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28800" windowHeight="11610" activeTab="1"/>
  </bookViews>
  <sheets>
    <sheet name="NEW...Tabs 132-139"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 localSheetId="4">'Tuition &amp; Fees Policies A'!$A$4:$E$31</definedName>
    <definedName name="_xlnm.Print_Area" localSheetId="5">'Tuition &amp; Fees Policies B'!$A$1:$G$29</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B'!$1:$3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45621"/>
</workbook>
</file>

<file path=xl/calcChain.xml><?xml version="1.0" encoding="utf-8"?>
<calcChain xmlns="http://schemas.openxmlformats.org/spreadsheetml/2006/main">
  <c r="I198" i="12" l="1"/>
  <c r="G198" i="12"/>
  <c r="I197" i="12"/>
  <c r="G197" i="12"/>
  <c r="I196" i="12"/>
  <c r="G196" i="12"/>
  <c r="I195" i="12"/>
  <c r="G195" i="12"/>
  <c r="I194" i="12"/>
  <c r="G194" i="12"/>
  <c r="I193" i="12"/>
  <c r="G193" i="12"/>
  <c r="I192" i="12"/>
  <c r="G192" i="12"/>
  <c r="I191" i="12"/>
  <c r="G191" i="12"/>
  <c r="I190" i="12"/>
  <c r="G190" i="12"/>
  <c r="I189" i="12"/>
  <c r="G189" i="12"/>
  <c r="I188" i="12"/>
  <c r="G188" i="12"/>
  <c r="I187" i="12"/>
  <c r="G187" i="12"/>
  <c r="I186" i="12"/>
  <c r="G186" i="12"/>
  <c r="I185" i="12"/>
  <c r="G185" i="12"/>
  <c r="I184" i="12"/>
  <c r="G184" i="12"/>
  <c r="I183" i="12"/>
  <c r="G183" i="12"/>
  <c r="M182" i="12"/>
  <c r="K182" i="12"/>
  <c r="M181" i="12"/>
  <c r="K181" i="12"/>
  <c r="I181" i="12"/>
  <c r="G181" i="12"/>
  <c r="Q180" i="12"/>
  <c r="O180" i="12"/>
  <c r="M180" i="12"/>
  <c r="K180" i="12"/>
  <c r="I180" i="12"/>
  <c r="G180" i="12"/>
  <c r="M179" i="12"/>
  <c r="K179" i="12"/>
  <c r="M178" i="12"/>
  <c r="K178" i="12"/>
  <c r="I178" i="12"/>
  <c r="G178" i="12"/>
  <c r="M177" i="12"/>
  <c r="K177" i="12"/>
  <c r="I177" i="12"/>
  <c r="G177" i="12"/>
  <c r="Y176" i="12"/>
  <c r="W176" i="12"/>
  <c r="U176" i="12"/>
  <c r="S176" i="12"/>
  <c r="Q176" i="12"/>
  <c r="O176" i="12"/>
  <c r="M176" i="12"/>
  <c r="K176" i="12"/>
  <c r="I176" i="12"/>
  <c r="G176" i="12"/>
  <c r="M266" i="12" l="1"/>
  <c r="K266" i="12"/>
  <c r="I266" i="12"/>
  <c r="G266" i="12"/>
  <c r="M265" i="12"/>
  <c r="K265" i="12"/>
  <c r="I265" i="12"/>
  <c r="G265" i="12"/>
  <c r="M264" i="12"/>
  <c r="K264" i="12"/>
  <c r="I264" i="12"/>
  <c r="G264" i="12"/>
  <c r="AC262" i="12"/>
  <c r="AA262" i="12"/>
  <c r="Q262" i="12"/>
  <c r="O262" i="12"/>
  <c r="M262" i="12"/>
  <c r="K262" i="12"/>
  <c r="I262" i="12"/>
  <c r="G262" i="12"/>
  <c r="M261" i="12"/>
  <c r="K261" i="12"/>
  <c r="I261" i="12"/>
  <c r="G261" i="12"/>
  <c r="M260" i="12"/>
  <c r="K260" i="12"/>
  <c r="I260" i="12"/>
  <c r="G260" i="12"/>
  <c r="AO259" i="12"/>
  <c r="AM259" i="12"/>
  <c r="M259" i="12"/>
  <c r="K259" i="12"/>
  <c r="I259" i="12"/>
  <c r="G259" i="12"/>
  <c r="G282" i="12" l="1"/>
  <c r="I282" i="12" s="1"/>
  <c r="G281" i="12"/>
  <c r="I281" i="12" s="1"/>
  <c r="G280" i="12"/>
  <c r="I280" i="12" s="1"/>
  <c r="G279" i="12"/>
  <c r="I279" i="12" s="1"/>
  <c r="G278" i="12"/>
  <c r="I278" i="12" s="1"/>
  <c r="G277" i="12"/>
  <c r="I277" i="12" s="1"/>
  <c r="G276" i="12"/>
  <c r="I276" i="12" s="1"/>
  <c r="G275" i="12"/>
  <c r="I275" i="12" s="1"/>
  <c r="G274" i="12"/>
  <c r="I274" i="12" s="1"/>
  <c r="G273" i="12"/>
  <c r="I273" i="12" s="1"/>
  <c r="G272" i="12"/>
  <c r="I272" i="12" s="1"/>
  <c r="G271" i="12"/>
  <c r="I271" i="12" s="1"/>
  <c r="G270" i="12"/>
  <c r="I270" i="12" s="1"/>
  <c r="I269" i="12"/>
  <c r="G269" i="12"/>
  <c r="I268" i="12"/>
  <c r="G268" i="12"/>
  <c r="D240" i="19" l="1"/>
  <c r="D239" i="19"/>
  <c r="I115" i="19"/>
  <c r="I59" i="19"/>
  <c r="I50" i="19"/>
  <c r="D240" i="32"/>
  <c r="D239" i="32"/>
  <c r="H192" i="32"/>
  <c r="G192" i="32"/>
  <c r="F192" i="32"/>
  <c r="E192" i="32"/>
  <c r="D192" i="32"/>
  <c r="C192" i="32"/>
  <c r="B192" i="32"/>
  <c r="I115" i="32"/>
  <c r="I59" i="32"/>
  <c r="I50" i="32"/>
  <c r="J44" i="32"/>
  <c r="I44" i="32"/>
  <c r="AF138" i="28" l="1"/>
  <c r="E34" i="28" l="1"/>
  <c r="E35" i="28"/>
  <c r="E16" i="28"/>
  <c r="E17" i="28"/>
  <c r="AU291" i="28" l="1"/>
  <c r="N157" i="28" l="1"/>
  <c r="E289" i="28" l="1"/>
  <c r="BD291" i="28" l="1"/>
  <c r="BA291" i="28"/>
  <c r="AX291" i="28"/>
  <c r="AR291" i="28"/>
  <c r="AO291" i="28"/>
  <c r="AL291" i="28"/>
  <c r="AI291" i="28"/>
  <c r="AF291" i="28"/>
  <c r="AC291" i="28"/>
  <c r="Z291" i="28"/>
  <c r="W291" i="28"/>
  <c r="T291" i="28"/>
  <c r="Q291" i="28"/>
  <c r="H290" i="28"/>
  <c r="E290" i="28"/>
  <c r="H289" i="28"/>
  <c r="H288" i="28"/>
  <c r="E288" i="28"/>
  <c r="H287" i="28"/>
  <c r="E287" i="28"/>
  <c r="H286" i="28"/>
  <c r="E286" i="28"/>
  <c r="H285" i="28"/>
  <c r="E285" i="28"/>
  <c r="H284" i="28"/>
  <c r="E284" i="28"/>
  <c r="H283" i="28"/>
  <c r="E283" i="28"/>
  <c r="H282" i="28"/>
  <c r="E282" i="28"/>
  <c r="N281" i="28"/>
  <c r="K281" i="28"/>
  <c r="H281" i="28"/>
  <c r="E281" i="28"/>
  <c r="N280" i="28"/>
  <c r="K280" i="28"/>
  <c r="H280" i="28"/>
  <c r="E280" i="28"/>
  <c r="N279" i="28"/>
  <c r="K279" i="28"/>
  <c r="H279" i="28"/>
  <c r="E279" i="28"/>
  <c r="N278" i="28"/>
  <c r="K278" i="28"/>
  <c r="H278" i="28"/>
  <c r="E278" i="28"/>
  <c r="N277" i="28"/>
  <c r="K277" i="28"/>
  <c r="H277" i="28"/>
  <c r="E277" i="28"/>
  <c r="N276" i="28"/>
  <c r="K276" i="28"/>
  <c r="H276" i="28"/>
  <c r="E276" i="28"/>
  <c r="N275" i="28"/>
  <c r="K275" i="28"/>
  <c r="H275" i="28"/>
  <c r="E275" i="28"/>
  <c r="BD274" i="28"/>
  <c r="BA274" i="28"/>
  <c r="AX274" i="28"/>
  <c r="AU274" i="28"/>
  <c r="AR274" i="28"/>
  <c r="AO274" i="28"/>
  <c r="AL274" i="28"/>
  <c r="AI274" i="28"/>
  <c r="AF274" i="28"/>
  <c r="AC274" i="28"/>
  <c r="Z274" i="28"/>
  <c r="W274" i="28"/>
  <c r="T274" i="28"/>
  <c r="Q274" i="28"/>
  <c r="H273" i="28"/>
  <c r="E273" i="28"/>
  <c r="H272" i="28"/>
  <c r="H271" i="28"/>
  <c r="E271" i="28"/>
  <c r="H270" i="28"/>
  <c r="E270" i="28"/>
  <c r="H269" i="28"/>
  <c r="E269" i="28"/>
  <c r="H268" i="28"/>
  <c r="E268" i="28"/>
  <c r="H267" i="28"/>
  <c r="E267" i="28"/>
  <c r="H266" i="28"/>
  <c r="E266" i="28"/>
  <c r="H265" i="28"/>
  <c r="E265" i="28"/>
  <c r="N264" i="28"/>
  <c r="K264" i="28"/>
  <c r="H264" i="28"/>
  <c r="E264" i="28"/>
  <c r="N263" i="28"/>
  <c r="K263" i="28"/>
  <c r="H263" i="28"/>
  <c r="E263" i="28"/>
  <c r="N262" i="28"/>
  <c r="K262" i="28"/>
  <c r="H262" i="28"/>
  <c r="E262" i="28"/>
  <c r="N261" i="28"/>
  <c r="K261" i="28"/>
  <c r="H261" i="28"/>
  <c r="E261" i="28"/>
  <c r="N260" i="28"/>
  <c r="K260" i="28"/>
  <c r="H260" i="28"/>
  <c r="E260" i="28"/>
  <c r="N259" i="28"/>
  <c r="K259" i="28"/>
  <c r="H259" i="28"/>
  <c r="E259" i="28"/>
  <c r="N258" i="28"/>
  <c r="K258" i="28"/>
  <c r="H258" i="28"/>
  <c r="E258" i="28"/>
  <c r="BD257" i="28"/>
  <c r="BA257" i="28"/>
  <c r="AX257" i="28"/>
  <c r="AU257" i="28"/>
  <c r="AR257" i="28"/>
  <c r="AO257" i="28"/>
  <c r="AL257" i="28"/>
  <c r="AI257" i="28"/>
  <c r="AF257" i="28"/>
  <c r="AC257" i="28"/>
  <c r="Z257" i="28"/>
  <c r="W257" i="28"/>
  <c r="T257" i="28"/>
  <c r="Q257" i="28"/>
  <c r="H256" i="28"/>
  <c r="E256" i="28"/>
  <c r="H255" i="28"/>
  <c r="H254" i="28"/>
  <c r="E254" i="28"/>
  <c r="H253" i="28"/>
  <c r="E253" i="28"/>
  <c r="H252" i="28"/>
  <c r="E252" i="28"/>
  <c r="H251" i="28"/>
  <c r="E251" i="28"/>
  <c r="H250" i="28"/>
  <c r="E250" i="28"/>
  <c r="H249" i="28"/>
  <c r="E249" i="28"/>
  <c r="H248" i="28"/>
  <c r="E248" i="28"/>
  <c r="N247" i="28"/>
  <c r="K247" i="28"/>
  <c r="H247" i="28"/>
  <c r="E247" i="28"/>
  <c r="N246" i="28"/>
  <c r="K246" i="28"/>
  <c r="H246" i="28"/>
  <c r="E246" i="28"/>
  <c r="N245" i="28"/>
  <c r="K245" i="28"/>
  <c r="H245" i="28"/>
  <c r="E245" i="28"/>
  <c r="N244" i="28"/>
  <c r="K244" i="28"/>
  <c r="H244" i="28"/>
  <c r="E244" i="28"/>
  <c r="N243" i="28"/>
  <c r="K243" i="28"/>
  <c r="H243" i="28"/>
  <c r="E243" i="28"/>
  <c r="N242" i="28"/>
  <c r="K242" i="28"/>
  <c r="H242" i="28"/>
  <c r="E242" i="28"/>
  <c r="N241" i="28"/>
  <c r="K241" i="28"/>
  <c r="H241" i="28"/>
  <c r="E241" i="28"/>
  <c r="BD240" i="28"/>
  <c r="BA240" i="28"/>
  <c r="AX240" i="28"/>
  <c r="AU240" i="28"/>
  <c r="AR240" i="28"/>
  <c r="AO240" i="28"/>
  <c r="AL240" i="28"/>
  <c r="AI240" i="28"/>
  <c r="AF240" i="28"/>
  <c r="AC240" i="28"/>
  <c r="Z240" i="28"/>
  <c r="W240" i="28"/>
  <c r="T240" i="28"/>
  <c r="Q240" i="28"/>
  <c r="H239" i="28"/>
  <c r="E239" i="28"/>
  <c r="H238" i="28"/>
  <c r="H237" i="28"/>
  <c r="E237" i="28"/>
  <c r="H236" i="28"/>
  <c r="E236" i="28"/>
  <c r="H235" i="28"/>
  <c r="E235" i="28"/>
  <c r="H234" i="28"/>
  <c r="E234" i="28"/>
  <c r="H233" i="28"/>
  <c r="E233" i="28"/>
  <c r="H232" i="28"/>
  <c r="E232" i="28"/>
  <c r="H231" i="28"/>
  <c r="E231" i="28"/>
  <c r="N230" i="28"/>
  <c r="K230" i="28"/>
  <c r="H230" i="28"/>
  <c r="E230" i="28"/>
  <c r="N229" i="28"/>
  <c r="K229" i="28"/>
  <c r="H229" i="28"/>
  <c r="E229" i="28"/>
  <c r="N228" i="28"/>
  <c r="K228" i="28"/>
  <c r="H228" i="28"/>
  <c r="E228" i="28"/>
  <c r="N227" i="28"/>
  <c r="K227" i="28"/>
  <c r="H227" i="28"/>
  <c r="E227" i="28"/>
  <c r="N226" i="28"/>
  <c r="K226" i="28"/>
  <c r="H226" i="28"/>
  <c r="E226" i="28"/>
  <c r="N225" i="28"/>
  <c r="K225" i="28"/>
  <c r="H225" i="28"/>
  <c r="E225" i="28"/>
  <c r="N224" i="28"/>
  <c r="K224" i="28"/>
  <c r="H224" i="28"/>
  <c r="E224" i="28"/>
  <c r="BD223" i="28"/>
  <c r="BA223" i="28"/>
  <c r="AX223" i="28"/>
  <c r="AU223" i="28"/>
  <c r="AR223" i="28"/>
  <c r="AO223" i="28"/>
  <c r="AL223" i="28"/>
  <c r="AI223" i="28"/>
  <c r="AF223" i="28"/>
  <c r="AC223" i="28"/>
  <c r="Z223" i="28"/>
  <c r="W223" i="28"/>
  <c r="T223" i="28"/>
  <c r="Q223" i="28"/>
  <c r="H222" i="28"/>
  <c r="E222" i="28"/>
  <c r="H221" i="28"/>
  <c r="H220" i="28"/>
  <c r="E220" i="28"/>
  <c r="H219" i="28"/>
  <c r="E219" i="28"/>
  <c r="H218" i="28"/>
  <c r="E218" i="28"/>
  <c r="H217" i="28"/>
  <c r="E217" i="28"/>
  <c r="H216" i="28"/>
  <c r="E216" i="28"/>
  <c r="H215" i="28"/>
  <c r="E215" i="28"/>
  <c r="H214" i="28"/>
  <c r="E214" i="28"/>
  <c r="N213" i="28"/>
  <c r="K213" i="28"/>
  <c r="H213" i="28"/>
  <c r="E213" i="28"/>
  <c r="N212" i="28"/>
  <c r="K212" i="28"/>
  <c r="H212" i="28"/>
  <c r="E212" i="28"/>
  <c r="N211" i="28"/>
  <c r="K211" i="28"/>
  <c r="H211" i="28"/>
  <c r="E211" i="28"/>
  <c r="N210" i="28"/>
  <c r="K210" i="28"/>
  <c r="H210" i="28"/>
  <c r="E210" i="28"/>
  <c r="N209" i="28"/>
  <c r="K209" i="28"/>
  <c r="H209" i="28"/>
  <c r="E209" i="28"/>
  <c r="N208" i="28"/>
  <c r="K208" i="28"/>
  <c r="H208" i="28"/>
  <c r="E208" i="28"/>
  <c r="N207" i="28"/>
  <c r="K207" i="28"/>
  <c r="H207" i="28"/>
  <c r="E207" i="28"/>
  <c r="BD206" i="28"/>
  <c r="BA206" i="28"/>
  <c r="AX206" i="28"/>
  <c r="AU206" i="28"/>
  <c r="AR206" i="28"/>
  <c r="AO206" i="28"/>
  <c r="AL206" i="28"/>
  <c r="AI206" i="28"/>
  <c r="AF206" i="28"/>
  <c r="AC206" i="28"/>
  <c r="Z206" i="28"/>
  <c r="W206" i="28"/>
  <c r="T206" i="28"/>
  <c r="Q206" i="28"/>
  <c r="H205" i="28"/>
  <c r="E205" i="28"/>
  <c r="H204" i="28"/>
  <c r="H203" i="28"/>
  <c r="E203" i="28"/>
  <c r="H202" i="28"/>
  <c r="E202" i="28"/>
  <c r="H201" i="28"/>
  <c r="E201" i="28"/>
  <c r="H200" i="28"/>
  <c r="E200" i="28"/>
  <c r="H199" i="28"/>
  <c r="E199" i="28"/>
  <c r="H198" i="28"/>
  <c r="E198" i="28"/>
  <c r="H197" i="28"/>
  <c r="E197" i="28"/>
  <c r="N196" i="28"/>
  <c r="K196" i="28"/>
  <c r="H196" i="28"/>
  <c r="E196" i="28"/>
  <c r="N195" i="28"/>
  <c r="K195" i="28"/>
  <c r="H195" i="28"/>
  <c r="E195" i="28"/>
  <c r="N194" i="28"/>
  <c r="K194" i="28"/>
  <c r="H194" i="28"/>
  <c r="E194" i="28"/>
  <c r="N193" i="28"/>
  <c r="K193" i="28"/>
  <c r="H193" i="28"/>
  <c r="E193" i="28"/>
  <c r="N192" i="28"/>
  <c r="K192" i="28"/>
  <c r="H192" i="28"/>
  <c r="E192" i="28"/>
  <c r="N191" i="28"/>
  <c r="K191" i="28"/>
  <c r="H191" i="28"/>
  <c r="E191" i="28"/>
  <c r="N190" i="28"/>
  <c r="K190" i="28"/>
  <c r="H190" i="28"/>
  <c r="E190" i="28"/>
  <c r="BD189" i="28"/>
  <c r="BA189" i="28"/>
  <c r="AX189" i="28"/>
  <c r="AU189" i="28"/>
  <c r="AR189" i="28"/>
  <c r="AO189" i="28"/>
  <c r="AL189" i="28"/>
  <c r="AI189" i="28"/>
  <c r="AF189" i="28"/>
  <c r="AC189" i="28"/>
  <c r="Z189" i="28"/>
  <c r="W189" i="28"/>
  <c r="T189" i="28"/>
  <c r="Q189" i="28"/>
  <c r="H188" i="28"/>
  <c r="E188" i="28"/>
  <c r="H187" i="28"/>
  <c r="H186" i="28"/>
  <c r="E186" i="28"/>
  <c r="H185" i="28"/>
  <c r="E185" i="28"/>
  <c r="H184" i="28"/>
  <c r="E184" i="28"/>
  <c r="H183" i="28"/>
  <c r="E183" i="28"/>
  <c r="H182" i="28"/>
  <c r="E182" i="28"/>
  <c r="H181" i="28"/>
  <c r="E181" i="28"/>
  <c r="H180" i="28"/>
  <c r="E180" i="28"/>
  <c r="N179" i="28"/>
  <c r="K179" i="28"/>
  <c r="H179" i="28"/>
  <c r="E179" i="28"/>
  <c r="N178" i="28"/>
  <c r="K178" i="28"/>
  <c r="H178" i="28"/>
  <c r="E178" i="28"/>
  <c r="N177" i="28"/>
  <c r="K177" i="28"/>
  <c r="H177" i="28"/>
  <c r="E177" i="28"/>
  <c r="N176" i="28"/>
  <c r="K176" i="28"/>
  <c r="H176" i="28"/>
  <c r="E176" i="28"/>
  <c r="N175" i="28"/>
  <c r="K175" i="28"/>
  <c r="H175" i="28"/>
  <c r="E175" i="28"/>
  <c r="N174" i="28"/>
  <c r="K174" i="28"/>
  <c r="H174" i="28"/>
  <c r="E174" i="28"/>
  <c r="N173" i="28"/>
  <c r="K173" i="28"/>
  <c r="H173" i="28"/>
  <c r="E173" i="28"/>
  <c r="BD172" i="28"/>
  <c r="BA172" i="28"/>
  <c r="AX172" i="28"/>
  <c r="AU172" i="28"/>
  <c r="AR172" i="28"/>
  <c r="AO172" i="28"/>
  <c r="AL172" i="28"/>
  <c r="AI172" i="28"/>
  <c r="AF172" i="28"/>
  <c r="AC172" i="28"/>
  <c r="Z172" i="28"/>
  <c r="W172" i="28"/>
  <c r="T172" i="28"/>
  <c r="Q172" i="28"/>
  <c r="H171" i="28"/>
  <c r="E171" i="28"/>
  <c r="H170" i="28"/>
  <c r="H169" i="28"/>
  <c r="E169" i="28"/>
  <c r="H168" i="28"/>
  <c r="E168" i="28"/>
  <c r="H167" i="28"/>
  <c r="E167" i="28"/>
  <c r="H166" i="28"/>
  <c r="E166" i="28"/>
  <c r="H165" i="28"/>
  <c r="E165" i="28"/>
  <c r="H164" i="28"/>
  <c r="E164" i="28"/>
  <c r="H163" i="28"/>
  <c r="E163" i="28"/>
  <c r="N162" i="28"/>
  <c r="K162" i="28"/>
  <c r="H162" i="28"/>
  <c r="E162" i="28"/>
  <c r="N161" i="28"/>
  <c r="K161" i="28"/>
  <c r="H161" i="28"/>
  <c r="E161" i="28"/>
  <c r="N160" i="28"/>
  <c r="K160" i="28"/>
  <c r="H160" i="28"/>
  <c r="E160" i="28"/>
  <c r="N159" i="28"/>
  <c r="K159" i="28"/>
  <c r="H159" i="28"/>
  <c r="E159" i="28"/>
  <c r="N158" i="28"/>
  <c r="K158" i="28"/>
  <c r="H158" i="28"/>
  <c r="E158" i="28"/>
  <c r="K157" i="28"/>
  <c r="H157" i="28"/>
  <c r="E157" i="28"/>
  <c r="N156" i="28"/>
  <c r="K156" i="28"/>
  <c r="H156" i="28"/>
  <c r="E156" i="28"/>
  <c r="BD155" i="28"/>
  <c r="BA155" i="28"/>
  <c r="AX155" i="28"/>
  <c r="AU155" i="28"/>
  <c r="AR155" i="28"/>
  <c r="AO155" i="28"/>
  <c r="AL155" i="28"/>
  <c r="AI155" i="28"/>
  <c r="AF155" i="28"/>
  <c r="AC155" i="28"/>
  <c r="Z155" i="28"/>
  <c r="W155" i="28"/>
  <c r="T155" i="28"/>
  <c r="Q155" i="28"/>
  <c r="H154" i="28"/>
  <c r="E154" i="28"/>
  <c r="H153" i="28"/>
  <c r="H152" i="28"/>
  <c r="E152" i="28"/>
  <c r="H151" i="28"/>
  <c r="E151" i="28"/>
  <c r="H150" i="28"/>
  <c r="E150" i="28"/>
  <c r="H149" i="28"/>
  <c r="E149" i="28"/>
  <c r="H148" i="28"/>
  <c r="E148" i="28"/>
  <c r="H147" i="28"/>
  <c r="E147" i="28"/>
  <c r="H146" i="28"/>
  <c r="E146" i="28"/>
  <c r="N145" i="28"/>
  <c r="K145" i="28"/>
  <c r="H145" i="28"/>
  <c r="E145" i="28"/>
  <c r="N144" i="28"/>
  <c r="K144" i="28"/>
  <c r="H144" i="28"/>
  <c r="E144" i="28"/>
  <c r="N143" i="28"/>
  <c r="K143" i="28"/>
  <c r="H143" i="28"/>
  <c r="E143" i="28"/>
  <c r="N142" i="28"/>
  <c r="K142" i="28"/>
  <c r="H142" i="28"/>
  <c r="E142" i="28"/>
  <c r="N141" i="28"/>
  <c r="K141" i="28"/>
  <c r="H141" i="28"/>
  <c r="E141" i="28"/>
  <c r="N140" i="28"/>
  <c r="K140" i="28"/>
  <c r="H140" i="28"/>
  <c r="E140" i="28"/>
  <c r="N139" i="28"/>
  <c r="K139" i="28"/>
  <c r="H139" i="28"/>
  <c r="E139" i="28"/>
  <c r="BD138" i="28"/>
  <c r="BA138" i="28"/>
  <c r="AX138" i="28"/>
  <c r="AU138" i="28"/>
  <c r="AR138" i="28"/>
  <c r="AO138" i="28"/>
  <c r="AL138" i="28"/>
  <c r="AI138" i="28"/>
  <c r="AC138" i="28"/>
  <c r="Z138" i="28"/>
  <c r="W138" i="28"/>
  <c r="T138" i="28"/>
  <c r="Q138" i="28"/>
  <c r="H137" i="28"/>
  <c r="E137" i="28"/>
  <c r="H136" i="28"/>
  <c r="H135" i="28"/>
  <c r="E135" i="28"/>
  <c r="H134" i="28"/>
  <c r="E134" i="28"/>
  <c r="H133" i="28"/>
  <c r="E133" i="28"/>
  <c r="H132" i="28"/>
  <c r="E132" i="28"/>
  <c r="H131" i="28"/>
  <c r="E131" i="28"/>
  <c r="H130" i="28"/>
  <c r="E130" i="28"/>
  <c r="H129" i="28"/>
  <c r="E129" i="28"/>
  <c r="N128" i="28"/>
  <c r="K128" i="28"/>
  <c r="H128" i="28"/>
  <c r="E128" i="28"/>
  <c r="N127" i="28"/>
  <c r="K127" i="28"/>
  <c r="H127" i="28"/>
  <c r="E127" i="28"/>
  <c r="N126" i="28"/>
  <c r="K126" i="28"/>
  <c r="H126" i="28"/>
  <c r="E126" i="28"/>
  <c r="N125" i="28"/>
  <c r="K125" i="28"/>
  <c r="H125" i="28"/>
  <c r="E125" i="28"/>
  <c r="N124" i="28"/>
  <c r="K124" i="28"/>
  <c r="H124" i="28"/>
  <c r="E124" i="28"/>
  <c r="N123" i="28"/>
  <c r="K123" i="28"/>
  <c r="H123" i="28"/>
  <c r="E123" i="28"/>
  <c r="N122" i="28"/>
  <c r="K122" i="28"/>
  <c r="H122" i="28"/>
  <c r="E122" i="28"/>
  <c r="BD121" i="28"/>
  <c r="BA121" i="28"/>
  <c r="AX121" i="28"/>
  <c r="AU121" i="28"/>
  <c r="AR121" i="28"/>
  <c r="AO121" i="28"/>
  <c r="AL121" i="28"/>
  <c r="AI121" i="28"/>
  <c r="AF121" i="28"/>
  <c r="AC121" i="28"/>
  <c r="Z121" i="28"/>
  <c r="W121" i="28"/>
  <c r="T121" i="28"/>
  <c r="Q121" i="28"/>
  <c r="H120" i="28"/>
  <c r="E120" i="28"/>
  <c r="H119" i="28"/>
  <c r="H118" i="28"/>
  <c r="E118" i="28"/>
  <c r="H117" i="28"/>
  <c r="E117" i="28"/>
  <c r="H116" i="28"/>
  <c r="E116" i="28"/>
  <c r="H115" i="28"/>
  <c r="E115" i="28"/>
  <c r="H114" i="28"/>
  <c r="E114" i="28"/>
  <c r="H113" i="28"/>
  <c r="E113" i="28"/>
  <c r="H112" i="28"/>
  <c r="E112" i="28"/>
  <c r="N111" i="28"/>
  <c r="K111" i="28"/>
  <c r="H111" i="28"/>
  <c r="E111" i="28"/>
  <c r="N110" i="28"/>
  <c r="K110" i="28"/>
  <c r="H110" i="28"/>
  <c r="E110" i="28"/>
  <c r="N109" i="28"/>
  <c r="K109" i="28"/>
  <c r="H109" i="28"/>
  <c r="E109" i="28"/>
  <c r="N108" i="28"/>
  <c r="K108" i="28"/>
  <c r="H108" i="28"/>
  <c r="E108" i="28"/>
  <c r="N107" i="28"/>
  <c r="K107" i="28"/>
  <c r="H107" i="28"/>
  <c r="E107" i="28"/>
  <c r="N106" i="28"/>
  <c r="K106" i="28"/>
  <c r="H106" i="28"/>
  <c r="E106" i="28"/>
  <c r="N105" i="28"/>
  <c r="K105" i="28"/>
  <c r="H105" i="28"/>
  <c r="E105" i="28"/>
  <c r="BD104" i="28"/>
  <c r="BA104" i="28"/>
  <c r="AX104" i="28"/>
  <c r="AU104" i="28"/>
  <c r="AR104" i="28"/>
  <c r="AO104" i="28"/>
  <c r="AL104" i="28"/>
  <c r="AI104" i="28"/>
  <c r="AF104" i="28"/>
  <c r="AC104" i="28"/>
  <c r="Z104" i="28"/>
  <c r="W104" i="28"/>
  <c r="T104" i="28"/>
  <c r="Q104" i="28"/>
  <c r="H103" i="28"/>
  <c r="E103" i="28"/>
  <c r="H102" i="28"/>
  <c r="H101" i="28"/>
  <c r="E101" i="28"/>
  <c r="H100" i="28"/>
  <c r="E100" i="28"/>
  <c r="H99" i="28"/>
  <c r="E99" i="28"/>
  <c r="H98" i="28"/>
  <c r="E98" i="28"/>
  <c r="H97" i="28"/>
  <c r="E97" i="28"/>
  <c r="H96" i="28"/>
  <c r="E96" i="28"/>
  <c r="H95" i="28"/>
  <c r="E95" i="28"/>
  <c r="N94" i="28"/>
  <c r="K94" i="28"/>
  <c r="H94" i="28"/>
  <c r="E94" i="28"/>
  <c r="N93" i="28"/>
  <c r="K93" i="28"/>
  <c r="H93" i="28"/>
  <c r="E93" i="28"/>
  <c r="N92" i="28"/>
  <c r="K92" i="28"/>
  <c r="H92" i="28"/>
  <c r="E92" i="28"/>
  <c r="N91" i="28"/>
  <c r="K91" i="28"/>
  <c r="H91" i="28"/>
  <c r="E91" i="28"/>
  <c r="N90" i="28"/>
  <c r="K90" i="28"/>
  <c r="H90" i="28"/>
  <c r="E90" i="28"/>
  <c r="N89" i="28"/>
  <c r="K89" i="28"/>
  <c r="H89" i="28"/>
  <c r="E89" i="28"/>
  <c r="N88" i="28"/>
  <c r="K88" i="28"/>
  <c r="H88" i="28"/>
  <c r="E88" i="28"/>
  <c r="BD87" i="28"/>
  <c r="BA87" i="28"/>
  <c r="AX87" i="28"/>
  <c r="AU87" i="28"/>
  <c r="AR87" i="28"/>
  <c r="AO87" i="28"/>
  <c r="AL87" i="28"/>
  <c r="AI87" i="28"/>
  <c r="AF87" i="28"/>
  <c r="AC87" i="28"/>
  <c r="Z87" i="28"/>
  <c r="W87" i="28"/>
  <c r="T87" i="28"/>
  <c r="Q87" i="28"/>
  <c r="H86" i="28"/>
  <c r="E86" i="28"/>
  <c r="H85" i="28"/>
  <c r="H84" i="28"/>
  <c r="E84" i="28"/>
  <c r="H83" i="28"/>
  <c r="E83" i="28"/>
  <c r="H82" i="28"/>
  <c r="E82" i="28"/>
  <c r="H81" i="28"/>
  <c r="E81" i="28"/>
  <c r="H80" i="28"/>
  <c r="E80" i="28"/>
  <c r="H79" i="28"/>
  <c r="E79" i="28"/>
  <c r="H78" i="28"/>
  <c r="E78" i="28"/>
  <c r="N77" i="28"/>
  <c r="K77" i="28"/>
  <c r="H77" i="28"/>
  <c r="E77" i="28"/>
  <c r="N76" i="28"/>
  <c r="K76" i="28"/>
  <c r="H76" i="28"/>
  <c r="E76" i="28"/>
  <c r="N75" i="28"/>
  <c r="K75" i="28"/>
  <c r="H75" i="28"/>
  <c r="E75" i="28"/>
  <c r="N74" i="28"/>
  <c r="K74" i="28"/>
  <c r="H74" i="28"/>
  <c r="E74" i="28"/>
  <c r="N73" i="28"/>
  <c r="K73" i="28"/>
  <c r="H73" i="28"/>
  <c r="E73" i="28"/>
  <c r="N72" i="28"/>
  <c r="K72" i="28"/>
  <c r="H72" i="28"/>
  <c r="E72" i="28"/>
  <c r="N71" i="28"/>
  <c r="K71" i="28"/>
  <c r="H71" i="28"/>
  <c r="E71" i="28"/>
  <c r="BD70" i="28"/>
  <c r="BA70" i="28"/>
  <c r="AX70" i="28"/>
  <c r="AU70" i="28"/>
  <c r="AR70" i="28"/>
  <c r="AO70" i="28"/>
  <c r="AL70" i="28"/>
  <c r="AI70" i="28"/>
  <c r="AF70" i="28"/>
  <c r="AC70" i="28"/>
  <c r="Z70" i="28"/>
  <c r="W70" i="28"/>
  <c r="T70" i="28"/>
  <c r="Q70" i="28"/>
  <c r="H69" i="28"/>
  <c r="E69" i="28"/>
  <c r="H68" i="28"/>
  <c r="H67" i="28"/>
  <c r="E67" i="28"/>
  <c r="H66" i="28"/>
  <c r="E66" i="28"/>
  <c r="H65" i="28"/>
  <c r="E65" i="28"/>
  <c r="H64" i="28"/>
  <c r="E64" i="28"/>
  <c r="H63" i="28"/>
  <c r="E63" i="28"/>
  <c r="H62" i="28"/>
  <c r="E62" i="28"/>
  <c r="H61" i="28"/>
  <c r="E61" i="28"/>
  <c r="N60" i="28"/>
  <c r="K60" i="28"/>
  <c r="H60" i="28"/>
  <c r="E60" i="28"/>
  <c r="N59" i="28"/>
  <c r="K59" i="28"/>
  <c r="H59" i="28"/>
  <c r="E59" i="28"/>
  <c r="N58" i="28"/>
  <c r="K58" i="28"/>
  <c r="H58" i="28"/>
  <c r="E58" i="28"/>
  <c r="N57" i="28"/>
  <c r="K57" i="28"/>
  <c r="H57" i="28"/>
  <c r="E57" i="28"/>
  <c r="N56" i="28"/>
  <c r="K56" i="28"/>
  <c r="H56" i="28"/>
  <c r="E56" i="28"/>
  <c r="N55" i="28"/>
  <c r="K55" i="28"/>
  <c r="H55" i="28"/>
  <c r="E55" i="28"/>
  <c r="N54" i="28"/>
  <c r="K54" i="28"/>
  <c r="H54" i="28"/>
  <c r="E54" i="28"/>
  <c r="BD53" i="28"/>
  <c r="BA53" i="28"/>
  <c r="AX53" i="28"/>
  <c r="AU53" i="28"/>
  <c r="AR53" i="28"/>
  <c r="AO53" i="28"/>
  <c r="AL53" i="28"/>
  <c r="AI53" i="28"/>
  <c r="AF53" i="28"/>
  <c r="AC53" i="28"/>
  <c r="Z53" i="28"/>
  <c r="W53" i="28"/>
  <c r="T53" i="28"/>
  <c r="Q53" i="28"/>
  <c r="H52" i="28"/>
  <c r="E52" i="28"/>
  <c r="H51" i="28"/>
  <c r="H50" i="28"/>
  <c r="E50" i="28"/>
  <c r="H49" i="28"/>
  <c r="E49" i="28"/>
  <c r="H48" i="28"/>
  <c r="E48" i="28"/>
  <c r="H47" i="28"/>
  <c r="E47" i="28"/>
  <c r="H46" i="28"/>
  <c r="E46" i="28"/>
  <c r="H45" i="28"/>
  <c r="E45" i="28"/>
  <c r="H44" i="28"/>
  <c r="E44" i="28"/>
  <c r="N43" i="28"/>
  <c r="K43" i="28"/>
  <c r="H43" i="28"/>
  <c r="E43" i="28"/>
  <c r="N42" i="28"/>
  <c r="K42" i="28"/>
  <c r="H42" i="28"/>
  <c r="E42" i="28"/>
  <c r="N41" i="28"/>
  <c r="K41" i="28"/>
  <c r="H41" i="28"/>
  <c r="E41" i="28"/>
  <c r="N40" i="28"/>
  <c r="K40" i="28"/>
  <c r="H40" i="28"/>
  <c r="E40" i="28"/>
  <c r="N39" i="28"/>
  <c r="K39" i="28"/>
  <c r="H39" i="28"/>
  <c r="E39" i="28"/>
  <c r="N38" i="28"/>
  <c r="K38" i="28"/>
  <c r="H38" i="28"/>
  <c r="E38" i="28"/>
  <c r="N37" i="28"/>
  <c r="K37" i="28"/>
  <c r="H37" i="28"/>
  <c r="E37" i="28"/>
  <c r="BD36" i="28"/>
  <c r="BA36" i="28"/>
  <c r="AX36" i="28"/>
  <c r="AU36" i="28"/>
  <c r="AR36" i="28"/>
  <c r="AO36" i="28"/>
  <c r="AL36" i="28"/>
  <c r="AI36" i="28"/>
  <c r="AF36" i="28"/>
  <c r="AC36" i="28"/>
  <c r="Z36" i="28"/>
  <c r="W36" i="28"/>
  <c r="T36" i="28"/>
  <c r="Q36" i="28"/>
  <c r="H35" i="28"/>
  <c r="H34" i="28"/>
  <c r="H33" i="28"/>
  <c r="E33" i="28"/>
  <c r="H32" i="28"/>
  <c r="E32" i="28"/>
  <c r="H31" i="28"/>
  <c r="E31" i="28"/>
  <c r="H30" i="28"/>
  <c r="E30" i="28"/>
  <c r="H29" i="28"/>
  <c r="E29" i="28"/>
  <c r="H28" i="28"/>
  <c r="E28" i="28"/>
  <c r="H27" i="28"/>
  <c r="E27" i="28"/>
  <c r="N26" i="28"/>
  <c r="K26" i="28"/>
  <c r="H26" i="28"/>
  <c r="E26" i="28"/>
  <c r="N25" i="28"/>
  <c r="K25" i="28"/>
  <c r="H25" i="28"/>
  <c r="E25" i="28"/>
  <c r="N24" i="28"/>
  <c r="K24" i="28"/>
  <c r="H24" i="28"/>
  <c r="E24" i="28"/>
  <c r="N23" i="28"/>
  <c r="K23" i="28"/>
  <c r="H23" i="28"/>
  <c r="E23" i="28"/>
  <c r="N22" i="28"/>
  <c r="K22" i="28"/>
  <c r="H22" i="28"/>
  <c r="E22" i="28"/>
  <c r="N21" i="28"/>
  <c r="K21" i="28"/>
  <c r="H21" i="28"/>
  <c r="E21" i="28"/>
  <c r="N20" i="28"/>
  <c r="K20" i="28"/>
  <c r="H20" i="28"/>
  <c r="E20" i="28"/>
  <c r="N8" i="28"/>
  <c r="H16" i="28"/>
  <c r="E10" i="28" l="1"/>
  <c r="B54" i="19" l="1"/>
  <c r="C54" i="19"/>
  <c r="D54" i="19"/>
  <c r="E54" i="19"/>
  <c r="F54" i="19"/>
  <c r="G54" i="19"/>
  <c r="H54" i="19"/>
  <c r="I54" i="19"/>
  <c r="J54" i="19"/>
  <c r="B49" i="19"/>
  <c r="C49" i="19"/>
  <c r="D49" i="19"/>
  <c r="E49" i="19"/>
  <c r="F49" i="19"/>
  <c r="G49" i="19"/>
  <c r="H49" i="19"/>
  <c r="I49" i="19"/>
  <c r="J49" i="19"/>
  <c r="J62" i="32" l="1"/>
  <c r="I62" i="32"/>
  <c r="H62" i="32"/>
  <c r="G62" i="32"/>
  <c r="F62" i="32"/>
  <c r="J61" i="32"/>
  <c r="I61" i="32"/>
  <c r="H61" i="32"/>
  <c r="G61" i="32"/>
  <c r="F61" i="32"/>
  <c r="J60" i="32"/>
  <c r="I60" i="32"/>
  <c r="H60" i="32"/>
  <c r="G60" i="32"/>
  <c r="F60" i="32"/>
  <c r="J59" i="32"/>
  <c r="H59" i="32"/>
  <c r="G59" i="32"/>
  <c r="F59" i="32"/>
  <c r="J57" i="32"/>
  <c r="I57" i="32"/>
  <c r="H57" i="32"/>
  <c r="G57" i="32"/>
  <c r="F57" i="32"/>
  <c r="J56" i="32"/>
  <c r="I56" i="32"/>
  <c r="H56" i="32"/>
  <c r="G56" i="32"/>
  <c r="F56" i="32"/>
  <c r="J55" i="32"/>
  <c r="I55" i="32"/>
  <c r="H55" i="32"/>
  <c r="G55" i="32"/>
  <c r="F55" i="32"/>
  <c r="J54" i="32"/>
  <c r="I54" i="32"/>
  <c r="H54" i="32"/>
  <c r="G54" i="32"/>
  <c r="F54" i="32"/>
  <c r="J52" i="32"/>
  <c r="I52" i="32"/>
  <c r="H52" i="32"/>
  <c r="G52" i="32"/>
  <c r="F52" i="32"/>
  <c r="J51" i="32"/>
  <c r="I51" i="32"/>
  <c r="H51" i="32"/>
  <c r="G51" i="32"/>
  <c r="F51" i="32"/>
  <c r="J50" i="32"/>
  <c r="H50" i="32"/>
  <c r="G50" i="32"/>
  <c r="F50" i="32"/>
  <c r="J49" i="32"/>
  <c r="I49" i="32"/>
  <c r="H49" i="32"/>
  <c r="G49" i="32"/>
  <c r="F49" i="32"/>
  <c r="J47" i="32"/>
  <c r="I47" i="32"/>
  <c r="H47" i="32"/>
  <c r="G47" i="32"/>
  <c r="F47" i="32"/>
  <c r="J46" i="32"/>
  <c r="I46" i="32"/>
  <c r="H46" i="32"/>
  <c r="G46" i="32"/>
  <c r="F46" i="32"/>
  <c r="J45" i="32"/>
  <c r="I45" i="32"/>
  <c r="H45" i="32"/>
  <c r="G45" i="32"/>
  <c r="F45" i="32"/>
  <c r="H44" i="32"/>
  <c r="G44" i="32"/>
  <c r="F44" i="32"/>
  <c r="J42" i="32"/>
  <c r="I42" i="32"/>
  <c r="H42" i="32"/>
  <c r="G42" i="32"/>
  <c r="F42" i="32"/>
  <c r="H256" i="32"/>
  <c r="H255" i="32"/>
  <c r="H254" i="32"/>
  <c r="H253" i="32"/>
  <c r="H251" i="32"/>
  <c r="H250" i="32"/>
  <c r="H249" i="32"/>
  <c r="H248" i="32"/>
  <c r="H246" i="32"/>
  <c r="H245" i="32"/>
  <c r="H244" i="32"/>
  <c r="H243" i="32"/>
  <c r="H240" i="32"/>
  <c r="H239" i="32"/>
  <c r="H238" i="32"/>
  <c r="H236" i="32"/>
  <c r="G256" i="32"/>
  <c r="G255" i="32"/>
  <c r="G254" i="32"/>
  <c r="G253" i="32"/>
  <c r="G251" i="32"/>
  <c r="G250" i="32"/>
  <c r="G249" i="32"/>
  <c r="G248" i="32"/>
  <c r="G246" i="32"/>
  <c r="G245" i="32"/>
  <c r="G244" i="32"/>
  <c r="G243" i="32"/>
  <c r="G241" i="32"/>
  <c r="G240" i="32"/>
  <c r="G239" i="32"/>
  <c r="G238" i="32"/>
  <c r="G236" i="32"/>
  <c r="F256" i="32"/>
  <c r="F255" i="32"/>
  <c r="F254" i="32"/>
  <c r="F253" i="32"/>
  <c r="F251" i="32"/>
  <c r="F250" i="32"/>
  <c r="F249" i="32"/>
  <c r="F248" i="32"/>
  <c r="F246" i="32"/>
  <c r="F245" i="32"/>
  <c r="F244" i="32"/>
  <c r="F243" i="32"/>
  <c r="F241" i="32"/>
  <c r="F240" i="32"/>
  <c r="F239" i="32"/>
  <c r="F238" i="32"/>
  <c r="F236" i="32"/>
  <c r="E256" i="32"/>
  <c r="E255" i="32"/>
  <c r="E254" i="32"/>
  <c r="E253" i="32"/>
  <c r="E251" i="32"/>
  <c r="E250" i="32"/>
  <c r="E249" i="32"/>
  <c r="E248" i="32"/>
  <c r="E246" i="32"/>
  <c r="E245" i="32"/>
  <c r="E244" i="32"/>
  <c r="E243" i="32"/>
  <c r="E241" i="32"/>
  <c r="E240" i="32"/>
  <c r="E239" i="32"/>
  <c r="E238" i="32"/>
  <c r="E236" i="32"/>
  <c r="D256" i="32"/>
  <c r="D255" i="32"/>
  <c r="D254" i="32"/>
  <c r="D253" i="32"/>
  <c r="D251" i="32"/>
  <c r="D250" i="32"/>
  <c r="D249" i="32"/>
  <c r="D248" i="32"/>
  <c r="D246" i="32"/>
  <c r="D245" i="32"/>
  <c r="D244" i="32"/>
  <c r="D243" i="32"/>
  <c r="D241" i="32"/>
  <c r="D238" i="32"/>
  <c r="D236" i="32"/>
  <c r="C256" i="32"/>
  <c r="C255" i="32"/>
  <c r="C254" i="32"/>
  <c r="C253" i="32"/>
  <c r="C251" i="32"/>
  <c r="C250" i="32"/>
  <c r="C249" i="32"/>
  <c r="C248" i="32"/>
  <c r="C246" i="32"/>
  <c r="C245" i="32"/>
  <c r="C244" i="32"/>
  <c r="C243" i="32"/>
  <c r="C241" i="32"/>
  <c r="C240" i="32"/>
  <c r="C239" i="32"/>
  <c r="C238" i="32"/>
  <c r="C236" i="32"/>
  <c r="H224" i="32"/>
  <c r="H223" i="32"/>
  <c r="H222" i="32"/>
  <c r="H221" i="32"/>
  <c r="H219" i="32"/>
  <c r="H218" i="32"/>
  <c r="H217" i="32"/>
  <c r="H216" i="32"/>
  <c r="H214" i="32"/>
  <c r="H213" i="32"/>
  <c r="H212" i="32"/>
  <c r="H211" i="32"/>
  <c r="H209" i="32"/>
  <c r="H208" i="32"/>
  <c r="H207" i="32"/>
  <c r="H206" i="32"/>
  <c r="H204" i="32"/>
  <c r="G224" i="32"/>
  <c r="G223" i="32"/>
  <c r="G222" i="32"/>
  <c r="G221" i="32"/>
  <c r="G219" i="32"/>
  <c r="G218" i="32"/>
  <c r="G217" i="32"/>
  <c r="G216" i="32"/>
  <c r="G214" i="32"/>
  <c r="G213" i="32"/>
  <c r="G212" i="32"/>
  <c r="G211" i="32"/>
  <c r="G209" i="32"/>
  <c r="G208" i="32"/>
  <c r="G207" i="32"/>
  <c r="G206" i="32"/>
  <c r="G204" i="32"/>
  <c r="F224" i="32"/>
  <c r="F223" i="32"/>
  <c r="F222" i="32"/>
  <c r="F221" i="32"/>
  <c r="F219" i="32"/>
  <c r="F218" i="32"/>
  <c r="F217" i="32"/>
  <c r="F216" i="32"/>
  <c r="F214" i="32"/>
  <c r="F213" i="32"/>
  <c r="F212" i="32"/>
  <c r="F211" i="32"/>
  <c r="F209" i="32"/>
  <c r="F208" i="32"/>
  <c r="F207" i="32"/>
  <c r="F206" i="32"/>
  <c r="F204" i="32"/>
  <c r="E224" i="32"/>
  <c r="E223" i="32"/>
  <c r="E222" i="32"/>
  <c r="E221" i="32"/>
  <c r="E219" i="32"/>
  <c r="E218" i="32"/>
  <c r="E217" i="32"/>
  <c r="E216" i="32"/>
  <c r="E214" i="32"/>
  <c r="E213" i="32"/>
  <c r="E212" i="32"/>
  <c r="E211" i="32"/>
  <c r="E209" i="32"/>
  <c r="E208" i="32"/>
  <c r="E207" i="32"/>
  <c r="E206" i="32"/>
  <c r="E204" i="32"/>
  <c r="D224" i="32"/>
  <c r="D222" i="32"/>
  <c r="D221" i="32"/>
  <c r="D219" i="32"/>
  <c r="D218" i="32"/>
  <c r="D217" i="32"/>
  <c r="D216" i="32"/>
  <c r="D214" i="32"/>
  <c r="D213" i="32"/>
  <c r="D212" i="32"/>
  <c r="D211" i="32"/>
  <c r="D208" i="32"/>
  <c r="D207" i="32"/>
  <c r="D206" i="32"/>
  <c r="D204" i="32"/>
  <c r="C224" i="32"/>
  <c r="C223" i="32"/>
  <c r="C222" i="32"/>
  <c r="C221" i="32"/>
  <c r="C219" i="32"/>
  <c r="C218" i="32"/>
  <c r="C217" i="32"/>
  <c r="C216" i="32"/>
  <c r="C214" i="32"/>
  <c r="C213" i="32"/>
  <c r="C212" i="32"/>
  <c r="C211" i="32"/>
  <c r="C209" i="32"/>
  <c r="C208" i="32"/>
  <c r="C207" i="32"/>
  <c r="C206" i="32"/>
  <c r="C204" i="32"/>
  <c r="B256" i="32"/>
  <c r="B255" i="32"/>
  <c r="B254" i="32"/>
  <c r="B253" i="32"/>
  <c r="B251" i="32"/>
  <c r="B250" i="32"/>
  <c r="B249" i="32"/>
  <c r="B248" i="32"/>
  <c r="B246" i="32"/>
  <c r="B245" i="32"/>
  <c r="B244" i="32"/>
  <c r="B243" i="32"/>
  <c r="B241" i="32"/>
  <c r="B240" i="32"/>
  <c r="B239" i="32"/>
  <c r="B238" i="32"/>
  <c r="B236" i="32"/>
  <c r="B224" i="32"/>
  <c r="B223" i="32"/>
  <c r="B222" i="32"/>
  <c r="B221" i="32"/>
  <c r="B219" i="32"/>
  <c r="B218" i="32"/>
  <c r="B217" i="32"/>
  <c r="B216" i="32"/>
  <c r="B214" i="32"/>
  <c r="B213" i="32"/>
  <c r="B212" i="32"/>
  <c r="B211" i="32"/>
  <c r="B209" i="32"/>
  <c r="B208" i="32"/>
  <c r="B207" i="32"/>
  <c r="B206" i="32"/>
  <c r="B204" i="32"/>
  <c r="H191" i="32"/>
  <c r="G191" i="32"/>
  <c r="F191" i="32"/>
  <c r="E191" i="32"/>
  <c r="D191" i="32"/>
  <c r="C191" i="32"/>
  <c r="B191" i="32"/>
  <c r="H190" i="32"/>
  <c r="G190" i="32"/>
  <c r="F190" i="32"/>
  <c r="E190" i="32"/>
  <c r="D190" i="32"/>
  <c r="C190" i="32"/>
  <c r="B190" i="32"/>
  <c r="H189" i="32"/>
  <c r="G189" i="32"/>
  <c r="F189" i="32"/>
  <c r="E189" i="32"/>
  <c r="D189" i="32"/>
  <c r="C189" i="32"/>
  <c r="B189" i="32"/>
  <c r="H187" i="32"/>
  <c r="G187" i="32"/>
  <c r="F187" i="32"/>
  <c r="E187" i="32"/>
  <c r="D187" i="32"/>
  <c r="C187" i="32"/>
  <c r="B187" i="32"/>
  <c r="H186" i="32"/>
  <c r="G186" i="32"/>
  <c r="F186" i="32"/>
  <c r="E186" i="32"/>
  <c r="D186" i="32"/>
  <c r="C186" i="32"/>
  <c r="B186" i="32"/>
  <c r="H185" i="32"/>
  <c r="G185" i="32"/>
  <c r="F185" i="32"/>
  <c r="E185" i="32"/>
  <c r="D185" i="32"/>
  <c r="C185" i="32"/>
  <c r="B185" i="32"/>
  <c r="H184" i="32"/>
  <c r="G184" i="32"/>
  <c r="F184" i="32"/>
  <c r="E184" i="32"/>
  <c r="D184" i="32"/>
  <c r="C184" i="32"/>
  <c r="B184" i="32"/>
  <c r="H182" i="32"/>
  <c r="G182" i="32"/>
  <c r="F182" i="32"/>
  <c r="E182" i="32"/>
  <c r="D182" i="32"/>
  <c r="C182" i="32"/>
  <c r="B182" i="32"/>
  <c r="H181" i="32"/>
  <c r="G181" i="32"/>
  <c r="F181" i="32"/>
  <c r="E181" i="32"/>
  <c r="D181" i="32"/>
  <c r="C181" i="32"/>
  <c r="B181" i="32"/>
  <c r="H180" i="32"/>
  <c r="G180" i="32"/>
  <c r="F180" i="32"/>
  <c r="E180" i="32"/>
  <c r="D180" i="32"/>
  <c r="C180" i="32"/>
  <c r="B180" i="32"/>
  <c r="H179" i="32"/>
  <c r="G179" i="32"/>
  <c r="F179" i="32"/>
  <c r="E179" i="32"/>
  <c r="D179" i="32"/>
  <c r="C179" i="32"/>
  <c r="B179" i="32"/>
  <c r="H177" i="32"/>
  <c r="G177" i="32"/>
  <c r="F177" i="32"/>
  <c r="E177" i="32"/>
  <c r="D177" i="32"/>
  <c r="C177" i="32"/>
  <c r="B177" i="32"/>
  <c r="H176" i="32"/>
  <c r="G176" i="32"/>
  <c r="F176" i="32"/>
  <c r="E176" i="32"/>
  <c r="D176" i="32"/>
  <c r="C176" i="32"/>
  <c r="B176" i="32"/>
  <c r="H175" i="32"/>
  <c r="G175" i="32"/>
  <c r="F175" i="32"/>
  <c r="E175" i="32"/>
  <c r="D175" i="32"/>
  <c r="C175" i="32"/>
  <c r="B175" i="32"/>
  <c r="H174" i="32"/>
  <c r="G174" i="32"/>
  <c r="F174" i="32"/>
  <c r="E174" i="32"/>
  <c r="D174" i="32"/>
  <c r="C174" i="32"/>
  <c r="B174" i="32"/>
  <c r="H172" i="32"/>
  <c r="G172" i="32"/>
  <c r="F172" i="32"/>
  <c r="E172" i="32"/>
  <c r="D172" i="32"/>
  <c r="C172" i="32"/>
  <c r="B172" i="32"/>
  <c r="H160" i="32"/>
  <c r="G160" i="32"/>
  <c r="F160" i="32"/>
  <c r="E160" i="32"/>
  <c r="D160" i="32"/>
  <c r="C160" i="32"/>
  <c r="B160" i="32"/>
  <c r="H159" i="32"/>
  <c r="G159" i="32"/>
  <c r="F159" i="32"/>
  <c r="E159" i="32"/>
  <c r="D159" i="32"/>
  <c r="C159" i="32"/>
  <c r="B159" i="32"/>
  <c r="H158" i="32"/>
  <c r="G158" i="32"/>
  <c r="F158" i="32"/>
  <c r="E158" i="32"/>
  <c r="D158" i="32"/>
  <c r="C158" i="32"/>
  <c r="B158" i="32"/>
  <c r="H157" i="32"/>
  <c r="G157" i="32"/>
  <c r="F157" i="32"/>
  <c r="E157" i="32"/>
  <c r="D157" i="32"/>
  <c r="C157" i="32"/>
  <c r="B157" i="32"/>
  <c r="H155" i="32"/>
  <c r="G155" i="32"/>
  <c r="F155" i="32"/>
  <c r="E155" i="32"/>
  <c r="D155" i="32"/>
  <c r="C155" i="32"/>
  <c r="B155" i="32"/>
  <c r="H154" i="32"/>
  <c r="G154" i="32"/>
  <c r="F154" i="32"/>
  <c r="E154" i="32"/>
  <c r="D154" i="32"/>
  <c r="C154" i="32"/>
  <c r="B154" i="32"/>
  <c r="H153" i="32"/>
  <c r="G153" i="32"/>
  <c r="F153" i="32"/>
  <c r="E153" i="32"/>
  <c r="D153" i="32"/>
  <c r="C153" i="32"/>
  <c r="B153" i="32"/>
  <c r="H152" i="32"/>
  <c r="G152" i="32"/>
  <c r="F152" i="32"/>
  <c r="E152" i="32"/>
  <c r="D152" i="32"/>
  <c r="C152" i="32"/>
  <c r="B152" i="32"/>
  <c r="H150" i="32"/>
  <c r="G150" i="32"/>
  <c r="F150" i="32"/>
  <c r="E150" i="32"/>
  <c r="D150" i="32"/>
  <c r="C150" i="32"/>
  <c r="B150" i="32"/>
  <c r="H149" i="32"/>
  <c r="G149" i="32"/>
  <c r="F149" i="32"/>
  <c r="E149" i="32"/>
  <c r="D149" i="32"/>
  <c r="C149" i="32"/>
  <c r="B149" i="32"/>
  <c r="H148" i="32"/>
  <c r="G148" i="32"/>
  <c r="F148" i="32"/>
  <c r="E148" i="32"/>
  <c r="D148" i="32"/>
  <c r="C148" i="32"/>
  <c r="B148" i="32"/>
  <c r="H147" i="32"/>
  <c r="G147" i="32"/>
  <c r="F147" i="32"/>
  <c r="E147" i="32"/>
  <c r="D147" i="32"/>
  <c r="C147" i="32"/>
  <c r="B147" i="32"/>
  <c r="H145" i="32"/>
  <c r="G145" i="32"/>
  <c r="F145" i="32"/>
  <c r="E145" i="32"/>
  <c r="D145" i="32"/>
  <c r="C145" i="32"/>
  <c r="B145" i="32"/>
  <c r="H144" i="32"/>
  <c r="G144" i="32"/>
  <c r="F144" i="32"/>
  <c r="E144" i="32"/>
  <c r="D144" i="32"/>
  <c r="C144" i="32"/>
  <c r="B144" i="32"/>
  <c r="H143" i="32"/>
  <c r="G143" i="32"/>
  <c r="F143" i="32"/>
  <c r="E143" i="32"/>
  <c r="D143" i="32"/>
  <c r="C143" i="32"/>
  <c r="B143" i="32"/>
  <c r="H142" i="32"/>
  <c r="G142" i="32"/>
  <c r="F142" i="32"/>
  <c r="E142" i="32"/>
  <c r="D142" i="32"/>
  <c r="C142" i="32"/>
  <c r="B142" i="32"/>
  <c r="H140" i="32"/>
  <c r="G140" i="32"/>
  <c r="F140" i="32"/>
  <c r="E140" i="32"/>
  <c r="D140" i="32"/>
  <c r="C140" i="32"/>
  <c r="B140" i="32"/>
  <c r="J127" i="32"/>
  <c r="I127" i="32"/>
  <c r="H127" i="32"/>
  <c r="G127" i="32"/>
  <c r="F127" i="32"/>
  <c r="E127" i="32"/>
  <c r="D127" i="32"/>
  <c r="C127" i="32"/>
  <c r="B127" i="32"/>
  <c r="J126" i="32"/>
  <c r="I126" i="32"/>
  <c r="H126" i="32"/>
  <c r="G126" i="32"/>
  <c r="F126" i="32"/>
  <c r="E126" i="32"/>
  <c r="D126" i="32"/>
  <c r="C126" i="32"/>
  <c r="B126" i="32"/>
  <c r="J125" i="32"/>
  <c r="I125" i="32"/>
  <c r="H125" i="32"/>
  <c r="G125" i="32"/>
  <c r="F125" i="32"/>
  <c r="E125" i="32"/>
  <c r="D125" i="32"/>
  <c r="C125" i="32"/>
  <c r="B125" i="32"/>
  <c r="J124" i="32"/>
  <c r="I124" i="32"/>
  <c r="H124" i="32"/>
  <c r="G124" i="32"/>
  <c r="F124" i="32"/>
  <c r="E124" i="32"/>
  <c r="D124" i="32"/>
  <c r="C124" i="32"/>
  <c r="B124" i="32"/>
  <c r="J122" i="32"/>
  <c r="I122" i="32"/>
  <c r="H122" i="32"/>
  <c r="G122" i="32"/>
  <c r="F122" i="32"/>
  <c r="E122" i="32"/>
  <c r="D122" i="32"/>
  <c r="C122" i="32"/>
  <c r="B122" i="32"/>
  <c r="J121" i="32"/>
  <c r="I121" i="32"/>
  <c r="H121" i="32"/>
  <c r="G121" i="32"/>
  <c r="F121" i="32"/>
  <c r="E121" i="32"/>
  <c r="D121" i="32"/>
  <c r="C121" i="32"/>
  <c r="B121" i="32"/>
  <c r="J120" i="32"/>
  <c r="I120" i="32"/>
  <c r="H120" i="32"/>
  <c r="G120" i="32"/>
  <c r="F120" i="32"/>
  <c r="E120" i="32"/>
  <c r="D120" i="32"/>
  <c r="C120" i="32"/>
  <c r="B120" i="32"/>
  <c r="J119" i="32"/>
  <c r="I119" i="32"/>
  <c r="H119" i="32"/>
  <c r="G119" i="32"/>
  <c r="F119" i="32"/>
  <c r="E119" i="32"/>
  <c r="D119" i="32"/>
  <c r="C119" i="32"/>
  <c r="B119" i="32"/>
  <c r="J117" i="32"/>
  <c r="I117" i="32"/>
  <c r="H117" i="32"/>
  <c r="G117" i="32"/>
  <c r="F117" i="32"/>
  <c r="E117" i="32"/>
  <c r="D117" i="32"/>
  <c r="C117" i="32"/>
  <c r="B117" i="32"/>
  <c r="J116" i="32"/>
  <c r="I116" i="32"/>
  <c r="H116" i="32"/>
  <c r="G116" i="32"/>
  <c r="F116" i="32"/>
  <c r="E116" i="32"/>
  <c r="D116" i="32"/>
  <c r="C116" i="32"/>
  <c r="B116" i="32"/>
  <c r="J115" i="32"/>
  <c r="H115" i="32"/>
  <c r="G115" i="32"/>
  <c r="F115" i="32"/>
  <c r="E115" i="32"/>
  <c r="D115" i="32"/>
  <c r="C115" i="32"/>
  <c r="B115" i="32"/>
  <c r="J114" i="32"/>
  <c r="I114" i="32"/>
  <c r="H114" i="32"/>
  <c r="G114" i="32"/>
  <c r="F114" i="32"/>
  <c r="E114" i="32"/>
  <c r="D114" i="32"/>
  <c r="C114" i="32"/>
  <c r="B114" i="32"/>
  <c r="J112" i="32"/>
  <c r="I112" i="32"/>
  <c r="H112" i="32"/>
  <c r="G112" i="32"/>
  <c r="F112" i="32"/>
  <c r="E112" i="32"/>
  <c r="D112" i="32"/>
  <c r="C112" i="32"/>
  <c r="B112" i="32"/>
  <c r="J111" i="32"/>
  <c r="I111" i="32"/>
  <c r="H111" i="32"/>
  <c r="G111" i="32"/>
  <c r="F111" i="32"/>
  <c r="E111" i="32"/>
  <c r="D111" i="32"/>
  <c r="C111" i="32"/>
  <c r="B111" i="32"/>
  <c r="J110" i="32"/>
  <c r="I110" i="32"/>
  <c r="H110" i="32"/>
  <c r="G110" i="32"/>
  <c r="F110" i="32"/>
  <c r="E110" i="32"/>
  <c r="D110" i="32"/>
  <c r="C110" i="32"/>
  <c r="B110" i="32"/>
  <c r="J109" i="32"/>
  <c r="I109" i="32"/>
  <c r="H109" i="32"/>
  <c r="G109" i="32"/>
  <c r="F109" i="32"/>
  <c r="E109" i="32"/>
  <c r="D109" i="32"/>
  <c r="C109" i="32"/>
  <c r="B109" i="32"/>
  <c r="J107" i="32"/>
  <c r="I107" i="32"/>
  <c r="H107" i="32"/>
  <c r="G107" i="32"/>
  <c r="F107" i="32"/>
  <c r="E107" i="32"/>
  <c r="D107" i="32"/>
  <c r="C107" i="32"/>
  <c r="B107" i="32"/>
  <c r="H95" i="32"/>
  <c r="G95" i="32"/>
  <c r="F95" i="32"/>
  <c r="E95" i="32"/>
  <c r="D95" i="32"/>
  <c r="C95" i="32"/>
  <c r="B95" i="32"/>
  <c r="H94" i="32"/>
  <c r="G94" i="32"/>
  <c r="F94" i="32"/>
  <c r="E94" i="32"/>
  <c r="D94" i="32"/>
  <c r="C94" i="32"/>
  <c r="B94" i="32"/>
  <c r="H93" i="32"/>
  <c r="G93" i="32"/>
  <c r="F93" i="32"/>
  <c r="E93" i="32"/>
  <c r="D93" i="32"/>
  <c r="C93" i="32"/>
  <c r="B93" i="32"/>
  <c r="H92" i="32"/>
  <c r="G92" i="32"/>
  <c r="F92" i="32"/>
  <c r="E92" i="32"/>
  <c r="D92" i="32"/>
  <c r="C92" i="32"/>
  <c r="B92" i="32"/>
  <c r="H90" i="32"/>
  <c r="G90" i="32"/>
  <c r="F90" i="32"/>
  <c r="E90" i="32"/>
  <c r="D90" i="32"/>
  <c r="C90" i="32"/>
  <c r="B90" i="32"/>
  <c r="H89" i="32"/>
  <c r="G89" i="32"/>
  <c r="F89" i="32"/>
  <c r="E89" i="32"/>
  <c r="D89" i="32"/>
  <c r="C89" i="32"/>
  <c r="B89" i="32"/>
  <c r="H88" i="32"/>
  <c r="G88" i="32"/>
  <c r="F88" i="32"/>
  <c r="E88" i="32"/>
  <c r="D88" i="32"/>
  <c r="C88" i="32"/>
  <c r="B88" i="32"/>
  <c r="H87" i="32"/>
  <c r="G87" i="32"/>
  <c r="F87" i="32"/>
  <c r="E87" i="32"/>
  <c r="D87" i="32"/>
  <c r="C87" i="32"/>
  <c r="B87" i="32"/>
  <c r="H85" i="32"/>
  <c r="G85" i="32"/>
  <c r="F85" i="32"/>
  <c r="E85" i="32"/>
  <c r="D85" i="32"/>
  <c r="C85" i="32"/>
  <c r="B85" i="32"/>
  <c r="H84" i="32"/>
  <c r="G84" i="32"/>
  <c r="F84" i="32"/>
  <c r="E84" i="32"/>
  <c r="D84" i="32"/>
  <c r="C84" i="32"/>
  <c r="B84" i="32"/>
  <c r="H83" i="32"/>
  <c r="G83" i="32"/>
  <c r="F83" i="32"/>
  <c r="E83" i="32"/>
  <c r="D83" i="32"/>
  <c r="C83" i="32"/>
  <c r="B83" i="32"/>
  <c r="H82" i="32"/>
  <c r="G82" i="32"/>
  <c r="F82" i="32"/>
  <c r="E82" i="32"/>
  <c r="D82" i="32"/>
  <c r="C82" i="32"/>
  <c r="B82" i="32"/>
  <c r="H80" i="32"/>
  <c r="G80" i="32"/>
  <c r="F80" i="32"/>
  <c r="E80" i="32"/>
  <c r="D80" i="32"/>
  <c r="C80" i="32"/>
  <c r="B80" i="32"/>
  <c r="H79" i="32"/>
  <c r="G79" i="32"/>
  <c r="F79" i="32"/>
  <c r="E79" i="32"/>
  <c r="D79" i="32"/>
  <c r="C79" i="32"/>
  <c r="B79" i="32"/>
  <c r="H78" i="32"/>
  <c r="G78" i="32"/>
  <c r="F78" i="32"/>
  <c r="E78" i="32"/>
  <c r="D78" i="32"/>
  <c r="C78" i="32"/>
  <c r="B78" i="32"/>
  <c r="H77" i="32"/>
  <c r="G77" i="32"/>
  <c r="F77" i="32"/>
  <c r="E77" i="32"/>
  <c r="D77" i="32"/>
  <c r="C77" i="32"/>
  <c r="B77" i="32"/>
  <c r="H75" i="32"/>
  <c r="G75" i="32"/>
  <c r="F75" i="32"/>
  <c r="E75" i="32"/>
  <c r="D75" i="32"/>
  <c r="C75" i="32"/>
  <c r="B75" i="32"/>
  <c r="E62" i="32"/>
  <c r="D62" i="32"/>
  <c r="C62" i="32"/>
  <c r="B62" i="32"/>
  <c r="E61" i="32"/>
  <c r="D61" i="32"/>
  <c r="C61" i="32"/>
  <c r="B61" i="32"/>
  <c r="E60" i="32"/>
  <c r="D60" i="32"/>
  <c r="C60" i="32"/>
  <c r="B60" i="32"/>
  <c r="E59" i="32"/>
  <c r="D59" i="32"/>
  <c r="C59" i="32"/>
  <c r="B59" i="32"/>
  <c r="E57" i="32"/>
  <c r="D57" i="32"/>
  <c r="C57" i="32"/>
  <c r="B57" i="32"/>
  <c r="E56" i="32"/>
  <c r="D56" i="32"/>
  <c r="C56" i="32"/>
  <c r="B56" i="32"/>
  <c r="E55" i="32"/>
  <c r="D55" i="32"/>
  <c r="C55" i="32"/>
  <c r="B55" i="32"/>
  <c r="E54" i="32"/>
  <c r="D54" i="32"/>
  <c r="C54" i="32"/>
  <c r="B54" i="32"/>
  <c r="E52" i="32"/>
  <c r="D52" i="32"/>
  <c r="C52" i="32"/>
  <c r="B52" i="32"/>
  <c r="E51" i="32"/>
  <c r="D51" i="32"/>
  <c r="C51" i="32"/>
  <c r="B51" i="32"/>
  <c r="E50" i="32"/>
  <c r="D50" i="32"/>
  <c r="C50" i="32"/>
  <c r="B50" i="32"/>
  <c r="E49" i="32"/>
  <c r="D49" i="32"/>
  <c r="C49" i="32"/>
  <c r="B49" i="32"/>
  <c r="E47" i="32"/>
  <c r="D47" i="32"/>
  <c r="C47" i="32"/>
  <c r="B47" i="32"/>
  <c r="E46" i="32"/>
  <c r="D46" i="32"/>
  <c r="C46" i="32"/>
  <c r="B46" i="32"/>
  <c r="E45" i="32"/>
  <c r="D45" i="32"/>
  <c r="C45" i="32"/>
  <c r="B45" i="32"/>
  <c r="E44" i="32"/>
  <c r="D44" i="32"/>
  <c r="C44" i="32"/>
  <c r="B44" i="32"/>
  <c r="E42" i="32"/>
  <c r="D42" i="32"/>
  <c r="C42" i="32"/>
  <c r="B42"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0" i="32"/>
  <c r="G10" i="32"/>
  <c r="F10" i="32"/>
  <c r="E10" i="32"/>
  <c r="D10" i="32"/>
  <c r="C10" i="32"/>
  <c r="B10" i="32"/>
  <c r="B236" i="19"/>
  <c r="C236" i="19"/>
  <c r="D236" i="19"/>
  <c r="E236" i="19"/>
  <c r="F236" i="19"/>
  <c r="G236" i="19"/>
  <c r="H236" i="19"/>
  <c r="B238" i="19"/>
  <c r="C238" i="19"/>
  <c r="D238" i="19"/>
  <c r="E238" i="19"/>
  <c r="F238" i="19"/>
  <c r="G238" i="19"/>
  <c r="H238" i="19"/>
  <c r="B239" i="19"/>
  <c r="C239" i="19"/>
  <c r="E239" i="19"/>
  <c r="F239" i="19"/>
  <c r="G239" i="19"/>
  <c r="H239" i="19"/>
  <c r="B240" i="19"/>
  <c r="C240" i="19"/>
  <c r="E240" i="19"/>
  <c r="F240" i="19"/>
  <c r="G240" i="19"/>
  <c r="H240" i="19"/>
  <c r="B241" i="19"/>
  <c r="C241" i="19"/>
  <c r="D241" i="19"/>
  <c r="E241" i="19"/>
  <c r="F241" i="19"/>
  <c r="G241" i="19"/>
  <c r="B243" i="19"/>
  <c r="C243" i="19"/>
  <c r="D243" i="19"/>
  <c r="E243" i="19"/>
  <c r="F243" i="19"/>
  <c r="G243" i="19"/>
  <c r="H243" i="19"/>
  <c r="B244" i="19"/>
  <c r="C244" i="19"/>
  <c r="D244" i="19"/>
  <c r="E244" i="19"/>
  <c r="F244" i="19"/>
  <c r="G244" i="19"/>
  <c r="H244" i="19"/>
  <c r="B245" i="19"/>
  <c r="C245" i="19"/>
  <c r="D245" i="19"/>
  <c r="E245" i="19"/>
  <c r="F245" i="19"/>
  <c r="G245" i="19"/>
  <c r="H245" i="19"/>
  <c r="B246" i="19"/>
  <c r="C246" i="19"/>
  <c r="D246" i="19"/>
  <c r="E246" i="19"/>
  <c r="F246" i="19"/>
  <c r="G246" i="19"/>
  <c r="H246" i="19"/>
  <c r="B248" i="19"/>
  <c r="C248" i="19"/>
  <c r="D248" i="19"/>
  <c r="E248" i="19"/>
  <c r="F248" i="19"/>
  <c r="G248" i="19"/>
  <c r="H248" i="19"/>
  <c r="B249" i="19"/>
  <c r="C249" i="19"/>
  <c r="D249" i="19"/>
  <c r="E249" i="19"/>
  <c r="F249" i="19"/>
  <c r="G249" i="19"/>
  <c r="H249" i="19"/>
  <c r="B250" i="19"/>
  <c r="C250" i="19"/>
  <c r="D250" i="19"/>
  <c r="E250" i="19"/>
  <c r="F250" i="19"/>
  <c r="G250" i="19"/>
  <c r="H250" i="19"/>
  <c r="B251" i="19"/>
  <c r="C251" i="19"/>
  <c r="D251" i="19"/>
  <c r="E251" i="19"/>
  <c r="F251" i="19"/>
  <c r="G251" i="19"/>
  <c r="H251" i="19"/>
  <c r="B253" i="19"/>
  <c r="C253" i="19"/>
  <c r="D253" i="19"/>
  <c r="E253" i="19"/>
  <c r="F253" i="19"/>
  <c r="G253" i="19"/>
  <c r="H253" i="19"/>
  <c r="B254" i="19"/>
  <c r="C254" i="19"/>
  <c r="D254" i="19"/>
  <c r="E254" i="19"/>
  <c r="F254" i="19"/>
  <c r="G254" i="19"/>
  <c r="H254" i="19"/>
  <c r="B255" i="19"/>
  <c r="C255" i="19"/>
  <c r="D255" i="19"/>
  <c r="E255" i="19"/>
  <c r="F255" i="19"/>
  <c r="G255" i="19"/>
  <c r="H255" i="19"/>
  <c r="B256" i="19"/>
  <c r="C256" i="19"/>
  <c r="D256" i="19"/>
  <c r="E256" i="19"/>
  <c r="F256" i="19"/>
  <c r="G256" i="19"/>
  <c r="H256" i="19"/>
  <c r="B204" i="19"/>
  <c r="C204" i="19"/>
  <c r="D204" i="19"/>
  <c r="E204" i="19"/>
  <c r="F204" i="19"/>
  <c r="G204" i="19"/>
  <c r="H204" i="19"/>
  <c r="B206" i="19"/>
  <c r="C206" i="19"/>
  <c r="D206" i="19"/>
  <c r="E206" i="19"/>
  <c r="F206" i="19"/>
  <c r="G206" i="19"/>
  <c r="H206" i="19"/>
  <c r="B207" i="19"/>
  <c r="C207" i="19"/>
  <c r="D207" i="19"/>
  <c r="E207" i="19"/>
  <c r="F207" i="19"/>
  <c r="G207" i="19"/>
  <c r="H207" i="19"/>
  <c r="B208" i="19"/>
  <c r="C208" i="19"/>
  <c r="D208" i="19"/>
  <c r="E208" i="19"/>
  <c r="F208" i="19"/>
  <c r="G208" i="19"/>
  <c r="H208" i="19"/>
  <c r="B209" i="19"/>
  <c r="C209" i="19"/>
  <c r="E209" i="19"/>
  <c r="F209" i="19"/>
  <c r="G209" i="19"/>
  <c r="H209" i="19"/>
  <c r="B211" i="19"/>
  <c r="C211" i="19"/>
  <c r="D211" i="19"/>
  <c r="E211" i="19"/>
  <c r="F211" i="19"/>
  <c r="G211" i="19"/>
  <c r="H211" i="19"/>
  <c r="B212" i="19"/>
  <c r="C212" i="19"/>
  <c r="D212" i="19"/>
  <c r="E212" i="19"/>
  <c r="F212" i="19"/>
  <c r="G212" i="19"/>
  <c r="H212" i="19"/>
  <c r="B213" i="19"/>
  <c r="C213" i="19"/>
  <c r="D213" i="19"/>
  <c r="E213" i="19"/>
  <c r="F213" i="19"/>
  <c r="G213" i="19"/>
  <c r="H213" i="19"/>
  <c r="B214" i="19"/>
  <c r="C214" i="19"/>
  <c r="D214" i="19"/>
  <c r="E214" i="19"/>
  <c r="F214" i="19"/>
  <c r="G214" i="19"/>
  <c r="H214" i="19"/>
  <c r="B216" i="19"/>
  <c r="C216" i="19"/>
  <c r="D216" i="19"/>
  <c r="E216" i="19"/>
  <c r="F216" i="19"/>
  <c r="G216" i="19"/>
  <c r="H216" i="19"/>
  <c r="B217" i="19"/>
  <c r="C217" i="19"/>
  <c r="D217" i="19"/>
  <c r="E217" i="19"/>
  <c r="F217" i="19"/>
  <c r="G217" i="19"/>
  <c r="H217" i="19"/>
  <c r="B218" i="19"/>
  <c r="C218" i="19"/>
  <c r="D218" i="19"/>
  <c r="E218" i="19"/>
  <c r="F218" i="19"/>
  <c r="G218" i="19"/>
  <c r="H218" i="19"/>
  <c r="B219" i="19"/>
  <c r="C219" i="19"/>
  <c r="D219" i="19"/>
  <c r="E219" i="19"/>
  <c r="F219" i="19"/>
  <c r="G219" i="19"/>
  <c r="H219" i="19"/>
  <c r="B221" i="19"/>
  <c r="C221" i="19"/>
  <c r="D221" i="19"/>
  <c r="E221" i="19"/>
  <c r="F221" i="19"/>
  <c r="G221" i="19"/>
  <c r="H221" i="19"/>
  <c r="B222" i="19"/>
  <c r="C222" i="19"/>
  <c r="D222" i="19"/>
  <c r="E222" i="19"/>
  <c r="F222" i="19"/>
  <c r="G222" i="19"/>
  <c r="H222" i="19"/>
  <c r="B223" i="19"/>
  <c r="C223" i="19"/>
  <c r="E223" i="19"/>
  <c r="F223" i="19"/>
  <c r="G223" i="19"/>
  <c r="H223" i="19"/>
  <c r="B224" i="19"/>
  <c r="C224" i="19"/>
  <c r="D224" i="19"/>
  <c r="E224" i="19"/>
  <c r="F224" i="19"/>
  <c r="G224" i="19"/>
  <c r="H224" i="19"/>
  <c r="B172" i="19"/>
  <c r="C172" i="19"/>
  <c r="D172" i="19"/>
  <c r="E172" i="19"/>
  <c r="F172" i="19"/>
  <c r="G172" i="19"/>
  <c r="H172" i="19"/>
  <c r="B174" i="19"/>
  <c r="C174" i="19"/>
  <c r="D174" i="19"/>
  <c r="E174" i="19"/>
  <c r="F174" i="19"/>
  <c r="G174" i="19"/>
  <c r="H174" i="19"/>
  <c r="B175" i="19"/>
  <c r="C175" i="19"/>
  <c r="D175" i="19"/>
  <c r="E175" i="19"/>
  <c r="F175" i="19"/>
  <c r="G175" i="19"/>
  <c r="H175" i="19"/>
  <c r="B176" i="19"/>
  <c r="C176" i="19"/>
  <c r="D176" i="19"/>
  <c r="E176" i="19"/>
  <c r="F176" i="19"/>
  <c r="G176" i="19"/>
  <c r="H176" i="19"/>
  <c r="B177" i="19"/>
  <c r="C177" i="19"/>
  <c r="D177" i="19"/>
  <c r="E177" i="19"/>
  <c r="F177" i="19"/>
  <c r="G177" i="19"/>
  <c r="H177" i="19"/>
  <c r="B179" i="19"/>
  <c r="C179" i="19"/>
  <c r="D179" i="19"/>
  <c r="E179" i="19"/>
  <c r="F179" i="19"/>
  <c r="G179" i="19"/>
  <c r="H179" i="19"/>
  <c r="B180" i="19"/>
  <c r="C180" i="19"/>
  <c r="D180" i="19"/>
  <c r="E180" i="19"/>
  <c r="F180" i="19"/>
  <c r="G180" i="19"/>
  <c r="H180" i="19"/>
  <c r="B181" i="19"/>
  <c r="C181" i="19"/>
  <c r="D181" i="19"/>
  <c r="E181" i="19"/>
  <c r="F181" i="19"/>
  <c r="G181" i="19"/>
  <c r="H181" i="19"/>
  <c r="B182" i="19"/>
  <c r="C182" i="19"/>
  <c r="D182" i="19"/>
  <c r="E182" i="19"/>
  <c r="F182" i="19"/>
  <c r="G182" i="19"/>
  <c r="H182" i="19"/>
  <c r="B184" i="19"/>
  <c r="C184" i="19"/>
  <c r="D184" i="19"/>
  <c r="E184" i="19"/>
  <c r="F184" i="19"/>
  <c r="G184" i="19"/>
  <c r="H184" i="19"/>
  <c r="B185" i="19"/>
  <c r="C185" i="19"/>
  <c r="D185" i="19"/>
  <c r="E185" i="19"/>
  <c r="F185" i="19"/>
  <c r="G185" i="19"/>
  <c r="H185" i="19"/>
  <c r="B186" i="19"/>
  <c r="C186" i="19"/>
  <c r="D186" i="19"/>
  <c r="E186" i="19"/>
  <c r="F186" i="19"/>
  <c r="G186" i="19"/>
  <c r="H186" i="19"/>
  <c r="B187" i="19"/>
  <c r="C187" i="19"/>
  <c r="D187" i="19"/>
  <c r="E187" i="19"/>
  <c r="F187" i="19"/>
  <c r="G187" i="19"/>
  <c r="H187" i="19"/>
  <c r="B189" i="19"/>
  <c r="C189" i="19"/>
  <c r="D189" i="19"/>
  <c r="E189" i="19"/>
  <c r="F189" i="19"/>
  <c r="G189" i="19"/>
  <c r="H189" i="19"/>
  <c r="B190" i="19"/>
  <c r="C190" i="19"/>
  <c r="D190" i="19"/>
  <c r="E190" i="19"/>
  <c r="F190" i="19"/>
  <c r="G190" i="19"/>
  <c r="H190" i="19"/>
  <c r="B191" i="19"/>
  <c r="C191" i="19"/>
  <c r="D191" i="19"/>
  <c r="E191" i="19"/>
  <c r="F191" i="19"/>
  <c r="G191" i="19"/>
  <c r="H191" i="19"/>
  <c r="B192" i="19"/>
  <c r="C192" i="19"/>
  <c r="D192" i="19"/>
  <c r="E192" i="19"/>
  <c r="F192" i="19"/>
  <c r="G192" i="19"/>
  <c r="H192" i="19"/>
  <c r="B140" i="19"/>
  <c r="C140" i="19"/>
  <c r="D140" i="19"/>
  <c r="E140" i="19"/>
  <c r="F140" i="19"/>
  <c r="G140" i="19"/>
  <c r="H140" i="19"/>
  <c r="B142" i="19"/>
  <c r="C142" i="19"/>
  <c r="D142" i="19"/>
  <c r="E142" i="19"/>
  <c r="F142" i="19"/>
  <c r="G142" i="19"/>
  <c r="H142" i="19"/>
  <c r="B143" i="19"/>
  <c r="C143" i="19"/>
  <c r="D143" i="19"/>
  <c r="E143" i="19"/>
  <c r="F143" i="19"/>
  <c r="G143" i="19"/>
  <c r="H143" i="19"/>
  <c r="B144" i="19"/>
  <c r="C144" i="19"/>
  <c r="D144" i="19"/>
  <c r="E144" i="19"/>
  <c r="F144" i="19"/>
  <c r="G144" i="19"/>
  <c r="H144" i="19"/>
  <c r="B145" i="19"/>
  <c r="C145" i="19"/>
  <c r="D145" i="19"/>
  <c r="E145" i="19"/>
  <c r="F145" i="19"/>
  <c r="G145" i="19"/>
  <c r="H145" i="19"/>
  <c r="B147" i="19"/>
  <c r="C147" i="19"/>
  <c r="D147" i="19"/>
  <c r="E147" i="19"/>
  <c r="F147" i="19"/>
  <c r="G147" i="19"/>
  <c r="H147" i="19"/>
  <c r="B148" i="19"/>
  <c r="C148" i="19"/>
  <c r="D148" i="19"/>
  <c r="E148" i="19"/>
  <c r="F148" i="19"/>
  <c r="G148" i="19"/>
  <c r="H148" i="19"/>
  <c r="B149" i="19"/>
  <c r="C149" i="19"/>
  <c r="D149" i="19"/>
  <c r="E149" i="19"/>
  <c r="F149" i="19"/>
  <c r="G149" i="19"/>
  <c r="H149" i="19"/>
  <c r="B150" i="19"/>
  <c r="C150" i="19"/>
  <c r="D150" i="19"/>
  <c r="E150" i="19"/>
  <c r="F150" i="19"/>
  <c r="G150" i="19"/>
  <c r="H150" i="19"/>
  <c r="B152" i="19"/>
  <c r="C152" i="19"/>
  <c r="D152" i="19"/>
  <c r="E152" i="19"/>
  <c r="F152" i="19"/>
  <c r="G152" i="19"/>
  <c r="H152" i="19"/>
  <c r="B153" i="19"/>
  <c r="C153" i="19"/>
  <c r="D153" i="19"/>
  <c r="E153" i="19"/>
  <c r="F153" i="19"/>
  <c r="G153" i="19"/>
  <c r="H153" i="19"/>
  <c r="B154" i="19"/>
  <c r="C154" i="19"/>
  <c r="D154" i="19"/>
  <c r="E154" i="19"/>
  <c r="F154" i="19"/>
  <c r="G154" i="19"/>
  <c r="H154" i="19"/>
  <c r="B155" i="19"/>
  <c r="C155" i="19"/>
  <c r="D155" i="19"/>
  <c r="E155" i="19"/>
  <c r="F155" i="19"/>
  <c r="G155" i="19"/>
  <c r="H155" i="19"/>
  <c r="B157" i="19"/>
  <c r="C157" i="19"/>
  <c r="D157" i="19"/>
  <c r="E157" i="19"/>
  <c r="F157" i="19"/>
  <c r="G157" i="19"/>
  <c r="H157" i="19"/>
  <c r="B158" i="19"/>
  <c r="C158" i="19"/>
  <c r="D158" i="19"/>
  <c r="E158" i="19"/>
  <c r="F158" i="19"/>
  <c r="G158" i="19"/>
  <c r="H158" i="19"/>
  <c r="B159" i="19"/>
  <c r="C159" i="19"/>
  <c r="D159" i="19"/>
  <c r="E159" i="19"/>
  <c r="F159" i="19"/>
  <c r="G159" i="19"/>
  <c r="H159" i="19"/>
  <c r="B160" i="19"/>
  <c r="C160" i="19"/>
  <c r="D160" i="19"/>
  <c r="E160" i="19"/>
  <c r="F160" i="19"/>
  <c r="G160" i="19"/>
  <c r="H160" i="19"/>
  <c r="B107" i="19"/>
  <c r="C107" i="19"/>
  <c r="D107" i="19"/>
  <c r="E107" i="19"/>
  <c r="F107" i="19"/>
  <c r="G107" i="19"/>
  <c r="H107" i="19"/>
  <c r="I107" i="19"/>
  <c r="J107" i="19"/>
  <c r="B109" i="19"/>
  <c r="C109" i="19"/>
  <c r="D109" i="19"/>
  <c r="E109" i="19"/>
  <c r="F109" i="19"/>
  <c r="G109" i="19"/>
  <c r="H109" i="19"/>
  <c r="I109" i="19"/>
  <c r="J109" i="19"/>
  <c r="B110" i="19"/>
  <c r="C110" i="19"/>
  <c r="D110" i="19"/>
  <c r="E110" i="19"/>
  <c r="F110" i="19"/>
  <c r="G110" i="19"/>
  <c r="H110" i="19"/>
  <c r="I110" i="19"/>
  <c r="J110" i="19"/>
  <c r="B111" i="19"/>
  <c r="C111" i="19"/>
  <c r="D111" i="19"/>
  <c r="E111" i="19"/>
  <c r="F111" i="19"/>
  <c r="G111" i="19"/>
  <c r="H111" i="19"/>
  <c r="I111" i="19"/>
  <c r="J111" i="19"/>
  <c r="B112" i="19"/>
  <c r="C112" i="19"/>
  <c r="D112" i="19"/>
  <c r="E112" i="19"/>
  <c r="F112" i="19"/>
  <c r="G112" i="19"/>
  <c r="H112" i="19"/>
  <c r="I112" i="19"/>
  <c r="J112" i="19"/>
  <c r="B114" i="19"/>
  <c r="C114" i="19"/>
  <c r="D114" i="19"/>
  <c r="E114" i="19"/>
  <c r="F114" i="19"/>
  <c r="G114" i="19"/>
  <c r="H114" i="19"/>
  <c r="I114" i="19"/>
  <c r="J114" i="19"/>
  <c r="B115" i="19"/>
  <c r="C115" i="19"/>
  <c r="D115" i="19"/>
  <c r="E115" i="19"/>
  <c r="F115" i="19"/>
  <c r="G115" i="19"/>
  <c r="H115" i="19"/>
  <c r="J115" i="19"/>
  <c r="B116" i="19"/>
  <c r="C116" i="19"/>
  <c r="D116" i="19"/>
  <c r="E116" i="19"/>
  <c r="F116" i="19"/>
  <c r="G116" i="19"/>
  <c r="H116" i="19"/>
  <c r="I116" i="19"/>
  <c r="J116" i="19"/>
  <c r="B117" i="19"/>
  <c r="C117" i="19"/>
  <c r="D117" i="19"/>
  <c r="E117" i="19"/>
  <c r="F117" i="19"/>
  <c r="G117" i="19"/>
  <c r="H117" i="19"/>
  <c r="I117" i="19"/>
  <c r="J117" i="19"/>
  <c r="B119" i="19"/>
  <c r="C119" i="19"/>
  <c r="D119" i="19"/>
  <c r="E119" i="19"/>
  <c r="F119" i="19"/>
  <c r="G119" i="19"/>
  <c r="H119" i="19"/>
  <c r="I119" i="19"/>
  <c r="J119" i="19"/>
  <c r="B120" i="19"/>
  <c r="C120" i="19"/>
  <c r="D120" i="19"/>
  <c r="E120" i="19"/>
  <c r="F120" i="19"/>
  <c r="G120" i="19"/>
  <c r="H120" i="19"/>
  <c r="I120" i="19"/>
  <c r="J120" i="19"/>
  <c r="B121" i="19"/>
  <c r="C121" i="19"/>
  <c r="D121" i="19"/>
  <c r="E121" i="19"/>
  <c r="F121" i="19"/>
  <c r="G121" i="19"/>
  <c r="H121" i="19"/>
  <c r="I121" i="19"/>
  <c r="J121" i="19"/>
  <c r="B122" i="19"/>
  <c r="C122" i="19"/>
  <c r="D122" i="19"/>
  <c r="E122" i="19"/>
  <c r="F122" i="19"/>
  <c r="G122" i="19"/>
  <c r="H122" i="19"/>
  <c r="I122" i="19"/>
  <c r="J122" i="19"/>
  <c r="B124" i="19"/>
  <c r="C124" i="19"/>
  <c r="D124" i="19"/>
  <c r="E124" i="19"/>
  <c r="F124" i="19"/>
  <c r="G124" i="19"/>
  <c r="H124" i="19"/>
  <c r="I124" i="19"/>
  <c r="J124" i="19"/>
  <c r="B125" i="19"/>
  <c r="C125" i="19"/>
  <c r="D125" i="19"/>
  <c r="E125" i="19"/>
  <c r="F125" i="19"/>
  <c r="G125" i="19"/>
  <c r="H125" i="19"/>
  <c r="I125" i="19"/>
  <c r="J125" i="19"/>
  <c r="B126" i="19"/>
  <c r="C126" i="19"/>
  <c r="D126" i="19"/>
  <c r="E126" i="19"/>
  <c r="F126" i="19"/>
  <c r="G126" i="19"/>
  <c r="H126" i="19"/>
  <c r="I126" i="19"/>
  <c r="J126" i="19"/>
  <c r="B127" i="19"/>
  <c r="C127" i="19"/>
  <c r="D127" i="19"/>
  <c r="E127" i="19"/>
  <c r="F127" i="19"/>
  <c r="G127" i="19"/>
  <c r="H127" i="19"/>
  <c r="I127" i="19"/>
  <c r="J127" i="19"/>
  <c r="B75" i="19"/>
  <c r="C75" i="19"/>
  <c r="D75" i="19"/>
  <c r="E75" i="19"/>
  <c r="F75" i="19"/>
  <c r="G75" i="19"/>
  <c r="H75" i="19"/>
  <c r="B77" i="19"/>
  <c r="C77" i="19"/>
  <c r="D77" i="19"/>
  <c r="E77" i="19"/>
  <c r="F77" i="19"/>
  <c r="G77" i="19"/>
  <c r="H77" i="19"/>
  <c r="B78" i="19"/>
  <c r="C78" i="19"/>
  <c r="D78" i="19"/>
  <c r="E78" i="19"/>
  <c r="F78" i="19"/>
  <c r="G78" i="19"/>
  <c r="H78" i="19"/>
  <c r="B79" i="19"/>
  <c r="C79" i="19"/>
  <c r="D79" i="19"/>
  <c r="E79" i="19"/>
  <c r="F79" i="19"/>
  <c r="G79" i="19"/>
  <c r="H79" i="19"/>
  <c r="B80" i="19"/>
  <c r="C80" i="19"/>
  <c r="D80" i="19"/>
  <c r="E80" i="19"/>
  <c r="F80" i="19"/>
  <c r="G80" i="19"/>
  <c r="H80" i="19"/>
  <c r="B82" i="19"/>
  <c r="C82" i="19"/>
  <c r="D82" i="19"/>
  <c r="E82" i="19"/>
  <c r="F82" i="19"/>
  <c r="G82" i="19"/>
  <c r="H82" i="19"/>
  <c r="B83" i="19"/>
  <c r="C83" i="19"/>
  <c r="D83" i="19"/>
  <c r="E83" i="19"/>
  <c r="F83" i="19"/>
  <c r="G83" i="19"/>
  <c r="H83" i="19"/>
  <c r="B84" i="19"/>
  <c r="C84" i="19"/>
  <c r="D84" i="19"/>
  <c r="E84" i="19"/>
  <c r="F84" i="19"/>
  <c r="G84" i="19"/>
  <c r="H84" i="19"/>
  <c r="B85" i="19"/>
  <c r="C85" i="19"/>
  <c r="D85" i="19"/>
  <c r="E85" i="19"/>
  <c r="F85" i="19"/>
  <c r="G85" i="19"/>
  <c r="H85" i="19"/>
  <c r="B87" i="19"/>
  <c r="C87" i="19"/>
  <c r="D87" i="19"/>
  <c r="E87" i="19"/>
  <c r="F87" i="19"/>
  <c r="G87" i="19"/>
  <c r="H87" i="19"/>
  <c r="B88" i="19"/>
  <c r="C88" i="19"/>
  <c r="D88" i="19"/>
  <c r="E88" i="19"/>
  <c r="F88" i="19"/>
  <c r="G88" i="19"/>
  <c r="H88" i="19"/>
  <c r="B89" i="19"/>
  <c r="C89" i="19"/>
  <c r="D89" i="19"/>
  <c r="E89" i="19"/>
  <c r="F89" i="19"/>
  <c r="G89" i="19"/>
  <c r="H89" i="19"/>
  <c r="B90" i="19"/>
  <c r="C90" i="19"/>
  <c r="D90" i="19"/>
  <c r="E90" i="19"/>
  <c r="F90" i="19"/>
  <c r="G90" i="19"/>
  <c r="H90" i="19"/>
  <c r="B92" i="19"/>
  <c r="C92" i="19"/>
  <c r="D92" i="19"/>
  <c r="E92" i="19"/>
  <c r="F92" i="19"/>
  <c r="G92" i="19"/>
  <c r="H92" i="19"/>
  <c r="B93" i="19"/>
  <c r="C93" i="19"/>
  <c r="D93" i="19"/>
  <c r="E93" i="19"/>
  <c r="F93" i="19"/>
  <c r="G93" i="19"/>
  <c r="H93" i="19"/>
  <c r="B94" i="19"/>
  <c r="C94" i="19"/>
  <c r="D94" i="19"/>
  <c r="E94" i="19"/>
  <c r="F94" i="19"/>
  <c r="G94" i="19"/>
  <c r="H94" i="19"/>
  <c r="B95" i="19"/>
  <c r="C95" i="19"/>
  <c r="D95" i="19"/>
  <c r="E95" i="19"/>
  <c r="F95" i="19"/>
  <c r="G95" i="19"/>
  <c r="H95" i="19"/>
  <c r="B42" i="19"/>
  <c r="C42" i="19"/>
  <c r="D42" i="19"/>
  <c r="E42" i="19"/>
  <c r="F42" i="19"/>
  <c r="G42" i="19"/>
  <c r="H42" i="19"/>
  <c r="I42" i="19"/>
  <c r="J42" i="19"/>
  <c r="B44" i="19"/>
  <c r="C44" i="19"/>
  <c r="D44" i="19"/>
  <c r="E44" i="19"/>
  <c r="F44" i="19"/>
  <c r="G44" i="19"/>
  <c r="H44" i="19"/>
  <c r="I44" i="19"/>
  <c r="J44" i="19"/>
  <c r="B45" i="19"/>
  <c r="C45" i="19"/>
  <c r="D45" i="19"/>
  <c r="E45" i="19"/>
  <c r="F45" i="19"/>
  <c r="G45" i="19"/>
  <c r="H45" i="19"/>
  <c r="I45" i="19"/>
  <c r="J45" i="19"/>
  <c r="B46" i="19"/>
  <c r="C46" i="19"/>
  <c r="D46" i="19"/>
  <c r="E46" i="19"/>
  <c r="F46" i="19"/>
  <c r="G46" i="19"/>
  <c r="H46" i="19"/>
  <c r="I46" i="19"/>
  <c r="J46" i="19"/>
  <c r="B47" i="19"/>
  <c r="C47" i="19"/>
  <c r="D47" i="19"/>
  <c r="E47" i="19"/>
  <c r="F47" i="19"/>
  <c r="G47" i="19"/>
  <c r="H47" i="19"/>
  <c r="I47" i="19"/>
  <c r="J47" i="19"/>
  <c r="B50" i="19"/>
  <c r="C50" i="19"/>
  <c r="D50" i="19"/>
  <c r="E50" i="19"/>
  <c r="F50" i="19"/>
  <c r="G50" i="19"/>
  <c r="H50" i="19"/>
  <c r="J50" i="19"/>
  <c r="B51" i="19"/>
  <c r="C51" i="19"/>
  <c r="D51" i="19"/>
  <c r="E51" i="19"/>
  <c r="F51" i="19"/>
  <c r="G51" i="19"/>
  <c r="H51" i="19"/>
  <c r="I51" i="19"/>
  <c r="J51" i="19"/>
  <c r="B52" i="19"/>
  <c r="C52" i="19"/>
  <c r="D52" i="19"/>
  <c r="E52" i="19"/>
  <c r="F52" i="19"/>
  <c r="G52" i="19"/>
  <c r="H52" i="19"/>
  <c r="I52" i="19"/>
  <c r="J52" i="19"/>
  <c r="B55" i="19"/>
  <c r="C55" i="19"/>
  <c r="D55" i="19"/>
  <c r="E55" i="19"/>
  <c r="F55" i="19"/>
  <c r="G55" i="19"/>
  <c r="H55" i="19"/>
  <c r="I55" i="19"/>
  <c r="J55" i="19"/>
  <c r="B56" i="19"/>
  <c r="C56" i="19"/>
  <c r="D56" i="19"/>
  <c r="E56" i="19"/>
  <c r="F56" i="19"/>
  <c r="G56" i="19"/>
  <c r="H56" i="19"/>
  <c r="I56" i="19"/>
  <c r="J56" i="19"/>
  <c r="B57" i="19"/>
  <c r="C57" i="19"/>
  <c r="D57" i="19"/>
  <c r="E57" i="19"/>
  <c r="F57" i="19"/>
  <c r="G57" i="19"/>
  <c r="H57" i="19"/>
  <c r="I57" i="19"/>
  <c r="J57" i="19"/>
  <c r="B59" i="19"/>
  <c r="C59" i="19"/>
  <c r="D59" i="19"/>
  <c r="E59" i="19"/>
  <c r="F59" i="19"/>
  <c r="G59" i="19"/>
  <c r="H59" i="19"/>
  <c r="J59" i="19"/>
  <c r="B60" i="19"/>
  <c r="C60" i="19"/>
  <c r="D60" i="19"/>
  <c r="E60" i="19"/>
  <c r="F60" i="19"/>
  <c r="G60" i="19"/>
  <c r="H60" i="19"/>
  <c r="I60" i="19"/>
  <c r="J60" i="19"/>
  <c r="B61" i="19"/>
  <c r="C61" i="19"/>
  <c r="D61" i="19"/>
  <c r="E61" i="19"/>
  <c r="F61" i="19"/>
  <c r="G61" i="19"/>
  <c r="H61" i="19"/>
  <c r="I61" i="19"/>
  <c r="J61" i="19"/>
  <c r="B62" i="19"/>
  <c r="C62" i="19"/>
  <c r="D62" i="19"/>
  <c r="E62" i="19"/>
  <c r="F62" i="19"/>
  <c r="G62" i="19"/>
  <c r="H62" i="19"/>
  <c r="I62" i="19"/>
  <c r="J62" i="19"/>
  <c r="E18" i="28"/>
  <c r="H13" i="28"/>
  <c r="H12" i="28"/>
  <c r="H11" i="28"/>
  <c r="N9" i="28"/>
  <c r="H9" i="28"/>
  <c r="H8" i="28"/>
  <c r="N7" i="28"/>
  <c r="H6" i="28"/>
  <c r="N5" i="28"/>
  <c r="H5" i="28"/>
  <c r="H4" i="28"/>
  <c r="N3" i="28"/>
  <c r="H241" i="19"/>
  <c r="H241" i="32"/>
  <c r="D223" i="32"/>
  <c r="D209" i="19"/>
  <c r="D209" i="32"/>
  <c r="BD19" i="28"/>
  <c r="BA19" i="28"/>
  <c r="AX19" i="28"/>
  <c r="AU19" i="28"/>
  <c r="AR19" i="28"/>
  <c r="AO19" i="28"/>
  <c r="AL19" i="28"/>
  <c r="AI19" i="28"/>
  <c r="AF19" i="28"/>
  <c r="AC19" i="28"/>
  <c r="Z19" i="28"/>
  <c r="W19" i="28"/>
  <c r="T19" i="28"/>
  <c r="Q19" i="28"/>
  <c r="H17" i="28"/>
  <c r="H15" i="28"/>
  <c r="H10" i="28"/>
  <c r="K8" i="28"/>
  <c r="H7" i="28"/>
  <c r="E7" i="28"/>
  <c r="N6" i="28"/>
  <c r="N4" i="28"/>
  <c r="K4" i="28"/>
  <c r="D223" i="19" l="1"/>
  <c r="H18" i="28"/>
  <c r="E15" i="28"/>
  <c r="H14" i="28"/>
  <c r="E14" i="28"/>
  <c r="E13" i="28"/>
  <c r="E12" i="28"/>
  <c r="E11" i="28"/>
  <c r="K9" i="28"/>
  <c r="E9" i="28"/>
  <c r="E8" i="28"/>
  <c r="K7" i="28"/>
  <c r="K6" i="28"/>
  <c r="E6" i="28"/>
  <c r="K5" i="28"/>
  <c r="E5" i="28"/>
  <c r="E4" i="28"/>
  <c r="K3" i="28"/>
  <c r="H3" i="28"/>
  <c r="E3" i="28"/>
  <c r="H30" i="19"/>
  <c r="G30" i="19"/>
  <c r="F30" i="19"/>
  <c r="E30" i="19"/>
  <c r="D30" i="19"/>
  <c r="C30" i="19"/>
  <c r="B30" i="19"/>
  <c r="H29" i="19"/>
  <c r="G29" i="19"/>
  <c r="F29" i="19"/>
  <c r="E29" i="19"/>
  <c r="D29" i="19"/>
  <c r="C29" i="19"/>
  <c r="B29" i="19"/>
  <c r="H28" i="19"/>
  <c r="G28" i="19"/>
  <c r="F28" i="19"/>
  <c r="E28" i="19"/>
  <c r="D28" i="19"/>
  <c r="C28" i="19"/>
  <c r="B28" i="19"/>
  <c r="H27" i="19"/>
  <c r="G27" i="19"/>
  <c r="F27" i="19"/>
  <c r="E27" i="19"/>
  <c r="D27" i="19"/>
  <c r="C27" i="19"/>
  <c r="B27" i="19"/>
  <c r="H25" i="19"/>
  <c r="G25" i="19"/>
  <c r="F25" i="19"/>
  <c r="E25" i="19"/>
  <c r="D25" i="19"/>
  <c r="C25" i="19"/>
  <c r="B25" i="19"/>
  <c r="H24" i="19"/>
  <c r="G24" i="19"/>
  <c r="F24" i="19"/>
  <c r="E24" i="19"/>
  <c r="D24" i="19"/>
  <c r="C24" i="19"/>
  <c r="B24" i="19"/>
  <c r="H23" i="19"/>
  <c r="G23" i="19"/>
  <c r="F23" i="19"/>
  <c r="E23" i="19"/>
  <c r="D23" i="19"/>
  <c r="C23" i="19"/>
  <c r="B23" i="19"/>
  <c r="H22" i="19"/>
  <c r="G22" i="19"/>
  <c r="F22" i="19"/>
  <c r="E22" i="19"/>
  <c r="D22" i="19"/>
  <c r="C22" i="19"/>
  <c r="B22" i="19"/>
  <c r="H20" i="19"/>
  <c r="G20" i="19"/>
  <c r="F20" i="19"/>
  <c r="E20" i="19"/>
  <c r="D20" i="19"/>
  <c r="C20" i="19"/>
  <c r="B20" i="19"/>
  <c r="H19" i="19"/>
  <c r="G19" i="19"/>
  <c r="F19" i="19"/>
  <c r="E19" i="19"/>
  <c r="D19" i="19"/>
  <c r="C19" i="19"/>
  <c r="B19" i="19"/>
  <c r="H18" i="19"/>
  <c r="G18" i="19"/>
  <c r="F18" i="19"/>
  <c r="E18" i="19"/>
  <c r="D18" i="19"/>
  <c r="C18" i="19"/>
  <c r="B18" i="19"/>
  <c r="H17" i="19"/>
  <c r="G17" i="19"/>
  <c r="F17" i="19"/>
  <c r="E17" i="19"/>
  <c r="D17" i="19"/>
  <c r="C17" i="19"/>
  <c r="B17" i="19"/>
  <c r="H15" i="19"/>
  <c r="G15" i="19"/>
  <c r="F15" i="19"/>
  <c r="E15" i="19"/>
  <c r="D15" i="19"/>
  <c r="C15" i="19"/>
  <c r="B15" i="19"/>
  <c r="H14" i="19"/>
  <c r="G14" i="19"/>
  <c r="F14" i="19"/>
  <c r="E14" i="19"/>
  <c r="D14" i="19"/>
  <c r="C14" i="19"/>
  <c r="B14" i="19"/>
  <c r="H13" i="19"/>
  <c r="G13" i="19"/>
  <c r="F13" i="19"/>
  <c r="E13" i="19"/>
  <c r="D13" i="19"/>
  <c r="C13" i="19"/>
  <c r="B13" i="19"/>
  <c r="H12" i="19"/>
  <c r="G12" i="19"/>
  <c r="F12" i="19"/>
  <c r="E12" i="19"/>
  <c r="D12" i="19"/>
  <c r="C12" i="19"/>
  <c r="B12" i="19"/>
  <c r="H10" i="19"/>
  <c r="G10" i="19"/>
  <c r="F10" i="19"/>
  <c r="E10" i="19"/>
  <c r="D10" i="19"/>
  <c r="C10" i="19"/>
  <c r="B10" i="19"/>
</calcChain>
</file>

<file path=xl/comments1.xml><?xml version="1.0" encoding="utf-8"?>
<comments xmlns="http://schemas.openxmlformats.org/spreadsheetml/2006/main">
  <authors>
    <author>mloverde</author>
  </authors>
  <commentList>
    <comment ref="A1" authorId="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authors>
    <author>Lisa Cowan</author>
    <author>Lee, Cynthia M.</author>
    <author>Boelscher, Scott (CPE)</author>
    <author>mevilsiz</author>
    <author>jmarks</author>
    <author>Crystal Collins</author>
    <author>..</author>
    <author>John Signore</author>
    <author>Jeannie Reed</author>
  </authors>
  <commentList>
    <comment ref="B60" authorId="0">
      <text>
        <r>
          <rPr>
            <b/>
            <sz val="9"/>
            <color indexed="81"/>
            <rFont val="Tahoma"/>
            <charset val="1"/>
          </rPr>
          <t>Lisa Cowan:</t>
        </r>
        <r>
          <rPr>
            <sz val="9"/>
            <color indexed="81"/>
            <rFont val="Tahoma"/>
            <charset val="1"/>
          </rPr>
          <t xml:space="preserve">
Formerly National Park Community College</t>
        </r>
      </text>
    </comment>
    <comment ref="B62" authorId="0">
      <text>
        <r>
          <rPr>
            <b/>
            <sz val="9"/>
            <color indexed="81"/>
            <rFont val="Tahoma"/>
            <charset val="1"/>
          </rPr>
          <t>Lisa Cowan:</t>
        </r>
        <r>
          <rPr>
            <sz val="9"/>
            <color indexed="81"/>
            <rFont val="Tahoma"/>
            <charset val="1"/>
          </rPr>
          <t xml:space="preserve">
Formerly Mid-South Community College.</t>
        </r>
      </text>
    </comment>
    <comment ref="B82" authorId="0">
      <text>
        <r>
          <rPr>
            <b/>
            <sz val="9"/>
            <color indexed="81"/>
            <rFont val="Tahoma"/>
            <family val="2"/>
          </rPr>
          <t>Lisa Cowan:</t>
        </r>
        <r>
          <rPr>
            <sz val="9"/>
            <color indexed="81"/>
            <rFont val="Tahoma"/>
            <family val="2"/>
          </rPr>
          <t xml:space="preserve">
All of the Delaware Tech Campuses are now being reported a single college under the Terry Campus.</t>
        </r>
      </text>
    </comment>
    <comment ref="B127" authorId="0">
      <text>
        <r>
          <rPr>
            <b/>
            <sz val="9"/>
            <color indexed="81"/>
            <rFont val="Tahoma"/>
            <family val="2"/>
          </rPr>
          <t>Lisa Cowan:</t>
        </r>
        <r>
          <rPr>
            <sz val="9"/>
            <color indexed="81"/>
            <rFont val="Tahoma"/>
            <family val="2"/>
          </rPr>
          <t xml:space="preserve">
Merged with Southern Polytechnic State University Fall 2015.</t>
        </r>
      </text>
    </comment>
    <comment ref="A153" authorId="1">
      <text>
        <r>
          <rPr>
            <b/>
            <sz val="8"/>
            <color indexed="81"/>
            <rFont val="Tahoma"/>
            <family val="2"/>
          </rPr>
          <t>Lee, Cynthia M.:</t>
        </r>
        <r>
          <rPr>
            <sz val="8"/>
            <color indexed="81"/>
            <rFont val="Tahoma"/>
            <family val="2"/>
          </rPr>
          <t xml:space="preserve">
In 15-16 per credit hour remained $89 in state and $178 out of state like the 14-15 year and fees remained constant for many of the colleges also</t>
        </r>
      </text>
    </comment>
    <comment ref="B157" authorId="1">
      <text>
        <r>
          <rPr>
            <b/>
            <sz val="8"/>
            <color indexed="81"/>
            <rFont val="Tahoma"/>
            <family val="2"/>
          </rPr>
          <t>Lee, Cynthia M.:</t>
        </r>
        <r>
          <rPr>
            <sz val="8"/>
            <color indexed="81"/>
            <rFont val="Tahoma"/>
            <family val="2"/>
          </rPr>
          <t xml:space="preserve">
Central Georgia and Middle Georgia merged starting Fall Semester and became Central Georgia with a new IPEDS# 483045</t>
        </r>
      </text>
    </comment>
    <comment ref="C159" authorId="1">
      <text>
        <r>
          <rPr>
            <b/>
            <sz val="8"/>
            <color indexed="81"/>
            <rFont val="Tahoma"/>
            <family val="2"/>
          </rPr>
          <t>Lee, Cynthia M.:</t>
        </r>
        <r>
          <rPr>
            <sz val="8"/>
            <color indexed="81"/>
            <rFont val="Tahoma"/>
            <family val="2"/>
          </rPr>
          <t xml:space="preserve">
Altamaha and Okefenokee merged in Fall 2014 to Coastal Pines Technical College
IPEDS # 485458</t>
        </r>
      </text>
    </comment>
    <comment ref="B172" authorId="1">
      <text>
        <r>
          <rPr>
            <b/>
            <sz val="8"/>
            <color indexed="81"/>
            <rFont val="Tahoma"/>
            <family val="2"/>
          </rPr>
          <t>Lee, Cynthia M.:</t>
        </r>
        <r>
          <rPr>
            <sz val="8"/>
            <color indexed="81"/>
            <rFont val="Tahoma"/>
            <family val="2"/>
          </rPr>
          <t xml:space="preserve">
Moultrie and Southwest merged to form Southern Regional in Fall 2015</t>
        </r>
      </text>
    </comment>
    <comment ref="F175" authorId="2">
      <text>
        <r>
          <rPr>
            <b/>
            <sz val="9"/>
            <color indexed="81"/>
            <rFont val="Tahoma"/>
            <family val="2"/>
          </rPr>
          <t>updated for 15-16 survey</t>
        </r>
      </text>
    </comment>
    <comment ref="H175" authorId="2">
      <text>
        <r>
          <rPr>
            <b/>
            <sz val="9"/>
            <color indexed="81"/>
            <rFont val="Tahoma"/>
            <family val="2"/>
          </rPr>
          <t>updated for 15-+16 survey</t>
        </r>
      </text>
    </comment>
    <comment ref="Z175" authorId="2">
      <text>
        <r>
          <rPr>
            <sz val="9"/>
            <color indexed="81"/>
            <rFont val="Tahoma"/>
            <family val="2"/>
          </rPr>
          <t>changed for 15-16 survey</t>
        </r>
      </text>
    </comment>
    <comment ref="J176" authorId="2">
      <text>
        <r>
          <rPr>
            <b/>
            <sz val="9"/>
            <color indexed="81"/>
            <rFont val="Tahoma"/>
            <family val="2"/>
          </rPr>
          <t>updated for 15-16 survey</t>
        </r>
        <r>
          <rPr>
            <sz val="9"/>
            <color indexed="81"/>
            <rFont val="Tahoma"/>
            <family val="2"/>
          </rPr>
          <t xml:space="preserve">
</t>
        </r>
      </text>
    </comment>
    <comment ref="K181" authorId="2">
      <text>
        <r>
          <rPr>
            <sz val="9"/>
            <color indexed="81"/>
            <rFont val="Tahoma"/>
            <family val="2"/>
          </rPr>
          <t>pch charges</t>
        </r>
      </text>
    </comment>
    <comment ref="M181" authorId="2">
      <text>
        <r>
          <rPr>
            <sz val="9"/>
            <color indexed="81"/>
            <rFont val="Tahoma"/>
            <family val="2"/>
          </rPr>
          <t xml:space="preserve">pch charges
</t>
        </r>
      </text>
    </comment>
    <comment ref="K182" authorId="2">
      <text>
        <r>
          <rPr>
            <sz val="9"/>
            <color indexed="81"/>
            <rFont val="Tahoma"/>
            <family val="2"/>
          </rPr>
          <t>pch charges</t>
        </r>
      </text>
    </comment>
    <comment ref="M182" authorId="2">
      <text>
        <r>
          <rPr>
            <sz val="9"/>
            <color indexed="81"/>
            <rFont val="Tahoma"/>
            <family val="2"/>
          </rPr>
          <t>pch charges</t>
        </r>
      </text>
    </comment>
    <comment ref="B198" authorId="3">
      <text>
        <r>
          <rPr>
            <b/>
            <sz val="8"/>
            <color indexed="81"/>
            <rFont val="Tahoma"/>
            <family val="2"/>
          </rPr>
          <t>mevilsiz:</t>
        </r>
        <r>
          <rPr>
            <sz val="8"/>
            <color indexed="81"/>
            <rFont val="Tahoma"/>
            <family val="2"/>
          </rPr>
          <t xml:space="preserve">
Formerly Bowling Green Technical College</t>
        </r>
      </text>
    </comment>
    <comment ref="A299" authorId="4">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 ref="B467" authorId="5">
      <text>
        <r>
          <rPr>
            <b/>
            <sz val="9"/>
            <color indexed="81"/>
            <rFont val="Tahoma"/>
            <family val="2"/>
          </rPr>
          <t>Crystal Collins:</t>
        </r>
        <r>
          <rPr>
            <sz val="9"/>
            <color indexed="81"/>
            <rFont val="Tahoma"/>
            <family val="2"/>
          </rPr>
          <t xml:space="preserve">
As defined in the SREB instructions, where different tuition levels are charged based on different class level, the amount for first-year students should be reported. This is the reported rates for Freshman and transfer students.</t>
        </r>
      </text>
    </comment>
    <comment ref="B470" authorId="5">
      <text>
        <r>
          <rPr>
            <b/>
            <sz val="9"/>
            <color indexed="81"/>
            <rFont val="Tahoma"/>
            <family val="2"/>
          </rPr>
          <t>Crystal Collins:</t>
        </r>
        <r>
          <rPr>
            <sz val="9"/>
            <color indexed="81"/>
            <rFont val="Tahoma"/>
            <family val="2"/>
          </rPr>
          <t xml:space="preserve">
As defined in the SREB instructions, where different tuition levels are charged based on different class level, the amount for first-year students should be reported. This is the reported rates for Freshman and transfer students. Differentiated rates began in 2015-16.</t>
        </r>
      </text>
    </comment>
    <comment ref="B539" authorId="6">
      <text>
        <r>
          <rPr>
            <b/>
            <sz val="9"/>
            <color indexed="81"/>
            <rFont val="Tahoma"/>
            <family val="2"/>
          </rPr>
          <t>..:</t>
        </r>
        <r>
          <rPr>
            <sz val="9"/>
            <color indexed="81"/>
            <rFont val="Tahoma"/>
            <family val="2"/>
          </rPr>
          <t xml:space="preserve">
San Marcos is no longer a part of the name.</t>
        </r>
      </text>
    </comment>
    <comment ref="B543" authorId="6">
      <text>
        <r>
          <rPr>
            <b/>
            <sz val="9"/>
            <color indexed="81"/>
            <rFont val="Tahoma"/>
            <family val="2"/>
          </rPr>
          <t>..:</t>
        </r>
        <r>
          <rPr>
            <sz val="9"/>
            <color indexed="81"/>
            <rFont val="Tahoma"/>
            <family val="2"/>
          </rPr>
          <t xml:space="preserve">
UT Brownsville and UT Pan American merged and became UT-Rio Grande Valley.</t>
        </r>
      </text>
    </comment>
    <comment ref="AA669" authorId="7">
      <text>
        <r>
          <rPr>
            <b/>
            <sz val="9"/>
            <color indexed="81"/>
            <rFont val="Tahoma"/>
            <family val="2"/>
          </rPr>
          <t>John Signore:</t>
        </r>
        <r>
          <rPr>
            <sz val="9"/>
            <color indexed="81"/>
            <rFont val="Tahoma"/>
            <family val="2"/>
          </rPr>
          <t xml:space="preserve">
Different classes had different tuition numbers.  I averaged them out to come to this figure.</t>
        </r>
      </text>
    </comment>
    <comment ref="AC669" authorId="7">
      <text>
        <r>
          <rPr>
            <b/>
            <sz val="9"/>
            <color indexed="81"/>
            <rFont val="Tahoma"/>
            <family val="2"/>
          </rPr>
          <t>John Signore:</t>
        </r>
        <r>
          <rPr>
            <sz val="9"/>
            <color indexed="81"/>
            <rFont val="Tahoma"/>
            <family val="2"/>
          </rPr>
          <t xml:space="preserve">
Different classes had different tuition numbers.  I averaged them out to come to this figure.</t>
        </r>
      </text>
    </comment>
    <comment ref="B683" authorId="8">
      <text>
        <r>
          <rPr>
            <b/>
            <sz val="9"/>
            <color indexed="81"/>
            <rFont val="Tahoma"/>
            <family val="2"/>
          </rPr>
          <t>Jeannie Reed:</t>
        </r>
        <r>
          <rPr>
            <sz val="9"/>
            <color indexed="81"/>
            <rFont val="Tahoma"/>
            <family val="2"/>
          </rPr>
          <t xml:space="preserve">
New Fall 2014</t>
        </r>
      </text>
    </comment>
  </commentList>
</comments>
</file>

<file path=xl/comments3.xml><?xml version="1.0" encoding="utf-8"?>
<comments xmlns="http://schemas.openxmlformats.org/spreadsheetml/2006/main">
  <authors>
    <author>alicia.trexler</author>
    <author>Debbie K. Dryer</author>
  </authors>
  <commentList>
    <comment ref="B10" authorId="0">
      <text>
        <r>
          <rPr>
            <b/>
            <sz val="10"/>
            <color indexed="81"/>
            <rFont val="Tahoma"/>
            <family val="2"/>
          </rPr>
          <t>alicia.trexler:</t>
        </r>
        <r>
          <rPr>
            <sz val="10"/>
            <color indexed="81"/>
            <rFont val="Tahoma"/>
            <family val="2"/>
          </rPr>
          <t xml:space="preserve">
Added policies relating to baccalaureate programs.</t>
        </r>
      </text>
    </comment>
    <comment ref="C22" authorId="1">
      <text>
        <r>
          <rPr>
            <b/>
            <sz val="9"/>
            <color indexed="81"/>
            <rFont val="Tahoma"/>
            <family val="2"/>
          </rPr>
          <t>Debbie K. Dryer:</t>
        </r>
        <r>
          <rPr>
            <sz val="9"/>
            <color indexed="81"/>
            <rFont val="Tahoma"/>
            <family val="2"/>
          </rPr>
          <t xml:space="preserve">
Near the end of the paragraph, it gives a percentage that the annual rate increases cannot exceed.  This rate was changed from 6.5% to 5%.</t>
        </r>
      </text>
    </comment>
    <comment ref="D22" authorId="1">
      <text>
        <r>
          <rPr>
            <b/>
            <sz val="9"/>
            <color indexed="81"/>
            <rFont val="Tahoma"/>
            <family val="2"/>
          </rPr>
          <t>Debbie K. Dryer:</t>
        </r>
        <r>
          <rPr>
            <sz val="9"/>
            <color indexed="81"/>
            <rFont val="Tahoma"/>
            <family val="2"/>
          </rPr>
          <t xml:space="preserve">
“Stair-stepped” was replaced by “Both” before the semi-colon.</t>
        </r>
      </text>
    </comment>
  </commentList>
</comments>
</file>

<file path=xl/comments4.xml><?xml version="1.0" encoding="utf-8"?>
<comments xmlns="http://schemas.openxmlformats.org/spreadsheetml/2006/main">
  <authors>
    <author>FLDOE</author>
    <author>alicia.trexler</author>
  </authors>
  <commentList>
    <comment ref="C9" authorId="0">
      <text>
        <r>
          <rPr>
            <b/>
            <sz val="8"/>
            <color indexed="81"/>
            <rFont val="Tahoma"/>
            <family val="2"/>
          </rPr>
          <t xml:space="preserve">Alicia Trexler: 
</t>
        </r>
        <r>
          <rPr>
            <sz val="8"/>
            <color indexed="81"/>
            <rFont val="Tahoma"/>
            <family val="2"/>
          </rPr>
          <t>Editorial changes only.</t>
        </r>
      </text>
    </comment>
    <comment ref="F9" authorId="1">
      <text>
        <r>
          <rPr>
            <b/>
            <sz val="10"/>
            <color indexed="81"/>
            <rFont val="Tahoma"/>
            <family val="2"/>
          </rPr>
          <t>alicia.trexler:</t>
        </r>
        <r>
          <rPr>
            <sz val="10"/>
            <color indexed="81"/>
            <rFont val="Tahoma"/>
            <family val="2"/>
          </rPr>
          <t xml:space="preserve">
For 2012-13, the rate was increased to 20% of tuition</t>
        </r>
      </text>
    </comment>
  </commentList>
</comments>
</file>

<file path=xl/sharedStrings.xml><?xml version="1.0" encoding="utf-8"?>
<sst xmlns="http://schemas.openxmlformats.org/spreadsheetml/2006/main" count="2769" uniqueCount="1145">
  <si>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</si>
  <si>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</si>
  <si>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</si>
  <si>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</si>
  <si>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</si>
  <si>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</si>
  <si>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</si>
  <si>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</si>
  <si>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</si>
  <si>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</si>
  <si>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</si>
  <si>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</si>
  <si>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</si>
  <si>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</si>
  <si>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</si>
  <si>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</si>
  <si>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</si>
  <si>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</si>
  <si>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</si>
  <si>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</si>
  <si>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</si>
  <si>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</si>
  <si>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</si>
  <si>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</si>
  <si>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</si>
  <si>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</si>
  <si>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</si>
  <si>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</si>
  <si>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</si>
  <si>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</si>
  <si>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</si>
  <si>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</si>
  <si>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</si>
  <si>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</si>
  <si>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</si>
  <si>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</si>
  <si>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</si>
  <si>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</si>
  <si>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</si>
  <si>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</si>
  <si>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</si>
  <si>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</si>
  <si>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</si>
  <si>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</si>
  <si>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</si>
  <si>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</si>
  <si>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</si>
  <si>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</si>
  <si>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</si>
  <si>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</si>
  <si>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</si>
  <si>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</si>
  <si>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</si>
  <si>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</si>
  <si>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</si>
  <si>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</si>
  <si>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</si>
  <si>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MEDIANS</t>
  </si>
  <si>
    <t>Two-Year 3 (10)</t>
  </si>
  <si>
    <t>Technical 1 (12)</t>
  </si>
  <si>
    <t>Professional</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</si>
  <si>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</si>
  <si>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</si>
  <si>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</si>
  <si>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</si>
  <si>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</si>
  <si>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</si>
  <si>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</si>
  <si>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</si>
  <si>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</si>
  <si>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</si>
  <si>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</si>
  <si>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</si>
  <si>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</si>
  <si>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</si>
  <si>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</si>
  <si>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</si>
  <si>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</si>
  <si>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</si>
  <si>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</si>
  <si>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</si>
  <si>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</si>
  <si>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</si>
  <si>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</si>
  <si>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</si>
  <si>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</si>
  <si>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</si>
  <si>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</si>
  <si>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</si>
  <si>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</si>
  <si>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</si>
  <si>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</si>
  <si>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</si>
  <si>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</si>
  <si>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</si>
  <si>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</si>
  <si>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</si>
  <si>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</si>
  <si>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</si>
  <si>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</si>
  <si>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</si>
  <si>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</si>
  <si>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</si>
  <si>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</si>
  <si>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</si>
  <si>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</si>
  <si>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</si>
  <si>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With Bach-    elor's</t>
  </si>
  <si>
    <t>with Bach- elor's</t>
  </si>
  <si>
    <t>All Technical</t>
  </si>
  <si>
    <t>SREB states</t>
  </si>
  <si>
    <t>Technical 2 (13)</t>
  </si>
  <si>
    <t>Technical size unk (14)</t>
  </si>
  <si>
    <t xml:space="preserve">Texas </t>
  </si>
  <si>
    <t>Four-Year 1</t>
  </si>
  <si>
    <t>Four-Year 2</t>
  </si>
  <si>
    <t>Four-Year 3</t>
  </si>
  <si>
    <t>Four-Year 4</t>
  </si>
  <si>
    <t>Four-Year 5</t>
  </si>
  <si>
    <t>Four-Year 6</t>
  </si>
  <si>
    <t>Two-Year w/ bachs (7)</t>
  </si>
  <si>
    <t>Two-Year 1 (8)</t>
  </si>
  <si>
    <t>Two-Year 2 (9)</t>
  </si>
  <si>
    <t>Morgan State University</t>
  </si>
  <si>
    <t>Notes: The amounts shown for each state are the medians (middle values) of the institutions in each state. The "SREB states median" is the middle value of all institutions of each type. Full-time graduate students are defined by a 24 credit hour load per year.</t>
  </si>
  <si>
    <t>Full-Time Out-of-State Graduate Students</t>
  </si>
  <si>
    <t>Full-Time In-State Students in Professional Programs</t>
  </si>
  <si>
    <t xml:space="preserve">Two-Year </t>
  </si>
  <si>
    <t>All 2yr</t>
  </si>
  <si>
    <t>All</t>
  </si>
  <si>
    <t>AL</t>
  </si>
  <si>
    <t>State</t>
  </si>
  <si>
    <t>Veterinary Medicine</t>
  </si>
  <si>
    <t>AR</t>
  </si>
  <si>
    <t>DE</t>
  </si>
  <si>
    <t>FL</t>
  </si>
  <si>
    <t>MD</t>
  </si>
  <si>
    <t>MS</t>
  </si>
  <si>
    <t>NC</t>
  </si>
  <si>
    <t>WV</t>
  </si>
  <si>
    <t>VA</t>
  </si>
  <si>
    <t>GA</t>
  </si>
  <si>
    <t>SC</t>
  </si>
  <si>
    <t>Undergraduate</t>
  </si>
  <si>
    <t>Graduate</t>
  </si>
  <si>
    <t>Osteopathic Medicine</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</si>
  <si>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</si>
  <si>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</si>
  <si>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</si>
  <si>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</si>
  <si>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</si>
  <si>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</si>
  <si>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</si>
  <si>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</si>
  <si>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</si>
  <si>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</si>
  <si>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</si>
  <si>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</si>
  <si>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</si>
  <si>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</si>
  <si>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</si>
  <si>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</si>
  <si>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</si>
  <si>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</si>
  <si>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</si>
  <si>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</si>
  <si>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</si>
  <si>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</si>
  <si>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</si>
  <si>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</si>
  <si>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</si>
  <si>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</si>
  <si>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</si>
  <si>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</si>
  <si>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</si>
  <si>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</si>
  <si>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</si>
  <si>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</si>
  <si>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</si>
  <si>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</si>
  <si>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</si>
  <si>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</si>
  <si>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St. Mary's College of Maryland</t>
  </si>
  <si>
    <t>No specific policy</t>
  </si>
  <si>
    <t>Mississippi Board of Trustees of State
Institutions of Higher Learning</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</si>
  <si>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</si>
  <si>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</si>
  <si>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</si>
  <si>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North Carolina Community College System</t>
  </si>
  <si>
    <t>Tuition based on budgetary needs of the system. Out-of-state students at community colleges pay the full cost of instruction.</t>
  </si>
  <si>
    <t>University of North Carolina General Administration</t>
  </si>
  <si>
    <t>University Board of Governors</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</si>
  <si>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</si>
  <si>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</si>
  <si>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</si>
  <si>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</si>
  <si>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</si>
  <si>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</si>
  <si>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</si>
  <si>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</si>
  <si>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</si>
  <si>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</si>
  <si>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</si>
  <si>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</si>
  <si>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</si>
  <si>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</si>
  <si>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</si>
  <si>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</si>
  <si>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</si>
  <si>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</si>
  <si>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</si>
  <si>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</si>
  <si>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</si>
  <si>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</si>
  <si>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</si>
  <si>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</si>
  <si>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</si>
  <si>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</si>
  <si>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</si>
  <si>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</si>
  <si>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</si>
  <si>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</si>
  <si>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</si>
  <si>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</si>
  <si>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</si>
  <si>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</si>
  <si>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</si>
  <si>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</si>
  <si>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</si>
  <si>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Yes (graduate only).</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</si>
  <si>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</si>
  <si>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</si>
  <si>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</si>
  <si>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</si>
  <si>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</si>
  <si>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</si>
  <si>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</si>
  <si>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</si>
  <si>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</si>
  <si>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</si>
  <si>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</si>
  <si>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</si>
  <si>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</si>
  <si>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</si>
  <si>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</si>
  <si>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</si>
  <si>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</si>
  <si>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</si>
  <si>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</si>
  <si>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</si>
  <si>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</si>
  <si>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</si>
  <si>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</si>
  <si>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</si>
  <si>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</si>
  <si>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</si>
  <si>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</si>
  <si>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</si>
  <si>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</si>
  <si>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</si>
  <si>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</si>
  <si>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</si>
  <si>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</si>
  <si>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</si>
  <si>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</si>
  <si>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</si>
  <si>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</si>
  <si>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</si>
  <si>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</si>
  <si>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</si>
  <si>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</si>
  <si>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</si>
  <si>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</si>
  <si>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</si>
  <si>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</si>
  <si>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</si>
  <si>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</si>
  <si>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</si>
  <si>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</si>
  <si>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</si>
  <si>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</si>
  <si>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</si>
  <si>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</si>
  <si>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</si>
  <si>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</si>
  <si>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</si>
  <si>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</si>
  <si>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</si>
  <si>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Table 134</t>
  </si>
  <si>
    <t>Table 135</t>
  </si>
  <si>
    <t>Table 136</t>
  </si>
  <si>
    <t>Table 137</t>
  </si>
  <si>
    <t>Table 138</t>
  </si>
  <si>
    <t>Table 139</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</si>
  <si>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</si>
  <si>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</si>
  <si>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</si>
  <si>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</si>
  <si>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</si>
  <si>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Delaware Higher Education Office</t>
  </si>
  <si>
    <t>There is no requirement for any portion of tuition and fee revenue to be devoted to capital funding.  Institutions may issue bonds to raise capital funds.</t>
  </si>
  <si>
    <t>IPEDS #</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</si>
  <si>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</si>
  <si>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</si>
  <si>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</si>
  <si>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</si>
  <si>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</si>
  <si>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</si>
  <si>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</si>
  <si>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</si>
  <si>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</si>
  <si>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</si>
  <si>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</si>
  <si>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</si>
  <si>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</si>
  <si>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</si>
  <si>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</si>
  <si>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</si>
  <si>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</si>
  <si>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</si>
  <si>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</si>
  <si>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</si>
  <si>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</si>
  <si>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</si>
  <si>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</si>
  <si>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</si>
  <si>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Size Un- known</t>
  </si>
  <si>
    <t>Part 7: Annual Tuition and Mandory Fees</t>
  </si>
  <si>
    <r>
      <t xml:space="preserve">Data Columns:  </t>
    </r>
    <r>
      <rPr>
        <sz val="10"/>
        <rFont val="Arial"/>
        <family val="2"/>
      </rPr>
      <t xml:space="preserve">White = New Data, Peach = Old Data, Purple/Grey = Calculated Data. </t>
    </r>
    <r>
      <rPr>
        <b/>
        <sz val="10"/>
        <rFont val="Arial"/>
        <family val="2"/>
      </rPr>
      <t xml:space="preserve"> Please highlight changes in YELLOW</t>
    </r>
  </si>
  <si>
    <t>Comments:  Please look for comments and answer questions; add comments as needed</t>
  </si>
  <si>
    <t>Classification Notes</t>
  </si>
  <si>
    <t>There are no imposed caps or limits, but the institutions are constrained by market forces from setting nonresident rates too high. There is a CPE imposed floor of two times the resident rate.</t>
  </si>
  <si>
    <t>The Board of Trustees has the only authority to set tuition rates.</t>
  </si>
  <si>
    <t>Tuition remissions are budgeted as line items for each institution based on level of study (graduate or undergraduate).  Tuition remissions are provided to graduate students as well as to active-duty military personnel and their dependents (who are reported as in-state residents).</t>
  </si>
  <si>
    <t>For lower level instruction, the standard tuition and out-of-state fee are established by the Legislature in the General Appropriations Act.  Each board of trustees establishes tuition and out-of-state fees, which may vary no more than 10 percent below and 15 percent above the standard. Other fees are established by the board of trustees pursuant to s. 1009.23, Florida Statutes. 
For baccalaureate programs, the Legislature sets the tuition rate in the General Appropriations Act. Each board of trustees establishes the out-of-state fee such that the sum of tuition and the out-of-state fee shall not exceed 85 percent of the sum of tuiton and the out-of-state fee at the nearest state university.</t>
  </si>
  <si>
    <t>Each Florida college board of trustees establishes tuition and fees within the guidelines set forth in s. 1009.23, Florida Statutes.  Non-resident students should pay 100% of instructional costs.</t>
  </si>
  <si>
    <t>No.  The standard tuition and out-of-state fee are determined and set by the Legislature in the General Appropriations Act.  Each board of trustees establishes tuition and out-of-state fees, which may vary no more than 10 percent below and 15 percent above the standard. Non-resident students should pay 100% of instructional costs.</t>
  </si>
  <si>
    <t xml:space="preserve">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</si>
  <si>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</si>
  <si>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</si>
  <si>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None</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</si>
  <si>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Non-citizen students shall not be classified as Georgia residents for tuition purposes and will pay four (4) times the charged tuition rate for Georgia residents.  </t>
  </si>
  <si>
    <t>Credit Hour</t>
  </si>
  <si>
    <t>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t>
  </si>
  <si>
    <r>
      <t xml:space="preserve">State statutes do not allow for tuition waivers, reductions or remissions of out-of-state fees.  However, effective July 1, 2013 House Bill 317 authorizes the board of trustees of any community college to develop and implement a policy for waiving out-of-state tuition for the college if the policy is determined by the board to be in accordance with the educational mission of the colllege </t>
    </r>
    <r>
      <rPr>
        <u/>
        <sz val="8"/>
        <rFont val="Arial"/>
        <family val="2"/>
      </rPr>
      <t>and</t>
    </r>
    <r>
      <rPr>
        <sz val="8"/>
        <rFont val="Arial"/>
        <family val="2"/>
      </rPr>
      <t xml:space="preserve"> if a local industry or business or a state agency agrees to reimburse the college for the entire amount of the out-of-state tuition that will be waived under the policy.</t>
    </r>
  </si>
  <si>
    <t>West Virginia Career &amp; Technical Education</t>
  </si>
  <si>
    <t>Local Districts</t>
  </si>
  <si>
    <t>Up to Locals</t>
  </si>
  <si>
    <t>Varies per District</t>
  </si>
  <si>
    <t>Unknown</t>
  </si>
  <si>
    <t xml:space="preserve">*In Virginia community colleges, mandatory fees vary and are not included. </t>
  </si>
  <si>
    <r>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closer to 50% </t>
    </r>
    <r>
      <rPr>
        <sz val="8"/>
        <rFont val="Arial"/>
        <family val="2"/>
      </rPr>
      <t xml:space="preserve"> of the cost of instruction. </t>
    </r>
  </si>
  <si>
    <t xml:space="preserve">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
  </si>
  <si>
    <t xml:space="preserve">Part of the required fees assessed against each credit hour is a capital improvement fee which averages $6.56 per credit across the system. These revenues are primarily used for student related faciilities such as; student unions, recreation centers, and wellness/fitness spaces. </t>
  </si>
  <si>
    <t>Each college is authorized to establish a Capital Improvement Fee to fund capital projects. The fee amount cannot exceed 20% of tuition for residents and 20%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</si>
  <si>
    <t>Board sets tuition rates that are variable by institution. Total non-resident tuition should be no less than the system average amount appropriated from the State per student for education and general expenses.</t>
  </si>
  <si>
    <t>Certain institutions have permission to charge tuition by the credit hour.  Those institutions that continue to use the stair-stepped approach use a per credit hour cost basis for the first 12 hours. A single, flat rate is charged for the 12th through 19th hours enrolled.  Additional hours above 19 are charged on a per hour basis.</t>
  </si>
  <si>
    <t xml:space="preserve">Mississippi Statutes §37-103-25(2): “the total tuition to be paid by residents of other states shall not be less than the average cost per student from State appropriated funds.” </t>
  </si>
  <si>
    <t>Several institutions have persmission to charge a $50 per semester fee earmarked for capital projects.</t>
  </si>
  <si>
    <t>THEC policy states that the total recommended resident tuition revenue for an institution be 45% of a university's funding formula calculated total need. This percentage is 33.3% for community colleges and 20% for the Tennessee Colleges of Applied Technology (TCATs).</t>
  </si>
  <si>
    <t>Tuition and fee revenue is not required to be directed to capital projects for E&amp;G purposes. Direct state appropriations are made for major capital maintenance and new capital outlay projects. Campuses are required to provide a match on up to the first $75 million of total project cost (25% for universities, 10% for community colleges, 5% for TN Colleges of Applied Technology and other specialized units).</t>
  </si>
  <si>
    <t>Note regarding consolidated institutions.</t>
  </si>
  <si>
    <t xml:space="preserve">For Fiscal Year 2013, eight USG institutions were consolidated into four separate institutions. Georgia Health Sciences and Augusta State University were consolidated into Georgia Regents University. North Georgia College and State University and Gainesville State College were consolidated into University of North Georgia. Macon State College and Middle Georgia College were consolidated into Middle Georgia State College. South Georgia College and Waycross College were consolidated into South Georgia State College.
No changes were required to the tuition structure at Middle Georgia State College and South Georgia State College since the combined institutions were under the same tuition model.
At the University of North Georgia, students will pay the tuition rate that corresponds to their degree program. The associate degree seekers will pay the rate of $3,732 a year and the baccalaureate degree seekers will pay the $6,692 a year.
At Georgia Regents University, there are three major components to the tuition plan:  (1) create a new, non-health sciences tuition rate; (2) implement a “hold harmless” tuition rate for undergraduate students enrolled at the Summerville Campus (formerly Augusta State University) during academic year 2012-2013; and (3) maintain the current tuition rate for health professions programs (former Georgia Health Sciences University tuition rates).
</t>
  </si>
  <si>
    <t>Tuition rates are set on a per credit hour basis up to a maximum of 16 credit hours per semester.</t>
  </si>
  <si>
    <t xml:space="preserve">Active duty military personnel and their dependents who are abiding in North Carolina are charged resident tuition rates, regardless of whether they would normally qualify as residents. In the event the active duty military member is reassigned outside of North Carolina or retires, the member and his/her dependents shall continue to be eligible for the in‑State tuition rate and applicable mandatory fees so long as the member is continuously enrolled. Community colleges are also authorized to charge resident tuition rates to a limited number of non-resident students who are members of families that were transferred to this state by businesses, industries, or civilian families transferred by the military, for employment. </t>
  </si>
  <si>
    <t xml:space="preserve">Tuition and registration fee revenues only support current operating expenditures. Colleges may use parking fee revenues to support capital expenditures related to parking facilities. Capital funding is provided primarily through  State and/or county appropriations of funds provided through tax revenues or debt issuances. </t>
  </si>
  <si>
    <t xml:space="preserve">Each institutional governing board reviews and approves student tuition and fees. Fees require further approval by the  West Virginia Higher Education Policy Commission, and the WV Council for Community &amp; Technical College Education if the increase is above 5% and state code guidelines. Non-residents should pay 100% of instructional costs. </t>
  </si>
  <si>
    <t>Table 132</t>
  </si>
  <si>
    <t>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t>
  </si>
  <si>
    <t>The University System of Georgia (continued)</t>
  </si>
  <si>
    <t>The Commissioner is authorized to approve exceptions to the tuition policy for out of state residence students,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
Pursuant to the procedures authorized by the Commissioner, the technical college President may waive tuition for students on a term-by-term basis. The number of waivers shall not exceed five percent of the head count of the student enrollment at the technical college in the immediately preceding Fall term.  Notwithstanding any provision in this policy, no person who is unlawfully present in the United States shall be eligible for any waiver of the tuition differential.</t>
  </si>
  <si>
    <t>Institutional or management board system policies - none at the Board of Regents</t>
  </si>
  <si>
    <t>No statewide policy.  USM undergraduate tuition within an institution should not vary by discipline or cohort, except for the professional schools at the University of Maryland, Baltimore.  USM non-resident undergraduate students should pay an additional.</t>
  </si>
  <si>
    <t>Table 140</t>
  </si>
  <si>
    <r>
      <t xml:space="preserve">Table 140 </t>
    </r>
    <r>
      <rPr>
        <sz val="14"/>
        <rFont val="Arial"/>
        <family val="2"/>
      </rPr>
      <t xml:space="preserve"> (continued)</t>
    </r>
  </si>
  <si>
    <t>2014-15</t>
  </si>
  <si>
    <t>Arkansas Department of Career Education</t>
  </si>
  <si>
    <t>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Beginning with the 2013-14 academic terms, Delta State University and Mississippi Valley State University received permission to charge a single, flat in-state tuition to all students regardless of their residence. (Beginning with the 2015-16 academic terms, Alcorn State University has received permission to charge a single, flat in-state tuition to all students regardless of their residence.)</t>
  </si>
  <si>
    <r>
      <t>Non-resident tuition may be waived for graduate assistants. Students (undergraduate or graduate) who are TN state employees, children of state employees, children of retired state employees, children of deceased state employees, children of TN public school teachers or children of retired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</si>
  <si>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 xml:space="preserve">Reciprocity agreements with specific counties in GA, AL, AR, MO, VA, MS and NC exist for particular TN institutions. </t>
  </si>
  <si>
    <t>Public Four-Year Institutions, 2014-15</t>
  </si>
  <si>
    <t>Public Two-Year Colleges and Technical Institutes or Colleges, 2014-15</t>
  </si>
  <si>
    <t>Public Institutions, 2014-15</t>
  </si>
  <si>
    <t>2015-16</t>
  </si>
  <si>
    <t>FORMATTING</t>
  </si>
  <si>
    <t>Tuition and Related Policies, SREB States, 2015-16</t>
  </si>
  <si>
    <t>Albany Technical College</t>
  </si>
  <si>
    <t>Athens Technical College</t>
  </si>
  <si>
    <t>Atlanta Technical College</t>
  </si>
  <si>
    <t>Augusta Technical College</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</si>
  <si>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</si>
  <si>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</si>
  <si>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</si>
  <si>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</si>
  <si>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</si>
  <si>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</si>
  <si>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</si>
  <si>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</si>
  <si>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</si>
  <si>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</si>
  <si>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</si>
  <si>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</si>
  <si>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</si>
  <si>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</si>
  <si>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</si>
  <si>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West Georgia Technical College</t>
  </si>
  <si>
    <t>Wiregrass Georgia Technical College</t>
  </si>
  <si>
    <t>Southern Regional Technical College</t>
  </si>
  <si>
    <t xml:space="preserve">Georgia State University </t>
  </si>
  <si>
    <t>University of Georgia</t>
  </si>
  <si>
    <t>Georgia Institute of Technology</t>
  </si>
  <si>
    <t>Georgia Southern University</t>
  </si>
  <si>
    <t>Kennesaw State University</t>
  </si>
  <si>
    <t>University of West Georgia</t>
  </si>
  <si>
    <t xml:space="preserve">Valdosta State University </t>
  </si>
  <si>
    <t xml:space="preserve">Albany State University </t>
  </si>
  <si>
    <t>Armstrong State University</t>
  </si>
  <si>
    <t>Clayton State University</t>
  </si>
  <si>
    <t>Columbus State University</t>
  </si>
  <si>
    <t>Georgia College and State University</t>
  </si>
  <si>
    <t>Georgia Regents University</t>
  </si>
  <si>
    <t>University of North Georgia</t>
  </si>
  <si>
    <t>Fort Valley State University</t>
  </si>
  <si>
    <t>Georgia Southwestern State University</t>
  </si>
  <si>
    <t>Savannah State University</t>
  </si>
  <si>
    <t xml:space="preserve">Dalton State College </t>
  </si>
  <si>
    <t>Georgia Gwinnett College</t>
  </si>
  <si>
    <t>Middle Georgia State College</t>
  </si>
  <si>
    <t xml:space="preserve">Abraham Baldwin Agricultural College </t>
  </si>
  <si>
    <t xml:space="preserve">College of Coastal Georgia </t>
  </si>
  <si>
    <t xml:space="preserve">Gordon State College </t>
  </si>
  <si>
    <t xml:space="preserve">Georgia Perimeter College </t>
  </si>
  <si>
    <t>Atlanta Metropolitan State College</t>
  </si>
  <si>
    <t xml:space="preserve">Bainbridge State College </t>
  </si>
  <si>
    <t xml:space="preserve">Darton State College </t>
  </si>
  <si>
    <t>East Georgia State College</t>
  </si>
  <si>
    <t>Georgia Highlands College</t>
  </si>
  <si>
    <t>South Georgia State College</t>
  </si>
  <si>
    <t>Met the criteria for Four-Year 3 in 2015-16.</t>
  </si>
  <si>
    <t>Reclassified: Met the criteria for Four-Year 4 in 2013-14, 2014-15, and 2015-16.</t>
  </si>
  <si>
    <t>Met the criteria for Four-Year 4 in 2015-16.</t>
  </si>
  <si>
    <t xml:space="preserve">Met the criteria for Four-Year 6 in 2014-15 and 2015-16. </t>
  </si>
  <si>
    <t xml:space="preserve">Met the criteria for Four-Year 6 in 2015-16. </t>
  </si>
  <si>
    <t xml:space="preserve">Met the criteria for Two-Year with Bachelor's in 2014-15 and 2015-16. </t>
  </si>
  <si>
    <t>Met the criteria for Two-Year 3 in 2014-15 and 2015-16.</t>
  </si>
  <si>
    <t xml:space="preserve">Met the criteria for Two-Year with Bachelor's in 2015-16. </t>
  </si>
  <si>
    <t>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Students taking 6 hours or fewer will pay a flat rate that will be lower than the 15-hour rate. The “finish-in-four” model is effective July 1, 2009. 
                                                                          A “finish-in-four” tuition model that provides for a flat tuition based on fifteen (15) hours a semester will be charged at Georgia Regents University for all undergraduate students taking ten (10) hours are more. Students enrolled at the Georgia Regents University taking less than ten (10) hours will continue to be charged tuition on a per-credit-hour basis.</t>
  </si>
  <si>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 Military personnel, their spouses, and their dependent children stationed in or assigned to Georgia and on active duty; Selected graduate students attending the University of Georgia, the Georgia Institute of Technology, Georgia State University, Augusta State University. Georgia Southern University, Kennesaw State University, University of West Georgia and Valdosta State University so long as each of these institutions does not exceed the number assigned below (UGA=160, GaTech=140, Ga State=140, ASU=40, GaSouth=20, KSU=20, UWG=20, VSU=20);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RehabilitationProgram of the Georgia Department of Labor. (BoR Minutes, October 2008).</t>
  </si>
  <si>
    <t xml:space="preserve">Students jointly enrolled in high school and at either the University of Georgia or Georgia Institute of Technology under the Accel program will continue to be charged tuition on a per-credit-hour basis.                                                                                                                                                                                                
                                                                Tuition for high school students participating in Georgia’s “Move On When Ready” (MOWR) dual enrollment program shall be charged on a per-credit-hour basis at all institutions. Institutions are to accept the amount reimbursed by the Georgia Student Finance Authority (GSFA) for MOWR tuition charges as full payment. Any tuition amount for MOWR not covered by the GSFA reimbursement shall be waived. (BoR minutes, July 2015)
                                                             Students enrolled during the Summer semester at the University of Georgia, Georgia Regents University and Georgia College and State University will be charged tuition on a per-credit-hour basis during the Summer semester.
</t>
  </si>
  <si>
    <t xml:space="preserve">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Please view Board of Regents Policy Manual section 7.3.4.
</t>
  </si>
  <si>
    <t>University of Memphis</t>
  </si>
  <si>
    <t>University of Tennessee, Knoxville</t>
  </si>
  <si>
    <t xml:space="preserve">Tennessee State University </t>
  </si>
  <si>
    <t xml:space="preserve">Austin Peay State University </t>
  </si>
  <si>
    <t xml:space="preserve">East Tennessee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</si>
  <si>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</si>
  <si>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</si>
  <si>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</si>
  <si>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</si>
  <si>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</si>
  <si>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</si>
  <si>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</si>
  <si>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 xml:space="preserve"> </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</si>
  <si>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</si>
  <si>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</si>
  <si>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</si>
  <si>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</si>
  <si>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</si>
  <si>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</si>
  <si>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</si>
  <si>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</si>
  <si>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</si>
  <si>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</si>
  <si>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</si>
  <si>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</si>
  <si>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</si>
  <si>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</si>
  <si>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</si>
  <si>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</si>
  <si>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</si>
  <si>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</si>
  <si>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</si>
  <si>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</si>
  <si>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</si>
  <si>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</si>
  <si>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</si>
  <si>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</si>
  <si>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</si>
  <si>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</si>
  <si>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</si>
  <si>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</si>
  <si>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</si>
  <si>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</si>
  <si>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</si>
  <si>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</si>
  <si>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</si>
  <si>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</si>
  <si>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</si>
  <si>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</si>
  <si>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</si>
  <si>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</si>
  <si>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</si>
  <si>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Reclassified: Met the criteria for Four-Year 2 in 2013-14, 2014-15, and 2015-16.</t>
  </si>
  <si>
    <t>Met the criteria for Four-Year 2 in 2015-16.</t>
  </si>
  <si>
    <t>The Tennessee Board of Regents institutions (Austin Peay, East Tennessee, Tennessee State, Tennessee Tech, and University of Memphis) charge tuition and fees by the credit hour up to twelve hours. All tuition hours above twelve are heavily discounted. East Tennessee charges differentiated mandatory fee rates to Freshman/Sophomores and Junior/Seniors. The University of Tennessee, Chattanooga and the University of Tennessee at Martin charge by the credit hour up to twelve hours. There is no charge above twelve hours. The University of Tennessee, Knoxville charges a flat tuition rate for 15 semester credit hours for students admitted in the Fall of 2013 and later, regardless of the number of credit hours taken by the student. This policy was approved in 2012.</t>
  </si>
  <si>
    <t xml:space="preserve">North Carolina State University </t>
  </si>
  <si>
    <t xml:space="preserve">University of North Carolina at Chapel Hill </t>
  </si>
  <si>
    <t>University of North Carolina at Charlotte</t>
  </si>
  <si>
    <t>University of North Carolina at Greensboro</t>
  </si>
  <si>
    <t xml:space="preserve">East Carolina University </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</si>
  <si>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</si>
  <si>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</si>
  <si>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</si>
  <si>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</si>
  <si>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</si>
  <si>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</si>
  <si>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</si>
  <si>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</si>
  <si>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</si>
  <si>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</si>
  <si>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</si>
  <si>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</si>
  <si>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</si>
  <si>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</si>
  <si>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</si>
  <si>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</si>
  <si>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</si>
  <si>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</si>
  <si>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</si>
  <si>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</si>
  <si>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</si>
  <si>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</si>
  <si>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</si>
  <si>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</si>
  <si>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</si>
  <si>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Gadsden State Community College</t>
  </si>
  <si>
    <t>Jefferson State Community College</t>
  </si>
  <si>
    <t xml:space="preserve">John C. Calhoun State Community College </t>
  </si>
  <si>
    <t>Bevill State Community College</t>
  </si>
  <si>
    <t>Bishop State Community College</t>
  </si>
  <si>
    <t>Enterprise-Ozark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</si>
  <si>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</si>
  <si>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</si>
  <si>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</si>
  <si>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</si>
  <si>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</si>
  <si>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</si>
  <si>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</si>
  <si>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</si>
  <si>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</si>
  <si>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</si>
  <si>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</si>
  <si>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</si>
  <si>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</si>
  <si>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</si>
  <si>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</si>
  <si>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</si>
  <si>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</si>
  <si>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</si>
  <si>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</si>
  <si>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</si>
  <si>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Marion Military Institute</t>
  </si>
  <si>
    <t>Met the criteria for Four-Year 3 in 2014-15 and 2015-16.</t>
  </si>
  <si>
    <t>Reclassified: Met the criteria for Two-Year 2 in 2013-14, 2014-15, and 2015-16.</t>
  </si>
  <si>
    <t>Met the criteria for Two-Year 3 in 2015-16.</t>
  </si>
  <si>
    <t>Met the criteria for Two-Year 2 in 2015-16.</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</si>
  <si>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</si>
  <si>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</si>
  <si>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</si>
  <si>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</si>
  <si>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</si>
  <si>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</si>
  <si>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</si>
  <si>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</si>
  <si>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</si>
  <si>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</si>
  <si>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</si>
  <si>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</si>
  <si>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</si>
  <si>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</si>
  <si>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</si>
  <si>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</si>
  <si>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</si>
  <si>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</si>
  <si>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Louisiana State University at Eunice</t>
  </si>
  <si>
    <t>South Louisiana Community College</t>
  </si>
  <si>
    <t>Southern University in Shreveport</t>
  </si>
  <si>
    <t>Nunez Community College</t>
  </si>
  <si>
    <t>River Parishes Community College</t>
  </si>
  <si>
    <t>Central LA Technical College</t>
  </si>
  <si>
    <t>L.E. Fletcher Technical Community College</t>
  </si>
  <si>
    <t>Northshore Technical College</t>
  </si>
  <si>
    <t>Northwest LA Technical College</t>
  </si>
  <si>
    <t>South Central LA Technical College</t>
  </si>
  <si>
    <t>Sowela Technical Community College</t>
  </si>
  <si>
    <t>Louisiana State University Health Sciences Center - NO</t>
  </si>
  <si>
    <t>Louisiana State University Health Sciences Center - Shreveport</t>
  </si>
  <si>
    <t>University of Maryland College Park</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</si>
  <si>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</si>
  <si>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</si>
  <si>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</si>
  <si>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</si>
  <si>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</si>
  <si>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</si>
  <si>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</si>
  <si>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</si>
  <si>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</si>
  <si>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</si>
  <si>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</si>
  <si>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</si>
  <si>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</si>
  <si>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</si>
  <si>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</si>
  <si>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</si>
  <si>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</si>
  <si>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</si>
  <si>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</si>
  <si>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</si>
  <si>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</si>
  <si>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</si>
  <si>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</si>
  <si>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</si>
  <si>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</si>
  <si>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</si>
  <si>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</si>
  <si>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</si>
  <si>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</si>
  <si>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</si>
  <si>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</si>
  <si>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</si>
  <si>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</si>
  <si>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</si>
  <si>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</si>
  <si>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</si>
  <si>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</si>
  <si>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</si>
  <si>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</si>
  <si>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</si>
  <si>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</si>
  <si>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</si>
  <si>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</si>
  <si>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</si>
  <si>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</si>
  <si>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</si>
  <si>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</si>
  <si>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</si>
  <si>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</si>
  <si>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</si>
  <si>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</si>
  <si>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Asheville-Buncombe Technical Community College</t>
  </si>
  <si>
    <t>Cape Fear Community College</t>
  </si>
  <si>
    <t xml:space="preserve">Central Piedmont Community College </t>
  </si>
  <si>
    <t>Fayetteville Technical Community College</t>
  </si>
  <si>
    <t>Forsyth Technical Community College</t>
  </si>
  <si>
    <t>Guilford Technical Community College</t>
  </si>
  <si>
    <t>Pitt Community College</t>
  </si>
  <si>
    <t>Rowan-Cabarrus Community College</t>
  </si>
  <si>
    <t>Wake Technical Community College</t>
  </si>
  <si>
    <t>Richmond Community College</t>
  </si>
  <si>
    <t>Caldwell Community College &amp; Technical Institute</t>
  </si>
  <si>
    <t>Catawba Valley Community College</t>
  </si>
  <si>
    <t>Central Carolina Commuity College</t>
  </si>
  <si>
    <t>Cleveland Community College</t>
  </si>
  <si>
    <t xml:space="preserve">Coastal Carolina Community College </t>
  </si>
  <si>
    <t xml:space="preserve">Craven Community College </t>
  </si>
  <si>
    <t xml:space="preserve">Davidson County Community College </t>
  </si>
  <si>
    <t>Durham Technical Community College</t>
  </si>
  <si>
    <t>Edgecombe Community College</t>
  </si>
  <si>
    <t xml:space="preserve">Gaston College </t>
  </si>
  <si>
    <t>Johnston Community College</t>
  </si>
  <si>
    <t xml:space="preserve">Lenoir Community College </t>
  </si>
  <si>
    <t xml:space="preserve">Mitchell Community College </t>
  </si>
  <si>
    <t>Nash Community College</t>
  </si>
  <si>
    <t>Randolph Community College</t>
  </si>
  <si>
    <t>Robeson Community College</t>
  </si>
  <si>
    <t xml:space="preserve">Sandhills Community College </t>
  </si>
  <si>
    <t>Stanly Community College</t>
  </si>
  <si>
    <t xml:space="preserve">Surry Community College </t>
  </si>
  <si>
    <t>Alamance Community College</t>
  </si>
  <si>
    <t xml:space="preserve">Vance-Granville Community College </t>
  </si>
  <si>
    <t>Wayne Community College</t>
  </si>
  <si>
    <t xml:space="preserve">Western Piedmont Community College </t>
  </si>
  <si>
    <t xml:space="preserve">Wilkes Community College </t>
  </si>
  <si>
    <t xml:space="preserve">Isothermal Community College </t>
  </si>
  <si>
    <t>College of the Albemarle</t>
  </si>
  <si>
    <t>South Piedmont Community College</t>
  </si>
  <si>
    <t xml:space="preserve">Beaufort County Community College </t>
  </si>
  <si>
    <t>Bladen Community College</t>
  </si>
  <si>
    <t>Blue Ridge Community College</t>
  </si>
  <si>
    <t>Brunswick Community College</t>
  </si>
  <si>
    <t>Carteret Community College</t>
  </si>
  <si>
    <t xml:space="preserve">Halifax Community College </t>
  </si>
  <si>
    <t>Haywood Community College</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</si>
  <si>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</si>
  <si>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</si>
  <si>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</si>
  <si>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</si>
  <si>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</si>
  <si>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</si>
  <si>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</si>
  <si>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Roanoke-Chowan Community College</t>
  </si>
  <si>
    <t xml:space="preserve">Rockingham Community College </t>
  </si>
  <si>
    <t>Sampson Community College</t>
  </si>
  <si>
    <t xml:space="preserve">Southeastern Community College </t>
  </si>
  <si>
    <t xml:space="preserve">Southwestern Community College </t>
  </si>
  <si>
    <t xml:space="preserve">Tri-County Community College </t>
  </si>
  <si>
    <t>Wilson Community College</t>
  </si>
  <si>
    <t xml:space="preserve">Canadian Valley Technology Center                 </t>
  </si>
  <si>
    <t xml:space="preserve">Francis Tuttle Technology Center                  </t>
  </si>
  <si>
    <t xml:space="preserve">Metro Technology Centers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</si>
  <si>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</si>
  <si>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</si>
  <si>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</si>
  <si>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</si>
  <si>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</si>
  <si>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</si>
  <si>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</si>
  <si>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</si>
  <si>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</si>
  <si>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</si>
  <si>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</si>
  <si>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</si>
  <si>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</si>
  <si>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</si>
  <si>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</si>
  <si>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</si>
  <si>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</si>
  <si>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</si>
  <si>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</si>
  <si>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</si>
  <si>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</si>
  <si>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</si>
  <si>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</si>
  <si>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</si>
  <si>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</si>
  <si>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</si>
  <si>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</si>
  <si>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</si>
  <si>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</si>
  <si>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</si>
  <si>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</si>
  <si>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</si>
  <si>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</si>
  <si>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</si>
  <si>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</si>
  <si>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</si>
  <si>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</si>
  <si>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</si>
  <si>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</si>
  <si>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</si>
  <si>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</si>
  <si>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r>
      <t xml:space="preserve">Tulsa Technology Center-Owasso  </t>
    </r>
    <r>
      <rPr>
        <sz val="10"/>
        <color rgb="FFFF0000"/>
        <rFont val="Arial"/>
        <family val="2"/>
      </rPr>
      <t>NEW</t>
    </r>
  </si>
  <si>
    <t xml:space="preserve">Tulsa Technology Center-Riverside Campus          </t>
  </si>
  <si>
    <r>
      <t xml:space="preserve">Tulsa Technology Center-Sand Springs  </t>
    </r>
    <r>
      <rPr>
        <sz val="10"/>
        <color rgb="FFFF0000"/>
        <rFont val="Arial"/>
        <family val="2"/>
      </rPr>
      <t>NEW</t>
    </r>
  </si>
  <si>
    <t xml:space="preserve">Wes Watkins Technology Center                     </t>
  </si>
  <si>
    <t xml:space="preserve">Western Technology Center                         </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</si>
  <si>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</si>
  <si>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</si>
  <si>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</si>
  <si>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</si>
  <si>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</si>
  <si>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</si>
  <si>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</si>
  <si>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</si>
  <si>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</si>
  <si>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</si>
  <si>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</si>
  <si>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</si>
  <si>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</si>
  <si>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</si>
  <si>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</si>
  <si>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</si>
  <si>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</si>
  <si>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</si>
  <si>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</si>
  <si>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</si>
  <si>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</si>
  <si>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</si>
  <si>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</si>
  <si>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</si>
  <si>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</si>
  <si>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</si>
  <si>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</si>
  <si>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</si>
  <si>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</si>
  <si>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</si>
  <si>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</si>
  <si>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</si>
  <si>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</si>
  <si>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 xml:space="preserve">George Mason University </t>
  </si>
  <si>
    <t xml:space="preserve">Old Dominion University </t>
  </si>
  <si>
    <t>University of Virginia</t>
  </si>
  <si>
    <t xml:space="preserve">Virginia Tech </t>
  </si>
  <si>
    <t>College of William &amp; Mary</t>
  </si>
  <si>
    <t>Virginia Commonwealth University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</si>
  <si>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</si>
  <si>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</si>
  <si>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</si>
  <si>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</si>
  <si>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</si>
  <si>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</si>
  <si>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</si>
  <si>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</si>
  <si>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</si>
  <si>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</si>
  <si>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</si>
  <si>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</si>
  <si>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</si>
  <si>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</si>
  <si>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</si>
  <si>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</si>
  <si>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</si>
  <si>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</si>
  <si>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Mountain Empire Community College</t>
  </si>
  <si>
    <t xml:space="preserve">New River Community College </t>
  </si>
  <si>
    <t xml:space="preserve">Patrick Henry Community College </t>
  </si>
  <si>
    <t xml:space="preserve">Piedmont Virginia Community College </t>
  </si>
  <si>
    <t>Southside Virginia Community College</t>
  </si>
  <si>
    <t xml:space="preserve">Virginia Western Community College </t>
  </si>
  <si>
    <t xml:space="preserve">Wytheville Community College </t>
  </si>
  <si>
    <t xml:space="preserve">D.S. Lancaster Community College </t>
  </si>
  <si>
    <t>Eastern Shore Community College</t>
  </si>
  <si>
    <t>Paul D. Camp Community College</t>
  </si>
  <si>
    <t>Rappahannock Community College</t>
  </si>
  <si>
    <t xml:space="preserve">Richard Bland College </t>
  </si>
  <si>
    <t xml:space="preserve">Southwest Virginia Community College </t>
  </si>
  <si>
    <t xml:space="preserve">Virginia Highlands Community College </t>
  </si>
  <si>
    <t>Virginia Military Institute</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</si>
  <si>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</si>
  <si>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</si>
  <si>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</si>
  <si>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</si>
  <si>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</si>
  <si>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</si>
  <si>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</si>
  <si>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</si>
  <si>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</si>
  <si>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Institute of Technology</t>
  </si>
  <si>
    <t>Potomac State College of West Virginia University</t>
  </si>
  <si>
    <t>West Virginia University at Parkersburg</t>
  </si>
  <si>
    <t>New River Community &amp; Technical College</t>
  </si>
  <si>
    <t>Pierpont Community &amp; Technical College</t>
  </si>
  <si>
    <t>Blue Ridge Community &amp; Technical College</t>
  </si>
  <si>
    <t>BridgeValley Community &amp; Technical College</t>
  </si>
  <si>
    <t>Eastern West Virginia Community &amp; Technical College</t>
  </si>
  <si>
    <t>Mountwest Community &amp; Technical College</t>
  </si>
  <si>
    <t xml:space="preserve">Southern West Virginia Community &amp; Technical College </t>
  </si>
  <si>
    <t>West Virginia Northern Community College</t>
  </si>
  <si>
    <t>West Virginia School of Osteopathic Medicine</t>
  </si>
  <si>
    <t xml:space="preserve">Reclassified: Met the criteria for Two-Year 3 in 2013-14, 2014-15, and 2015-16. </t>
  </si>
  <si>
    <t>Met the criteria for Four-Year 1 in 2015-16.</t>
  </si>
  <si>
    <t>University of Kentucky</t>
  </si>
  <si>
    <t>University of Louisville</t>
  </si>
  <si>
    <t xml:space="preserve">Eastern Kentucky University </t>
  </si>
  <si>
    <t xml:space="preserve">Morehead State University </t>
  </si>
  <si>
    <t xml:space="preserve">Murray State University </t>
  </si>
  <si>
    <t xml:space="preserve">Northern Kentucky University </t>
  </si>
  <si>
    <t xml:space="preserve">Western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</si>
  <si>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</si>
  <si>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</si>
  <si>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</si>
  <si>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</si>
  <si>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</si>
  <si>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</si>
  <si>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</si>
  <si>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</si>
  <si>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</si>
  <si>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</si>
  <si>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</si>
  <si>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</si>
  <si>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</si>
  <si>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</si>
  <si>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</si>
  <si>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</si>
  <si>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</si>
  <si>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Met the criteria for Technical Institute or College 2 in 2015-16.</t>
  </si>
  <si>
    <t>Met the criteria for Technical Institute or College 1 in 2015-16.</t>
  </si>
  <si>
    <t>Reclassified: Met the criteria for Technical Institute or College 1 in 2013-14, 2014-15, and 2015-16.</t>
  </si>
  <si>
    <t>Met the criteria for Four-Year 5 in 2014-15 and 2015-16.</t>
  </si>
  <si>
    <t>Reclassified: Met the criteria for Four-Year 6 in 2013-14, 2014-15, and 2015-16.</t>
  </si>
  <si>
    <t>Met the criteria for Two-Year 2 in 2014-15 and 2015-16.</t>
  </si>
  <si>
    <t>Flat rate for full-time students.</t>
  </si>
  <si>
    <t>No, but most community colleges have added a per course distance learning or on-line fee.  Currently, these fees range from $10.00 to $25.00 per semester credit hour.</t>
  </si>
  <si>
    <t xml:space="preserve">Tuition rates are set annually by the Board of Governors (BOG) and reviewed/affirmed by the North Carolina General Assembly when it adopts the state's budget. Recommendations for increases in tuition rates are made to the BOG through an extensive collaborative process involving all of the constituent institutions and a review of relevant external indices (CPI, HEPI). Tuition for graduate and professional students is set with an emphasis on maintaining and increasing the excellence of the campus' graduate and professional programs as well as ensuring access.  Nonresident tuition is set in accordance with state law that requires that the rates charged to nonresident students be comparable to public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Annual rate increases cannot exceed 5% for undergraduate resident students. In addition, undergraduate resident tuition and fee rates for each institution must remain within the lowest quartile of its peer institutions. </t>
  </si>
  <si>
    <t>Both; rates vary by institution.</t>
  </si>
  <si>
    <t>University of Delaware</t>
  </si>
  <si>
    <t>Delaware State University</t>
  </si>
  <si>
    <t>Delaware Technical and Community College--Terry</t>
  </si>
  <si>
    <t xml:space="preserve">Florida Atlantic University </t>
  </si>
  <si>
    <t>Florida International University</t>
  </si>
  <si>
    <t xml:space="preserve">Florida State University </t>
  </si>
  <si>
    <t xml:space="preserve">University of Central Florida </t>
  </si>
  <si>
    <t>University of Florida</t>
  </si>
  <si>
    <t xml:space="preserve">University of South Florida </t>
  </si>
  <si>
    <t xml:space="preserve">Florida Agricultural &amp; Mechanical University </t>
  </si>
  <si>
    <t>University of North Florida</t>
  </si>
  <si>
    <t>University of West Florida</t>
  </si>
  <si>
    <t>Florida Gulf Coast University</t>
  </si>
  <si>
    <t>New College of Florida</t>
  </si>
  <si>
    <t>NA</t>
  </si>
  <si>
    <t>Florida Polytechnic University</t>
  </si>
  <si>
    <t>Met the criteria for Two-Year 1 in 2015-16.</t>
  </si>
  <si>
    <t xml:space="preserve">Broward College </t>
  </si>
  <si>
    <t xml:space="preserve">Chipola College </t>
  </si>
  <si>
    <t xml:space="preserve">Daytona State College </t>
  </si>
  <si>
    <t>Florida SouthWestern State College</t>
  </si>
  <si>
    <t>Florida State College at Jacksonville</t>
  </si>
  <si>
    <t xml:space="preserve">Gulf Coast State College </t>
  </si>
  <si>
    <t xml:space="preserve">Indian River State College </t>
  </si>
  <si>
    <t xml:space="preserve">Miami Dade College </t>
  </si>
  <si>
    <t>Northwest Florida State College</t>
  </si>
  <si>
    <t xml:space="preserve">Palm Beach State College </t>
  </si>
  <si>
    <t xml:space="preserve">Pensacola State College </t>
  </si>
  <si>
    <t xml:space="preserve">Polk State College </t>
  </si>
  <si>
    <t xml:space="preserve">Santa Fe College </t>
  </si>
  <si>
    <t>Seminole State College of Florida</t>
  </si>
  <si>
    <t xml:space="preserve">St. Johns River State College </t>
  </si>
  <si>
    <t xml:space="preserve">St. Petersburg College </t>
  </si>
  <si>
    <t>State College of Florida, Manatee-Sarasota</t>
  </si>
  <si>
    <t>College of Central Florida</t>
  </si>
  <si>
    <t>Reclassified: Met the criteria for Two-Year with Bachelor's in 2013-14, 2014-15, and 2015-16.</t>
  </si>
  <si>
    <t>Eastern Florida State College</t>
  </si>
  <si>
    <t xml:space="preserve">Hillsborough Community College </t>
  </si>
  <si>
    <t xml:space="preserve">Pasco-Hernando State College </t>
  </si>
  <si>
    <t xml:space="preserve">Tallahassee Community College </t>
  </si>
  <si>
    <t xml:space="preserve">Valencia College </t>
  </si>
  <si>
    <t>Florida Gateway College</t>
  </si>
  <si>
    <t>Met the criteria for Two-Year with Bachelor's in 2014-15 and 2015-16.</t>
  </si>
  <si>
    <t xml:space="preserve">Lake-Sumter State College </t>
  </si>
  <si>
    <t xml:space="preserve">South Florida State College </t>
  </si>
  <si>
    <t xml:space="preserve">Florida Keys Community College </t>
  </si>
  <si>
    <t xml:space="preserve">North Florida Community College </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</si>
  <si>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</si>
  <si>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</si>
  <si>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</si>
  <si>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</si>
  <si>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</si>
  <si>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</si>
  <si>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</si>
  <si>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</si>
  <si>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</si>
  <si>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</si>
  <si>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</si>
  <si>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</si>
  <si>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</si>
  <si>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</si>
  <si>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</si>
  <si>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</si>
  <si>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Rose State College </t>
  </si>
  <si>
    <t xml:space="preserve">Tulsa Community College </t>
  </si>
  <si>
    <t>Carl Albert State College</t>
  </si>
  <si>
    <t xml:space="preserve">Northern Oklahoma College </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</si>
  <si>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</si>
  <si>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</si>
  <si>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</si>
  <si>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</si>
  <si>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</si>
  <si>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</si>
  <si>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</si>
  <si>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Reclassified: Met the criteria for Two-Year 2 institution in 2013-14, 2014-15, and 2015-16.</t>
  </si>
  <si>
    <t>Reclassified: Met the criteria for Two-Year 3 institution in 2013-14, 2014-15, and 2015-16.</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</si>
  <si>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</si>
  <si>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</si>
  <si>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</si>
  <si>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</si>
  <si>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</si>
  <si>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</si>
  <si>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</si>
  <si>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</si>
  <si>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</si>
  <si>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</si>
  <si>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</si>
  <si>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</si>
  <si>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</si>
  <si>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</si>
  <si>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</si>
  <si>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</si>
  <si>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</si>
  <si>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</si>
  <si>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</si>
  <si>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</si>
  <si>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</si>
  <si>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</si>
  <si>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</si>
  <si>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t>
  </si>
  <si>
    <t>University of Houston-Clear Lake</t>
  </si>
  <si>
    <t>University of Texas at Tyler</t>
  </si>
  <si>
    <t>University of Texas of the Permian Basin</t>
  </si>
  <si>
    <t>West Texas A &amp; M University</t>
  </si>
  <si>
    <t>Texas A &amp; M -Texarkana</t>
  </si>
  <si>
    <t>Texas A &amp; M University - Central Texas</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</si>
  <si>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</si>
  <si>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</si>
  <si>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</si>
  <si>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</si>
  <si>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</si>
  <si>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</si>
  <si>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</si>
  <si>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</si>
  <si>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</si>
  <si>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</si>
  <si>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</si>
  <si>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</si>
  <si>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</si>
  <si>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</si>
  <si>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</si>
  <si>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</si>
  <si>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</si>
  <si>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</si>
  <si>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</si>
  <si>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</si>
  <si>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Kilgore College </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</si>
  <si>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</si>
  <si>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</si>
  <si>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</si>
  <si>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</si>
  <si>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</si>
  <si>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</si>
  <si>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</si>
  <si>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</si>
  <si>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</si>
  <si>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</si>
  <si>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</si>
  <si>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</si>
  <si>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</si>
  <si>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</si>
  <si>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</si>
  <si>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</si>
  <si>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</si>
  <si>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</si>
  <si>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</si>
  <si>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</si>
  <si>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</si>
  <si>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</si>
  <si>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</si>
  <si>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</si>
  <si>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</si>
  <si>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</si>
  <si>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</si>
  <si>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</si>
  <si>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</si>
  <si>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</si>
  <si>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</si>
  <si>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</si>
  <si>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</si>
  <si>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</si>
  <si>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</si>
  <si>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Southmost College </t>
  </si>
  <si>
    <t xml:space="preserve">Texas State Technical College-Harlingen </t>
  </si>
  <si>
    <t>Texas State Technical College-Waco</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</si>
  <si>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</si>
  <si>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</si>
  <si>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</si>
  <si>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</si>
  <si>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</si>
  <si>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</si>
  <si>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</si>
  <si>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</si>
  <si>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</si>
  <si>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</si>
  <si>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</si>
  <si>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</si>
  <si>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</si>
  <si>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</si>
  <si>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</si>
  <si>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</si>
  <si>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</si>
  <si>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</si>
  <si>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at Dallas</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</si>
  <si>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</si>
  <si>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</si>
  <si>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</si>
  <si>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</si>
  <si>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</si>
  <si>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</si>
  <si>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Met the criteria for Four-Year 1 in 2014-15 and 2015-16.</t>
  </si>
  <si>
    <t>Met the criteria for Four-Year 2 in 2014-15 and 2015-16.</t>
  </si>
  <si>
    <t>University of Arkansas, Fayetteville</t>
  </si>
  <si>
    <t>University of Arkansas at Little Rock</t>
  </si>
  <si>
    <t>Arkansas State University</t>
  </si>
  <si>
    <t>Arkansas Tech University</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</si>
  <si>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</si>
  <si>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</si>
  <si>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</si>
  <si>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</si>
  <si>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</si>
  <si>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</si>
  <si>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</si>
  <si>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</si>
  <si>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</si>
  <si>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Arkansas Northeastern College</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</si>
  <si>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</si>
  <si>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</si>
  <si>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</si>
  <si>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</si>
  <si>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</si>
  <si>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</si>
  <si>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</si>
  <si>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</si>
  <si>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</si>
  <si>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</si>
  <si>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</si>
  <si>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</si>
  <si>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</si>
  <si>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</si>
  <si>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</si>
  <si>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</si>
  <si>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</si>
  <si>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 xml:space="preserve">Met the criteria for Two-Year 2 in 2015-16. </t>
  </si>
  <si>
    <t xml:space="preserve">Met the criteria for Two-Year 3 in 2015-16. </t>
  </si>
  <si>
    <t xml:space="preserve">Met the criteria for Two-Year 1 in 2015-16. </t>
  </si>
  <si>
    <t>Reclassified: Met the criteria for Four-Year 1 in 2013-14, 2014-15, and 2015-16.</t>
  </si>
  <si>
    <t xml:space="preserve">Ben Franklin Career Center </t>
  </si>
  <si>
    <t xml:space="preserve">Boone County Career &amp; Technical Center </t>
  </si>
  <si>
    <t>Cabell County Career Technology Center</t>
  </si>
  <si>
    <t xml:space="preserve">Carver Career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</si>
  <si>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</si>
  <si>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</si>
  <si>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</si>
  <si>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</si>
  <si>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</si>
  <si>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</si>
  <si>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</si>
  <si>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Technical Education Center</t>
  </si>
  <si>
    <t xml:space="preserve">Mineral County Vocational-Technical Center </t>
  </si>
  <si>
    <t xml:space="preserve">Monongalia County Technical Education Center </t>
  </si>
  <si>
    <t>Putnam Career and Technical Center</t>
  </si>
  <si>
    <t>(Raleigh County) Academy of Careers and Technology</t>
  </si>
  <si>
    <t>Ralph R. Willis Vocational-Technical Center</t>
  </si>
  <si>
    <t>Roane-Jackson Technical Center</t>
  </si>
  <si>
    <t>South Branch Career &amp; Technical Center</t>
  </si>
  <si>
    <t>United Technical Center</t>
  </si>
  <si>
    <t>Greenbrier Practical School of Nursing</t>
  </si>
  <si>
    <t>Mingo Extended Learning Center</t>
  </si>
  <si>
    <t>Randolph County Career Technical Center</t>
  </si>
  <si>
    <t>Summers County School of Nursing</t>
  </si>
  <si>
    <t>Wood County School of Practical Nursing</t>
  </si>
  <si>
    <t xml:space="preserve">Wyoming County </t>
  </si>
  <si>
    <t>National Park College</t>
  </si>
  <si>
    <t>Arkansas State University Mid-South</t>
  </si>
  <si>
    <t>University of Texas - Rio Grande Valley</t>
  </si>
  <si>
    <t>Public Four-Year Institutions, 2015-16</t>
  </si>
  <si>
    <t>February 2017</t>
  </si>
  <si>
    <t>Public Two-Year Colleges and Technical Institutes or Colleges, 2015-16</t>
  </si>
  <si>
    <t>Public Institutions,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</si>
</sst>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_)"/>
    <numFmt numFmtId="165" formatCode="_(* #,##0_);_(* \(#,##0\);_(* &quot;-&quot;??_);_(@_)"/>
    <numFmt numFmtId="166" formatCode="&quot;$&quot;#,##0"/>
    <numFmt numFmtId="167" formatCode="General_)"/>
    <numFmt numFmtId="168" formatCode="_(* \ #,##0_);_(* \(#,##0\);_(* &quot;-&quot;_);_(@_)"/>
    <numFmt numFmtId="169" formatCode="#,##0.000_);\(#,##0.000\)"/>
  </numFmts>
  <fonts count="76">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sz val="8"/>
      <name val="Arial"/>
      <family val="2"/>
    </font>
    <font>
      <sz val="9"/>
      <name val="AGaramond"/>
      <family val="3"/>
    </font>
    <font>
      <sz val="8"/>
      <name val="AGaramond"/>
      <family val="3"/>
    </font>
    <font>
      <sz val="10"/>
      <name val="Arial"/>
      <family val="2"/>
    </font>
    <font>
      <sz val="14"/>
      <name val="Arial"/>
      <family val="2"/>
    </font>
    <font>
      <sz val="9"/>
      <name val="Arial"/>
      <family val="2"/>
    </font>
    <font>
      <b/>
      <sz val="8"/>
      <name val="Arial"/>
      <family val="2"/>
    </font>
    <font>
      <b/>
      <sz val="10"/>
      <color theme="0"/>
      <name val="Arial"/>
      <family val="2"/>
    </font>
    <font>
      <sz val="8"/>
      <color indexed="10"/>
      <name val="Arial"/>
      <family val="2"/>
    </font>
    <font>
      <b/>
      <sz val="14"/>
      <color theme="0"/>
      <name val="Arial"/>
      <family val="2"/>
    </font>
    <font>
      <b/>
      <sz val="10"/>
      <color indexed="81"/>
      <name val="Tahoma"/>
      <family val="2"/>
    </font>
    <font>
      <sz val="10"/>
      <color indexed="81"/>
      <name val="Tahoma"/>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name val="Arial"/>
      <family val="2"/>
    </font>
    <font>
      <sz val="10"/>
      <color rgb="FFFFFF00"/>
      <name val="Arial"/>
      <family val="2"/>
    </font>
    <font>
      <b/>
      <sz val="8"/>
      <name val="Times New Roman"/>
      <family val="1"/>
    </font>
    <font>
      <b/>
      <sz val="8"/>
      <color rgb="FFC00000"/>
      <name val="Times New Roman"/>
      <family val="1"/>
    </font>
    <font>
      <sz val="10"/>
      <color rgb="FF0000FF"/>
      <name val="Arial"/>
      <family val="2"/>
    </font>
    <font>
      <b/>
      <sz val="10"/>
      <color rgb="FFC00000"/>
      <name val="Arial"/>
      <family val="2"/>
    </font>
    <font>
      <b/>
      <sz val="9"/>
      <color indexed="81"/>
      <name val="Tahoma"/>
      <family val="2"/>
    </font>
    <font>
      <sz val="9"/>
      <color indexed="81"/>
      <name val="Tahoma"/>
      <family val="2"/>
    </font>
    <font>
      <b/>
      <sz val="10"/>
      <name val="Times New Roman"/>
      <family val="1"/>
    </font>
    <font>
      <b/>
      <sz val="10"/>
      <color rgb="FFC00000"/>
      <name val="Times New Roman"/>
      <family val="1"/>
    </font>
    <font>
      <b/>
      <sz val="8"/>
      <color rgb="FFFF0000"/>
      <name val="Times New Roman"/>
      <family val="1"/>
    </font>
    <font>
      <sz val="10"/>
      <color rgb="FFFF0000"/>
      <name val="Arial"/>
      <family val="2"/>
    </font>
    <font>
      <sz val="8"/>
      <name val="Times New Roman"/>
      <family val="1"/>
    </font>
    <font>
      <b/>
      <sz val="9"/>
      <color indexed="81"/>
      <name val="Tahoma"/>
      <charset val="1"/>
    </font>
    <font>
      <sz val="9"/>
      <color indexed="81"/>
      <name val="Tahoma"/>
      <charset val="1"/>
    </font>
  </fonts>
  <fills count="5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indexed="45"/>
        <bgColor indexed="64"/>
      </patternFill>
    </fill>
    <fill>
      <patternFill patternType="solid">
        <fgColor rgb="FFFF99CC"/>
        <bgColor indexed="64"/>
      </patternFill>
    </fill>
    <fill>
      <patternFill patternType="solid">
        <fgColor rgb="FF92D050"/>
        <bgColor indexed="64"/>
      </patternFill>
    </fill>
    <fill>
      <patternFill patternType="solid">
        <fgColor indexed="44"/>
        <bgColor indexed="64"/>
      </patternFill>
    </fill>
    <fill>
      <patternFill patternType="solid">
        <fgColor rgb="FFFFFF00"/>
        <bgColor indexed="64"/>
      </patternFill>
    </fill>
    <fill>
      <patternFill patternType="solid">
        <fgColor indexed="44"/>
        <bgColor indexed="42"/>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rgb="FFFFCC00"/>
        <bgColor indexed="64"/>
      </patternFill>
    </fill>
    <fill>
      <patternFill patternType="solid">
        <fgColor indexed="43"/>
        <bgColor indexed="42"/>
      </patternFill>
    </fill>
    <fill>
      <patternFill patternType="solid">
        <fgColor indexed="15"/>
        <bgColor indexed="64"/>
      </patternFill>
    </fill>
    <fill>
      <patternFill patternType="solid">
        <fgColor indexed="15"/>
        <bgColor indexed="42"/>
      </patternFill>
    </fill>
    <fill>
      <patternFill patternType="solid">
        <fgColor indexed="42"/>
        <bgColor indexed="64"/>
      </patternFill>
    </fill>
    <fill>
      <patternFill patternType="solid">
        <fgColor indexed="47"/>
        <bgColor indexed="64"/>
      </patternFill>
    </fill>
    <fill>
      <patternFill patternType="solid">
        <fgColor indexed="47"/>
        <bgColor indexed="42"/>
      </patternFill>
    </fill>
    <fill>
      <patternFill patternType="solid">
        <fgColor indexed="45"/>
        <bgColor indexed="42"/>
      </patternFill>
    </fill>
    <fill>
      <patternFill patternType="solid">
        <fgColor indexed="42"/>
        <bgColor indexed="42"/>
      </patternFill>
    </fill>
    <fill>
      <patternFill patternType="solid">
        <fgColor rgb="FF99CCFF"/>
        <bgColor indexed="64"/>
      </patternFill>
    </fill>
    <fill>
      <patternFill patternType="solid">
        <fgColor theme="5" tint="0.59999389629810485"/>
        <bgColor indexed="64"/>
      </patternFill>
    </fill>
  </fills>
  <borders count="73">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top/>
      <bottom style="double">
        <color indexed="64"/>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8"/>
      </left>
      <right/>
      <top style="thin">
        <color indexed="65"/>
      </top>
      <bottom/>
      <diagonal/>
    </border>
    <border>
      <left style="thick">
        <color indexed="64"/>
      </left>
      <right/>
      <top/>
      <bottom/>
      <diagonal/>
    </border>
    <border>
      <left style="double">
        <color auto="1"/>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s>
  <cellStyleXfs count="50262">
    <xf numFmtId="164" fontId="0" fillId="0" borderId="0"/>
    <xf numFmtId="43" fontId="12" fillId="0" borderId="0" applyFont="0" applyFill="0" applyBorder="0" applyAlignment="0" applyProtection="0"/>
    <xf numFmtId="43" fontId="12" fillId="0" borderId="0" applyFont="0" applyFill="0" applyBorder="0" applyAlignment="0" applyProtection="0"/>
    <xf numFmtId="164" fontId="11" fillId="0" borderId="0"/>
    <xf numFmtId="164" fontId="11" fillId="0" borderId="0"/>
    <xf numFmtId="164" fontId="12" fillId="0" borderId="0"/>
    <xf numFmtId="0" fontId="15" fillId="0" borderId="0"/>
    <xf numFmtId="164" fontId="11" fillId="0" borderId="0"/>
    <xf numFmtId="37" fontId="27" fillId="0" borderId="0"/>
    <xf numFmtId="0" fontId="30" fillId="0" borderId="0"/>
    <xf numFmtId="9" fontId="11"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43" fontId="11" fillId="0" borderId="0" applyFont="0" applyFill="0" applyBorder="0" applyAlignment="0" applyProtection="0"/>
    <xf numFmtId="0" fontId="15" fillId="0" borderId="0"/>
    <xf numFmtId="0" fontId="15" fillId="0" borderId="0"/>
    <xf numFmtId="0" fontId="15" fillId="0" borderId="0"/>
    <xf numFmtId="0" fontId="10" fillId="0" borderId="0"/>
    <xf numFmtId="0" fontId="19" fillId="0" borderId="0"/>
    <xf numFmtId="3" fontId="15" fillId="0" borderId="39" applyFont="0"/>
    <xf numFmtId="164" fontId="18" fillId="0" borderId="40" applyNumberFormat="0" applyFont="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40" fillId="0" borderId="0"/>
    <xf numFmtId="9" fontId="40" fillId="0" borderId="0" applyFont="0" applyFill="0" applyBorder="0" applyAlignment="0" applyProtection="0"/>
    <xf numFmtId="0" fontId="9" fillId="0" borderId="0"/>
    <xf numFmtId="0" fontId="40" fillId="0" borderId="0"/>
    <xf numFmtId="9" fontId="40" fillId="0" borderId="0" applyFont="0" applyFill="0" applyBorder="0" applyAlignment="0" applyProtection="0"/>
    <xf numFmtId="43" fontId="40" fillId="0" borderId="0" applyFont="0" applyFill="0" applyBorder="0" applyAlignment="0" applyProtection="0"/>
    <xf numFmtId="0" fontId="41" fillId="0" borderId="0"/>
    <xf numFmtId="0" fontId="41" fillId="0" borderId="0"/>
    <xf numFmtId="0" fontId="41" fillId="0" borderId="0"/>
    <xf numFmtId="0" fontId="41" fillId="0" borderId="0"/>
    <xf numFmtId="0" fontId="39" fillId="0" borderId="0"/>
    <xf numFmtId="0" fontId="39" fillId="0" borderId="0">
      <alignment vertical="top"/>
    </xf>
    <xf numFmtId="0" fontId="15" fillId="0" borderId="0"/>
    <xf numFmtId="0" fontId="15" fillId="0" borderId="0"/>
    <xf numFmtId="0" fontId="9" fillId="0" borderId="0"/>
    <xf numFmtId="0" fontId="15" fillId="0" borderId="0"/>
    <xf numFmtId="43" fontId="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25" fillId="0" borderId="0">
      <alignment horizontal="left" wrapText="1"/>
    </xf>
    <xf numFmtId="0" fontId="40" fillId="0" borderId="0"/>
    <xf numFmtId="0" fontId="1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7" fontId="42" fillId="0" borderId="0"/>
    <xf numFmtId="167" fontId="42" fillId="0" borderId="0"/>
    <xf numFmtId="3" fontId="15" fillId="0" borderId="39" applyFo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2" fillId="0" borderId="0" applyFont="0" applyFill="0" applyBorder="0" applyAlignment="0" applyProtection="0"/>
    <xf numFmtId="0" fontId="40" fillId="0" borderId="0"/>
    <xf numFmtId="9" fontId="40" fillId="0" borderId="0" applyFont="0" applyFill="0" applyBorder="0" applyAlignment="0" applyProtection="0"/>
    <xf numFmtId="0" fontId="9" fillId="0" borderId="0"/>
    <xf numFmtId="0" fontId="9" fillId="0" borderId="0"/>
    <xf numFmtId="0" fontId="41" fillId="0" borderId="0"/>
    <xf numFmtId="0" fontId="41" fillId="0" borderId="0"/>
    <xf numFmtId="0" fontId="41" fillId="0" borderId="0"/>
    <xf numFmtId="0" fontId="39"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0" fillId="0" borderId="0"/>
    <xf numFmtId="0" fontId="15"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9" fontId="40" fillId="0" borderId="0" applyFont="0" applyFill="0" applyBorder="0" applyAlignment="0" applyProtection="0"/>
    <xf numFmtId="164" fontId="43" fillId="0" borderId="0"/>
    <xf numFmtId="0" fontId="15"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43" fillId="0" borderId="0"/>
    <xf numFmtId="164" fontId="43" fillId="0" borderId="0"/>
    <xf numFmtId="164" fontId="4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7" fontId="42"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15"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44"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5" fillId="17"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4" borderId="0" applyNumberFormat="0" applyBorder="0" applyAlignment="0" applyProtection="0"/>
    <xf numFmtId="0" fontId="46" fillId="8" borderId="0" applyNumberFormat="0" applyBorder="0" applyAlignment="0" applyProtection="0"/>
    <xf numFmtId="0" fontId="47" fillId="25" borderId="44" applyNumberFormat="0" applyAlignment="0" applyProtection="0"/>
    <xf numFmtId="0" fontId="48" fillId="26" borderId="45" applyNumberFormat="0" applyAlignment="0" applyProtection="0"/>
    <xf numFmtId="43" fontId="41" fillId="0" borderId="0" applyFont="0" applyFill="0" applyBorder="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0" borderId="46" applyNumberFormat="0" applyFill="0" applyAlignment="0" applyProtection="0"/>
    <xf numFmtId="0" fontId="52" fillId="0" borderId="47" applyNumberFormat="0" applyFill="0" applyAlignment="0" applyProtection="0"/>
    <xf numFmtId="0" fontId="53" fillId="0" borderId="48" applyNumberFormat="0" applyFill="0" applyAlignment="0" applyProtection="0"/>
    <xf numFmtId="0" fontId="53" fillId="0" borderId="0" applyNumberFormat="0" applyFill="0" applyBorder="0" applyAlignment="0" applyProtection="0"/>
    <xf numFmtId="0" fontId="54" fillId="12" borderId="44" applyNumberFormat="0" applyAlignment="0" applyProtection="0"/>
    <xf numFmtId="0" fontId="55" fillId="0" borderId="49" applyNumberFormat="0" applyFill="0" applyAlignment="0" applyProtection="0"/>
    <xf numFmtId="0" fontId="56" fillId="27" borderId="0" applyNumberFormat="0" applyBorder="0" applyAlignment="0" applyProtection="0"/>
    <xf numFmtId="0" fontId="41" fillId="0" borderId="0"/>
    <xf numFmtId="0" fontId="15" fillId="28" borderId="50" applyNumberFormat="0" applyFont="0" applyAlignment="0" applyProtection="0"/>
    <xf numFmtId="0" fontId="41" fillId="28" borderId="50" applyNumberFormat="0" applyFont="0" applyAlignment="0" applyProtection="0"/>
    <xf numFmtId="0" fontId="57" fillId="25" borderId="51" applyNumberFormat="0" applyAlignment="0" applyProtection="0"/>
    <xf numFmtId="9" fontId="15" fillId="0" borderId="0" applyFont="0" applyFill="0" applyBorder="0" applyAlignment="0" applyProtection="0"/>
    <xf numFmtId="9" fontId="41" fillId="0" borderId="0" applyFont="0" applyFill="0" applyBorder="0" applyAlignment="0" applyProtection="0"/>
    <xf numFmtId="0" fontId="58" fillId="0" borderId="0" applyNumberFormat="0" applyFill="0" applyBorder="0" applyAlignment="0" applyProtection="0"/>
    <xf numFmtId="0" fontId="59" fillId="0" borderId="52" applyNumberFormat="0" applyFill="0" applyAlignment="0" applyProtection="0"/>
    <xf numFmtId="0" fontId="60" fillId="0" borderId="0" applyNumberFormat="0" applyFill="0" applyBorder="0" applyAlignment="0" applyProtection="0"/>
    <xf numFmtId="0" fontId="41" fillId="28" borderId="50" applyNumberFormat="0" applyFont="0" applyAlignment="0" applyProtection="0"/>
    <xf numFmtId="0" fontId="15" fillId="28" borderId="50" applyNumberFormat="0" applyFont="0" applyAlignment="0" applyProtection="0"/>
    <xf numFmtId="0" fontId="54" fillId="12" borderId="44" applyNumberFormat="0" applyAlignment="0" applyProtection="0"/>
    <xf numFmtId="0" fontId="47" fillId="25" borderId="44" applyNumberFormat="0" applyAlignment="0" applyProtection="0"/>
    <xf numFmtId="0" fontId="57" fillId="25" borderId="51" applyNumberFormat="0" applyAlignment="0" applyProtection="0"/>
    <xf numFmtId="0" fontId="59" fillId="0" borderId="52"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7" fontId="4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7" fontId="42" fillId="0" borderId="0"/>
    <xf numFmtId="167" fontId="42" fillId="0" borderId="0"/>
    <xf numFmtId="167" fontId="42"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5" fillId="28" borderId="57" applyNumberFormat="0" applyFont="0" applyAlignment="0" applyProtection="0"/>
    <xf numFmtId="0" fontId="41" fillId="28" borderId="57" applyNumberFormat="0" applyFont="0" applyAlignment="0" applyProtection="0"/>
    <xf numFmtId="0" fontId="57" fillId="25" borderId="58" applyNumberFormat="0" applyAlignment="0" applyProtection="0"/>
    <xf numFmtId="0" fontId="59" fillId="0" borderId="59" applyNumberFormat="0" applyFill="0" applyAlignment="0" applyProtection="0"/>
    <xf numFmtId="0" fontId="41" fillId="28" borderId="57" applyNumberFormat="0" applyFont="0" applyAlignment="0" applyProtection="0"/>
    <xf numFmtId="0" fontId="15" fillId="28" borderId="57" applyNumberFormat="0" applyFont="0" applyAlignment="0" applyProtection="0"/>
    <xf numFmtId="0" fontId="57" fillId="25" borderId="58" applyNumberFormat="0" applyAlignment="0" applyProtection="0"/>
    <xf numFmtId="0" fontId="59"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1" fillId="0" borderId="0"/>
    <xf numFmtId="164" fontId="12" fillId="0" borderId="0"/>
    <xf numFmtId="164" fontId="11" fillId="0" borderId="0"/>
    <xf numFmtId="3" fontId="13" fillId="0" borderId="0"/>
    <xf numFmtId="164" fontId="11" fillId="0" borderId="0"/>
    <xf numFmtId="164" fontId="11" fillId="0" borderId="0"/>
    <xf numFmtId="164" fontId="11" fillId="0" borderId="0"/>
    <xf numFmtId="164" fontId="11" fillId="0" borderId="0"/>
    <xf numFmtId="3" fontId="13" fillId="0" borderId="0"/>
    <xf numFmtId="169" fontId="12" fillId="0" borderId="0"/>
    <xf numFmtId="3" fontId="13" fillId="0" borderId="0"/>
    <xf numFmtId="37" fontId="25" fillId="0" borderId="0"/>
  </cellStyleXfs>
  <cellXfs count="605">
    <xf numFmtId="164" fontId="0" fillId="0" borderId="0" xfId="0"/>
    <xf numFmtId="164" fontId="13" fillId="0" borderId="0" xfId="0" applyFont="1"/>
    <xf numFmtId="0" fontId="15" fillId="0" borderId="0" xfId="6" applyFont="1"/>
    <xf numFmtId="0" fontId="15" fillId="0" borderId="1" xfId="6" applyFont="1" applyBorder="1"/>
    <xf numFmtId="0" fontId="17" fillId="0" borderId="2" xfId="6" applyFont="1" applyBorder="1" applyAlignment="1" applyProtection="1">
      <alignment horizontal="centerContinuous"/>
    </xf>
    <xf numFmtId="0" fontId="15" fillId="0" borderId="0" xfId="6" applyFont="1" applyBorder="1"/>
    <xf numFmtId="0" fontId="15" fillId="0" borderId="0" xfId="6" applyFont="1" applyFill="1"/>
    <xf numFmtId="0" fontId="15" fillId="0" borderId="0" xfId="6" applyFill="1"/>
    <xf numFmtId="0" fontId="15" fillId="0" borderId="3" xfId="6" applyFont="1" applyBorder="1"/>
    <xf numFmtId="3" fontId="15" fillId="0" borderId="0" xfId="6" applyNumberFormat="1" applyFont="1" applyFill="1" applyBorder="1" applyAlignment="1">
      <alignment horizontal="center"/>
    </xf>
    <xf numFmtId="0" fontId="15" fillId="0" borderId="0" xfId="6"/>
    <xf numFmtId="0" fontId="18" fillId="0" borderId="2" xfId="6" applyFont="1" applyBorder="1" applyAlignment="1" applyProtection="1">
      <alignment horizontal="centerContinuous"/>
    </xf>
    <xf numFmtId="164" fontId="0" fillId="0" borderId="0" xfId="0" applyAlignment="1">
      <alignment horizontal="center"/>
    </xf>
    <xf numFmtId="0" fontId="15" fillId="0" borderId="0" xfId="6" applyFont="1" applyFill="1" applyBorder="1"/>
    <xf numFmtId="164" fontId="19" fillId="0" borderId="0" xfId="0" applyFont="1"/>
    <xf numFmtId="0" fontId="14" fillId="0" borderId="0" xfId="6" applyFont="1" applyAlignment="1">
      <alignment horizontal="center"/>
    </xf>
    <xf numFmtId="166" fontId="15" fillId="0" borderId="0" xfId="6" applyNumberFormat="1" applyFont="1" applyFill="1" applyAlignment="1">
      <alignment horizontal="right"/>
    </xf>
    <xf numFmtId="166" fontId="15" fillId="0" borderId="4" xfId="6" applyNumberFormat="1" applyFont="1" applyFill="1" applyBorder="1" applyAlignment="1">
      <alignment horizontal="right"/>
    </xf>
    <xf numFmtId="3" fontId="15" fillId="0" borderId="0" xfId="6" applyNumberFormat="1" applyFont="1" applyFill="1" applyAlignment="1">
      <alignment horizontal="right"/>
    </xf>
    <xf numFmtId="3" fontId="15" fillId="0" borderId="4" xfId="6" applyNumberFormat="1" applyFont="1" applyFill="1" applyBorder="1" applyAlignment="1">
      <alignment horizontal="right"/>
    </xf>
    <xf numFmtId="3" fontId="15" fillId="0" borderId="0" xfId="6" applyNumberFormat="1" applyFont="1" applyAlignment="1">
      <alignment horizontal="right"/>
    </xf>
    <xf numFmtId="3" fontId="15" fillId="0" borderId="4" xfId="6" applyNumberFormat="1" applyFont="1" applyBorder="1" applyAlignment="1">
      <alignment horizontal="right"/>
    </xf>
    <xf numFmtId="3" fontId="15" fillId="0" borderId="3" xfId="6" applyNumberFormat="1" applyFont="1" applyFill="1" applyBorder="1" applyAlignment="1">
      <alignment horizontal="right"/>
    </xf>
    <xf numFmtId="3" fontId="15" fillId="0" borderId="5" xfId="6" applyNumberFormat="1" applyFont="1" applyFill="1" applyBorder="1" applyAlignment="1">
      <alignment horizontal="right"/>
    </xf>
    <xf numFmtId="3" fontId="15" fillId="0" borderId="0" xfId="6" applyNumberFormat="1" applyFont="1" applyBorder="1" applyAlignment="1">
      <alignment horizontal="right"/>
    </xf>
    <xf numFmtId="3" fontId="15" fillId="0" borderId="3" xfId="6" applyNumberFormat="1" applyFont="1" applyBorder="1" applyAlignment="1">
      <alignment horizontal="right"/>
    </xf>
    <xf numFmtId="0" fontId="17" fillId="0" borderId="0" xfId="6" applyFont="1" applyBorder="1" applyAlignment="1" applyProtection="1">
      <alignment horizontal="center"/>
    </xf>
    <xf numFmtId="0" fontId="14" fillId="0" borderId="0" xfId="6" applyFont="1" applyAlignment="1">
      <alignment horizontal="centerContinuous"/>
    </xf>
    <xf numFmtId="0" fontId="16" fillId="0" borderId="0" xfId="6" applyFont="1" applyAlignment="1">
      <alignment horizontal="centerContinuous"/>
    </xf>
    <xf numFmtId="164" fontId="13" fillId="0" borderId="0" xfId="0" applyFont="1" applyFill="1" applyBorder="1"/>
    <xf numFmtId="166" fontId="15" fillId="0" borderId="6" xfId="6" applyNumberFormat="1" applyFont="1" applyFill="1" applyBorder="1" applyAlignment="1">
      <alignment horizontal="right"/>
    </xf>
    <xf numFmtId="3" fontId="15" fillId="0" borderId="6" xfId="6" applyNumberFormat="1" applyFont="1" applyFill="1" applyBorder="1" applyAlignment="1">
      <alignment horizontal="right"/>
    </xf>
    <xf numFmtId="3" fontId="15" fillId="0" borderId="6" xfId="6" applyNumberFormat="1" applyFont="1" applyBorder="1" applyAlignment="1">
      <alignment horizontal="right"/>
    </xf>
    <xf numFmtId="3" fontId="15" fillId="0" borderId="7" xfId="6" applyNumberFormat="1" applyFont="1" applyFill="1" applyBorder="1" applyAlignment="1">
      <alignment horizontal="right"/>
    </xf>
    <xf numFmtId="3" fontId="15" fillId="0" borderId="8" xfId="6" applyNumberFormat="1" applyFont="1" applyBorder="1" applyAlignment="1">
      <alignment horizontal="right"/>
    </xf>
    <xf numFmtId="3" fontId="15" fillId="0" borderId="9" xfId="6" applyNumberFormat="1" applyFont="1" applyBorder="1" applyAlignment="1">
      <alignment horizontal="right"/>
    </xf>
    <xf numFmtId="0" fontId="18" fillId="0" borderId="10" xfId="6" applyFont="1" applyBorder="1" applyAlignment="1" applyProtection="1">
      <alignment horizontal="centerContinuous"/>
    </xf>
    <xf numFmtId="0" fontId="21" fillId="0" borderId="0" xfId="6" applyFont="1" applyFill="1" applyBorder="1"/>
    <xf numFmtId="3" fontId="21" fillId="0" borderId="0" xfId="6" applyNumberFormat="1" applyFont="1" applyBorder="1" applyAlignment="1">
      <alignment horizontal="right"/>
    </xf>
    <xf numFmtId="3" fontId="21" fillId="0" borderId="11" xfId="6" applyNumberFormat="1" applyFont="1" applyBorder="1" applyAlignment="1">
      <alignment horizontal="right"/>
    </xf>
    <xf numFmtId="166" fontId="15" fillId="0" borderId="0" xfId="6" applyNumberFormat="1" applyFont="1" applyFill="1" applyBorder="1" applyAlignment="1">
      <alignment horizontal="right"/>
    </xf>
    <xf numFmtId="3" fontId="15" fillId="0" borderId="0" xfId="6" applyNumberFormat="1" applyFont="1" applyFill="1" applyBorder="1" applyAlignment="1">
      <alignment horizontal="right"/>
    </xf>
    <xf numFmtId="0" fontId="17" fillId="0" borderId="12" xfId="6" applyFont="1" applyBorder="1" applyAlignment="1" applyProtection="1">
      <alignment horizontal="centerContinuous"/>
    </xf>
    <xf numFmtId="0" fontId="17" fillId="0" borderId="13" xfId="6" applyFont="1" applyBorder="1" applyAlignment="1" applyProtection="1">
      <alignment horizontal="centerContinuous"/>
    </xf>
    <xf numFmtId="0" fontId="17" fillId="0" borderId="13" xfId="6" applyFont="1" applyBorder="1" applyAlignment="1" applyProtection="1">
      <alignment horizontal="center" wrapText="1"/>
    </xf>
    <xf numFmtId="3" fontId="15" fillId="0" borderId="14" xfId="6" applyNumberFormat="1" applyFont="1" applyBorder="1" applyAlignment="1">
      <alignment horizontal="right"/>
    </xf>
    <xf numFmtId="3" fontId="15" fillId="0" borderId="14" xfId="6" applyNumberFormat="1" applyFont="1" applyFill="1" applyBorder="1" applyAlignment="1">
      <alignment horizontal="right"/>
    </xf>
    <xf numFmtId="3" fontId="15" fillId="0" borderId="15" xfId="6" applyNumberFormat="1" applyFont="1" applyFill="1" applyBorder="1" applyAlignment="1">
      <alignment horizontal="right"/>
    </xf>
    <xf numFmtId="0" fontId="15" fillId="0" borderId="0" xfId="6" applyFont="1" applyAlignment="1">
      <alignment horizontal="centerContinuous"/>
    </xf>
    <xf numFmtId="164" fontId="0" fillId="0" borderId="0" xfId="0" applyFill="1"/>
    <xf numFmtId="0" fontId="17" fillId="0" borderId="2" xfId="6" applyFont="1" applyBorder="1" applyAlignment="1" applyProtection="1">
      <alignment horizontal="center"/>
    </xf>
    <xf numFmtId="3" fontId="15" fillId="0" borderId="16" xfId="6" applyNumberFormat="1" applyFont="1" applyFill="1" applyBorder="1" applyAlignment="1">
      <alignment horizontal="center"/>
    </xf>
    <xf numFmtId="3" fontId="15" fillId="0" borderId="17" xfId="6" applyNumberFormat="1" applyFont="1" applyFill="1" applyBorder="1" applyAlignment="1">
      <alignment horizontal="center"/>
    </xf>
    <xf numFmtId="166" fontId="15" fillId="0" borderId="14" xfId="6" applyNumberFormat="1" applyFont="1" applyFill="1" applyBorder="1" applyAlignment="1">
      <alignment horizontal="right"/>
    </xf>
    <xf numFmtId="3" fontId="22" fillId="0" borderId="18" xfId="6" applyNumberFormat="1" applyFont="1" applyFill="1" applyBorder="1" applyAlignment="1">
      <alignment horizontal="center"/>
    </xf>
    <xf numFmtId="3" fontId="22" fillId="0" borderId="2" xfId="6" applyNumberFormat="1" applyFont="1" applyFill="1" applyBorder="1" applyAlignment="1">
      <alignment horizontal="center"/>
    </xf>
    <xf numFmtId="3" fontId="22" fillId="0" borderId="16" xfId="6" applyNumberFormat="1" applyFont="1" applyFill="1" applyBorder="1" applyAlignment="1">
      <alignment horizontal="center"/>
    </xf>
    <xf numFmtId="164" fontId="0" fillId="0" borderId="16" xfId="0" applyBorder="1"/>
    <xf numFmtId="3" fontId="15" fillId="0" borderId="18" xfId="6" applyNumberFormat="1" applyFont="1" applyFill="1" applyBorder="1" applyAlignment="1">
      <alignment horizontal="center"/>
    </xf>
    <xf numFmtId="3" fontId="15" fillId="0" borderId="2" xfId="6" applyNumberFormat="1" applyFont="1" applyFill="1" applyBorder="1" applyAlignment="1">
      <alignment horizontal="center"/>
    </xf>
    <xf numFmtId="3" fontId="15" fillId="0" borderId="19" xfId="6" applyNumberFormat="1" applyFont="1" applyFill="1" applyBorder="1" applyAlignment="1">
      <alignment horizontal="center"/>
    </xf>
    <xf numFmtId="164" fontId="0" fillId="0" borderId="16" xfId="0" applyBorder="1" applyAlignment="1">
      <alignment horizontal="center"/>
    </xf>
    <xf numFmtId="164" fontId="19" fillId="0" borderId="1" xfId="0" applyFont="1" applyBorder="1"/>
    <xf numFmtId="164" fontId="0" fillId="0" borderId="1" xfId="0" applyBorder="1"/>
    <xf numFmtId="0" fontId="17" fillId="0" borderId="20" xfId="6" applyFont="1" applyBorder="1" applyAlignment="1" applyProtection="1">
      <alignment horizontal="center" vertical="center" wrapText="1"/>
    </xf>
    <xf numFmtId="166" fontId="15" fillId="0" borderId="0" xfId="6" applyNumberFormat="1" applyFont="1" applyAlignment="1">
      <alignment horizontal="right"/>
    </xf>
    <xf numFmtId="164" fontId="19" fillId="0" borderId="0" xfId="0" applyFont="1" applyFill="1" applyBorder="1"/>
    <xf numFmtId="164" fontId="15" fillId="0" borderId="0" xfId="0" applyFont="1" applyBorder="1"/>
    <xf numFmtId="164" fontId="19" fillId="0" borderId="0" xfId="0" applyFont="1" applyFill="1"/>
    <xf numFmtId="0" fontId="18" fillId="0" borderId="0" xfId="6" applyFont="1" applyAlignment="1">
      <alignment horizontal="centerContinuous"/>
    </xf>
    <xf numFmtId="164" fontId="24" fillId="0" borderId="0" xfId="0" applyFont="1"/>
    <xf numFmtId="0" fontId="18" fillId="0" borderId="0" xfId="6" applyFont="1" applyAlignment="1">
      <alignment horizontal="center"/>
    </xf>
    <xf numFmtId="164" fontId="24" fillId="0" borderId="0" xfId="0" applyFont="1" applyAlignment="1"/>
    <xf numFmtId="0" fontId="18" fillId="0" borderId="13" xfId="6" applyFont="1" applyBorder="1" applyAlignment="1" applyProtection="1">
      <alignment horizontal="centerContinuous"/>
    </xf>
    <xf numFmtId="0" fontId="18" fillId="0" borderId="12" xfId="6" applyFont="1" applyBorder="1" applyAlignment="1" applyProtection="1">
      <alignment horizontal="centerContinuous"/>
    </xf>
    <xf numFmtId="0" fontId="15" fillId="0" borderId="1" xfId="6" applyBorder="1" applyAlignment="1">
      <alignment horizontal="center"/>
    </xf>
    <xf numFmtId="0" fontId="15" fillId="0" borderId="0" xfId="6" applyAlignment="1">
      <alignment horizontal="center"/>
    </xf>
    <xf numFmtId="0" fontId="18" fillId="0" borderId="3" xfId="6" applyFont="1" applyBorder="1" applyAlignment="1" applyProtection="1">
      <alignment horizontal="center"/>
    </xf>
    <xf numFmtId="0" fontId="17" fillId="0" borderId="20" xfId="6" applyFont="1" applyBorder="1" applyAlignment="1" applyProtection="1">
      <alignment horizontal="center"/>
    </xf>
    <xf numFmtId="0" fontId="15" fillId="0" borderId="3" xfId="6" applyFont="1" applyBorder="1" applyAlignment="1">
      <alignment horizontal="center"/>
    </xf>
    <xf numFmtId="0" fontId="17" fillId="0" borderId="12" xfId="6" applyFont="1" applyBorder="1" applyAlignment="1" applyProtection="1">
      <alignment horizontal="center"/>
    </xf>
    <xf numFmtId="164" fontId="15" fillId="0" borderId="0" xfId="0" applyFont="1" applyFill="1" applyBorder="1"/>
    <xf numFmtId="164" fontId="15" fillId="0" borderId="21" xfId="0" applyFont="1" applyFill="1" applyBorder="1"/>
    <xf numFmtId="0" fontId="15" fillId="0" borderId="0" xfId="0" applyNumberFormat="1" applyFont="1" applyFill="1" applyBorder="1" applyAlignment="1"/>
    <xf numFmtId="164" fontId="15" fillId="0" borderId="0" xfId="0" applyFont="1"/>
    <xf numFmtId="164" fontId="19" fillId="0" borderId="0" xfId="0" applyFont="1" applyAlignment="1">
      <alignment horizontal="center"/>
    </xf>
    <xf numFmtId="164" fontId="19" fillId="0" borderId="0" xfId="0" applyFont="1" applyBorder="1"/>
    <xf numFmtId="164" fontId="19" fillId="0" borderId="0" xfId="0" applyFont="1" applyBorder="1" applyAlignment="1">
      <alignment horizontal="center"/>
    </xf>
    <xf numFmtId="0" fontId="14" fillId="0" borderId="0" xfId="6" applyFont="1" applyFill="1" applyAlignment="1">
      <alignment horizontal="centerContinuous"/>
    </xf>
    <xf numFmtId="0" fontId="18" fillId="0" borderId="0" xfId="6" applyFont="1" applyFill="1" applyAlignment="1">
      <alignment horizontal="centerContinuous"/>
    </xf>
    <xf numFmtId="0" fontId="16" fillId="0" borderId="0" xfId="6" applyFont="1" applyFill="1" applyAlignment="1">
      <alignment horizontal="centerContinuous"/>
    </xf>
    <xf numFmtId="0" fontId="17" fillId="0" borderId="2" xfId="6" applyFont="1" applyFill="1" applyBorder="1" applyAlignment="1" applyProtection="1">
      <alignment horizontal="centerContinuous"/>
    </xf>
    <xf numFmtId="0" fontId="17" fillId="0" borderId="22" xfId="6" applyFont="1" applyFill="1" applyBorder="1" applyAlignment="1" applyProtection="1">
      <alignment horizontal="center"/>
    </xf>
    <xf numFmtId="3" fontId="21" fillId="0" borderId="0" xfId="6" applyNumberFormat="1" applyFont="1" applyFill="1" applyBorder="1" applyAlignment="1">
      <alignment horizontal="right"/>
    </xf>
    <xf numFmtId="0" fontId="18" fillId="0" borderId="0" xfId="6" applyFont="1" applyFill="1" applyAlignment="1">
      <alignment horizontal="center"/>
    </xf>
    <xf numFmtId="0" fontId="17" fillId="0" borderId="19" xfId="6" applyFont="1" applyFill="1" applyBorder="1" applyAlignment="1" applyProtection="1">
      <alignment horizontal="centerContinuous"/>
    </xf>
    <xf numFmtId="164" fontId="13" fillId="0" borderId="0" xfId="0" applyFont="1" applyFill="1"/>
    <xf numFmtId="0" fontId="15" fillId="0" borderId="0" xfId="6" applyFont="1" applyFill="1" applyAlignment="1">
      <alignment horizontal="centerContinuous"/>
    </xf>
    <xf numFmtId="0" fontId="17" fillId="0" borderId="23" xfId="6" applyFont="1" applyFill="1" applyBorder="1" applyAlignment="1" applyProtection="1">
      <alignment horizontal="center"/>
    </xf>
    <xf numFmtId="166" fontId="15" fillId="0" borderId="21" xfId="6" applyNumberFormat="1" applyFont="1" applyFill="1" applyBorder="1" applyAlignment="1">
      <alignment horizontal="right"/>
    </xf>
    <xf numFmtId="3" fontId="15" fillId="0" borderId="21" xfId="6" applyNumberFormat="1" applyFont="1" applyFill="1" applyBorder="1" applyAlignment="1">
      <alignment horizontal="right"/>
    </xf>
    <xf numFmtId="164" fontId="0" fillId="0" borderId="21" xfId="0" applyFill="1" applyBorder="1"/>
    <xf numFmtId="3" fontId="15" fillId="0" borderId="24" xfId="6" applyNumberFormat="1" applyFont="1" applyFill="1" applyBorder="1" applyAlignment="1">
      <alignment horizontal="right"/>
    </xf>
    <xf numFmtId="0" fontId="18" fillId="0" borderId="19" xfId="6" applyFont="1" applyFill="1" applyBorder="1" applyAlignment="1" applyProtection="1">
      <alignment horizontal="centerContinuous"/>
    </xf>
    <xf numFmtId="164" fontId="0" fillId="0" borderId="0" xfId="0" applyFill="1" applyBorder="1"/>
    <xf numFmtId="0" fontId="18" fillId="0" borderId="20" xfId="6" applyFont="1" applyFill="1" applyBorder="1" applyAlignment="1" applyProtection="1">
      <alignment horizontal="centerContinuous"/>
    </xf>
    <xf numFmtId="3" fontId="21" fillId="0" borderId="21" xfId="6" applyNumberFormat="1" applyFont="1" applyFill="1" applyBorder="1" applyAlignment="1">
      <alignment horizontal="right"/>
    </xf>
    <xf numFmtId="164" fontId="24" fillId="0" borderId="0" xfId="0" applyFont="1" applyFill="1"/>
    <xf numFmtId="164" fontId="24" fillId="0" borderId="3" xfId="0" applyFont="1" applyFill="1" applyBorder="1"/>
    <xf numFmtId="164" fontId="24" fillId="0" borderId="25" xfId="0" applyFont="1" applyFill="1" applyBorder="1"/>
    <xf numFmtId="0" fontId="17" fillId="0" borderId="2" xfId="6" applyFont="1" applyFill="1" applyBorder="1" applyAlignment="1" applyProtection="1">
      <alignment horizontal="center"/>
    </xf>
    <xf numFmtId="0" fontId="17" fillId="0" borderId="0" xfId="6" applyFont="1" applyFill="1" applyBorder="1" applyAlignment="1" applyProtection="1">
      <alignment horizontal="center"/>
    </xf>
    <xf numFmtId="164" fontId="24" fillId="0" borderId="0" xfId="0" applyFont="1" applyFill="1" applyAlignment="1"/>
    <xf numFmtId="164" fontId="0" fillId="0" borderId="1" xfId="0" applyFill="1" applyBorder="1"/>
    <xf numFmtId="164" fontId="15" fillId="2" borderId="0" xfId="7" applyFont="1" applyFill="1" applyBorder="1" applyAlignment="1" applyProtection="1">
      <alignment horizontal="center" wrapText="1"/>
    </xf>
    <xf numFmtId="164" fontId="15" fillId="0" borderId="21" xfId="0" applyFont="1" applyFill="1" applyBorder="1" applyAlignment="1">
      <alignment vertical="top"/>
    </xf>
    <xf numFmtId="164" fontId="15" fillId="0" borderId="0" xfId="0" applyFont="1" applyFill="1" applyBorder="1" applyAlignment="1">
      <alignment vertical="top"/>
    </xf>
    <xf numFmtId="164" fontId="13" fillId="0" borderId="0" xfId="0" applyFont="1" applyFill="1" applyAlignment="1">
      <alignment vertical="center"/>
    </xf>
    <xf numFmtId="49" fontId="15" fillId="0" borderId="0" xfId="0" applyNumberFormat="1" applyFont="1" applyFill="1" applyBorder="1" applyAlignment="1">
      <alignment horizontal="center"/>
    </xf>
    <xf numFmtId="49" fontId="15" fillId="0" borderId="0" xfId="0" applyNumberFormat="1" applyFont="1" applyFill="1" applyBorder="1" applyAlignment="1">
      <alignment horizontal="left"/>
    </xf>
    <xf numFmtId="164" fontId="18" fillId="0" borderId="27" xfId="5" applyFont="1" applyFill="1" applyBorder="1" applyAlignment="1">
      <alignment horizontal="centerContinuous" wrapText="1"/>
    </xf>
    <xf numFmtId="164" fontId="18" fillId="0" borderId="26" xfId="5" applyFont="1" applyFill="1" applyBorder="1" applyAlignment="1">
      <alignment horizontal="centerContinuous" wrapText="1"/>
    </xf>
    <xf numFmtId="164" fontId="18" fillId="0" borderId="28" xfId="5" applyFont="1" applyFill="1" applyBorder="1" applyAlignment="1">
      <alignment horizontal="centerContinuous" wrapText="1"/>
    </xf>
    <xf numFmtId="164" fontId="15" fillId="0" borderId="0" xfId="5" applyFont="1" applyFill="1" applyBorder="1"/>
    <xf numFmtId="164" fontId="15" fillId="0" borderId="24" xfId="5" applyFont="1" applyFill="1" applyBorder="1" applyAlignment="1">
      <alignment horizontal="center" wrapText="1"/>
    </xf>
    <xf numFmtId="164" fontId="15" fillId="0" borderId="3" xfId="5" applyFont="1" applyFill="1" applyBorder="1" applyAlignment="1">
      <alignment horizontal="center" wrapText="1"/>
    </xf>
    <xf numFmtId="164" fontId="15" fillId="0" borderId="0" xfId="5" applyFont="1" applyFill="1" applyBorder="1" applyAlignment="1">
      <alignment horizontal="center" wrapText="1"/>
    </xf>
    <xf numFmtId="164" fontId="18" fillId="0" borderId="21" xfId="5" applyFont="1" applyFill="1" applyBorder="1"/>
    <xf numFmtId="3" fontId="15" fillId="0" borderId="21" xfId="2" applyNumberFormat="1" applyFont="1" applyFill="1" applyBorder="1" applyAlignment="1">
      <alignment horizontal="right"/>
    </xf>
    <xf numFmtId="3" fontId="15" fillId="0" borderId="0" xfId="2" applyNumberFormat="1" applyFont="1" applyFill="1" applyBorder="1" applyAlignment="1">
      <alignment horizontal="right"/>
    </xf>
    <xf numFmtId="3" fontId="18" fillId="0" borderId="11" xfId="2" applyNumberFormat="1" applyFont="1" applyFill="1" applyBorder="1" applyAlignment="1">
      <alignment horizontal="right"/>
    </xf>
    <xf numFmtId="164" fontId="15" fillId="0" borderId="21" xfId="5" applyFont="1" applyFill="1" applyBorder="1"/>
    <xf numFmtId="164" fontId="15" fillId="0" borderId="21" xfId="5" applyFont="1" applyFill="1" applyBorder="1" applyAlignment="1">
      <alignment vertical="top"/>
    </xf>
    <xf numFmtId="164" fontId="15" fillId="0" borderId="0" xfId="5" applyFont="1" applyFill="1" applyBorder="1" applyAlignment="1">
      <alignment vertical="top"/>
    </xf>
    <xf numFmtId="164" fontId="15" fillId="0" borderId="24" xfId="5" applyFont="1" applyFill="1" applyBorder="1"/>
    <xf numFmtId="3" fontId="15" fillId="0" borderId="3" xfId="2" applyNumberFormat="1" applyFont="1" applyFill="1" applyBorder="1" applyAlignment="1">
      <alignment horizontal="right"/>
    </xf>
    <xf numFmtId="3" fontId="18" fillId="0" borderId="29" xfId="2" applyNumberFormat="1" applyFont="1" applyFill="1" applyBorder="1" applyAlignment="1">
      <alignment horizontal="right"/>
    </xf>
    <xf numFmtId="164" fontId="18" fillId="0" borderId="0" xfId="5" applyFont="1" applyFill="1" applyBorder="1"/>
    <xf numFmtId="164" fontId="29" fillId="0" borderId="0" xfId="0" applyFont="1" applyFill="1"/>
    <xf numFmtId="164" fontId="11" fillId="0" borderId="0" xfId="0" applyFont="1" applyFill="1"/>
    <xf numFmtId="164" fontId="15" fillId="0" borderId="0" xfId="7" applyFont="1" applyFill="1" applyBorder="1" applyAlignment="1" applyProtection="1">
      <alignment horizontal="center" wrapText="1"/>
    </xf>
    <xf numFmtId="164" fontId="19" fillId="0" borderId="0" xfId="0" applyFont="1" applyFill="1"/>
    <xf numFmtId="0" fontId="17" fillId="0" borderId="30" xfId="6" applyFont="1" applyBorder="1" applyAlignment="1" applyProtection="1">
      <alignment horizontal="center"/>
    </xf>
    <xf numFmtId="164" fontId="0" fillId="0" borderId="2" xfId="0" applyBorder="1"/>
    <xf numFmtId="3" fontId="18" fillId="0" borderId="11" xfId="2" applyNumberFormat="1" applyFont="1" applyFill="1" applyBorder="1" applyAlignment="1">
      <alignment horizontal="right" vertical="center"/>
    </xf>
    <xf numFmtId="164" fontId="15" fillId="0" borderId="0" xfId="5" applyFont="1" applyFill="1" applyBorder="1" applyAlignment="1">
      <alignment horizontal="right"/>
    </xf>
    <xf numFmtId="164" fontId="18" fillId="0" borderId="31" xfId="5" applyFont="1" applyFill="1" applyBorder="1" applyAlignment="1">
      <alignment horizontal="centerContinuous" wrapText="1"/>
    </xf>
    <xf numFmtId="3" fontId="15" fillId="0" borderId="0" xfId="2" applyNumberFormat="1" applyFont="1" applyFill="1" applyBorder="1" applyAlignment="1">
      <alignment horizontal="right" vertical="center"/>
    </xf>
    <xf numFmtId="3" fontId="18" fillId="0" borderId="0" xfId="2" applyNumberFormat="1" applyFont="1" applyFill="1" applyBorder="1" applyAlignment="1">
      <alignment horizontal="right"/>
    </xf>
    <xf numFmtId="3" fontId="18" fillId="0" borderId="0" xfId="2" applyNumberFormat="1" applyFont="1" applyFill="1" applyBorder="1" applyAlignment="1">
      <alignment horizontal="right" vertical="center"/>
    </xf>
    <xf numFmtId="164" fontId="18" fillId="0" borderId="33" xfId="5" applyFont="1" applyFill="1" applyBorder="1" applyAlignment="1">
      <alignment horizontal="center" wrapText="1"/>
    </xf>
    <xf numFmtId="164" fontId="18" fillId="0" borderId="31" xfId="5" applyFont="1" applyFill="1" applyBorder="1" applyAlignment="1">
      <alignment horizontal="center" wrapText="1"/>
    </xf>
    <xf numFmtId="164" fontId="19" fillId="0" borderId="0" xfId="0" applyFont="1" applyFill="1"/>
    <xf numFmtId="0" fontId="14" fillId="0" borderId="0" xfId="6" applyFont="1" applyAlignment="1">
      <alignment horizontal="center"/>
    </xf>
    <xf numFmtId="3" fontId="15" fillId="0" borderId="11" xfId="6" applyNumberFormat="1" applyFont="1" applyBorder="1" applyAlignment="1">
      <alignment horizontal="right"/>
    </xf>
    <xf numFmtId="164" fontId="11" fillId="0" borderId="0" xfId="0" applyFont="1"/>
    <xf numFmtId="164" fontId="11" fillId="0" borderId="16" xfId="0" applyFont="1" applyBorder="1"/>
    <xf numFmtId="164" fontId="11" fillId="0" borderId="21" xfId="0" applyFont="1" applyFill="1" applyBorder="1"/>
    <xf numFmtId="164" fontId="11" fillId="0" borderId="0" xfId="0" applyFont="1" applyAlignment="1">
      <alignment horizontal="center"/>
    </xf>
    <xf numFmtId="164" fontId="11" fillId="0" borderId="16" xfId="0" applyFont="1" applyBorder="1" applyAlignment="1">
      <alignment horizontal="center"/>
    </xf>
    <xf numFmtId="164" fontId="11" fillId="0" borderId="2" xfId="0" applyFont="1" applyBorder="1"/>
    <xf numFmtId="164" fontId="11" fillId="0" borderId="0" xfId="0" applyFont="1" applyFill="1" applyBorder="1"/>
    <xf numFmtId="0" fontId="15" fillId="0" borderId="1" xfId="6" applyFont="1" applyBorder="1" applyAlignment="1">
      <alignment horizontal="center"/>
    </xf>
    <xf numFmtId="0" fontId="15" fillId="0" borderId="0" xfId="6" applyFont="1" applyAlignment="1">
      <alignment horizontal="center"/>
    </xf>
    <xf numFmtId="164" fontId="11" fillId="0" borderId="1" xfId="0" applyFont="1" applyBorder="1"/>
    <xf numFmtId="164" fontId="11" fillId="0" borderId="1" xfId="0" applyFont="1" applyFill="1" applyBorder="1"/>
    <xf numFmtId="164" fontId="18" fillId="0" borderId="34" xfId="5" applyFont="1" applyFill="1" applyBorder="1"/>
    <xf numFmtId="164" fontId="15" fillId="0" borderId="31" xfId="5" applyFont="1" applyFill="1" applyBorder="1" applyAlignment="1">
      <alignment horizontal="right"/>
    </xf>
    <xf numFmtId="164" fontId="18" fillId="0" borderId="11" xfId="2" applyNumberFormat="1" applyFont="1" applyFill="1" applyBorder="1" applyAlignment="1">
      <alignment horizontal="right"/>
    </xf>
    <xf numFmtId="164" fontId="18" fillId="0" borderId="11" xfId="2" applyNumberFormat="1" applyFont="1" applyFill="1" applyBorder="1" applyAlignment="1">
      <alignment horizontal="right" vertical="center"/>
    </xf>
    <xf numFmtId="164" fontId="18" fillId="0" borderId="29" xfId="2" applyNumberFormat="1" applyFont="1" applyFill="1" applyBorder="1" applyAlignment="1">
      <alignment horizontal="right"/>
    </xf>
    <xf numFmtId="164" fontId="18" fillId="0" borderId="0" xfId="5" applyNumberFormat="1" applyFont="1" applyFill="1" applyBorder="1"/>
    <xf numFmtId="164" fontId="15" fillId="0" borderId="0" xfId="5" applyNumberFormat="1" applyFont="1" applyFill="1" applyBorder="1"/>
    <xf numFmtId="164" fontId="18" fillId="0" borderId="33" xfId="5" applyNumberFormat="1" applyFont="1" applyFill="1" applyBorder="1" applyAlignment="1">
      <alignment horizontal="center" wrapText="1"/>
    </xf>
    <xf numFmtId="0" fontId="17" fillId="0" borderId="20" xfId="6" applyFont="1" applyBorder="1" applyAlignment="1" applyProtection="1">
      <alignment horizontal="center" wrapText="1"/>
    </xf>
    <xf numFmtId="164" fontId="18" fillId="0" borderId="0" xfId="7" applyFont="1" applyFill="1" applyBorder="1" applyAlignment="1" applyProtection="1">
      <alignment horizontal="center" wrapText="1"/>
      <protection locked="0"/>
    </xf>
    <xf numFmtId="164" fontId="23" fillId="0" borderId="0" xfId="7" applyFont="1" applyFill="1" applyBorder="1" applyAlignment="1" applyProtection="1">
      <alignment horizontal="center" wrapText="1"/>
      <protection locked="0"/>
    </xf>
    <xf numFmtId="164" fontId="29" fillId="0" borderId="0" xfId="3" applyFont="1" applyFill="1" applyBorder="1" applyAlignment="1">
      <alignment horizontal="left" vertical="top"/>
    </xf>
    <xf numFmtId="164" fontId="29" fillId="0" borderId="0" xfId="0" applyFont="1" applyFill="1" applyAlignment="1">
      <alignment horizontal="centerContinuous"/>
    </xf>
    <xf numFmtId="37" fontId="16" fillId="0" borderId="35" xfId="8" applyNumberFormat="1" applyFont="1" applyFill="1" applyBorder="1" applyAlignment="1" applyProtection="1">
      <alignment horizontal="centerContinuous" vertical="top"/>
    </xf>
    <xf numFmtId="37" fontId="14" fillId="0" borderId="35" xfId="8" applyNumberFormat="1" applyFont="1" applyFill="1" applyBorder="1" applyAlignment="1" applyProtection="1">
      <alignment horizontal="centerContinuous" vertical="top"/>
    </xf>
    <xf numFmtId="164" fontId="14" fillId="0" borderId="0" xfId="0" applyFont="1" applyFill="1" applyAlignment="1">
      <alignment vertical="top"/>
    </xf>
    <xf numFmtId="164" fontId="28" fillId="0" borderId="0" xfId="0" applyFont="1" applyFill="1" applyBorder="1"/>
    <xf numFmtId="164" fontId="29" fillId="0" borderId="0" xfId="0" applyFont="1" applyFill="1" applyAlignment="1">
      <alignment horizontal="left"/>
    </xf>
    <xf numFmtId="164" fontId="14" fillId="0" borderId="0" xfId="0" applyFont="1" applyFill="1" applyAlignment="1">
      <alignment horizontal="centerContinuous" vertical="top"/>
    </xf>
    <xf numFmtId="164" fontId="29" fillId="0" borderId="0" xfId="0" applyFont="1" applyFill="1" applyBorder="1" applyAlignment="1">
      <alignment horizontal="left"/>
    </xf>
    <xf numFmtId="0" fontId="18" fillId="0" borderId="0" xfId="0" applyNumberFormat="1" applyFont="1" applyFill="1" applyBorder="1" applyAlignment="1"/>
    <xf numFmtId="3" fontId="18" fillId="0" borderId="35" xfId="2" applyNumberFormat="1" applyFont="1" applyFill="1" applyBorder="1" applyAlignment="1">
      <alignment horizontal="right"/>
    </xf>
    <xf numFmtId="164" fontId="15" fillId="0" borderId="35" xfId="5" applyFont="1" applyFill="1" applyBorder="1" applyAlignment="1">
      <alignment horizontal="center" wrapText="1"/>
    </xf>
    <xf numFmtId="3" fontId="15" fillId="0" borderId="21" xfId="2" applyNumberFormat="1" applyFont="1" applyFill="1" applyBorder="1" applyAlignment="1">
      <alignment horizontal="right" vertical="center"/>
    </xf>
    <xf numFmtId="3" fontId="15" fillId="0" borderId="24" xfId="2" applyNumberFormat="1" applyFont="1" applyFill="1" applyBorder="1" applyAlignment="1">
      <alignment horizontal="right"/>
    </xf>
    <xf numFmtId="3" fontId="15" fillId="0" borderId="35" xfId="2" applyNumberFormat="1" applyFont="1" applyFill="1" applyBorder="1" applyAlignment="1">
      <alignment horizontal="right"/>
    </xf>
    <xf numFmtId="164" fontId="16" fillId="0" borderId="35" xfId="7" applyFont="1" applyFill="1" applyBorder="1" applyAlignment="1" applyProtection="1">
      <alignment horizontal="centerContinuous"/>
      <protection locked="0"/>
    </xf>
    <xf numFmtId="164" fontId="15" fillId="0" borderId="35" xfId="5" applyFont="1" applyFill="1" applyBorder="1" applyAlignment="1">
      <alignment horizontal="right" wrapText="1"/>
    </xf>
    <xf numFmtId="164" fontId="15" fillId="0" borderId="32" xfId="5" applyFont="1" applyFill="1" applyBorder="1" applyAlignment="1">
      <alignment horizontal="right"/>
    </xf>
    <xf numFmtId="164" fontId="15" fillId="0" borderId="0" xfId="5" applyFont="1" applyFill="1" applyBorder="1" applyAlignment="1">
      <alignment horizontal="right" vertical="center"/>
    </xf>
    <xf numFmtId="164" fontId="15" fillId="0" borderId="0" xfId="5" applyFont="1" applyFill="1" applyBorder="1" applyAlignment="1">
      <alignment horizontal="right" vertical="top"/>
    </xf>
    <xf numFmtId="164" fontId="15" fillId="0" borderId="35" xfId="5" applyFont="1" applyFill="1" applyBorder="1" applyAlignment="1">
      <alignment horizontal="right"/>
    </xf>
    <xf numFmtId="164" fontId="15" fillId="0" borderId="0" xfId="5" applyFont="1" applyFill="1" applyBorder="1" applyAlignment="1">
      <alignment horizontal="center" vertical="center"/>
    </xf>
    <xf numFmtId="164" fontId="15" fillId="0" borderId="0" xfId="0" applyFont="1" applyFill="1" applyBorder="1" applyAlignment="1">
      <alignment horizontal="right"/>
    </xf>
    <xf numFmtId="164" fontId="15" fillId="0" borderId="0" xfId="0" applyFont="1" applyFill="1" applyBorder="1" applyAlignment="1">
      <alignment horizontal="right" vertical="center"/>
    </xf>
    <xf numFmtId="164" fontId="18" fillId="0" borderId="33" xfId="5" applyNumberFormat="1" applyFont="1" applyFill="1" applyBorder="1" applyAlignment="1">
      <alignment horizontal="centerContinuous" wrapText="1"/>
    </xf>
    <xf numFmtId="164" fontId="15" fillId="0" borderId="21" xfId="5" applyFont="1" applyFill="1" applyBorder="1" applyAlignment="1">
      <alignment vertical="center"/>
    </xf>
    <xf numFmtId="164" fontId="15" fillId="0" borderId="0" xfId="5" applyFont="1" applyFill="1" applyBorder="1" applyAlignment="1">
      <alignment vertical="center"/>
    </xf>
    <xf numFmtId="0" fontId="36" fillId="4" borderId="36" xfId="14" applyNumberFormat="1" applyFont="1" applyFill="1" applyBorder="1" applyAlignment="1" applyProtection="1">
      <alignment horizontal="left"/>
      <protection locked="0"/>
    </xf>
    <xf numFmtId="0" fontId="15" fillId="0" borderId="21" xfId="0" applyNumberFormat="1" applyFont="1" applyFill="1" applyBorder="1" applyAlignment="1"/>
    <xf numFmtId="0" fontId="18" fillId="0" borderId="11" xfId="0" applyNumberFormat="1" applyFont="1" applyFill="1" applyBorder="1" applyAlignment="1"/>
    <xf numFmtId="165" fontId="18" fillId="0" borderId="0" xfId="2" applyNumberFormat="1" applyFont="1" applyFill="1" applyBorder="1" applyAlignment="1" applyProtection="1">
      <alignment horizontal="left"/>
      <protection locked="0"/>
    </xf>
    <xf numFmtId="164" fontId="16" fillId="0" borderId="21" xfId="7" applyFont="1" applyFill="1" applyBorder="1" applyAlignment="1" applyProtection="1">
      <alignment horizontal="centerContinuous"/>
      <protection locked="0"/>
    </xf>
    <xf numFmtId="164" fontId="16" fillId="0" borderId="29" xfId="7" applyFont="1" applyFill="1" applyBorder="1" applyAlignment="1" applyProtection="1">
      <alignment horizontal="centerContinuous"/>
      <protection locked="0"/>
    </xf>
    <xf numFmtId="164" fontId="18" fillId="5" borderId="24" xfId="7" applyFont="1" applyFill="1" applyBorder="1" applyAlignment="1" applyProtection="1">
      <alignment horizontal="center" wrapText="1"/>
      <protection locked="0"/>
    </xf>
    <xf numFmtId="164" fontId="18" fillId="0" borderId="24" xfId="7" applyFont="1" applyFill="1" applyBorder="1" applyAlignment="1" applyProtection="1">
      <alignment horizontal="center" wrapText="1"/>
      <protection locked="0"/>
    </xf>
    <xf numFmtId="164" fontId="18" fillId="0" borderId="38" xfId="7" applyFont="1" applyFill="1" applyBorder="1" applyAlignment="1" applyProtection="1">
      <alignment horizontal="center" wrapText="1"/>
      <protection locked="0"/>
    </xf>
    <xf numFmtId="0" fontId="15" fillId="0" borderId="41" xfId="0" applyNumberFormat="1" applyFont="1" applyFill="1" applyBorder="1" applyAlignment="1"/>
    <xf numFmtId="0" fontId="15" fillId="0" borderId="42" xfId="0" applyNumberFormat="1" applyFont="1" applyFill="1" applyBorder="1" applyAlignment="1"/>
    <xf numFmtId="164" fontId="18" fillId="0" borderId="0" xfId="95" applyFont="1" applyBorder="1" applyAlignment="1" applyProtection="1">
      <alignment horizontal="left"/>
      <protection locked="0"/>
    </xf>
    <xf numFmtId="164" fontId="18" fillId="0" borderId="0" xfId="95" applyFont="1" applyFill="1" applyBorder="1" applyAlignment="1" applyProtection="1">
      <alignment horizontal="left"/>
      <protection locked="0"/>
    </xf>
    <xf numFmtId="164" fontId="18" fillId="0" borderId="0" xfId="95" applyFont="1" applyFill="1" applyBorder="1" applyAlignment="1" applyProtection="1">
      <alignment horizontal="center"/>
      <protection locked="0"/>
    </xf>
    <xf numFmtId="164" fontId="23" fillId="0" borderId="0" xfId="95" applyFont="1" applyFill="1" applyBorder="1" applyAlignment="1" applyProtection="1">
      <alignment horizontal="center"/>
      <protection locked="0"/>
    </xf>
    <xf numFmtId="164" fontId="18" fillId="0" borderId="0" xfId="95" applyFont="1" applyBorder="1" applyProtection="1">
      <protection locked="0"/>
    </xf>
    <xf numFmtId="0" fontId="34" fillId="4" borderId="35" xfId="14" applyNumberFormat="1" applyFont="1" applyFill="1" applyBorder="1" applyAlignment="1" applyProtection="1">
      <alignment horizontal="center"/>
      <protection locked="0"/>
    </xf>
    <xf numFmtId="0" fontId="34" fillId="4" borderId="35" xfId="15" applyNumberFormat="1" applyFont="1" applyFill="1" applyBorder="1" applyAlignment="1" applyProtection="1">
      <alignment horizontal="left" wrapText="1"/>
      <protection locked="0"/>
    </xf>
    <xf numFmtId="0" fontId="34" fillId="4" borderId="35" xfId="15" applyNumberFormat="1" applyFont="1" applyFill="1" applyBorder="1" applyAlignment="1" applyProtection="1">
      <alignment horizontal="center"/>
      <protection locked="0"/>
    </xf>
    <xf numFmtId="1" fontId="34" fillId="4" borderId="29" xfId="15" applyNumberFormat="1" applyFont="1" applyFill="1" applyBorder="1" applyAlignment="1" applyProtection="1">
      <alignment horizontal="center"/>
      <protection locked="0"/>
    </xf>
    <xf numFmtId="164" fontId="15" fillId="0" borderId="21" xfId="7" applyFont="1" applyFill="1" applyBorder="1" applyAlignment="1" applyProtection="1">
      <alignment horizontal="center" wrapText="1"/>
    </xf>
    <xf numFmtId="164" fontId="18" fillId="0" borderId="37" xfId="5" applyFont="1" applyFill="1" applyBorder="1" applyAlignment="1">
      <alignment horizontal="centerContinuous" wrapText="1"/>
    </xf>
    <xf numFmtId="164" fontId="15" fillId="0" borderId="37" xfId="5" applyFont="1" applyFill="1" applyBorder="1" applyAlignment="1">
      <alignment horizontal="center" wrapText="1"/>
    </xf>
    <xf numFmtId="3" fontId="15" fillId="0" borderId="53" xfId="2" applyNumberFormat="1" applyFont="1" applyFill="1" applyBorder="1" applyAlignment="1">
      <alignment horizontal="right"/>
    </xf>
    <xf numFmtId="3" fontId="15" fillId="0" borderId="54" xfId="2" applyNumberFormat="1" applyFont="1" applyFill="1" applyBorder="1" applyAlignment="1">
      <alignment horizontal="right"/>
    </xf>
    <xf numFmtId="3" fontId="18" fillId="0" borderId="55" xfId="2" applyNumberFormat="1" applyFont="1" applyFill="1" applyBorder="1" applyAlignment="1">
      <alignment horizontal="right"/>
    </xf>
    <xf numFmtId="3" fontId="15" fillId="0" borderId="53" xfId="2" applyNumberFormat="1" applyFont="1" applyFill="1" applyBorder="1" applyAlignment="1">
      <alignment horizontal="right" vertical="center"/>
    </xf>
    <xf numFmtId="3" fontId="15" fillId="0" borderId="54" xfId="2" applyNumberFormat="1" applyFont="1" applyFill="1" applyBorder="1" applyAlignment="1">
      <alignment horizontal="right" vertical="center"/>
    </xf>
    <xf numFmtId="3" fontId="18" fillId="0" borderId="55" xfId="2" applyNumberFormat="1" applyFont="1" applyFill="1" applyBorder="1" applyAlignment="1">
      <alignment horizontal="right" vertical="center"/>
    </xf>
    <xf numFmtId="0" fontId="14" fillId="0" borderId="0" xfId="6" applyFont="1" applyFill="1" applyBorder="1" applyAlignment="1">
      <alignment horizontal="centerContinuous"/>
    </xf>
    <xf numFmtId="3" fontId="15" fillId="5" borderId="56" xfId="95" applyNumberFormat="1" applyFont="1" applyFill="1" applyBorder="1" applyAlignment="1" applyProtection="1">
      <alignment horizontal="right"/>
      <protection locked="0"/>
    </xf>
    <xf numFmtId="164" fontId="29" fillId="0" borderId="0" xfId="0" applyFont="1" applyFill="1" applyBorder="1" applyAlignment="1">
      <alignment horizontal="centerContinuous"/>
    </xf>
    <xf numFmtId="164" fontId="29" fillId="0" borderId="21" xfId="0" applyFont="1" applyFill="1" applyBorder="1"/>
    <xf numFmtId="164" fontId="28" fillId="0" borderId="21" xfId="0" applyFont="1" applyFill="1" applyBorder="1"/>
    <xf numFmtId="164" fontId="29" fillId="0" borderId="21" xfId="3" applyFont="1" applyFill="1" applyBorder="1" applyAlignment="1">
      <alignment horizontal="left" vertical="top"/>
    </xf>
    <xf numFmtId="164" fontId="29" fillId="0" borderId="0" xfId="0" applyFont="1" applyFill="1" applyBorder="1"/>
    <xf numFmtId="164" fontId="14" fillId="0" borderId="0" xfId="0" applyFont="1" applyFill="1" applyBorder="1" applyAlignment="1">
      <alignment vertical="top"/>
    </xf>
    <xf numFmtId="164" fontId="29" fillId="0" borderId="56" xfId="0" applyFont="1" applyFill="1" applyBorder="1" applyAlignment="1">
      <alignment horizontal="left"/>
    </xf>
    <xf numFmtId="37" fontId="17" fillId="0" borderId="61" xfId="8" applyNumberFormat="1" applyFont="1" applyFill="1" applyBorder="1" applyAlignment="1" applyProtection="1">
      <alignment horizontal="left" wrapText="1"/>
    </xf>
    <xf numFmtId="164" fontId="17" fillId="0" borderId="61" xfId="0" applyFont="1" applyFill="1" applyBorder="1" applyAlignment="1">
      <alignment horizontal="left" wrapText="1"/>
    </xf>
    <xf numFmtId="37" fontId="13" fillId="0" borderId="61" xfId="8" applyNumberFormat="1" applyFont="1" applyFill="1" applyBorder="1" applyAlignment="1" applyProtection="1">
      <alignment horizontal="left" vertical="top" wrapText="1"/>
    </xf>
    <xf numFmtId="37" fontId="13" fillId="0" borderId="60" xfId="8" applyNumberFormat="1" applyFont="1" applyFill="1" applyBorder="1" applyAlignment="1" applyProtection="1">
      <alignment horizontal="left" vertical="top" wrapText="1"/>
      <protection locked="0"/>
    </xf>
    <xf numFmtId="37" fontId="13" fillId="0" borderId="61" xfId="8" applyNumberFormat="1" applyFont="1" applyFill="1" applyBorder="1" applyAlignment="1" applyProtection="1">
      <alignment horizontal="left" vertical="top" wrapText="1"/>
      <protection locked="0"/>
    </xf>
    <xf numFmtId="164" fontId="13" fillId="0" borderId="61" xfId="13" applyNumberFormat="1" applyFont="1" applyFill="1" applyBorder="1" applyAlignment="1">
      <alignment horizontal="left" vertical="top" wrapText="1"/>
    </xf>
    <xf numFmtId="0" fontId="13" fillId="0" borderId="61" xfId="13" applyNumberFormat="1" applyFont="1" applyFill="1" applyBorder="1" applyAlignment="1">
      <alignment horizontal="left" vertical="top" wrapText="1"/>
    </xf>
    <xf numFmtId="164" fontId="17" fillId="0" borderId="61" xfId="3" applyFont="1" applyFill="1" applyBorder="1" applyAlignment="1">
      <alignment horizontal="left" wrapText="1"/>
    </xf>
    <xf numFmtId="168" fontId="15" fillId="0" borderId="56" xfId="0" applyNumberFormat="1" applyFont="1" applyFill="1" applyBorder="1" applyAlignment="1">
      <alignment horizontal="right"/>
    </xf>
    <xf numFmtId="49" fontId="13" fillId="0" borderId="0" xfId="0" applyNumberFormat="1" applyFont="1" applyFill="1" applyAlignment="1">
      <alignment horizontal="right"/>
    </xf>
    <xf numFmtId="37" fontId="13" fillId="0" borderId="60" xfId="8" applyNumberFormat="1" applyFont="1" applyFill="1" applyBorder="1" applyAlignment="1" applyProtection="1">
      <alignment horizontal="left" vertical="top" wrapText="1"/>
    </xf>
    <xf numFmtId="37" fontId="13" fillId="0" borderId="61" xfId="13" applyNumberFormat="1" applyFont="1" applyFill="1" applyBorder="1" applyAlignment="1" applyProtection="1">
      <alignment horizontal="left" vertical="top" wrapText="1"/>
    </xf>
    <xf numFmtId="37" fontId="13" fillId="0" borderId="61" xfId="13" applyNumberFormat="1" applyFont="1" applyFill="1" applyBorder="1" applyAlignment="1" applyProtection="1">
      <alignment horizontal="left" vertical="top" wrapText="1"/>
      <protection locked="0"/>
    </xf>
    <xf numFmtId="164" fontId="13" fillId="0" borderId="61" xfId="13" applyNumberFormat="1" applyFont="1" applyFill="1" applyBorder="1" applyAlignment="1" applyProtection="1">
      <alignment horizontal="left" vertical="top" wrapText="1"/>
    </xf>
    <xf numFmtId="37" fontId="13" fillId="0" borderId="67" xfId="8" applyNumberFormat="1" applyFont="1" applyFill="1" applyBorder="1" applyAlignment="1" applyProtection="1">
      <alignment horizontal="left" vertical="top" wrapText="1"/>
    </xf>
    <xf numFmtId="37" fontId="13" fillId="0" borderId="67" xfId="8" applyNumberFormat="1" applyFont="1" applyFill="1" applyBorder="1" applyAlignment="1" applyProtection="1">
      <alignment horizontal="left" vertical="top" wrapText="1"/>
      <protection locked="0"/>
    </xf>
    <xf numFmtId="164" fontId="18" fillId="0" borderId="68" xfId="13" applyNumberFormat="1" applyFont="1" applyFill="1" applyBorder="1" applyAlignment="1" applyProtection="1">
      <alignment horizontal="centerContinuous"/>
      <protection locked="0"/>
    </xf>
    <xf numFmtId="164" fontId="18" fillId="0" borderId="69" xfId="13" applyNumberFormat="1" applyFont="1" applyFill="1" applyBorder="1" applyAlignment="1" applyProtection="1">
      <alignment horizontal="centerContinuous"/>
      <protection locked="0"/>
    </xf>
    <xf numFmtId="164" fontId="18" fillId="0" borderId="70" xfId="13" applyNumberFormat="1" applyFont="1" applyFill="1" applyBorder="1" applyAlignment="1" applyProtection="1">
      <alignment horizontal="centerContinuous"/>
      <protection locked="0"/>
    </xf>
    <xf numFmtId="49" fontId="15" fillId="2" borderId="0" xfId="95" applyNumberFormat="1" applyFont="1" applyFill="1" applyBorder="1" applyAlignment="1" applyProtection="1">
      <alignment horizontal="center"/>
    </xf>
    <xf numFmtId="49" fontId="15" fillId="2" borderId="0" xfId="95" applyNumberFormat="1" applyFont="1" applyFill="1" applyBorder="1" applyAlignment="1" applyProtection="1">
      <alignment horizontal="left"/>
    </xf>
    <xf numFmtId="164" fontId="15" fillId="2" borderId="71" xfId="7" applyFont="1" applyFill="1" applyBorder="1" applyAlignment="1" applyProtection="1">
      <alignment horizontal="center" wrapText="1"/>
    </xf>
    <xf numFmtId="49" fontId="15" fillId="29" borderId="0" xfId="25375" applyNumberFormat="1" applyFont="1" applyFill="1" applyBorder="1" applyAlignment="1" applyProtection="1">
      <alignment horizontal="center"/>
      <protection locked="0"/>
    </xf>
    <xf numFmtId="49" fontId="18" fillId="29" borderId="0" xfId="25375" applyNumberFormat="1" applyFont="1" applyFill="1" applyBorder="1" applyAlignment="1" applyProtection="1">
      <alignment horizontal="left"/>
      <protection locked="0"/>
    </xf>
    <xf numFmtId="1" fontId="15" fillId="29" borderId="0" xfId="25375" applyNumberFormat="1" applyFont="1" applyFill="1" applyBorder="1" applyAlignment="1" applyProtection="1">
      <alignment horizontal="center"/>
      <protection locked="0"/>
    </xf>
    <xf numFmtId="49" fontId="62" fillId="29" borderId="0" xfId="25375" applyNumberFormat="1" applyFont="1" applyFill="1" applyBorder="1" applyAlignment="1" applyProtection="1">
      <alignment horizontal="left"/>
      <protection locked="0"/>
    </xf>
    <xf numFmtId="164" fontId="17" fillId="0" borderId="61" xfId="95" applyFont="1" applyFill="1" applyBorder="1" applyAlignment="1">
      <alignment horizontal="left" wrapText="1"/>
    </xf>
    <xf numFmtId="49" fontId="15" fillId="30" borderId="21" xfId="50250" applyNumberFormat="1" applyFont="1" applyFill="1" applyBorder="1" applyAlignment="1" applyProtection="1">
      <alignment horizontal="center"/>
      <protection locked="0"/>
    </xf>
    <xf numFmtId="49" fontId="15" fillId="30" borderId="0" xfId="50250" applyNumberFormat="1" applyFont="1" applyFill="1" applyBorder="1" applyAlignment="1" applyProtection="1">
      <alignment horizontal="left"/>
      <protection locked="0"/>
    </xf>
    <xf numFmtId="49" fontId="63" fillId="31" borderId="0" xfId="50251" applyNumberFormat="1" applyFont="1" applyFill="1" applyBorder="1" applyAlignment="1" applyProtection="1">
      <alignment horizontal="left"/>
      <protection locked="0"/>
    </xf>
    <xf numFmtId="1" fontId="15" fillId="30" borderId="0" xfId="50250" applyNumberFormat="1" applyFont="1" applyFill="1" applyBorder="1" applyAlignment="1" applyProtection="1">
      <alignment horizontal="center"/>
      <protection locked="0"/>
    </xf>
    <xf numFmtId="1" fontId="15" fillId="30" borderId="0" xfId="50252" applyNumberFormat="1" applyFont="1" applyFill="1" applyBorder="1" applyAlignment="1" applyProtection="1">
      <alignment horizontal="center"/>
      <protection locked="0"/>
    </xf>
    <xf numFmtId="49" fontId="15" fillId="30" borderId="0" xfId="50251" applyNumberFormat="1" applyFont="1" applyFill="1" applyBorder="1" applyAlignment="1" applyProtection="1">
      <alignment horizontal="left"/>
      <protection locked="0"/>
    </xf>
    <xf numFmtId="49" fontId="15" fillId="30" borderId="21" xfId="50253" applyNumberFormat="1" applyFont="1" applyFill="1" applyBorder="1" applyAlignment="1" applyProtection="1">
      <alignment horizontal="center"/>
      <protection locked="0"/>
    </xf>
    <xf numFmtId="49" fontId="15" fillId="31" borderId="0" xfId="50251" applyNumberFormat="1" applyFont="1" applyFill="1" applyBorder="1" applyAlignment="1" applyProtection="1">
      <alignment horizontal="left"/>
      <protection locked="0"/>
    </xf>
    <xf numFmtId="1" fontId="15" fillId="30" borderId="0" xfId="25375" applyNumberFormat="1" applyFont="1" applyFill="1" applyBorder="1" applyAlignment="1" applyProtection="1">
      <alignment horizontal="center"/>
      <protection locked="0"/>
    </xf>
    <xf numFmtId="49" fontId="15" fillId="30" borderId="0" xfId="50250" applyNumberFormat="1" applyFont="1" applyFill="1" applyBorder="1" applyAlignment="1" applyProtection="1">
      <alignment horizontal="center"/>
      <protection locked="0"/>
    </xf>
    <xf numFmtId="49" fontId="64" fillId="31" borderId="0" xfId="50251" applyNumberFormat="1" applyFont="1" applyFill="1" applyBorder="1" applyAlignment="1" applyProtection="1">
      <alignment horizontal="left"/>
      <protection locked="0"/>
    </xf>
    <xf numFmtId="49" fontId="15" fillId="30" borderId="0" xfId="50253" applyNumberFormat="1" applyFont="1" applyFill="1" applyBorder="1" applyAlignment="1" applyProtection="1">
      <alignment horizontal="center"/>
      <protection locked="0"/>
    </xf>
    <xf numFmtId="3" fontId="65" fillId="5" borderId="56" xfId="95" applyNumberFormat="1" applyFont="1" applyFill="1" applyBorder="1" applyAlignment="1" applyProtection="1">
      <alignment horizontal="right"/>
      <protection locked="0"/>
    </xf>
    <xf numFmtId="37" fontId="13" fillId="32" borderId="38" xfId="8" applyNumberFormat="1" applyFont="1" applyFill="1" applyBorder="1" applyAlignment="1" applyProtection="1">
      <alignment horizontal="left" vertical="top" wrapText="1"/>
    </xf>
    <xf numFmtId="164" fontId="13" fillId="32" borderId="38" xfId="0" applyFont="1" applyFill="1" applyBorder="1" applyAlignment="1">
      <alignment vertical="top" wrapText="1"/>
    </xf>
    <xf numFmtId="0" fontId="13" fillId="32" borderId="38" xfId="13" applyNumberFormat="1" applyFont="1" applyFill="1" applyBorder="1" applyAlignment="1">
      <alignment horizontal="left" vertical="top" wrapText="1"/>
    </xf>
    <xf numFmtId="37" fontId="13" fillId="32" borderId="61" xfId="8" applyNumberFormat="1" applyFont="1" applyFill="1" applyBorder="1" applyAlignment="1" applyProtection="1">
      <alignment horizontal="left" vertical="top" wrapText="1"/>
    </xf>
    <xf numFmtId="37" fontId="13" fillId="32" borderId="61" xfId="8" applyNumberFormat="1" applyFont="1" applyFill="1" applyBorder="1" applyAlignment="1" applyProtection="1">
      <alignment horizontal="left" vertical="top" wrapText="1"/>
      <protection locked="0"/>
    </xf>
    <xf numFmtId="164" fontId="13" fillId="32" borderId="62" xfId="0" applyFont="1" applyFill="1" applyBorder="1" applyAlignment="1">
      <alignment vertical="top" wrapText="1"/>
    </xf>
    <xf numFmtId="164" fontId="13" fillId="32" borderId="61" xfId="0" applyFont="1" applyFill="1" applyBorder="1" applyAlignment="1">
      <alignment horizontal="left" vertical="top" wrapText="1"/>
    </xf>
    <xf numFmtId="164" fontId="13" fillId="32" borderId="61" xfId="13" applyNumberFormat="1" applyFont="1" applyFill="1" applyBorder="1" applyAlignment="1">
      <alignment horizontal="left" vertical="top" wrapText="1"/>
    </xf>
    <xf numFmtId="0" fontId="13" fillId="32" borderId="61" xfId="13" applyNumberFormat="1" applyFont="1" applyFill="1" applyBorder="1" applyAlignment="1">
      <alignment horizontal="left" vertical="top" wrapText="1"/>
    </xf>
    <xf numFmtId="49" fontId="15" fillId="33" borderId="21" xfId="25375" applyNumberFormat="1" applyFont="1" applyFill="1" applyBorder="1" applyAlignment="1" applyProtection="1">
      <alignment horizontal="center"/>
      <protection locked="0"/>
    </xf>
    <xf numFmtId="49" fontId="15" fillId="33" borderId="0" xfId="25375" applyNumberFormat="1" applyFont="1" applyFill="1" applyBorder="1" applyAlignment="1" applyProtection="1">
      <alignment horizontal="left"/>
      <protection locked="0"/>
    </xf>
    <xf numFmtId="49" fontId="63" fillId="33" borderId="0" xfId="25375" applyNumberFormat="1" applyFont="1" applyFill="1" applyBorder="1" applyAlignment="1" applyProtection="1">
      <alignment horizontal="left"/>
      <protection locked="0"/>
    </xf>
    <xf numFmtId="49" fontId="15" fillId="33" borderId="0" xfId="119" applyNumberFormat="1" applyFont="1" applyFill="1" applyBorder="1" applyAlignment="1" applyProtection="1">
      <alignment horizontal="center"/>
      <protection locked="0"/>
    </xf>
    <xf numFmtId="1" fontId="15" fillId="33" borderId="0" xfId="25375" applyNumberFormat="1" applyFont="1" applyFill="1" applyBorder="1" applyAlignment="1" applyProtection="1">
      <alignment horizontal="center"/>
      <protection locked="0"/>
    </xf>
    <xf numFmtId="49" fontId="15" fillId="34" borderId="0" xfId="25375" applyNumberFormat="1" applyFont="1" applyFill="1" applyBorder="1" applyAlignment="1" applyProtection="1">
      <alignment horizontal="left"/>
      <protection locked="0"/>
    </xf>
    <xf numFmtId="49" fontId="64" fillId="33" borderId="0" xfId="25375" applyNumberFormat="1" applyFont="1" applyFill="1" applyBorder="1" applyAlignment="1" applyProtection="1">
      <alignment horizontal="left"/>
      <protection locked="0"/>
    </xf>
    <xf numFmtId="1" fontId="18" fillId="33" borderId="0" xfId="25375" applyNumberFormat="1" applyFont="1" applyFill="1" applyBorder="1" applyAlignment="1" applyProtection="1">
      <alignment horizontal="center"/>
      <protection locked="0"/>
    </xf>
    <xf numFmtId="1" fontId="66" fillId="33" borderId="0" xfId="25375" applyNumberFormat="1" applyFont="1" applyFill="1" applyBorder="1" applyAlignment="1" applyProtection="1">
      <alignment horizontal="center"/>
      <protection locked="0"/>
    </xf>
    <xf numFmtId="49" fontId="15" fillId="33" borderId="0" xfId="50253" applyNumberFormat="1" applyFont="1" applyFill="1" applyBorder="1" applyAlignment="1" applyProtection="1">
      <alignment horizontal="left"/>
      <protection locked="0"/>
    </xf>
    <xf numFmtId="0" fontId="15" fillId="33" borderId="0" xfId="119" applyNumberFormat="1" applyFont="1" applyFill="1" applyBorder="1" applyAlignment="1" applyProtection="1">
      <alignment horizontal="center"/>
      <protection locked="0"/>
    </xf>
    <xf numFmtId="49" fontId="15" fillId="33" borderId="21" xfId="50252" applyNumberFormat="1" applyFont="1" applyFill="1" applyBorder="1" applyAlignment="1" applyProtection="1">
      <alignment horizontal="center"/>
      <protection locked="0"/>
    </xf>
    <xf numFmtId="1" fontId="18" fillId="33" borderId="0" xfId="50252" applyNumberFormat="1" applyFont="1" applyFill="1" applyBorder="1" applyAlignment="1" applyProtection="1">
      <alignment horizontal="center"/>
      <protection locked="0"/>
    </xf>
    <xf numFmtId="49" fontId="15" fillId="33" borderId="0" xfId="2" applyNumberFormat="1" applyFont="1" applyFill="1" applyBorder="1" applyAlignment="1" applyProtection="1">
      <alignment horizontal="center"/>
      <protection locked="0"/>
    </xf>
    <xf numFmtId="3" fontId="15" fillId="33" borderId="0" xfId="50253" applyFont="1" applyFill="1" applyBorder="1" applyAlignment="1" applyProtection="1">
      <protection locked="0"/>
    </xf>
    <xf numFmtId="1" fontId="15" fillId="33" borderId="0" xfId="50252" applyNumberFormat="1" applyFont="1" applyFill="1" applyBorder="1" applyAlignment="1" applyProtection="1">
      <alignment horizontal="center"/>
      <protection locked="0"/>
    </xf>
    <xf numFmtId="49" fontId="15" fillId="33" borderId="0" xfId="50252" applyNumberFormat="1" applyFont="1" applyFill="1" applyBorder="1" applyAlignment="1" applyProtection="1">
      <alignment horizontal="left"/>
      <protection locked="0"/>
    </xf>
    <xf numFmtId="49" fontId="15" fillId="33" borderId="21" xfId="50253" applyNumberFormat="1" applyFont="1" applyFill="1" applyBorder="1" applyAlignment="1" applyProtection="1">
      <alignment horizontal="center"/>
      <protection locked="0"/>
    </xf>
    <xf numFmtId="1" fontId="15" fillId="35" borderId="0" xfId="50254" applyNumberFormat="1" applyFont="1" applyFill="1" applyBorder="1" applyAlignment="1" applyProtection="1">
      <alignment horizontal="center"/>
      <protection locked="0"/>
    </xf>
    <xf numFmtId="168" fontId="65" fillId="0" borderId="56" xfId="0" applyNumberFormat="1" applyFont="1" applyFill="1" applyBorder="1" applyAlignment="1">
      <alignment horizontal="right"/>
    </xf>
    <xf numFmtId="37" fontId="13" fillId="0" borderId="69" xfId="8" applyNumberFormat="1" applyFont="1" applyFill="1" applyBorder="1" applyAlignment="1" applyProtection="1">
      <alignment horizontal="left" vertical="top" wrapText="1"/>
    </xf>
    <xf numFmtId="164" fontId="13" fillId="34" borderId="67" xfId="13" applyNumberFormat="1" applyFont="1" applyFill="1" applyBorder="1" applyAlignment="1">
      <alignment horizontal="left" vertical="top" wrapText="1"/>
    </xf>
    <xf numFmtId="37" fontId="13" fillId="34" borderId="67" xfId="8" applyNumberFormat="1" applyFont="1" applyFill="1" applyBorder="1" applyAlignment="1" applyProtection="1">
      <alignment horizontal="left" vertical="top" wrapText="1"/>
    </xf>
    <xf numFmtId="49" fontId="15" fillId="36" borderId="0" xfId="7" applyNumberFormat="1" applyFont="1" applyFill="1" applyBorder="1" applyAlignment="1" applyProtection="1">
      <alignment horizontal="center"/>
      <protection locked="0"/>
    </xf>
    <xf numFmtId="49" fontId="15" fillId="36" borderId="0" xfId="50251" applyNumberFormat="1" applyFont="1" applyFill="1" applyBorder="1" applyAlignment="1" applyProtection="1">
      <alignment horizontal="left"/>
      <protection locked="0"/>
    </xf>
    <xf numFmtId="49" fontId="18" fillId="36" borderId="0" xfId="50251" applyNumberFormat="1" applyFont="1" applyFill="1" applyBorder="1" applyAlignment="1" applyProtection="1">
      <alignment horizontal="left"/>
      <protection locked="0"/>
    </xf>
    <xf numFmtId="1" fontId="15" fillId="36" borderId="0" xfId="50251" applyNumberFormat="1" applyFont="1" applyFill="1" applyBorder="1" applyAlignment="1" applyProtection="1">
      <alignment horizontal="center"/>
      <protection locked="0"/>
    </xf>
    <xf numFmtId="1" fontId="15" fillId="36" borderId="0" xfId="25375" applyNumberFormat="1" applyFont="1" applyFill="1" applyBorder="1" applyAlignment="1" applyProtection="1">
      <alignment horizontal="center"/>
      <protection locked="0"/>
    </xf>
    <xf numFmtId="168" fontId="15" fillId="0" borderId="56" xfId="11505" applyNumberFormat="1" applyFont="1" applyFill="1" applyBorder="1" applyAlignment="1">
      <alignment horizontal="right"/>
    </xf>
    <xf numFmtId="49" fontId="15" fillId="36" borderId="0" xfId="7" applyNumberFormat="1" applyFont="1" applyFill="1" applyBorder="1" applyAlignment="1" applyProtection="1">
      <alignment horizontal="left"/>
      <protection locked="0"/>
    </xf>
    <xf numFmtId="3" fontId="15" fillId="34" borderId="56" xfId="95" applyNumberFormat="1" applyFont="1" applyFill="1" applyBorder="1" applyAlignment="1" applyProtection="1">
      <alignment horizontal="right"/>
      <protection locked="0"/>
    </xf>
    <xf numFmtId="49" fontId="18" fillId="36" borderId="0" xfId="50250" applyNumberFormat="1" applyFont="1" applyFill="1" applyBorder="1" applyAlignment="1" applyProtection="1">
      <alignment horizontal="left"/>
      <protection locked="0"/>
    </xf>
    <xf numFmtId="1" fontId="15" fillId="36" borderId="0" xfId="50250" applyNumberFormat="1" applyFont="1" applyFill="1" applyBorder="1" applyAlignment="1" applyProtection="1">
      <alignment horizontal="center"/>
      <protection locked="0"/>
    </xf>
    <xf numFmtId="1" fontId="15" fillId="36" borderId="0" xfId="50252" applyNumberFormat="1" applyFont="1" applyFill="1" applyBorder="1" applyAlignment="1" applyProtection="1">
      <alignment horizontal="center"/>
      <protection locked="0"/>
    </xf>
    <xf numFmtId="49" fontId="15" fillId="36" borderId="0" xfId="50250" applyNumberFormat="1" applyFont="1" applyFill="1" applyBorder="1" applyAlignment="1" applyProtection="1">
      <alignment horizontal="left"/>
      <protection locked="0"/>
    </xf>
    <xf numFmtId="49" fontId="69" fillId="36" borderId="0" xfId="50251" applyNumberFormat="1" applyFont="1" applyFill="1" applyBorder="1" applyAlignment="1" applyProtection="1">
      <alignment horizontal="left"/>
      <protection locked="0"/>
    </xf>
    <xf numFmtId="49" fontId="70" fillId="36" borderId="0" xfId="50251" applyNumberFormat="1" applyFont="1" applyFill="1" applyBorder="1" applyAlignment="1" applyProtection="1">
      <alignment horizontal="left"/>
      <protection locked="0"/>
    </xf>
    <xf numFmtId="1" fontId="66" fillId="36" borderId="0" xfId="25375" applyNumberFormat="1" applyFont="1" applyFill="1" applyBorder="1" applyAlignment="1" applyProtection="1">
      <alignment horizontal="center"/>
      <protection locked="0"/>
    </xf>
    <xf numFmtId="49" fontId="69" fillId="36" borderId="0" xfId="50250" applyNumberFormat="1" applyFont="1" applyFill="1" applyBorder="1" applyAlignment="1" applyProtection="1">
      <alignment horizontal="left"/>
      <protection locked="0"/>
    </xf>
    <xf numFmtId="164" fontId="13" fillId="0" borderId="69" xfId="8" applyNumberFormat="1" applyFont="1" applyFill="1" applyBorder="1" applyAlignment="1" applyProtection="1">
      <alignment horizontal="left" vertical="top" wrapText="1"/>
      <protection locked="0"/>
    </xf>
    <xf numFmtId="164" fontId="13" fillId="0" borderId="67" xfId="8" applyNumberFormat="1" applyFont="1" applyFill="1" applyBorder="1" applyAlignment="1" applyProtection="1">
      <alignment horizontal="left" vertical="top" wrapText="1"/>
      <protection locked="0"/>
    </xf>
    <xf numFmtId="164" fontId="13" fillId="34" borderId="68" xfId="8" applyNumberFormat="1" applyFont="1" applyFill="1" applyBorder="1" applyAlignment="1" applyProtection="1">
      <alignment horizontal="left" vertical="top" wrapText="1"/>
      <protection locked="0"/>
    </xf>
    <xf numFmtId="37" fontId="13" fillId="32" borderId="66" xfId="8" applyNumberFormat="1" applyFont="1" applyFill="1" applyBorder="1" applyAlignment="1" applyProtection="1">
      <alignment horizontal="left" vertical="top" wrapText="1"/>
    </xf>
    <xf numFmtId="164" fontId="13" fillId="32" borderId="66" xfId="8" applyNumberFormat="1" applyFont="1" applyFill="1" applyBorder="1" applyAlignment="1" applyProtection="1">
      <alignment horizontal="left" vertical="top" wrapText="1"/>
      <protection locked="0"/>
    </xf>
    <xf numFmtId="164" fontId="13" fillId="32" borderId="66" xfId="13" applyNumberFormat="1" applyFont="1" applyFill="1" applyBorder="1" applyAlignment="1">
      <alignment horizontal="left" vertical="top" wrapText="1"/>
    </xf>
    <xf numFmtId="49" fontId="15" fillId="37" borderId="21" xfId="50251" applyNumberFormat="1" applyFont="1" applyFill="1" applyBorder="1" applyAlignment="1" applyProtection="1">
      <alignment horizontal="center"/>
      <protection locked="0"/>
    </xf>
    <xf numFmtId="49" fontId="15" fillId="37" borderId="0" xfId="50251" applyNumberFormat="1" applyFont="1" applyFill="1" applyBorder="1" applyAlignment="1" applyProtection="1">
      <alignment horizontal="left"/>
      <protection locked="0"/>
    </xf>
    <xf numFmtId="49" fontId="18" fillId="37" borderId="0" xfId="50251" applyNumberFormat="1" applyFont="1" applyFill="1" applyBorder="1" applyAlignment="1" applyProtection="1">
      <alignment horizontal="left"/>
      <protection locked="0"/>
    </xf>
    <xf numFmtId="1" fontId="15" fillId="37" borderId="0" xfId="50250" applyNumberFormat="1" applyFont="1" applyFill="1" applyBorder="1" applyAlignment="1" applyProtection="1">
      <alignment horizontal="center"/>
      <protection locked="0"/>
    </xf>
    <xf numFmtId="1" fontId="15" fillId="37" borderId="0" xfId="50252" applyNumberFormat="1" applyFont="1" applyFill="1" applyBorder="1" applyAlignment="1" applyProtection="1">
      <alignment horizontal="center"/>
      <protection locked="0"/>
    </xf>
    <xf numFmtId="49" fontId="66" fillId="37" borderId="0" xfId="50251" applyNumberFormat="1" applyFont="1" applyFill="1" applyBorder="1" applyAlignment="1" applyProtection="1">
      <alignment horizontal="left"/>
      <protection locked="0"/>
    </xf>
    <xf numFmtId="1" fontId="15" fillId="37" borderId="0" xfId="25375" applyNumberFormat="1" applyFont="1" applyFill="1" applyBorder="1" applyAlignment="1" applyProtection="1">
      <alignment horizontal="center"/>
      <protection locked="0"/>
    </xf>
    <xf numFmtId="49" fontId="63" fillId="37" borderId="0" xfId="50251" applyNumberFormat="1" applyFont="1" applyFill="1" applyBorder="1" applyAlignment="1" applyProtection="1">
      <alignment horizontal="left"/>
      <protection locked="0"/>
    </xf>
    <xf numFmtId="1" fontId="18" fillId="37" borderId="0" xfId="50252" applyNumberFormat="1" applyFont="1" applyFill="1" applyBorder="1" applyAlignment="1" applyProtection="1">
      <alignment horizontal="center"/>
      <protection locked="0"/>
    </xf>
    <xf numFmtId="49" fontId="15" fillId="30" borderId="0" xfId="25375" applyNumberFormat="1" applyFont="1" applyFill="1" applyBorder="1" applyAlignment="1" applyProtection="1">
      <alignment horizontal="center"/>
      <protection locked="0"/>
    </xf>
    <xf numFmtId="49" fontId="15" fillId="30" borderId="0" xfId="25375" applyNumberFormat="1" applyFont="1" applyFill="1" applyBorder="1" applyAlignment="1" applyProtection="1">
      <alignment horizontal="left"/>
      <protection locked="0"/>
    </xf>
    <xf numFmtId="49" fontId="18" fillId="30" borderId="0" xfId="25375" applyNumberFormat="1" applyFont="1" applyFill="1" applyBorder="1" applyAlignment="1" applyProtection="1">
      <alignment horizontal="left"/>
      <protection locked="0"/>
    </xf>
    <xf numFmtId="49" fontId="63" fillId="30" borderId="0" xfId="25375" applyNumberFormat="1" applyFont="1" applyFill="1" applyBorder="1" applyAlignment="1" applyProtection="1">
      <alignment horizontal="left"/>
      <protection locked="0"/>
    </xf>
    <xf numFmtId="49" fontId="15" fillId="30" borderId="0" xfId="7" applyNumberFormat="1" applyFont="1" applyFill="1" applyBorder="1" applyAlignment="1" applyProtection="1">
      <alignment horizontal="left"/>
      <protection locked="0"/>
    </xf>
    <xf numFmtId="49" fontId="18" fillId="30" borderId="0" xfId="7" applyNumberFormat="1" applyFont="1" applyFill="1" applyBorder="1" applyAlignment="1" applyProtection="1">
      <alignment horizontal="left"/>
      <protection locked="0"/>
    </xf>
    <xf numFmtId="49" fontId="15" fillId="30" borderId="0" xfId="50255" applyNumberFormat="1" applyFont="1" applyFill="1" applyBorder="1" applyAlignment="1" applyProtection="1">
      <alignment horizontal="center"/>
      <protection locked="0"/>
    </xf>
    <xf numFmtId="49" fontId="15" fillId="30" borderId="0" xfId="50252" applyNumberFormat="1" applyFont="1" applyFill="1" applyBorder="1" applyAlignment="1" applyProtection="1">
      <alignment horizontal="left"/>
      <protection locked="0"/>
    </xf>
    <xf numFmtId="49" fontId="63" fillId="30" borderId="0" xfId="50252" applyNumberFormat="1" applyFont="1" applyFill="1" applyBorder="1" applyAlignment="1" applyProtection="1">
      <alignment horizontal="left"/>
      <protection locked="0"/>
    </xf>
    <xf numFmtId="3" fontId="15" fillId="30" borderId="0" xfId="50253" applyFont="1" applyFill="1" applyBorder="1" applyAlignment="1" applyProtection="1">
      <protection locked="0"/>
    </xf>
    <xf numFmtId="3" fontId="63" fillId="30" borderId="0" xfId="50253" applyFont="1" applyFill="1" applyBorder="1" applyAlignment="1" applyProtection="1">
      <protection locked="0"/>
    </xf>
    <xf numFmtId="1" fontId="66" fillId="30" borderId="0" xfId="25375" applyNumberFormat="1" applyFont="1" applyFill="1" applyBorder="1" applyAlignment="1" applyProtection="1">
      <alignment horizontal="center"/>
      <protection locked="0"/>
    </xf>
    <xf numFmtId="37" fontId="13" fillId="32" borderId="60" xfId="8" applyNumberFormat="1" applyFont="1" applyFill="1" applyBorder="1" applyAlignment="1" applyProtection="1">
      <alignment horizontal="left" vertical="top" wrapText="1"/>
      <protection locked="0"/>
    </xf>
    <xf numFmtId="1" fontId="18" fillId="30" borderId="0" xfId="25375" applyNumberFormat="1" applyFont="1" applyFill="1" applyBorder="1" applyAlignment="1" applyProtection="1">
      <alignment horizontal="center"/>
      <protection locked="0"/>
    </xf>
    <xf numFmtId="49" fontId="15" fillId="38" borderId="0" xfId="50256" applyNumberFormat="1" applyFont="1" applyFill="1" applyBorder="1" applyAlignment="1" applyProtection="1">
      <alignment horizontal="center"/>
      <protection locked="0"/>
    </xf>
    <xf numFmtId="49" fontId="15" fillId="38" borderId="0" xfId="7" applyNumberFormat="1" applyFont="1" applyFill="1" applyBorder="1" applyAlignment="1" applyProtection="1">
      <alignment horizontal="left"/>
      <protection locked="0"/>
    </xf>
    <xf numFmtId="49" fontId="63" fillId="38" borderId="0" xfId="50251" applyNumberFormat="1" applyFont="1" applyFill="1" applyBorder="1" applyAlignment="1" applyProtection="1">
      <alignment horizontal="left"/>
      <protection locked="0"/>
    </xf>
    <xf numFmtId="1" fontId="15" fillId="38" borderId="0" xfId="50251" applyNumberFormat="1" applyFont="1" applyFill="1" applyBorder="1" applyAlignment="1" applyProtection="1">
      <alignment horizontal="center"/>
      <protection locked="0"/>
    </xf>
    <xf numFmtId="1" fontId="15" fillId="38" borderId="0" xfId="25375" applyNumberFormat="1" applyFont="1" applyFill="1" applyBorder="1" applyAlignment="1" applyProtection="1">
      <alignment horizontal="center"/>
      <protection locked="0"/>
    </xf>
    <xf numFmtId="49" fontId="15" fillId="38" borderId="0" xfId="50256" applyNumberFormat="1" applyFont="1" applyFill="1" applyBorder="1" applyAlignment="1" applyProtection="1">
      <alignment horizontal="left"/>
      <protection locked="0"/>
    </xf>
    <xf numFmtId="49" fontId="15" fillId="38" borderId="0" xfId="50251" applyNumberFormat="1" applyFont="1" applyFill="1" applyBorder="1" applyAlignment="1" applyProtection="1">
      <alignment horizontal="left"/>
      <protection locked="0"/>
    </xf>
    <xf numFmtId="49" fontId="64" fillId="38" borderId="0" xfId="50251" applyNumberFormat="1" applyFont="1" applyFill="1" applyBorder="1" applyAlignment="1" applyProtection="1">
      <alignment horizontal="left"/>
      <protection locked="0"/>
    </xf>
    <xf numFmtId="1" fontId="66" fillId="38" borderId="0" xfId="25375" applyNumberFormat="1" applyFont="1" applyFill="1" applyBorder="1" applyAlignment="1" applyProtection="1">
      <alignment horizontal="center"/>
      <protection locked="0"/>
    </xf>
    <xf numFmtId="3" fontId="15" fillId="38" borderId="0" xfId="50253" applyFont="1" applyFill="1" applyBorder="1" applyAlignment="1" applyProtection="1">
      <protection locked="0"/>
    </xf>
    <xf numFmtId="3" fontId="63" fillId="38" borderId="0" xfId="50253" applyFont="1" applyFill="1" applyBorder="1" applyAlignment="1" applyProtection="1">
      <protection locked="0"/>
    </xf>
    <xf numFmtId="3" fontId="15" fillId="38" borderId="0" xfId="50253" applyFont="1" applyFill="1" applyBorder="1" applyAlignment="1" applyProtection="1">
      <alignment horizontal="center"/>
      <protection locked="0"/>
    </xf>
    <xf numFmtId="49" fontId="15" fillId="39" borderId="0" xfId="50256" applyNumberFormat="1" applyFont="1" applyFill="1" applyBorder="1" applyAlignment="1" applyProtection="1">
      <alignment horizontal="center"/>
      <protection locked="0"/>
    </xf>
    <xf numFmtId="1" fontId="15" fillId="39" borderId="0" xfId="25375" applyNumberFormat="1" applyFont="1" applyFill="1" applyBorder="1" applyAlignment="1" applyProtection="1">
      <alignment horizontal="center"/>
      <protection locked="0"/>
    </xf>
    <xf numFmtId="49" fontId="15" fillId="38" borderId="0" xfId="50253" applyNumberFormat="1" applyFont="1" applyFill="1" applyBorder="1" applyAlignment="1" applyProtection="1">
      <alignment horizontal="left"/>
      <protection locked="0"/>
    </xf>
    <xf numFmtId="1" fontId="18" fillId="38" borderId="0" xfId="25375" applyNumberFormat="1" applyFont="1" applyFill="1" applyBorder="1" applyAlignment="1" applyProtection="1">
      <alignment horizontal="center"/>
      <protection locked="0"/>
    </xf>
    <xf numFmtId="1" fontId="15" fillId="38" borderId="0" xfId="50253" applyNumberFormat="1" applyFont="1" applyFill="1" applyBorder="1" applyAlignment="1" applyProtection="1">
      <alignment horizontal="center"/>
      <protection locked="0"/>
    </xf>
    <xf numFmtId="49" fontId="15" fillId="39" borderId="0" xfId="50251" applyNumberFormat="1" applyFont="1" applyFill="1" applyBorder="1" applyAlignment="1" applyProtection="1">
      <alignment horizontal="left"/>
      <protection locked="0"/>
    </xf>
    <xf numFmtId="49" fontId="63" fillId="39" borderId="0" xfId="50251" applyNumberFormat="1" applyFont="1" applyFill="1" applyBorder="1" applyAlignment="1" applyProtection="1">
      <alignment horizontal="left"/>
      <protection locked="0"/>
    </xf>
    <xf numFmtId="49" fontId="63" fillId="36" borderId="0" xfId="50251" applyNumberFormat="1" applyFont="1" applyFill="1" applyBorder="1" applyAlignment="1" applyProtection="1">
      <alignment horizontal="left"/>
      <protection locked="0"/>
    </xf>
    <xf numFmtId="49" fontId="71" fillId="36" borderId="0" xfId="50251" applyNumberFormat="1" applyFont="1" applyFill="1" applyBorder="1" applyAlignment="1" applyProtection="1">
      <alignment horizontal="left"/>
      <protection locked="0"/>
    </xf>
    <xf numFmtId="49" fontId="15" fillId="36" borderId="72" xfId="7" applyNumberFormat="1" applyFont="1" applyFill="1" applyBorder="1" applyAlignment="1" applyProtection="1">
      <alignment horizontal="center"/>
      <protection locked="0"/>
    </xf>
    <xf numFmtId="49" fontId="15" fillId="36" borderId="21" xfId="7" applyNumberFormat="1" applyFont="1" applyFill="1" applyBorder="1" applyAlignment="1" applyProtection="1">
      <alignment horizontal="center"/>
      <protection locked="0"/>
    </xf>
    <xf numFmtId="1" fontId="15" fillId="36" borderId="0" xfId="50253" applyNumberFormat="1" applyFont="1" applyFill="1" applyBorder="1" applyAlignment="1" applyProtection="1">
      <alignment horizontal="center"/>
      <protection locked="0"/>
    </xf>
    <xf numFmtId="1" fontId="15" fillId="40" borderId="0" xfId="50254" applyNumberFormat="1" applyFont="1" applyFill="1" applyBorder="1" applyAlignment="1" applyProtection="1">
      <alignment horizontal="center"/>
      <protection locked="0"/>
    </xf>
    <xf numFmtId="164" fontId="15" fillId="36" borderId="0" xfId="50251" applyFont="1" applyFill="1" applyBorder="1" applyProtection="1">
      <protection locked="0"/>
    </xf>
    <xf numFmtId="164" fontId="63" fillId="36" borderId="0" xfId="50251" applyFont="1" applyFill="1" applyBorder="1" applyProtection="1">
      <protection locked="0"/>
    </xf>
    <xf numFmtId="49" fontId="15" fillId="41" borderId="0" xfId="2" applyNumberFormat="1" applyFont="1" applyFill="1" applyBorder="1" applyAlignment="1" applyProtection="1">
      <alignment horizontal="center"/>
      <protection locked="0"/>
    </xf>
    <xf numFmtId="49" fontId="15" fillId="41" borderId="0" xfId="50250" applyNumberFormat="1" applyFont="1" applyFill="1" applyBorder="1" applyAlignment="1" applyProtection="1">
      <alignment horizontal="left"/>
      <protection locked="0"/>
    </xf>
    <xf numFmtId="49" fontId="63" fillId="41" borderId="0" xfId="50251" applyNumberFormat="1" applyFont="1" applyFill="1" applyBorder="1" applyAlignment="1" applyProtection="1">
      <alignment horizontal="left"/>
      <protection locked="0"/>
    </xf>
    <xf numFmtId="49" fontId="15" fillId="41" borderId="0" xfId="50253" applyNumberFormat="1" applyFont="1" applyFill="1" applyBorder="1" applyAlignment="1" applyProtection="1">
      <alignment horizontal="center"/>
      <protection locked="0"/>
    </xf>
    <xf numFmtId="49" fontId="15" fillId="42" borderId="0" xfId="50254" applyNumberFormat="1" applyFont="1" applyFill="1" applyBorder="1" applyAlignment="1" applyProtection="1">
      <alignment horizontal="center"/>
      <protection locked="0"/>
    </xf>
    <xf numFmtId="49" fontId="15" fillId="41" borderId="0" xfId="50251" applyNumberFormat="1" applyFont="1" applyFill="1" applyBorder="1" applyAlignment="1" applyProtection="1">
      <alignment horizontal="left"/>
      <protection locked="0"/>
    </xf>
    <xf numFmtId="49" fontId="15" fillId="41" borderId="0" xfId="50250" applyNumberFormat="1" applyFont="1" applyFill="1" applyBorder="1" applyAlignment="1" applyProtection="1">
      <alignment horizontal="center"/>
      <protection locked="0"/>
    </xf>
    <xf numFmtId="49" fontId="15" fillId="41" borderId="0" xfId="50251" applyNumberFormat="1" applyFont="1" applyFill="1" applyBorder="1" applyAlignment="1" applyProtection="1">
      <alignment horizontal="center"/>
      <protection locked="0"/>
    </xf>
    <xf numFmtId="49" fontId="15" fillId="41" borderId="21" xfId="2" applyNumberFormat="1" applyFont="1" applyFill="1" applyBorder="1" applyAlignment="1" applyProtection="1">
      <alignment horizontal="center"/>
      <protection locked="0"/>
    </xf>
    <xf numFmtId="49" fontId="15" fillId="41" borderId="0" xfId="2" applyNumberFormat="1" applyFont="1" applyFill="1" applyBorder="1" applyAlignment="1" applyProtection="1">
      <alignment horizontal="left"/>
      <protection locked="0"/>
    </xf>
    <xf numFmtId="49" fontId="15" fillId="41" borderId="0" xfId="7" applyNumberFormat="1" applyFont="1" applyFill="1" applyBorder="1" applyAlignment="1" applyProtection="1">
      <alignment horizontal="center"/>
      <protection locked="0"/>
    </xf>
    <xf numFmtId="49" fontId="15" fillId="41" borderId="0" xfId="50252" applyNumberFormat="1" applyFont="1" applyFill="1" applyBorder="1" applyAlignment="1" applyProtection="1">
      <alignment horizontal="center"/>
      <protection locked="0"/>
    </xf>
    <xf numFmtId="49" fontId="15" fillId="43" borderId="21" xfId="50257" applyNumberFormat="1" applyFont="1" applyFill="1" applyBorder="1" applyAlignment="1" applyProtection="1">
      <alignment horizontal="center"/>
      <protection locked="0"/>
    </xf>
    <xf numFmtId="49" fontId="15" fillId="43" borderId="0" xfId="50250" applyNumberFormat="1" applyFont="1" applyFill="1" applyBorder="1" applyAlignment="1" applyProtection="1">
      <alignment horizontal="left"/>
      <protection locked="0"/>
    </xf>
    <xf numFmtId="49" fontId="15" fillId="43" borderId="0" xfId="50257" applyNumberFormat="1" applyFont="1" applyFill="1" applyBorder="1" applyAlignment="1" applyProtection="1">
      <alignment horizontal="center"/>
      <protection locked="0"/>
    </xf>
    <xf numFmtId="49" fontId="63" fillId="43" borderId="0" xfId="50251" applyNumberFormat="1" applyFont="1" applyFill="1" applyBorder="1" applyAlignment="1" applyProtection="1">
      <alignment horizontal="left"/>
      <protection locked="0"/>
    </xf>
    <xf numFmtId="49" fontId="15" fillId="43" borderId="0" xfId="50257" applyNumberFormat="1" applyFont="1" applyFill="1" applyBorder="1" applyAlignment="1" applyProtection="1">
      <alignment horizontal="left"/>
      <protection locked="0"/>
    </xf>
    <xf numFmtId="49" fontId="63" fillId="43" borderId="0" xfId="50257" applyNumberFormat="1" applyFont="1" applyFill="1" applyBorder="1" applyAlignment="1" applyProtection="1">
      <alignment horizontal="left"/>
      <protection locked="0"/>
    </xf>
    <xf numFmtId="49" fontId="15" fillId="43" borderId="0" xfId="50251" applyNumberFormat="1" applyFont="1" applyFill="1" applyBorder="1" applyAlignment="1" applyProtection="1">
      <alignment horizontal="left"/>
      <protection locked="0"/>
    </xf>
    <xf numFmtId="1" fontId="15" fillId="43" borderId="0" xfId="50252" applyNumberFormat="1" applyFont="1" applyFill="1" applyBorder="1" applyAlignment="1" applyProtection="1">
      <alignment horizontal="center"/>
      <protection locked="0"/>
    </xf>
    <xf numFmtId="49" fontId="15" fillId="33" borderId="21" xfId="50250" applyNumberFormat="1" applyFont="1" applyFill="1" applyBorder="1" applyAlignment="1" applyProtection="1">
      <alignment horizontal="center"/>
      <protection locked="0"/>
    </xf>
    <xf numFmtId="49" fontId="15" fillId="33" borderId="0" xfId="50250" applyNumberFormat="1" applyFont="1" applyFill="1" applyBorder="1" applyAlignment="1" applyProtection="1">
      <alignment horizontal="left"/>
      <protection locked="0"/>
    </xf>
    <xf numFmtId="49" fontId="63" fillId="33" borderId="0" xfId="50250" applyNumberFormat="1" applyFont="1" applyFill="1" applyBorder="1" applyAlignment="1" applyProtection="1">
      <alignment horizontal="left"/>
      <protection locked="0"/>
    </xf>
    <xf numFmtId="1" fontId="15" fillId="33" borderId="0" xfId="50250" applyNumberFormat="1" applyFont="1" applyFill="1" applyBorder="1" applyAlignment="1" applyProtection="1">
      <alignment horizontal="center"/>
      <protection locked="0"/>
    </xf>
    <xf numFmtId="49" fontId="63" fillId="33" borderId="0" xfId="50253" applyNumberFormat="1" applyFont="1" applyFill="1" applyBorder="1" applyAlignment="1" applyProtection="1">
      <alignment horizontal="left"/>
      <protection locked="0"/>
    </xf>
    <xf numFmtId="1" fontId="15" fillId="33" borderId="0" xfId="50253" applyNumberFormat="1" applyFont="1" applyFill="1" applyBorder="1" applyAlignment="1" applyProtection="1">
      <alignment horizontal="center"/>
      <protection locked="0"/>
    </xf>
    <xf numFmtId="49" fontId="15" fillId="33" borderId="0" xfId="50251" applyNumberFormat="1" applyFont="1" applyFill="1" applyBorder="1" applyAlignment="1" applyProtection="1">
      <alignment horizontal="left"/>
      <protection locked="0"/>
    </xf>
    <xf numFmtId="49" fontId="64" fillId="33" borderId="0" xfId="50250" applyNumberFormat="1" applyFont="1" applyFill="1" applyBorder="1" applyAlignment="1" applyProtection="1">
      <alignment horizontal="left"/>
      <protection locked="0"/>
    </xf>
    <xf numFmtId="1" fontId="15" fillId="33" borderId="0" xfId="50251" applyNumberFormat="1" applyFont="1" applyFill="1" applyBorder="1" applyAlignment="1" applyProtection="1">
      <alignment horizontal="center"/>
      <protection locked="0"/>
    </xf>
    <xf numFmtId="49" fontId="63" fillId="33" borderId="0" xfId="50251" applyNumberFormat="1" applyFont="1" applyFill="1" applyBorder="1" applyAlignment="1" applyProtection="1">
      <alignment horizontal="left"/>
      <protection locked="0"/>
    </xf>
    <xf numFmtId="3" fontId="63" fillId="33" borderId="0" xfId="50253" applyFont="1" applyFill="1" applyBorder="1" applyAlignment="1" applyProtection="1">
      <protection locked="0"/>
    </xf>
    <xf numFmtId="49" fontId="64" fillId="33" borderId="0" xfId="50251" applyNumberFormat="1" applyFont="1" applyFill="1" applyBorder="1" applyAlignment="1" applyProtection="1">
      <alignment horizontal="left"/>
      <protection locked="0"/>
    </xf>
    <xf numFmtId="49" fontId="15" fillId="44" borderId="0" xfId="50257" applyNumberFormat="1" applyFont="1" applyFill="1" applyBorder="1" applyAlignment="1" applyProtection="1">
      <alignment horizontal="center"/>
      <protection locked="0"/>
    </xf>
    <xf numFmtId="164" fontId="15" fillId="44" borderId="0" xfId="50251" applyFont="1" applyFill="1" applyBorder="1" applyProtection="1">
      <protection locked="0"/>
    </xf>
    <xf numFmtId="49" fontId="63" fillId="44" borderId="0" xfId="50251" applyNumberFormat="1" applyFont="1" applyFill="1" applyBorder="1" applyAlignment="1" applyProtection="1">
      <alignment horizontal="left"/>
      <protection locked="0"/>
    </xf>
    <xf numFmtId="1" fontId="15" fillId="44" borderId="0" xfId="50250" applyNumberFormat="1" applyFont="1" applyFill="1" applyBorder="1" applyAlignment="1" applyProtection="1">
      <alignment horizontal="center"/>
      <protection locked="0"/>
    </xf>
    <xf numFmtId="1" fontId="15" fillId="44" borderId="0" xfId="50252" applyNumberFormat="1" applyFont="1" applyFill="1" applyBorder="1" applyAlignment="1" applyProtection="1">
      <alignment horizontal="center"/>
      <protection locked="0"/>
    </xf>
    <xf numFmtId="49" fontId="15" fillId="44" borderId="0" xfId="50251" applyNumberFormat="1" applyFont="1" applyFill="1" applyBorder="1" applyAlignment="1" applyProtection="1">
      <alignment horizontal="left"/>
      <protection locked="0"/>
    </xf>
    <xf numFmtId="49" fontId="15" fillId="44" borderId="0" xfId="50257" applyNumberFormat="1" applyFont="1" applyFill="1" applyBorder="1" applyAlignment="1" applyProtection="1">
      <alignment horizontal="left"/>
      <protection locked="0"/>
    </xf>
    <xf numFmtId="49" fontId="63" fillId="44" borderId="0" xfId="50250" applyNumberFormat="1" applyFont="1" applyFill="1" applyBorder="1" applyAlignment="1" applyProtection="1">
      <alignment horizontal="left"/>
      <protection locked="0"/>
    </xf>
    <xf numFmtId="49" fontId="64" fillId="44" borderId="0" xfId="50251" applyNumberFormat="1" applyFont="1" applyFill="1" applyBorder="1" applyAlignment="1" applyProtection="1">
      <alignment horizontal="left"/>
      <protection locked="0"/>
    </xf>
    <xf numFmtId="1" fontId="15" fillId="44" borderId="0" xfId="25375" applyNumberFormat="1" applyFont="1" applyFill="1" applyBorder="1" applyAlignment="1" applyProtection="1">
      <alignment horizontal="center"/>
      <protection locked="0"/>
    </xf>
    <xf numFmtId="49" fontId="15" fillId="44" borderId="0" xfId="2" applyNumberFormat="1" applyFont="1" applyFill="1" applyBorder="1" applyAlignment="1" applyProtection="1">
      <alignment horizontal="center"/>
      <protection locked="0"/>
    </xf>
    <xf numFmtId="49" fontId="15" fillId="44" borderId="0" xfId="2" applyNumberFormat="1" applyFont="1" applyFill="1" applyBorder="1" applyAlignment="1" applyProtection="1">
      <alignment horizontal="left"/>
      <protection locked="0"/>
    </xf>
    <xf numFmtId="49" fontId="63" fillId="44" borderId="0" xfId="119" applyNumberFormat="1" applyFont="1" applyFill="1" applyBorder="1" applyAlignment="1" applyProtection="1">
      <alignment horizontal="left"/>
      <protection locked="0"/>
    </xf>
    <xf numFmtId="0" fontId="15" fillId="44" borderId="0" xfId="50258" applyNumberFormat="1" applyFont="1" applyFill="1" applyBorder="1" applyAlignment="1" applyProtection="1">
      <alignment horizontal="center"/>
      <protection locked="0"/>
    </xf>
    <xf numFmtId="1" fontId="15" fillId="44" borderId="0" xfId="119" applyNumberFormat="1" applyFont="1" applyFill="1" applyBorder="1" applyAlignment="1" applyProtection="1">
      <alignment horizontal="center"/>
      <protection locked="0"/>
    </xf>
    <xf numFmtId="49" fontId="63" fillId="44" borderId="0" xfId="50258" applyNumberFormat="1" applyFont="1" applyFill="1" applyBorder="1" applyAlignment="1" applyProtection="1">
      <alignment horizontal="left"/>
      <protection locked="0"/>
    </xf>
    <xf numFmtId="1" fontId="15" fillId="44" borderId="0" xfId="50258" applyNumberFormat="1" applyFont="1" applyFill="1" applyBorder="1" applyAlignment="1" applyProtection="1">
      <alignment horizontal="center"/>
      <protection locked="0"/>
    </xf>
    <xf numFmtId="49" fontId="15" fillId="44" borderId="0" xfId="50258" applyNumberFormat="1" applyFont="1" applyFill="1" applyBorder="1" applyAlignment="1" applyProtection="1">
      <alignment horizontal="left"/>
      <protection locked="0"/>
    </xf>
    <xf numFmtId="49" fontId="15" fillId="44" borderId="21" xfId="50259" applyNumberFormat="1" applyFont="1" applyFill="1" applyBorder="1" applyAlignment="1" applyProtection="1">
      <alignment horizontal="center"/>
      <protection locked="0"/>
    </xf>
    <xf numFmtId="49" fontId="15" fillId="44" borderId="21" xfId="50257" applyNumberFormat="1" applyFont="1" applyFill="1" applyBorder="1" applyAlignment="1" applyProtection="1">
      <alignment horizontal="center"/>
      <protection locked="0"/>
    </xf>
    <xf numFmtId="49" fontId="15" fillId="38" borderId="21" xfId="50251" applyNumberFormat="1" applyFont="1" applyFill="1" applyBorder="1" applyAlignment="1" applyProtection="1">
      <alignment horizontal="center"/>
      <protection locked="0"/>
    </xf>
    <xf numFmtId="1" fontId="15" fillId="38" borderId="0" xfId="50250" applyNumberFormat="1" applyFont="1" applyFill="1" applyBorder="1" applyAlignment="1" applyProtection="1">
      <alignment horizontal="center"/>
      <protection locked="0"/>
    </xf>
    <xf numFmtId="1" fontId="15" fillId="38" borderId="0" xfId="50252" applyNumberFormat="1" applyFont="1" applyFill="1" applyBorder="1" applyAlignment="1" applyProtection="1">
      <alignment horizontal="center"/>
      <protection locked="0"/>
    </xf>
    <xf numFmtId="49" fontId="15" fillId="38" borderId="21" xfId="50250" applyNumberFormat="1" applyFont="1" applyFill="1" applyBorder="1" applyAlignment="1" applyProtection="1">
      <alignment horizontal="center"/>
      <protection locked="0"/>
    </xf>
    <xf numFmtId="49" fontId="15" fillId="38" borderId="0" xfId="50250" applyNumberFormat="1" applyFont="1" applyFill="1" applyBorder="1" applyAlignment="1" applyProtection="1">
      <alignment horizontal="left"/>
      <protection locked="0"/>
    </xf>
    <xf numFmtId="49" fontId="63" fillId="38" borderId="0" xfId="50256" applyNumberFormat="1" applyFont="1" applyFill="1" applyBorder="1" applyAlignment="1" applyProtection="1">
      <alignment horizontal="left"/>
      <protection locked="0"/>
    </xf>
    <xf numFmtId="49" fontId="71" fillId="39" borderId="0" xfId="50251" applyNumberFormat="1" applyFont="1" applyFill="1" applyBorder="1" applyAlignment="1" applyProtection="1">
      <alignment horizontal="left"/>
      <protection locked="0"/>
    </xf>
    <xf numFmtId="49" fontId="15" fillId="38" borderId="0" xfId="7" applyNumberFormat="1" applyFont="1" applyFill="1" applyBorder="1" applyAlignment="1" applyProtection="1">
      <alignment horizontal="center"/>
      <protection locked="0"/>
    </xf>
    <xf numFmtId="49" fontId="63" fillId="38" borderId="0" xfId="50250" applyNumberFormat="1" applyFont="1" applyFill="1" applyBorder="1" applyAlignment="1" applyProtection="1">
      <alignment horizontal="left"/>
      <protection locked="0"/>
    </xf>
    <xf numFmtId="49" fontId="63" fillId="41" borderId="0" xfId="50256" applyNumberFormat="1" applyFont="1" applyFill="1" applyBorder="1" applyAlignment="1" applyProtection="1">
      <alignment horizontal="left"/>
      <protection locked="0"/>
    </xf>
    <xf numFmtId="1" fontId="15" fillId="41" borderId="0" xfId="50250" applyNumberFormat="1" applyFont="1" applyFill="1" applyBorder="1" applyAlignment="1" applyProtection="1">
      <alignment horizontal="center"/>
      <protection locked="0"/>
    </xf>
    <xf numFmtId="1" fontId="15" fillId="41" borderId="0" xfId="50252" applyNumberFormat="1" applyFont="1" applyFill="1" applyBorder="1" applyAlignment="1" applyProtection="1">
      <alignment horizontal="center"/>
      <protection locked="0"/>
    </xf>
    <xf numFmtId="49" fontId="64" fillId="41" borderId="0" xfId="50251" applyNumberFormat="1" applyFont="1" applyFill="1" applyBorder="1" applyAlignment="1" applyProtection="1">
      <alignment horizontal="left"/>
      <protection locked="0"/>
    </xf>
    <xf numFmtId="1" fontId="15" fillId="41" borderId="0" xfId="50251" applyNumberFormat="1" applyFont="1" applyFill="1" applyBorder="1" applyAlignment="1" applyProtection="1">
      <alignment horizontal="center"/>
      <protection locked="0"/>
    </xf>
    <xf numFmtId="49" fontId="64" fillId="41" borderId="0" xfId="50256" applyNumberFormat="1" applyFont="1" applyFill="1" applyBorder="1" applyAlignment="1" applyProtection="1">
      <alignment horizontal="left"/>
      <protection locked="0"/>
    </xf>
    <xf numFmtId="1" fontId="18" fillId="41" borderId="0" xfId="50252" applyNumberFormat="1" applyFont="1" applyFill="1" applyBorder="1" applyAlignment="1" applyProtection="1">
      <alignment horizontal="center"/>
      <protection locked="0"/>
    </xf>
    <xf numFmtId="164" fontId="15" fillId="41" borderId="0" xfId="50251" applyFont="1" applyFill="1" applyBorder="1" applyProtection="1">
      <protection locked="0"/>
    </xf>
    <xf numFmtId="1" fontId="66" fillId="41" borderId="0" xfId="50252" applyNumberFormat="1" applyFont="1" applyFill="1" applyBorder="1" applyAlignment="1" applyProtection="1">
      <alignment horizontal="center"/>
      <protection locked="0"/>
    </xf>
    <xf numFmtId="49" fontId="15" fillId="41" borderId="21" xfId="7" applyNumberFormat="1" applyFont="1" applyFill="1" applyBorder="1" applyAlignment="1" applyProtection="1">
      <alignment horizontal="center"/>
      <protection locked="0"/>
    </xf>
    <xf numFmtId="49" fontId="15" fillId="41" borderId="0" xfId="7" applyNumberFormat="1" applyFont="1" applyFill="1" applyBorder="1" applyAlignment="1" applyProtection="1">
      <alignment horizontal="left"/>
      <protection locked="0"/>
    </xf>
    <xf numFmtId="49" fontId="63" fillId="41" borderId="0" xfId="50250" applyNumberFormat="1" applyFont="1" applyFill="1" applyBorder="1" applyAlignment="1" applyProtection="1">
      <alignment horizontal="left"/>
      <protection locked="0"/>
    </xf>
    <xf numFmtId="49" fontId="15" fillId="37" borderId="21" xfId="7" applyNumberFormat="1" applyFont="1" applyFill="1" applyBorder="1" applyAlignment="1" applyProtection="1">
      <alignment horizontal="center"/>
      <protection locked="0"/>
    </xf>
    <xf numFmtId="49" fontId="15" fillId="37" borderId="0" xfId="50250" applyNumberFormat="1" applyFont="1" applyFill="1" applyBorder="1" applyAlignment="1" applyProtection="1">
      <alignment horizontal="left"/>
      <protection locked="0"/>
    </xf>
    <xf numFmtId="49" fontId="63" fillId="37" borderId="0" xfId="50250" applyNumberFormat="1" applyFont="1" applyFill="1" applyBorder="1" applyAlignment="1" applyProtection="1">
      <alignment horizontal="left"/>
      <protection locked="0"/>
    </xf>
    <xf numFmtId="49" fontId="15" fillId="37" borderId="0" xfId="7" applyNumberFormat="1" applyFont="1" applyFill="1" applyBorder="1" applyAlignment="1" applyProtection="1">
      <alignment horizontal="left"/>
      <protection locked="0"/>
    </xf>
    <xf numFmtId="49" fontId="15" fillId="37" borderId="0" xfId="7" applyNumberFormat="1" applyFont="1" applyFill="1" applyBorder="1" applyAlignment="1" applyProtection="1">
      <alignment horizontal="center"/>
      <protection locked="0"/>
    </xf>
    <xf numFmtId="1" fontId="15" fillId="37" borderId="0" xfId="50251" applyNumberFormat="1" applyFont="1" applyFill="1" applyBorder="1" applyAlignment="1" applyProtection="1">
      <alignment horizontal="center"/>
      <protection locked="0"/>
    </xf>
    <xf numFmtId="0" fontId="15" fillId="37" borderId="0" xfId="25375" applyNumberFormat="1" applyFont="1" applyFill="1" applyBorder="1" applyAlignment="1" applyProtection="1">
      <alignment horizontal="center"/>
      <protection locked="0"/>
    </xf>
    <xf numFmtId="49" fontId="15" fillId="37" borderId="0" xfId="50255" applyNumberFormat="1" applyFont="1" applyFill="1" applyBorder="1" applyAlignment="1" applyProtection="1">
      <alignment horizontal="left"/>
      <protection locked="0"/>
    </xf>
    <xf numFmtId="164" fontId="15" fillId="37" borderId="0" xfId="50251" applyFont="1" applyFill="1" applyBorder="1" applyProtection="1">
      <protection locked="0"/>
    </xf>
    <xf numFmtId="164" fontId="63" fillId="37" borderId="0" xfId="50251" applyFont="1" applyFill="1" applyBorder="1" applyProtection="1">
      <protection locked="0"/>
    </xf>
    <xf numFmtId="49" fontId="15" fillId="37" borderId="0" xfId="50250" applyNumberFormat="1" applyFont="1" applyFill="1" applyBorder="1" applyAlignment="1" applyProtection="1">
      <alignment horizontal="center"/>
      <protection locked="0"/>
    </xf>
    <xf numFmtId="49" fontId="15" fillId="37" borderId="21" xfId="50250" applyNumberFormat="1" applyFont="1" applyFill="1" applyBorder="1" applyAlignment="1" applyProtection="1">
      <alignment horizontal="center"/>
      <protection locked="0"/>
    </xf>
    <xf numFmtId="49" fontId="64" fillId="37" borderId="0" xfId="50251" applyNumberFormat="1" applyFont="1" applyFill="1" applyBorder="1" applyAlignment="1" applyProtection="1">
      <alignment horizontal="left"/>
      <protection locked="0"/>
    </xf>
    <xf numFmtId="49" fontId="64" fillId="38" borderId="0" xfId="50253" applyNumberFormat="1" applyFont="1" applyFill="1" applyBorder="1" applyAlignment="1" applyProtection="1">
      <alignment horizontal="left"/>
      <protection locked="0"/>
    </xf>
    <xf numFmtId="1" fontId="15" fillId="43" borderId="0" xfId="50250" applyNumberFormat="1" applyFont="1" applyFill="1" applyBorder="1" applyAlignment="1" applyProtection="1">
      <alignment horizontal="center"/>
      <protection locked="0"/>
    </xf>
    <xf numFmtId="49" fontId="15" fillId="44" borderId="0" xfId="7" applyNumberFormat="1" applyFont="1" applyFill="1" applyBorder="1" applyAlignment="1" applyProtection="1">
      <alignment horizontal="center"/>
      <protection locked="0"/>
    </xf>
    <xf numFmtId="49" fontId="15" fillId="44" borderId="0" xfId="50250" applyNumberFormat="1" applyFont="1" applyFill="1" applyBorder="1" applyAlignment="1" applyProtection="1">
      <alignment horizontal="left"/>
      <protection locked="0"/>
    </xf>
    <xf numFmtId="1" fontId="15" fillId="44" borderId="0" xfId="50251" applyNumberFormat="1" applyFont="1" applyFill="1" applyBorder="1" applyAlignment="1" applyProtection="1">
      <alignment horizontal="center"/>
      <protection locked="0"/>
    </xf>
    <xf numFmtId="1" fontId="15" fillId="44" borderId="0" xfId="50253" applyNumberFormat="1" applyFont="1" applyFill="1" applyBorder="1" applyAlignment="1" applyProtection="1">
      <alignment horizontal="center"/>
      <protection locked="0"/>
    </xf>
    <xf numFmtId="49" fontId="63" fillId="44" borderId="0" xfId="50253" applyNumberFormat="1" applyFont="1" applyFill="1" applyBorder="1" applyAlignment="1" applyProtection="1">
      <alignment horizontal="left"/>
      <protection locked="0"/>
    </xf>
    <xf numFmtId="1" fontId="15" fillId="45" borderId="0" xfId="50254" applyNumberFormat="1" applyFont="1" applyFill="1" applyBorder="1" applyAlignment="1" applyProtection="1">
      <alignment horizontal="center"/>
      <protection locked="0"/>
    </xf>
    <xf numFmtId="1" fontId="18" fillId="44" borderId="0" xfId="25375" applyNumberFormat="1" applyFont="1" applyFill="1" applyBorder="1" applyAlignment="1" applyProtection="1">
      <alignment horizontal="center"/>
      <protection locked="0"/>
    </xf>
    <xf numFmtId="1" fontId="66" fillId="44" borderId="0" xfId="50252" applyNumberFormat="1" applyFont="1" applyFill="1" applyBorder="1" applyAlignment="1" applyProtection="1">
      <alignment horizontal="center"/>
      <protection locked="0"/>
    </xf>
    <xf numFmtId="49" fontId="64" fillId="37" borderId="0" xfId="50250" applyNumberFormat="1" applyFont="1" applyFill="1" applyBorder="1" applyAlignment="1" applyProtection="1">
      <alignment horizontal="left"/>
      <protection locked="0"/>
    </xf>
    <xf numFmtId="1" fontId="66" fillId="37" borderId="0" xfId="50252" applyNumberFormat="1" applyFont="1" applyFill="1" applyBorder="1" applyAlignment="1" applyProtection="1">
      <alignment horizontal="center"/>
      <protection locked="0"/>
    </xf>
    <xf numFmtId="1" fontId="18" fillId="37" borderId="0" xfId="25375" applyNumberFormat="1" applyFont="1" applyFill="1" applyBorder="1" applyAlignment="1" applyProtection="1">
      <alignment horizontal="center"/>
      <protection locked="0"/>
    </xf>
    <xf numFmtId="37" fontId="13" fillId="0" borderId="69" xfId="8" applyNumberFormat="1" applyFont="1" applyFill="1" applyBorder="1" applyAlignment="1" applyProtection="1">
      <alignment horizontal="left" vertical="top" wrapText="1"/>
      <protection locked="0"/>
    </xf>
    <xf numFmtId="0" fontId="13" fillId="34" borderId="67" xfId="9" applyNumberFormat="1" applyFont="1" applyFill="1" applyBorder="1" applyAlignment="1">
      <alignment horizontal="left" vertical="top" wrapText="1"/>
    </xf>
    <xf numFmtId="0" fontId="13" fillId="32" borderId="61" xfId="9" applyFont="1" applyFill="1" applyBorder="1" applyAlignment="1">
      <alignment horizontal="left" vertical="top" wrapText="1"/>
    </xf>
    <xf numFmtId="0" fontId="13" fillId="32" borderId="61" xfId="9" applyNumberFormat="1" applyFont="1" applyFill="1" applyBorder="1" applyAlignment="1">
      <alignment horizontal="left" vertical="top" wrapText="1"/>
    </xf>
    <xf numFmtId="0" fontId="13" fillId="0" borderId="67" xfId="13" applyNumberFormat="1" applyFont="1" applyFill="1" applyBorder="1" applyAlignment="1">
      <alignment horizontal="left" vertical="top" wrapText="1"/>
    </xf>
    <xf numFmtId="164" fontId="13" fillId="0" borderId="67" xfId="13" applyNumberFormat="1" applyFont="1" applyFill="1" applyBorder="1" applyAlignment="1">
      <alignment horizontal="left" vertical="top" wrapText="1"/>
    </xf>
    <xf numFmtId="37" fontId="13" fillId="32" borderId="63" xfId="8" applyNumberFormat="1" applyFont="1" applyFill="1" applyBorder="1" applyAlignment="1" applyProtection="1">
      <alignment horizontal="left" vertical="top" wrapText="1"/>
    </xf>
    <xf numFmtId="37" fontId="13" fillId="32" borderId="64" xfId="8" applyNumberFormat="1" applyFont="1" applyFill="1" applyBorder="1" applyAlignment="1" applyProtection="1">
      <alignment horizontal="left" vertical="top" wrapText="1"/>
      <protection locked="0"/>
    </xf>
    <xf numFmtId="37" fontId="13" fillId="32" borderId="63" xfId="8" applyNumberFormat="1" applyFont="1" applyFill="1" applyBorder="1" applyAlignment="1" applyProtection="1">
      <alignment horizontal="left" vertical="top" wrapText="1"/>
      <protection locked="0"/>
    </xf>
    <xf numFmtId="164" fontId="13" fillId="32" borderId="65" xfId="13" applyNumberFormat="1" applyFont="1" applyFill="1" applyBorder="1" applyAlignment="1">
      <alignment horizontal="left" vertical="top" wrapText="1"/>
    </xf>
    <xf numFmtId="37" fontId="13" fillId="34" borderId="67" xfId="8" applyNumberFormat="1" applyFont="1" applyFill="1" applyBorder="1" applyAlignment="1" applyProtection="1">
      <alignment horizontal="left" vertical="top" wrapText="1"/>
      <protection locked="0"/>
    </xf>
    <xf numFmtId="37" fontId="13" fillId="32" borderId="60" xfId="8" applyNumberFormat="1" applyFont="1" applyFill="1" applyBorder="1" applyAlignment="1" applyProtection="1">
      <alignment horizontal="left" vertical="top" wrapText="1"/>
    </xf>
    <xf numFmtId="164" fontId="13" fillId="32" borderId="61" xfId="8" applyNumberFormat="1" applyFont="1" applyFill="1" applyBorder="1" applyAlignment="1" applyProtection="1">
      <alignment horizontal="left" vertical="top" wrapText="1"/>
      <protection locked="0"/>
    </xf>
    <xf numFmtId="37" fontId="13" fillId="32" borderId="61" xfId="13" applyNumberFormat="1" applyFont="1" applyFill="1" applyBorder="1" applyAlignment="1" applyProtection="1">
      <alignment horizontal="left" vertical="top" wrapText="1"/>
    </xf>
    <xf numFmtId="37" fontId="13" fillId="32" borderId="61" xfId="13" applyNumberFormat="1" applyFont="1" applyFill="1" applyBorder="1" applyAlignment="1" applyProtection="1">
      <alignment horizontal="left" vertical="top" wrapText="1"/>
      <protection locked="0"/>
    </xf>
    <xf numFmtId="164" fontId="13" fillId="32" borderId="61" xfId="13" applyNumberFormat="1" applyFont="1" applyFill="1" applyBorder="1" applyAlignment="1" applyProtection="1">
      <alignment horizontal="left" vertical="top" wrapText="1"/>
    </xf>
    <xf numFmtId="49" fontId="15" fillId="36" borderId="0" xfId="50252" applyNumberFormat="1" applyFont="1" applyFill="1" applyBorder="1" applyAlignment="1" applyProtection="1">
      <alignment horizontal="center"/>
      <protection locked="0"/>
    </xf>
    <xf numFmtId="49" fontId="15" fillId="36" borderId="0" xfId="50257" applyNumberFormat="1" applyFont="1" applyFill="1" applyBorder="1" applyAlignment="1" applyProtection="1">
      <alignment horizontal="left"/>
      <protection locked="0"/>
    </xf>
    <xf numFmtId="49" fontId="63" fillId="36" borderId="0" xfId="25375" applyNumberFormat="1" applyFont="1" applyFill="1" applyBorder="1" applyAlignment="1" applyProtection="1">
      <alignment horizontal="left"/>
      <protection locked="0"/>
    </xf>
    <xf numFmtId="49" fontId="15" fillId="36" borderId="0" xfId="25375" applyNumberFormat="1" applyFont="1" applyFill="1" applyBorder="1" applyAlignment="1" applyProtection="1">
      <alignment horizontal="left"/>
      <protection locked="0"/>
    </xf>
    <xf numFmtId="49" fontId="64" fillId="36" borderId="0" xfId="25375" applyNumberFormat="1" applyFont="1" applyFill="1" applyBorder="1" applyAlignment="1" applyProtection="1">
      <alignment horizontal="left"/>
      <protection locked="0"/>
    </xf>
    <xf numFmtId="0" fontId="15" fillId="36" borderId="0" xfId="50260" applyNumberFormat="1" applyFont="1" applyFill="1" applyBorder="1" applyAlignment="1" applyProtection="1">
      <protection locked="0"/>
    </xf>
    <xf numFmtId="0" fontId="63" fillId="36" borderId="0" xfId="50260" applyNumberFormat="1" applyFont="1" applyFill="1" applyBorder="1" applyAlignment="1" applyProtection="1">
      <protection locked="0"/>
    </xf>
    <xf numFmtId="0" fontId="13" fillId="32" borderId="61" xfId="3" applyNumberFormat="1" applyFont="1" applyFill="1" applyBorder="1" applyAlignment="1">
      <alignment horizontal="left" vertical="top" wrapText="1"/>
    </xf>
    <xf numFmtId="164" fontId="13" fillId="32" borderId="61" xfId="3" applyFont="1" applyFill="1" applyBorder="1" applyAlignment="1">
      <alignment horizontal="left" vertical="top" wrapText="1"/>
    </xf>
    <xf numFmtId="164" fontId="13" fillId="32" borderId="61" xfId="95" applyFont="1" applyFill="1" applyBorder="1" applyAlignment="1">
      <alignment horizontal="left" vertical="top" wrapText="1"/>
    </xf>
    <xf numFmtId="49" fontId="15" fillId="43" borderId="0" xfId="7" applyNumberFormat="1" applyFont="1" applyFill="1" applyBorder="1" applyAlignment="1" applyProtection="1">
      <alignment horizontal="center"/>
      <protection locked="0"/>
    </xf>
    <xf numFmtId="49" fontId="15" fillId="43" borderId="0" xfId="7" applyNumberFormat="1" applyFont="1" applyFill="1" applyBorder="1" applyAlignment="1" applyProtection="1">
      <alignment horizontal="left"/>
      <protection locked="0"/>
    </xf>
    <xf numFmtId="49" fontId="64" fillId="43" borderId="0" xfId="25375" applyNumberFormat="1" applyFont="1" applyFill="1" applyBorder="1" applyAlignment="1" applyProtection="1">
      <alignment horizontal="left"/>
      <protection locked="0"/>
    </xf>
    <xf numFmtId="1" fontId="15" fillId="43" borderId="0" xfId="25375" applyNumberFormat="1" applyFont="1" applyFill="1" applyBorder="1" applyAlignment="1" applyProtection="1">
      <alignment horizontal="center"/>
      <protection locked="0"/>
    </xf>
    <xf numFmtId="49" fontId="63" fillId="43" borderId="0" xfId="25375" applyNumberFormat="1" applyFont="1" applyFill="1" applyBorder="1" applyAlignment="1" applyProtection="1">
      <alignment horizontal="left"/>
      <protection locked="0"/>
    </xf>
    <xf numFmtId="49" fontId="15" fillId="43" borderId="0" xfId="50252" applyNumberFormat="1" applyFont="1" applyFill="1" applyBorder="1" applyAlignment="1" applyProtection="1">
      <alignment horizontal="left"/>
      <protection locked="0"/>
    </xf>
    <xf numFmtId="1" fontId="15" fillId="0" borderId="0" xfId="0" applyNumberFormat="1" applyFont="1" applyFill="1" applyBorder="1" applyAlignment="1"/>
    <xf numFmtId="165" fontId="15" fillId="0" borderId="0" xfId="1" applyNumberFormat="1" applyFont="1" applyFill="1" applyBorder="1" applyAlignment="1"/>
    <xf numFmtId="1" fontId="18" fillId="43" borderId="0" xfId="25375" applyNumberFormat="1" applyFont="1" applyFill="1" applyBorder="1" applyAlignment="1" applyProtection="1">
      <alignment horizontal="center"/>
      <protection locked="0"/>
    </xf>
    <xf numFmtId="49" fontId="15" fillId="41" borderId="0" xfId="25375" applyNumberFormat="1" applyFont="1" applyFill="1" applyBorder="1" applyAlignment="1" applyProtection="1">
      <alignment horizontal="center"/>
      <protection locked="0"/>
    </xf>
    <xf numFmtId="49" fontId="15" fillId="41" borderId="0" xfId="25375" applyNumberFormat="1" applyFont="1" applyFill="1" applyBorder="1" applyAlignment="1" applyProtection="1">
      <alignment horizontal="left"/>
      <protection locked="0"/>
    </xf>
    <xf numFmtId="3" fontId="64" fillId="41" borderId="0" xfId="50253" applyFont="1" applyFill="1" applyBorder="1" applyAlignment="1" applyProtection="1">
      <protection locked="0"/>
    </xf>
    <xf numFmtId="49" fontId="15" fillId="41" borderId="0" xfId="50252" applyNumberFormat="1" applyFont="1" applyFill="1" applyBorder="1" applyAlignment="1" applyProtection="1">
      <alignment horizontal="left"/>
      <protection locked="0"/>
    </xf>
    <xf numFmtId="49" fontId="63" fillId="41" borderId="0" xfId="50252" applyNumberFormat="1" applyFont="1" applyFill="1" applyBorder="1" applyAlignment="1" applyProtection="1">
      <alignment horizontal="left"/>
      <protection locked="0"/>
    </xf>
    <xf numFmtId="49" fontId="63" fillId="41" borderId="0" xfId="25375" applyNumberFormat="1" applyFont="1" applyFill="1" applyBorder="1" applyAlignment="1" applyProtection="1">
      <alignment horizontal="left"/>
      <protection locked="0"/>
    </xf>
    <xf numFmtId="1" fontId="15" fillId="41" borderId="0" xfId="25375" applyNumberFormat="1" applyFont="1" applyFill="1" applyBorder="1" applyAlignment="1" applyProtection="1">
      <alignment horizontal="center"/>
      <protection locked="0"/>
    </xf>
    <xf numFmtId="49" fontId="71" fillId="41" borderId="0" xfId="25375" applyNumberFormat="1" applyFont="1" applyFill="1" applyBorder="1" applyAlignment="1" applyProtection="1">
      <alignment horizontal="left"/>
      <protection locked="0"/>
    </xf>
    <xf numFmtId="1" fontId="15" fillId="41" borderId="0" xfId="50253" applyNumberFormat="1" applyFont="1" applyFill="1" applyBorder="1" applyAlignment="1" applyProtection="1">
      <alignment horizontal="center"/>
      <protection locked="0"/>
    </xf>
    <xf numFmtId="49" fontId="15" fillId="41" borderId="21" xfId="25375" applyNumberFormat="1" applyFont="1" applyFill="1" applyBorder="1" applyAlignment="1" applyProtection="1">
      <alignment horizontal="center"/>
      <protection locked="0"/>
    </xf>
    <xf numFmtId="49" fontId="15" fillId="41" borderId="72" xfId="25375" applyNumberFormat="1" applyFont="1" applyFill="1" applyBorder="1" applyAlignment="1" applyProtection="1">
      <alignment horizontal="center"/>
      <protection locked="0"/>
    </xf>
    <xf numFmtId="49" fontId="64" fillId="41" borderId="0" xfId="25375" applyNumberFormat="1" applyFont="1" applyFill="1" applyBorder="1" applyAlignment="1" applyProtection="1">
      <alignment horizontal="left"/>
      <protection locked="0"/>
    </xf>
    <xf numFmtId="1" fontId="66" fillId="41" borderId="0" xfId="25375" applyNumberFormat="1" applyFont="1" applyFill="1" applyBorder="1" applyAlignment="1" applyProtection="1">
      <alignment horizontal="center"/>
      <protection locked="0"/>
    </xf>
    <xf numFmtId="49" fontId="15" fillId="30" borderId="0" xfId="7" applyNumberFormat="1" applyFont="1" applyFill="1" applyBorder="1" applyAlignment="1" applyProtection="1">
      <alignment horizontal="center"/>
      <protection locked="0"/>
    </xf>
    <xf numFmtId="49" fontId="63" fillId="30" borderId="0" xfId="50251" applyNumberFormat="1" applyFont="1" applyFill="1" applyBorder="1" applyAlignment="1" applyProtection="1">
      <alignment horizontal="left"/>
      <protection locked="0"/>
    </xf>
    <xf numFmtId="49" fontId="64" fillId="30" borderId="0" xfId="50251" applyNumberFormat="1" applyFont="1" applyFill="1" applyBorder="1" applyAlignment="1" applyProtection="1">
      <alignment horizontal="left"/>
      <protection locked="0"/>
    </xf>
    <xf numFmtId="49" fontId="15" fillId="30" borderId="0" xfId="50253" applyNumberFormat="1" applyFont="1" applyFill="1" applyBorder="1" applyAlignment="1" applyProtection="1">
      <alignment horizontal="left"/>
      <protection locked="0"/>
    </xf>
    <xf numFmtId="49" fontId="63" fillId="30" borderId="0" xfId="50253" applyNumberFormat="1" applyFont="1" applyFill="1" applyBorder="1" applyAlignment="1" applyProtection="1">
      <alignment horizontal="left"/>
      <protection locked="0"/>
    </xf>
    <xf numFmtId="1" fontId="15" fillId="30" borderId="0" xfId="50253" applyNumberFormat="1" applyFont="1" applyFill="1" applyBorder="1" applyAlignment="1" applyProtection="1">
      <alignment horizontal="center"/>
      <protection locked="0"/>
    </xf>
    <xf numFmtId="1" fontId="15" fillId="46" borderId="0" xfId="50254" applyNumberFormat="1" applyFont="1" applyFill="1" applyBorder="1" applyAlignment="1" applyProtection="1">
      <alignment horizontal="center"/>
      <protection locked="0"/>
    </xf>
    <xf numFmtId="1" fontId="66" fillId="30" borderId="0" xfId="50252" applyNumberFormat="1" applyFont="1" applyFill="1" applyBorder="1" applyAlignment="1" applyProtection="1">
      <alignment horizontal="center"/>
      <protection locked="0"/>
    </xf>
    <xf numFmtId="0" fontId="13" fillId="32" borderId="61" xfId="13" quotePrefix="1" applyNumberFormat="1" applyFont="1" applyFill="1" applyBorder="1" applyAlignment="1">
      <alignment horizontal="left" vertical="top" wrapText="1"/>
    </xf>
    <xf numFmtId="164" fontId="13" fillId="32" borderId="61" xfId="13" quotePrefix="1" applyNumberFormat="1" applyFont="1" applyFill="1" applyBorder="1" applyAlignment="1">
      <alignment horizontal="left" vertical="top" wrapText="1"/>
    </xf>
    <xf numFmtId="164" fontId="13" fillId="32" borderId="60" xfId="8" applyNumberFormat="1" applyFont="1" applyFill="1" applyBorder="1" applyAlignment="1" applyProtection="1">
      <alignment horizontal="left" vertical="top" wrapText="1"/>
      <protection locked="0"/>
    </xf>
    <xf numFmtId="164" fontId="13" fillId="32" borderId="61" xfId="8" quotePrefix="1" applyNumberFormat="1" applyFont="1" applyFill="1" applyBorder="1" applyAlignment="1" applyProtection="1">
      <alignment horizontal="left" vertical="top" wrapText="1"/>
      <protection locked="0"/>
    </xf>
    <xf numFmtId="49" fontId="15" fillId="43" borderId="72" xfId="7" applyNumberFormat="1" applyFont="1" applyFill="1" applyBorder="1" applyAlignment="1" applyProtection="1">
      <alignment horizontal="center"/>
      <protection locked="0"/>
    </xf>
    <xf numFmtId="49" fontId="15" fillId="43" borderId="21" xfId="7" applyNumberFormat="1" applyFont="1" applyFill="1" applyBorder="1" applyAlignment="1" applyProtection="1">
      <alignment horizontal="center"/>
      <protection locked="0"/>
    </xf>
    <xf numFmtId="1" fontId="15" fillId="43" borderId="0" xfId="50251" applyNumberFormat="1" applyFont="1" applyFill="1" applyBorder="1" applyAlignment="1" applyProtection="1">
      <alignment horizontal="center"/>
      <protection locked="0"/>
    </xf>
    <xf numFmtId="37" fontId="15" fillId="43" borderId="0" xfId="50261" applyFont="1" applyFill="1" applyBorder="1" applyAlignment="1" applyProtection="1">
      <protection locked="0"/>
    </xf>
    <xf numFmtId="49" fontId="64" fillId="43" borderId="0" xfId="50251" applyNumberFormat="1" applyFont="1" applyFill="1" applyBorder="1" applyAlignment="1" applyProtection="1">
      <alignment horizontal="left"/>
      <protection locked="0"/>
    </xf>
    <xf numFmtId="1" fontId="15" fillId="43" borderId="0" xfId="50253" quotePrefix="1" applyNumberFormat="1" applyFont="1" applyFill="1" applyBorder="1" applyAlignment="1" applyProtection="1">
      <alignment horizontal="center"/>
      <protection locked="0"/>
    </xf>
    <xf numFmtId="3" fontId="15" fillId="43" borderId="0" xfId="50253" applyFont="1" applyFill="1" applyBorder="1" applyAlignment="1" applyProtection="1">
      <protection locked="0"/>
    </xf>
    <xf numFmtId="3" fontId="63" fillId="43" borderId="0" xfId="50253" applyFont="1" applyFill="1" applyBorder="1" applyAlignment="1" applyProtection="1">
      <protection locked="0"/>
    </xf>
    <xf numFmtId="1" fontId="15" fillId="43" borderId="0" xfId="50253" applyNumberFormat="1" applyFont="1" applyFill="1" applyBorder="1" applyAlignment="1" applyProtection="1">
      <alignment horizontal="center"/>
      <protection locked="0"/>
    </xf>
    <xf numFmtId="1" fontId="15" fillId="47" borderId="0" xfId="50254" applyNumberFormat="1" applyFont="1" applyFill="1" applyBorder="1" applyAlignment="1" applyProtection="1">
      <alignment horizontal="center"/>
      <protection locked="0"/>
    </xf>
    <xf numFmtId="49" fontId="63" fillId="43" borderId="0" xfId="50250" applyNumberFormat="1" applyFont="1" applyFill="1" applyBorder="1" applyAlignment="1" applyProtection="1">
      <alignment horizontal="left"/>
      <protection locked="0"/>
    </xf>
    <xf numFmtId="49" fontId="15" fillId="43" borderId="0" xfId="50253" applyNumberFormat="1" applyFont="1" applyFill="1" applyBorder="1" applyAlignment="1" applyProtection="1">
      <alignment horizontal="left"/>
      <protection locked="0"/>
    </xf>
    <xf numFmtId="49" fontId="63" fillId="43" borderId="0" xfId="50253" applyNumberFormat="1" applyFont="1" applyFill="1" applyBorder="1" applyAlignment="1" applyProtection="1">
      <alignment horizontal="left"/>
      <protection locked="0"/>
    </xf>
    <xf numFmtId="49" fontId="64" fillId="43" borderId="0" xfId="50250" applyNumberFormat="1" applyFont="1" applyFill="1" applyBorder="1" applyAlignment="1" applyProtection="1">
      <alignment horizontal="left"/>
      <protection locked="0"/>
    </xf>
    <xf numFmtId="1" fontId="66" fillId="43" borderId="0" xfId="25375" applyNumberFormat="1" applyFont="1" applyFill="1" applyBorder="1" applyAlignment="1" applyProtection="1">
      <alignment horizontal="center"/>
      <protection locked="0"/>
    </xf>
    <xf numFmtId="1" fontId="66" fillId="43" borderId="0" xfId="50253" quotePrefix="1" applyNumberFormat="1" applyFont="1" applyFill="1" applyBorder="1" applyAlignment="1" applyProtection="1">
      <alignment horizontal="center"/>
      <protection locked="0"/>
    </xf>
    <xf numFmtId="1" fontId="18" fillId="43" borderId="0" xfId="50252" applyNumberFormat="1" applyFont="1" applyFill="1" applyBorder="1" applyAlignment="1" applyProtection="1">
      <alignment horizontal="center"/>
      <protection locked="0"/>
    </xf>
    <xf numFmtId="49" fontId="15" fillId="44" borderId="0" xfId="7" applyNumberFormat="1" applyFont="1" applyFill="1" applyBorder="1" applyAlignment="1" applyProtection="1">
      <alignment horizontal="left"/>
      <protection locked="0"/>
    </xf>
    <xf numFmtId="49" fontId="63" fillId="44" borderId="0" xfId="25375" applyNumberFormat="1" applyFont="1" applyFill="1" applyBorder="1" applyAlignment="1" applyProtection="1">
      <alignment horizontal="left"/>
      <protection locked="0"/>
    </xf>
    <xf numFmtId="49" fontId="64" fillId="44" borderId="0" xfId="25375" applyNumberFormat="1" applyFont="1" applyFill="1" applyBorder="1" applyAlignment="1" applyProtection="1">
      <alignment horizontal="left"/>
      <protection locked="0"/>
    </xf>
    <xf numFmtId="49" fontId="15" fillId="44" borderId="0" xfId="25375" applyNumberFormat="1" applyFont="1" applyFill="1" applyBorder="1" applyAlignment="1" applyProtection="1">
      <alignment horizontal="left"/>
      <protection locked="0"/>
    </xf>
    <xf numFmtId="49" fontId="15" fillId="44" borderId="0" xfId="50252" applyNumberFormat="1" applyFont="1" applyFill="1" applyBorder="1" applyAlignment="1" applyProtection="1">
      <alignment horizontal="left"/>
      <protection locked="0"/>
    </xf>
    <xf numFmtId="164" fontId="15" fillId="44" borderId="0" xfId="50252" applyFont="1" applyFill="1" applyBorder="1" applyProtection="1">
      <protection locked="0"/>
    </xf>
    <xf numFmtId="49" fontId="15" fillId="44" borderId="0" xfId="50253" applyNumberFormat="1" applyFont="1" applyFill="1" applyBorder="1" applyAlignment="1" applyProtection="1">
      <alignment horizontal="left"/>
      <protection locked="0"/>
    </xf>
    <xf numFmtId="49" fontId="63" fillId="44" borderId="0" xfId="50252" applyNumberFormat="1" applyFont="1" applyFill="1" applyBorder="1" applyAlignment="1" applyProtection="1">
      <alignment horizontal="left"/>
      <protection locked="0"/>
    </xf>
    <xf numFmtId="164" fontId="15" fillId="44" borderId="0" xfId="25375" applyFont="1" applyFill="1" applyBorder="1" applyAlignment="1" applyProtection="1">
      <protection locked="0"/>
    </xf>
    <xf numFmtId="164" fontId="63" fillId="44" borderId="0" xfId="25375" applyFont="1" applyFill="1" applyBorder="1" applyAlignment="1" applyProtection="1">
      <protection locked="0"/>
    </xf>
    <xf numFmtId="49" fontId="15" fillId="44" borderId="0" xfId="50261" applyNumberFormat="1" applyFont="1" applyFill="1" applyBorder="1" applyAlignment="1" applyProtection="1">
      <alignment horizontal="left"/>
      <protection locked="0"/>
    </xf>
    <xf numFmtId="3" fontId="15" fillId="5" borderId="21" xfId="95" applyNumberFormat="1" applyFont="1" applyFill="1" applyBorder="1" applyAlignment="1" applyProtection="1">
      <alignment horizontal="right"/>
      <protection locked="0"/>
    </xf>
    <xf numFmtId="3" fontId="15" fillId="5" borderId="0" xfId="95" applyNumberFormat="1" applyFont="1" applyFill="1" applyBorder="1" applyAlignment="1" applyProtection="1">
      <alignment horizontal="right"/>
      <protection locked="0"/>
    </xf>
    <xf numFmtId="168" fontId="15" fillId="0" borderId="21" xfId="0" applyNumberFormat="1" applyFont="1" applyFill="1" applyBorder="1" applyAlignment="1">
      <alignment horizontal="right"/>
    </xf>
    <xf numFmtId="168" fontId="15" fillId="0" borderId="11" xfId="0" applyNumberFormat="1" applyFont="1" applyFill="1" applyBorder="1" applyAlignment="1">
      <alignment horizontal="right"/>
    </xf>
    <xf numFmtId="0" fontId="15" fillId="41" borderId="0" xfId="50251" applyNumberFormat="1" applyFont="1" applyFill="1" applyBorder="1" applyAlignment="1" applyProtection="1">
      <alignment horizontal="center"/>
      <protection locked="0"/>
    </xf>
    <xf numFmtId="164" fontId="63" fillId="41" borderId="0" xfId="50251" applyFont="1" applyFill="1" applyBorder="1" applyProtection="1">
      <protection locked="0"/>
    </xf>
    <xf numFmtId="49" fontId="15" fillId="33" borderId="0" xfId="50251" applyNumberFormat="1" applyFont="1" applyFill="1" applyBorder="1" applyAlignment="1" applyProtection="1">
      <alignment horizontal="center"/>
      <protection locked="0"/>
    </xf>
    <xf numFmtId="49" fontId="73" fillId="33" borderId="0" xfId="50251" applyNumberFormat="1" applyFont="1" applyFill="1" applyBorder="1" applyAlignment="1" applyProtection="1">
      <alignment horizontal="left"/>
      <protection locked="0"/>
    </xf>
    <xf numFmtId="3" fontId="15" fillId="0" borderId="56" xfId="95" applyNumberFormat="1" applyFont="1" applyFill="1" applyBorder="1" applyAlignment="1" applyProtection="1">
      <alignment horizontal="right"/>
      <protection locked="0"/>
    </xf>
    <xf numFmtId="3" fontId="15" fillId="0" borderId="56" xfId="0" applyNumberFormat="1" applyFont="1" applyFill="1" applyBorder="1" applyAlignment="1">
      <alignment horizontal="right"/>
    </xf>
    <xf numFmtId="0" fontId="15" fillId="0" borderId="56" xfId="0" applyNumberFormat="1" applyFont="1" applyFill="1" applyBorder="1" applyAlignment="1">
      <alignment horizontal="right"/>
    </xf>
    <xf numFmtId="1" fontId="15" fillId="48" borderId="0" xfId="50251" applyNumberFormat="1" applyFont="1" applyFill="1" applyBorder="1" applyAlignment="1" applyProtection="1">
      <alignment horizontal="center"/>
      <protection locked="0"/>
    </xf>
    <xf numFmtId="1" fontId="15" fillId="48" borderId="0" xfId="25375" applyNumberFormat="1" applyFont="1" applyFill="1" applyBorder="1" applyAlignment="1" applyProtection="1">
      <alignment horizontal="center"/>
      <protection locked="0"/>
    </xf>
    <xf numFmtId="49" fontId="73" fillId="48" borderId="0" xfId="50251" applyNumberFormat="1" applyFont="1" applyFill="1" applyBorder="1" applyAlignment="1" applyProtection="1">
      <alignment horizontal="left"/>
      <protection locked="0"/>
    </xf>
    <xf numFmtId="3" fontId="18" fillId="49" borderId="0" xfId="2" applyNumberFormat="1" applyFont="1" applyFill="1" applyBorder="1" applyAlignment="1">
      <alignment horizontal="right"/>
    </xf>
    <xf numFmtId="3" fontId="18" fillId="49" borderId="0" xfId="2" applyNumberFormat="1" applyFont="1" applyFill="1" applyBorder="1" applyAlignment="1">
      <alignment horizontal="right" vertical="center"/>
    </xf>
    <xf numFmtId="164" fontId="18" fillId="49" borderId="11" xfId="2" applyNumberFormat="1" applyFont="1" applyFill="1" applyBorder="1" applyAlignment="1">
      <alignment horizontal="right"/>
    </xf>
    <xf numFmtId="164" fontId="18" fillId="49" borderId="11" xfId="2" applyNumberFormat="1" applyFont="1" applyFill="1" applyBorder="1" applyAlignment="1">
      <alignment horizontal="right" vertical="center"/>
    </xf>
    <xf numFmtId="3" fontId="15" fillId="29" borderId="56" xfId="95" applyNumberFormat="1" applyFont="1" applyFill="1" applyBorder="1" applyAlignment="1" applyProtection="1">
      <alignment horizontal="right"/>
      <protection locked="0"/>
    </xf>
    <xf numFmtId="3" fontId="18" fillId="49" borderId="11" xfId="2" applyNumberFormat="1" applyFont="1" applyFill="1" applyBorder="1" applyAlignment="1">
      <alignment horizontal="right"/>
    </xf>
    <xf numFmtId="3" fontId="18" fillId="49" borderId="29" xfId="2" applyNumberFormat="1" applyFont="1" applyFill="1" applyBorder="1" applyAlignment="1">
      <alignment horizontal="right"/>
    </xf>
    <xf numFmtId="168" fontId="15" fillId="34" borderId="56" xfId="0" applyNumberFormat="1" applyFont="1" applyFill="1" applyBorder="1" applyAlignment="1">
      <alignment horizontal="right"/>
    </xf>
    <xf numFmtId="49" fontId="15" fillId="43" borderId="21" xfId="50251" applyNumberFormat="1" applyFont="1" applyFill="1" applyBorder="1" applyAlignment="1" applyProtection="1">
      <alignment horizontal="center"/>
      <protection locked="0"/>
    </xf>
    <xf numFmtId="37" fontId="15" fillId="34" borderId="0" xfId="50261" applyFont="1" applyFill="1" applyBorder="1" applyAlignment="1" applyProtection="1">
      <protection locked="0"/>
    </xf>
    <xf numFmtId="37" fontId="63" fillId="34" borderId="0" xfId="50261" applyFont="1" applyFill="1" applyBorder="1" applyAlignment="1" applyProtection="1">
      <protection locked="0"/>
    </xf>
    <xf numFmtId="1" fontId="15" fillId="34" borderId="0" xfId="50251" applyNumberFormat="1" applyFont="1" applyFill="1" applyBorder="1" applyAlignment="1" applyProtection="1">
      <alignment horizontal="center"/>
      <protection locked="0"/>
    </xf>
    <xf numFmtId="164" fontId="13" fillId="0" borderId="0" xfId="0" applyFont="1" applyAlignment="1">
      <alignment vertical="top" wrapText="1"/>
    </xf>
    <xf numFmtId="0" fontId="14" fillId="0" borderId="0" xfId="6" applyFont="1" applyAlignment="1">
      <alignment horizontal="center"/>
    </xf>
    <xf numFmtId="0" fontId="16" fillId="0" borderId="0" xfId="6" applyFont="1" applyAlignment="1">
      <alignment horizontal="center"/>
    </xf>
    <xf numFmtId="0" fontId="13" fillId="0" borderId="0" xfId="1" applyNumberFormat="1" applyFont="1" applyFill="1" applyAlignment="1">
      <alignment vertical="top" wrapText="1"/>
    </xf>
    <xf numFmtId="49" fontId="18" fillId="3" borderId="21" xfId="95" applyNumberFormat="1" applyFont="1" applyFill="1" applyBorder="1" applyAlignment="1" applyProtection="1">
      <alignment horizontal="left"/>
      <protection locked="0"/>
    </xf>
    <xf numFmtId="49" fontId="18" fillId="3" borderId="0" xfId="95" applyNumberFormat="1" applyFont="1" applyFill="1" applyBorder="1" applyAlignment="1" applyProtection="1">
      <alignment horizontal="left"/>
      <protection locked="0"/>
    </xf>
  </cellXfs>
  <cellStyles count="50262">
    <cellStyle name="20% - Accent1 2" xfId="3790"/>
    <cellStyle name="20% - Accent2 2" xfId="3791"/>
    <cellStyle name="20% - Accent3 2" xfId="3792"/>
    <cellStyle name="20% - Accent4 2" xfId="3793"/>
    <cellStyle name="20% - Accent5 2" xfId="3794"/>
    <cellStyle name="20% - Accent6 2" xfId="3795"/>
    <cellStyle name="40% - Accent1 2" xfId="3796"/>
    <cellStyle name="40% - Accent2 2" xfId="3797"/>
    <cellStyle name="40% - Accent3 2" xfId="3798"/>
    <cellStyle name="40% - Accent4 2" xfId="3799"/>
    <cellStyle name="40% - Accent5 2" xfId="3800"/>
    <cellStyle name="40% - Accent6 2" xfId="3801"/>
    <cellStyle name="60% - Accent1 2" xfId="3802"/>
    <cellStyle name="60% - Accent2 2" xfId="3803"/>
    <cellStyle name="60% - Accent3 2" xfId="3804"/>
    <cellStyle name="60% - Accent4 2" xfId="3805"/>
    <cellStyle name="60% - Accent5 2" xfId="3806"/>
    <cellStyle name="60% - Accent6 2" xfId="3807"/>
    <cellStyle name="Accent1 2" xfId="3808"/>
    <cellStyle name="Accent2 2" xfId="3809"/>
    <cellStyle name="Accent3 2" xfId="3810"/>
    <cellStyle name="Accent4 2" xfId="3811"/>
    <cellStyle name="Accent5 2" xfId="3812"/>
    <cellStyle name="Accent6 2" xfId="3813"/>
    <cellStyle name="Bad 2" xfId="3814"/>
    <cellStyle name="Calculation 2" xfId="3815"/>
    <cellStyle name="Calculation 3" xfId="3839"/>
    <cellStyle name="Check Cell 2" xfId="3816"/>
    <cellStyle name="Comma" xfId="1" builtinId="3"/>
    <cellStyle name="Comma 2" xfId="2"/>
    <cellStyle name="Comma 2 2" xfId="119"/>
    <cellStyle name="Comma 2 3" xfId="96"/>
    <cellStyle name="Comma 2 4" xfId="3817"/>
    <cellStyle name="Comma 3" xfId="11"/>
    <cellStyle name="Comma 3 2" xfId="14"/>
    <cellStyle name="Comma 3 3" xfId="81"/>
    <cellStyle name="Comma 4" xfId="70"/>
    <cellStyle name="Comma 5" xfId="82"/>
    <cellStyle name="Comma 5 10" xfId="205"/>
    <cellStyle name="Comma 5 10 10" xfId="13035"/>
    <cellStyle name="Comma 5 10 10 2" xfId="37910"/>
    <cellStyle name="Comma 5 10 11" xfId="25469"/>
    <cellStyle name="Comma 5 10 2" xfId="572"/>
    <cellStyle name="Comma 5 10 2 2" xfId="1283"/>
    <cellStyle name="Comma 5 10 2 2 2" xfId="9387"/>
    <cellStyle name="Comma 5 10 2 2 2 2" xfId="21830"/>
    <cellStyle name="Comma 5 10 2 2 2 2 2" xfId="46705"/>
    <cellStyle name="Comma 5 10 2 2 2 3" xfId="34272"/>
    <cellStyle name="Comma 5 10 2 2 3" xfId="4369"/>
    <cellStyle name="Comma 5 10 2 2 3 2" xfId="16823"/>
    <cellStyle name="Comma 5 10 2 2 3 2 2" xfId="41698"/>
    <cellStyle name="Comma 5 10 2 2 3 3" xfId="29265"/>
    <cellStyle name="Comma 5 10 2 2 4" xfId="14083"/>
    <cellStyle name="Comma 5 10 2 2 4 2" xfId="38958"/>
    <cellStyle name="Comma 5 10 2 2 5" xfId="26517"/>
    <cellStyle name="Comma 5 10 2 3" xfId="5428"/>
    <cellStyle name="Comma 5 10 2 3 2" xfId="10444"/>
    <cellStyle name="Comma 5 10 2 3 2 2" xfId="22887"/>
    <cellStyle name="Comma 5 10 2 3 2 2 2" xfId="47762"/>
    <cellStyle name="Comma 5 10 2 3 2 3" xfId="35329"/>
    <cellStyle name="Comma 5 10 2 3 3" xfId="17880"/>
    <cellStyle name="Comma 5 10 2 3 3 2" xfId="42755"/>
    <cellStyle name="Comma 5 10 2 3 4" xfId="30322"/>
    <cellStyle name="Comma 5 10 2 4" xfId="8503"/>
    <cellStyle name="Comma 5 10 2 4 2" xfId="20947"/>
    <cellStyle name="Comma 5 10 2 4 2 2" xfId="45822"/>
    <cellStyle name="Comma 5 10 2 4 3" xfId="33389"/>
    <cellStyle name="Comma 5 10 2 5" xfId="11898"/>
    <cellStyle name="Comma 5 10 2 5 2" xfId="24332"/>
    <cellStyle name="Comma 5 10 2 5 2 2" xfId="49207"/>
    <cellStyle name="Comma 5 10 2 5 3" xfId="36774"/>
    <cellStyle name="Comma 5 10 2 6" xfId="6980"/>
    <cellStyle name="Comma 5 10 2 6 2" xfId="19429"/>
    <cellStyle name="Comma 5 10 2 6 2 2" xfId="44304"/>
    <cellStyle name="Comma 5 10 2 6 3" xfId="31871"/>
    <cellStyle name="Comma 5 10 2 7" xfId="3434"/>
    <cellStyle name="Comma 5 10 2 7 2" xfId="15940"/>
    <cellStyle name="Comma 5 10 2 7 2 2" xfId="40815"/>
    <cellStyle name="Comma 5 10 2 7 3" xfId="28374"/>
    <cellStyle name="Comma 5 10 2 8" xfId="13382"/>
    <cellStyle name="Comma 5 10 2 8 2" xfId="38257"/>
    <cellStyle name="Comma 5 10 2 9" xfId="25816"/>
    <cellStyle name="Comma 5 10 3" xfId="1631"/>
    <cellStyle name="Comma 5 10 3 2" xfId="4764"/>
    <cellStyle name="Comma 5 10 3 2 2" xfId="9781"/>
    <cellStyle name="Comma 5 10 3 2 2 2" xfId="22224"/>
    <cellStyle name="Comma 5 10 3 2 2 2 2" xfId="47099"/>
    <cellStyle name="Comma 5 10 3 2 2 3" xfId="34666"/>
    <cellStyle name="Comma 5 10 3 2 3" xfId="17217"/>
    <cellStyle name="Comma 5 10 3 2 3 2" xfId="42092"/>
    <cellStyle name="Comma 5 10 3 2 4" xfId="29659"/>
    <cellStyle name="Comma 5 10 3 3" xfId="5777"/>
    <cellStyle name="Comma 5 10 3 3 2" xfId="10792"/>
    <cellStyle name="Comma 5 10 3 3 2 2" xfId="23235"/>
    <cellStyle name="Comma 5 10 3 3 2 2 2" xfId="48110"/>
    <cellStyle name="Comma 5 10 3 3 2 3" xfId="35677"/>
    <cellStyle name="Comma 5 10 3 3 3" xfId="18228"/>
    <cellStyle name="Comma 5 10 3 3 3 2" xfId="43103"/>
    <cellStyle name="Comma 5 10 3 3 4" xfId="30670"/>
    <cellStyle name="Comma 5 10 3 4" xfId="8871"/>
    <cellStyle name="Comma 5 10 3 4 2" xfId="21314"/>
    <cellStyle name="Comma 5 10 3 4 2 2" xfId="46189"/>
    <cellStyle name="Comma 5 10 3 4 3" xfId="33756"/>
    <cellStyle name="Comma 5 10 3 5" xfId="12246"/>
    <cellStyle name="Comma 5 10 3 5 2" xfId="24680"/>
    <cellStyle name="Comma 5 10 3 5 2 2" xfId="49555"/>
    <cellStyle name="Comma 5 10 3 5 3" xfId="37122"/>
    <cellStyle name="Comma 5 10 3 6" xfId="7375"/>
    <cellStyle name="Comma 5 10 3 6 2" xfId="19823"/>
    <cellStyle name="Comma 5 10 3 6 2 2" xfId="44698"/>
    <cellStyle name="Comma 5 10 3 6 3" xfId="32265"/>
    <cellStyle name="Comma 5 10 3 7" xfId="3853"/>
    <cellStyle name="Comma 5 10 3 7 2" xfId="16307"/>
    <cellStyle name="Comma 5 10 3 7 2 2" xfId="41182"/>
    <cellStyle name="Comma 5 10 3 7 3" xfId="28749"/>
    <cellStyle name="Comma 5 10 3 8" xfId="14431"/>
    <cellStyle name="Comma 5 10 3 8 2" xfId="39306"/>
    <cellStyle name="Comma 5 10 3 9" xfId="26865"/>
    <cellStyle name="Comma 5 10 4" xfId="2123"/>
    <cellStyle name="Comma 5 10 4 2" xfId="6162"/>
    <cellStyle name="Comma 5 10 4 2 2" xfId="11177"/>
    <cellStyle name="Comma 5 10 4 2 2 2" xfId="23620"/>
    <cellStyle name="Comma 5 10 4 2 2 2 2" xfId="48495"/>
    <cellStyle name="Comma 5 10 4 2 2 3" xfId="36062"/>
    <cellStyle name="Comma 5 10 4 2 3" xfId="18613"/>
    <cellStyle name="Comma 5 10 4 2 3 2" xfId="43488"/>
    <cellStyle name="Comma 5 10 4 2 4" xfId="31055"/>
    <cellStyle name="Comma 5 10 4 3" xfId="12631"/>
    <cellStyle name="Comma 5 10 4 3 2" xfId="25065"/>
    <cellStyle name="Comma 5 10 4 3 2 2" xfId="49940"/>
    <cellStyle name="Comma 5 10 4 3 3" xfId="37507"/>
    <cellStyle name="Comma 5 10 4 4" xfId="9072"/>
    <cellStyle name="Comma 5 10 4 4 2" xfId="21515"/>
    <cellStyle name="Comma 5 10 4 4 2 2" xfId="46390"/>
    <cellStyle name="Comma 5 10 4 4 3" xfId="33957"/>
    <cellStyle name="Comma 5 10 4 5" xfId="4054"/>
    <cellStyle name="Comma 5 10 4 5 2" xfId="16508"/>
    <cellStyle name="Comma 5 10 4 5 2 2" xfId="41383"/>
    <cellStyle name="Comma 5 10 4 5 3" xfId="28950"/>
    <cellStyle name="Comma 5 10 4 6" xfId="14816"/>
    <cellStyle name="Comma 5 10 4 6 2" xfId="39691"/>
    <cellStyle name="Comma 5 10 4 7" xfId="27250"/>
    <cellStyle name="Comma 5 10 5" xfId="973"/>
    <cellStyle name="Comma 5 10 5 2" xfId="10132"/>
    <cellStyle name="Comma 5 10 5 2 2" xfId="22575"/>
    <cellStyle name="Comma 5 10 5 2 2 2" xfId="47450"/>
    <cellStyle name="Comma 5 10 5 2 3" xfId="35017"/>
    <cellStyle name="Comma 5 10 5 3" xfId="5116"/>
    <cellStyle name="Comma 5 10 5 3 2" xfId="17568"/>
    <cellStyle name="Comma 5 10 5 3 2 2" xfId="42443"/>
    <cellStyle name="Comma 5 10 5 3 3" xfId="30010"/>
    <cellStyle name="Comma 5 10 5 4" xfId="13773"/>
    <cellStyle name="Comma 5 10 5 4 2" xfId="38648"/>
    <cellStyle name="Comma 5 10 5 5" xfId="26207"/>
    <cellStyle name="Comma 5 10 6" xfId="8188"/>
    <cellStyle name="Comma 5 10 6 2" xfId="20632"/>
    <cellStyle name="Comma 5 10 6 2 2" xfId="45507"/>
    <cellStyle name="Comma 5 10 6 3" xfId="33074"/>
    <cellStyle name="Comma 5 10 7" xfId="11588"/>
    <cellStyle name="Comma 5 10 7 2" xfId="24022"/>
    <cellStyle name="Comma 5 10 7 2 2" xfId="48897"/>
    <cellStyle name="Comma 5 10 7 3" xfId="36464"/>
    <cellStyle name="Comma 5 10 8" xfId="6665"/>
    <cellStyle name="Comma 5 10 8 2" xfId="19114"/>
    <cellStyle name="Comma 5 10 8 2 2" xfId="43989"/>
    <cellStyle name="Comma 5 10 8 3" xfId="31556"/>
    <cellStyle name="Comma 5 10 9" xfId="3119"/>
    <cellStyle name="Comma 5 10 9 2" xfId="15625"/>
    <cellStyle name="Comma 5 10 9 2 2" xfId="40500"/>
    <cellStyle name="Comma 5 10 9 3" xfId="28059"/>
    <cellStyle name="Comma 5 11" xfId="540"/>
    <cellStyle name="Comma 5 11 2" xfId="1282"/>
    <cellStyle name="Comma 5 11 2 2" xfId="9386"/>
    <cellStyle name="Comma 5 11 2 2 2" xfId="21829"/>
    <cellStyle name="Comma 5 11 2 2 2 2" xfId="46704"/>
    <cellStyle name="Comma 5 11 2 2 3" xfId="34271"/>
    <cellStyle name="Comma 5 11 2 3" xfId="4368"/>
    <cellStyle name="Comma 5 11 2 3 2" xfId="16822"/>
    <cellStyle name="Comma 5 11 2 3 2 2" xfId="41697"/>
    <cellStyle name="Comma 5 11 2 3 3" xfId="29264"/>
    <cellStyle name="Comma 5 11 2 4" xfId="14082"/>
    <cellStyle name="Comma 5 11 2 4 2" xfId="38957"/>
    <cellStyle name="Comma 5 11 2 5" xfId="26516"/>
    <cellStyle name="Comma 5 11 3" xfId="5427"/>
    <cellStyle name="Comma 5 11 3 2" xfId="10443"/>
    <cellStyle name="Comma 5 11 3 2 2" xfId="22886"/>
    <cellStyle name="Comma 5 11 3 2 2 2" xfId="47761"/>
    <cellStyle name="Comma 5 11 3 2 3" xfId="35328"/>
    <cellStyle name="Comma 5 11 3 3" xfId="17879"/>
    <cellStyle name="Comma 5 11 3 3 2" xfId="42754"/>
    <cellStyle name="Comma 5 11 3 4" xfId="30321"/>
    <cellStyle name="Comma 5 11 4" xfId="8502"/>
    <cellStyle name="Comma 5 11 4 2" xfId="20946"/>
    <cellStyle name="Comma 5 11 4 2 2" xfId="45821"/>
    <cellStyle name="Comma 5 11 4 3" xfId="33388"/>
    <cellStyle name="Comma 5 11 5" xfId="11897"/>
    <cellStyle name="Comma 5 11 5 2" xfId="24331"/>
    <cellStyle name="Comma 5 11 5 2 2" xfId="49206"/>
    <cellStyle name="Comma 5 11 5 3" xfId="36773"/>
    <cellStyle name="Comma 5 11 6" xfId="6979"/>
    <cellStyle name="Comma 5 11 6 2" xfId="19428"/>
    <cellStyle name="Comma 5 11 6 2 2" xfId="44303"/>
    <cellStyle name="Comma 5 11 6 3" xfId="31870"/>
    <cellStyle name="Comma 5 11 7" xfId="3433"/>
    <cellStyle name="Comma 5 11 7 2" xfId="15939"/>
    <cellStyle name="Comma 5 11 7 2 2" xfId="40814"/>
    <cellStyle name="Comma 5 11 7 3" xfId="28373"/>
    <cellStyle name="Comma 5 11 8" xfId="13350"/>
    <cellStyle name="Comma 5 11 8 2" xfId="38225"/>
    <cellStyle name="Comma 5 11 9" xfId="25784"/>
    <cellStyle name="Comma 5 12" xfId="1630"/>
    <cellStyle name="Comma 5 12 2" xfId="4732"/>
    <cellStyle name="Comma 5 12 2 2" xfId="9749"/>
    <cellStyle name="Comma 5 12 2 2 2" xfId="22192"/>
    <cellStyle name="Comma 5 12 2 2 2 2" xfId="47067"/>
    <cellStyle name="Comma 5 12 2 2 3" xfId="34634"/>
    <cellStyle name="Comma 5 12 2 3" xfId="17185"/>
    <cellStyle name="Comma 5 12 2 3 2" xfId="42060"/>
    <cellStyle name="Comma 5 12 2 4" xfId="29627"/>
    <cellStyle name="Comma 5 12 3" xfId="5776"/>
    <cellStyle name="Comma 5 12 3 2" xfId="10791"/>
    <cellStyle name="Comma 5 12 3 2 2" xfId="23234"/>
    <cellStyle name="Comma 5 12 3 2 2 2" xfId="48109"/>
    <cellStyle name="Comma 5 12 3 2 3" xfId="35676"/>
    <cellStyle name="Comma 5 12 3 3" xfId="18227"/>
    <cellStyle name="Comma 5 12 3 3 2" xfId="43102"/>
    <cellStyle name="Comma 5 12 3 4" xfId="30669"/>
    <cellStyle name="Comma 5 12 4" xfId="8007"/>
    <cellStyle name="Comma 5 12 4 2" xfId="20453"/>
    <cellStyle name="Comma 5 12 4 2 2" xfId="45328"/>
    <cellStyle name="Comma 5 12 4 3" xfId="32895"/>
    <cellStyle name="Comma 5 12 5" xfId="12245"/>
    <cellStyle name="Comma 5 12 5 2" xfId="24679"/>
    <cellStyle name="Comma 5 12 5 2 2" xfId="49554"/>
    <cellStyle name="Comma 5 12 5 3" xfId="37121"/>
    <cellStyle name="Comma 5 12 6" xfId="7343"/>
    <cellStyle name="Comma 5 12 6 2" xfId="19791"/>
    <cellStyle name="Comma 5 12 6 2 2" xfId="44666"/>
    <cellStyle name="Comma 5 12 6 3" xfId="32233"/>
    <cellStyle name="Comma 5 12 7" xfId="2928"/>
    <cellStyle name="Comma 5 12 7 2" xfId="15446"/>
    <cellStyle name="Comma 5 12 7 2 2" xfId="40321"/>
    <cellStyle name="Comma 5 12 7 3" xfId="27880"/>
    <cellStyle name="Comma 5 12 8" xfId="14430"/>
    <cellStyle name="Comma 5 12 8 2" xfId="39305"/>
    <cellStyle name="Comma 5 12 9" xfId="26864"/>
    <cellStyle name="Comma 5 13" xfId="2052"/>
    <cellStyle name="Comma 5 13 2" xfId="6130"/>
    <cellStyle name="Comma 5 13 2 2" xfId="11145"/>
    <cellStyle name="Comma 5 13 2 2 2" xfId="23588"/>
    <cellStyle name="Comma 5 13 2 2 2 2" xfId="48463"/>
    <cellStyle name="Comma 5 13 2 2 3" xfId="36030"/>
    <cellStyle name="Comma 5 13 2 3" xfId="18581"/>
    <cellStyle name="Comma 5 13 2 3 2" xfId="43456"/>
    <cellStyle name="Comma 5 13 2 4" xfId="31023"/>
    <cellStyle name="Comma 5 13 3" xfId="12599"/>
    <cellStyle name="Comma 5 13 3 2" xfId="25033"/>
    <cellStyle name="Comma 5 13 3 2 2" xfId="49908"/>
    <cellStyle name="Comma 5 13 3 3" xfId="37475"/>
    <cellStyle name="Comma 5 13 4" xfId="8893"/>
    <cellStyle name="Comma 5 13 4 2" xfId="21336"/>
    <cellStyle name="Comma 5 13 4 2 2" xfId="46211"/>
    <cellStyle name="Comma 5 13 4 3" xfId="33778"/>
    <cellStyle name="Comma 5 13 5" xfId="3875"/>
    <cellStyle name="Comma 5 13 5 2" xfId="16329"/>
    <cellStyle name="Comma 5 13 5 2 2" xfId="41204"/>
    <cellStyle name="Comma 5 13 5 3" xfId="28771"/>
    <cellStyle name="Comma 5 13 6" xfId="14784"/>
    <cellStyle name="Comma 5 13 6 2" xfId="39659"/>
    <cellStyle name="Comma 5 13 7" xfId="27218"/>
    <cellStyle name="Comma 5 14" xfId="941"/>
    <cellStyle name="Comma 5 14 2" xfId="11556"/>
    <cellStyle name="Comma 5 14 2 2" xfId="23990"/>
    <cellStyle name="Comma 5 14 2 2 2" xfId="48865"/>
    <cellStyle name="Comma 5 14 2 3" xfId="36432"/>
    <cellStyle name="Comma 5 14 3" xfId="10100"/>
    <cellStyle name="Comma 5 14 3 2" xfId="22543"/>
    <cellStyle name="Comma 5 14 3 2 2" xfId="47418"/>
    <cellStyle name="Comma 5 14 3 3" xfId="34985"/>
    <cellStyle name="Comma 5 14 4" xfId="5084"/>
    <cellStyle name="Comma 5 14 4 2" xfId="17536"/>
    <cellStyle name="Comma 5 14 4 2 2" xfId="42411"/>
    <cellStyle name="Comma 5 14 4 3" xfId="29978"/>
    <cellStyle name="Comma 5 14 5" xfId="13741"/>
    <cellStyle name="Comma 5 14 5 2" xfId="38616"/>
    <cellStyle name="Comma 5 14 6" xfId="26175"/>
    <cellStyle name="Comma 5 15" xfId="901"/>
    <cellStyle name="Comma 5 15 2" xfId="7695"/>
    <cellStyle name="Comma 5 15 2 2" xfId="20141"/>
    <cellStyle name="Comma 5 15 2 2 2" xfId="45016"/>
    <cellStyle name="Comma 5 15 2 3" xfId="32583"/>
    <cellStyle name="Comma 5 15 3" xfId="13701"/>
    <cellStyle name="Comma 5 15 3 2" xfId="38576"/>
    <cellStyle name="Comma 5 15 4" xfId="26135"/>
    <cellStyle name="Comma 5 16" xfId="11516"/>
    <cellStyle name="Comma 5 16 2" xfId="23950"/>
    <cellStyle name="Comma 5 16 2 2" xfId="48825"/>
    <cellStyle name="Comma 5 16 3" xfId="36392"/>
    <cellStyle name="Comma 5 17" xfId="6487"/>
    <cellStyle name="Comma 5 17 2" xfId="18936"/>
    <cellStyle name="Comma 5 17 2 2" xfId="43811"/>
    <cellStyle name="Comma 5 17 3" xfId="31378"/>
    <cellStyle name="Comma 5 18" xfId="2614"/>
    <cellStyle name="Comma 5 18 2" xfId="15134"/>
    <cellStyle name="Comma 5 18 2 2" xfId="40009"/>
    <cellStyle name="Comma 5 18 3" xfId="27568"/>
    <cellStyle name="Comma 5 19" xfId="12949"/>
    <cellStyle name="Comma 5 19 2" xfId="37824"/>
    <cellStyle name="Comma 5 2" xfId="83"/>
    <cellStyle name="Comma 5 2 10" xfId="541"/>
    <cellStyle name="Comma 5 2 10 2" xfId="1284"/>
    <cellStyle name="Comma 5 2 10 2 2" xfId="9388"/>
    <cellStyle name="Comma 5 2 10 2 2 2" xfId="21831"/>
    <cellStyle name="Comma 5 2 10 2 2 2 2" xfId="46706"/>
    <cellStyle name="Comma 5 2 10 2 2 3" xfId="34273"/>
    <cellStyle name="Comma 5 2 10 2 3" xfId="4370"/>
    <cellStyle name="Comma 5 2 10 2 3 2" xfId="16824"/>
    <cellStyle name="Comma 5 2 10 2 3 2 2" xfId="41699"/>
    <cellStyle name="Comma 5 2 10 2 3 3" xfId="29266"/>
    <cellStyle name="Comma 5 2 10 2 4" xfId="14084"/>
    <cellStyle name="Comma 5 2 10 2 4 2" xfId="38959"/>
    <cellStyle name="Comma 5 2 10 2 5" xfId="26518"/>
    <cellStyle name="Comma 5 2 10 3" xfId="5429"/>
    <cellStyle name="Comma 5 2 10 3 2" xfId="10445"/>
    <cellStyle name="Comma 5 2 10 3 2 2" xfId="22888"/>
    <cellStyle name="Comma 5 2 10 3 2 2 2" xfId="47763"/>
    <cellStyle name="Comma 5 2 10 3 2 3" xfId="35330"/>
    <cellStyle name="Comma 5 2 10 3 3" xfId="17881"/>
    <cellStyle name="Comma 5 2 10 3 3 2" xfId="42756"/>
    <cellStyle name="Comma 5 2 10 3 4" xfId="30323"/>
    <cellStyle name="Comma 5 2 10 4" xfId="8504"/>
    <cellStyle name="Comma 5 2 10 4 2" xfId="20948"/>
    <cellStyle name="Comma 5 2 10 4 2 2" xfId="45823"/>
    <cellStyle name="Comma 5 2 10 4 3" xfId="33390"/>
    <cellStyle name="Comma 5 2 10 5" xfId="11899"/>
    <cellStyle name="Comma 5 2 10 5 2" xfId="24333"/>
    <cellStyle name="Comma 5 2 10 5 2 2" xfId="49208"/>
    <cellStyle name="Comma 5 2 10 5 3" xfId="36775"/>
    <cellStyle name="Comma 5 2 10 6" xfId="6981"/>
    <cellStyle name="Comma 5 2 10 6 2" xfId="19430"/>
    <cellStyle name="Comma 5 2 10 6 2 2" xfId="44305"/>
    <cellStyle name="Comma 5 2 10 6 3" xfId="31872"/>
    <cellStyle name="Comma 5 2 10 7" xfId="3435"/>
    <cellStyle name="Comma 5 2 10 7 2" xfId="15941"/>
    <cellStyle name="Comma 5 2 10 7 2 2" xfId="40816"/>
    <cellStyle name="Comma 5 2 10 7 3" xfId="28375"/>
    <cellStyle name="Comma 5 2 10 8" xfId="13351"/>
    <cellStyle name="Comma 5 2 10 8 2" xfId="38226"/>
    <cellStyle name="Comma 5 2 10 9" xfId="25785"/>
    <cellStyle name="Comma 5 2 11" xfId="1632"/>
    <cellStyle name="Comma 5 2 11 2" xfId="4733"/>
    <cellStyle name="Comma 5 2 11 2 2" xfId="9750"/>
    <cellStyle name="Comma 5 2 11 2 2 2" xfId="22193"/>
    <cellStyle name="Comma 5 2 11 2 2 2 2" xfId="47068"/>
    <cellStyle name="Comma 5 2 11 2 2 3" xfId="34635"/>
    <cellStyle name="Comma 5 2 11 2 3" xfId="17186"/>
    <cellStyle name="Comma 5 2 11 2 3 2" xfId="42061"/>
    <cellStyle name="Comma 5 2 11 2 4" xfId="29628"/>
    <cellStyle name="Comma 5 2 11 3" xfId="5778"/>
    <cellStyle name="Comma 5 2 11 3 2" xfId="10793"/>
    <cellStyle name="Comma 5 2 11 3 2 2" xfId="23236"/>
    <cellStyle name="Comma 5 2 11 3 2 2 2" xfId="48111"/>
    <cellStyle name="Comma 5 2 11 3 2 3" xfId="35678"/>
    <cellStyle name="Comma 5 2 11 3 3" xfId="18229"/>
    <cellStyle name="Comma 5 2 11 3 3 2" xfId="43104"/>
    <cellStyle name="Comma 5 2 11 3 4" xfId="30671"/>
    <cellStyle name="Comma 5 2 11 4" xfId="8008"/>
    <cellStyle name="Comma 5 2 11 4 2" xfId="20454"/>
    <cellStyle name="Comma 5 2 11 4 2 2" xfId="45329"/>
    <cellStyle name="Comma 5 2 11 4 3" xfId="32896"/>
    <cellStyle name="Comma 5 2 11 5" xfId="12247"/>
    <cellStyle name="Comma 5 2 11 5 2" xfId="24681"/>
    <cellStyle name="Comma 5 2 11 5 2 2" xfId="49556"/>
    <cellStyle name="Comma 5 2 11 5 3" xfId="37123"/>
    <cellStyle name="Comma 5 2 11 6" xfId="7344"/>
    <cellStyle name="Comma 5 2 11 6 2" xfId="19792"/>
    <cellStyle name="Comma 5 2 11 6 2 2" xfId="44667"/>
    <cellStyle name="Comma 5 2 11 6 3" xfId="32234"/>
    <cellStyle name="Comma 5 2 11 7" xfId="2929"/>
    <cellStyle name="Comma 5 2 11 7 2" xfId="15447"/>
    <cellStyle name="Comma 5 2 11 7 2 2" xfId="40322"/>
    <cellStyle name="Comma 5 2 11 7 3" xfId="27881"/>
    <cellStyle name="Comma 5 2 11 8" xfId="14432"/>
    <cellStyle name="Comma 5 2 11 8 2" xfId="39307"/>
    <cellStyle name="Comma 5 2 11 9" xfId="26866"/>
    <cellStyle name="Comma 5 2 12" xfId="2053"/>
    <cellStyle name="Comma 5 2 12 2" xfId="6131"/>
    <cellStyle name="Comma 5 2 12 2 2" xfId="11146"/>
    <cellStyle name="Comma 5 2 12 2 2 2" xfId="23589"/>
    <cellStyle name="Comma 5 2 12 2 2 2 2" xfId="48464"/>
    <cellStyle name="Comma 5 2 12 2 2 3" xfId="36031"/>
    <cellStyle name="Comma 5 2 12 2 3" xfId="18582"/>
    <cellStyle name="Comma 5 2 12 2 3 2" xfId="43457"/>
    <cellStyle name="Comma 5 2 12 2 4" xfId="31024"/>
    <cellStyle name="Comma 5 2 12 3" xfId="12600"/>
    <cellStyle name="Comma 5 2 12 3 2" xfId="25034"/>
    <cellStyle name="Comma 5 2 12 3 2 2" xfId="49909"/>
    <cellStyle name="Comma 5 2 12 3 3" xfId="37476"/>
    <cellStyle name="Comma 5 2 12 4" xfId="8894"/>
    <cellStyle name="Comma 5 2 12 4 2" xfId="21337"/>
    <cellStyle name="Comma 5 2 12 4 2 2" xfId="46212"/>
    <cellStyle name="Comma 5 2 12 4 3" xfId="33779"/>
    <cellStyle name="Comma 5 2 12 5" xfId="3876"/>
    <cellStyle name="Comma 5 2 12 5 2" xfId="16330"/>
    <cellStyle name="Comma 5 2 12 5 2 2" xfId="41205"/>
    <cellStyle name="Comma 5 2 12 5 3" xfId="28772"/>
    <cellStyle name="Comma 5 2 12 6" xfId="14785"/>
    <cellStyle name="Comma 5 2 12 6 2" xfId="39660"/>
    <cellStyle name="Comma 5 2 12 7" xfId="27219"/>
    <cellStyle name="Comma 5 2 13" xfId="942"/>
    <cellStyle name="Comma 5 2 13 2" xfId="11557"/>
    <cellStyle name="Comma 5 2 13 2 2" xfId="23991"/>
    <cellStyle name="Comma 5 2 13 2 2 2" xfId="48866"/>
    <cellStyle name="Comma 5 2 13 2 3" xfId="36433"/>
    <cellStyle name="Comma 5 2 13 3" xfId="10101"/>
    <cellStyle name="Comma 5 2 13 3 2" xfId="22544"/>
    <cellStyle name="Comma 5 2 13 3 2 2" xfId="47419"/>
    <cellStyle name="Comma 5 2 13 3 3" xfId="34986"/>
    <cellStyle name="Comma 5 2 13 4" xfId="5085"/>
    <cellStyle name="Comma 5 2 13 4 2" xfId="17537"/>
    <cellStyle name="Comma 5 2 13 4 2 2" xfId="42412"/>
    <cellStyle name="Comma 5 2 13 4 3" xfId="29979"/>
    <cellStyle name="Comma 5 2 13 5" xfId="13742"/>
    <cellStyle name="Comma 5 2 13 5 2" xfId="38617"/>
    <cellStyle name="Comma 5 2 13 6" xfId="26176"/>
    <cellStyle name="Comma 5 2 14" xfId="902"/>
    <cellStyle name="Comma 5 2 14 2" xfId="7696"/>
    <cellStyle name="Comma 5 2 14 2 2" xfId="20142"/>
    <cellStyle name="Comma 5 2 14 2 2 2" xfId="45017"/>
    <cellStyle name="Comma 5 2 14 2 3" xfId="32584"/>
    <cellStyle name="Comma 5 2 14 3" xfId="13702"/>
    <cellStyle name="Comma 5 2 14 3 2" xfId="38577"/>
    <cellStyle name="Comma 5 2 14 4" xfId="26136"/>
    <cellStyle name="Comma 5 2 15" xfId="11517"/>
    <cellStyle name="Comma 5 2 15 2" xfId="23951"/>
    <cellStyle name="Comma 5 2 15 2 2" xfId="48826"/>
    <cellStyle name="Comma 5 2 15 3" xfId="36393"/>
    <cellStyle name="Comma 5 2 16" xfId="6488"/>
    <cellStyle name="Comma 5 2 16 2" xfId="18937"/>
    <cellStyle name="Comma 5 2 16 2 2" xfId="43812"/>
    <cellStyle name="Comma 5 2 16 3" xfId="31379"/>
    <cellStyle name="Comma 5 2 17" xfId="2615"/>
    <cellStyle name="Comma 5 2 17 2" xfId="15135"/>
    <cellStyle name="Comma 5 2 17 2 2" xfId="40010"/>
    <cellStyle name="Comma 5 2 17 3" xfId="27569"/>
    <cellStyle name="Comma 5 2 18" xfId="12950"/>
    <cellStyle name="Comma 5 2 18 2" xfId="37825"/>
    <cellStyle name="Comma 5 2 19" xfId="25384"/>
    <cellStyle name="Comma 5 2 2" xfId="130"/>
    <cellStyle name="Comma 5 2 2 10" xfId="954"/>
    <cellStyle name="Comma 5 2 2 10 2" xfId="11569"/>
    <cellStyle name="Comma 5 2 2 10 2 2" xfId="24003"/>
    <cellStyle name="Comma 5 2 2 10 2 2 2" xfId="48878"/>
    <cellStyle name="Comma 5 2 2 10 2 3" xfId="36445"/>
    <cellStyle name="Comma 5 2 2 10 3" xfId="10113"/>
    <cellStyle name="Comma 5 2 2 10 3 2" xfId="22556"/>
    <cellStyle name="Comma 5 2 2 10 3 2 2" xfId="47431"/>
    <cellStyle name="Comma 5 2 2 10 3 3" xfId="34998"/>
    <cellStyle name="Comma 5 2 2 10 4" xfId="5097"/>
    <cellStyle name="Comma 5 2 2 10 4 2" xfId="17549"/>
    <cellStyle name="Comma 5 2 2 10 4 2 2" xfId="42424"/>
    <cellStyle name="Comma 5 2 2 10 4 3" xfId="29991"/>
    <cellStyle name="Comma 5 2 2 10 5" xfId="13754"/>
    <cellStyle name="Comma 5 2 2 10 5 2" xfId="38629"/>
    <cellStyle name="Comma 5 2 2 10 6" xfId="26188"/>
    <cellStyle name="Comma 5 2 2 11" xfId="924"/>
    <cellStyle name="Comma 5 2 2 11 2" xfId="7721"/>
    <cellStyle name="Comma 5 2 2 11 2 2" xfId="20167"/>
    <cellStyle name="Comma 5 2 2 11 2 2 2" xfId="45042"/>
    <cellStyle name="Comma 5 2 2 11 2 3" xfId="32609"/>
    <cellStyle name="Comma 5 2 2 11 3" xfId="13724"/>
    <cellStyle name="Comma 5 2 2 11 3 2" xfId="38599"/>
    <cellStyle name="Comma 5 2 2 11 4" xfId="26158"/>
    <cellStyle name="Comma 5 2 2 12" xfId="11539"/>
    <cellStyle name="Comma 5 2 2 12 2" xfId="23973"/>
    <cellStyle name="Comma 5 2 2 12 2 2" xfId="48848"/>
    <cellStyle name="Comma 5 2 2 12 3" xfId="36415"/>
    <cellStyle name="Comma 5 2 2 13" xfId="6501"/>
    <cellStyle name="Comma 5 2 2 13 2" xfId="18950"/>
    <cellStyle name="Comma 5 2 2 13 2 2" xfId="43825"/>
    <cellStyle name="Comma 5 2 2 13 3" xfId="31392"/>
    <cellStyle name="Comma 5 2 2 14" xfId="2642"/>
    <cellStyle name="Comma 5 2 2 14 2" xfId="15160"/>
    <cellStyle name="Comma 5 2 2 14 2 2" xfId="40035"/>
    <cellStyle name="Comma 5 2 2 14 3" xfId="27594"/>
    <cellStyle name="Comma 5 2 2 15" xfId="12962"/>
    <cellStyle name="Comma 5 2 2 15 2" xfId="37837"/>
    <cellStyle name="Comma 5 2 2 16" xfId="25396"/>
    <cellStyle name="Comma 5 2 2 2" xfId="156"/>
    <cellStyle name="Comma 5 2 2 2 10" xfId="11671"/>
    <cellStyle name="Comma 5 2 2 2 10 2" xfId="24105"/>
    <cellStyle name="Comma 5 2 2 2 10 2 2" xfId="48980"/>
    <cellStyle name="Comma 5 2 2 2 10 3" xfId="36547"/>
    <cellStyle name="Comma 5 2 2 2 11" xfId="6531"/>
    <cellStyle name="Comma 5 2 2 2 11 2" xfId="18980"/>
    <cellStyle name="Comma 5 2 2 2 11 2 2" xfId="43855"/>
    <cellStyle name="Comma 5 2 2 2 11 3" xfId="31422"/>
    <cellStyle name="Comma 5 2 2 2 12" xfId="2699"/>
    <cellStyle name="Comma 5 2 2 2 12 2" xfId="15217"/>
    <cellStyle name="Comma 5 2 2 2 12 2 2" xfId="40092"/>
    <cellStyle name="Comma 5 2 2 2 12 3" xfId="27651"/>
    <cellStyle name="Comma 5 2 2 2 13" xfId="12986"/>
    <cellStyle name="Comma 5 2 2 2 13 2" xfId="37861"/>
    <cellStyle name="Comma 5 2 2 2 14" xfId="25420"/>
    <cellStyle name="Comma 5 2 2 2 2" xfId="509"/>
    <cellStyle name="Comma 5 2 2 2 2 10" xfId="2903"/>
    <cellStyle name="Comma 5 2 2 2 2 10 2" xfId="15421"/>
    <cellStyle name="Comma 5 2 2 2 2 10 2 2" xfId="40296"/>
    <cellStyle name="Comma 5 2 2 2 2 10 3" xfId="27855"/>
    <cellStyle name="Comma 5 2 2 2 2 11" xfId="13322"/>
    <cellStyle name="Comma 5 2 2 2 2 11 2" xfId="38197"/>
    <cellStyle name="Comma 5 2 2 2 2 12" xfId="25756"/>
    <cellStyle name="Comma 5 2 2 2 2 2" xfId="868"/>
    <cellStyle name="Comma 5 2 2 2 2 2 2" xfId="1287"/>
    <cellStyle name="Comma 5 2 2 2 2 2 2 2" xfId="9359"/>
    <cellStyle name="Comma 5 2 2 2 2 2 2 2 2" xfId="21802"/>
    <cellStyle name="Comma 5 2 2 2 2 2 2 2 2 2" xfId="46677"/>
    <cellStyle name="Comma 5 2 2 2 2 2 2 2 3" xfId="34244"/>
    <cellStyle name="Comma 5 2 2 2 2 2 2 3" xfId="4341"/>
    <cellStyle name="Comma 5 2 2 2 2 2 2 3 2" xfId="16795"/>
    <cellStyle name="Comma 5 2 2 2 2 2 2 3 2 2" xfId="41670"/>
    <cellStyle name="Comma 5 2 2 2 2 2 2 3 3" xfId="29237"/>
    <cellStyle name="Comma 5 2 2 2 2 2 2 4" xfId="14087"/>
    <cellStyle name="Comma 5 2 2 2 2 2 2 4 2" xfId="38962"/>
    <cellStyle name="Comma 5 2 2 2 2 2 2 5" xfId="26521"/>
    <cellStyle name="Comma 5 2 2 2 2 2 3" xfId="5432"/>
    <cellStyle name="Comma 5 2 2 2 2 2 3 2" xfId="10448"/>
    <cellStyle name="Comma 5 2 2 2 2 2 3 2 2" xfId="22891"/>
    <cellStyle name="Comma 5 2 2 2 2 2 3 2 2 2" xfId="47766"/>
    <cellStyle name="Comma 5 2 2 2 2 2 3 2 3" xfId="35333"/>
    <cellStyle name="Comma 5 2 2 2 2 2 3 3" xfId="17884"/>
    <cellStyle name="Comma 5 2 2 2 2 2 3 3 2" xfId="42759"/>
    <cellStyle name="Comma 5 2 2 2 2 2 3 4" xfId="30326"/>
    <cellStyle name="Comma 5 2 2 2 2 2 4" xfId="8475"/>
    <cellStyle name="Comma 5 2 2 2 2 2 4 2" xfId="20919"/>
    <cellStyle name="Comma 5 2 2 2 2 2 4 2 2" xfId="45794"/>
    <cellStyle name="Comma 5 2 2 2 2 2 4 3" xfId="33361"/>
    <cellStyle name="Comma 5 2 2 2 2 2 5" xfId="11902"/>
    <cellStyle name="Comma 5 2 2 2 2 2 5 2" xfId="24336"/>
    <cellStyle name="Comma 5 2 2 2 2 2 5 2 2" xfId="49211"/>
    <cellStyle name="Comma 5 2 2 2 2 2 5 3" xfId="36778"/>
    <cellStyle name="Comma 5 2 2 2 2 2 6" xfId="6952"/>
    <cellStyle name="Comma 5 2 2 2 2 2 6 2" xfId="19401"/>
    <cellStyle name="Comma 5 2 2 2 2 2 6 2 2" xfId="44276"/>
    <cellStyle name="Comma 5 2 2 2 2 2 6 3" xfId="31843"/>
    <cellStyle name="Comma 5 2 2 2 2 2 7" xfId="3406"/>
    <cellStyle name="Comma 5 2 2 2 2 2 7 2" xfId="15912"/>
    <cellStyle name="Comma 5 2 2 2 2 2 7 2 2" xfId="40787"/>
    <cellStyle name="Comma 5 2 2 2 2 2 7 3" xfId="28346"/>
    <cellStyle name="Comma 5 2 2 2 2 2 8" xfId="13669"/>
    <cellStyle name="Comma 5 2 2 2 2 2 8 2" xfId="38544"/>
    <cellStyle name="Comma 5 2 2 2 2 2 9" xfId="26103"/>
    <cellStyle name="Comma 5 2 2 2 2 3" xfId="1635"/>
    <cellStyle name="Comma 5 2 2 2 2 3 2" xfId="4373"/>
    <cellStyle name="Comma 5 2 2 2 2 3 2 2" xfId="9391"/>
    <cellStyle name="Comma 5 2 2 2 2 3 2 2 2" xfId="21834"/>
    <cellStyle name="Comma 5 2 2 2 2 3 2 2 2 2" xfId="46709"/>
    <cellStyle name="Comma 5 2 2 2 2 3 2 2 3" xfId="34276"/>
    <cellStyle name="Comma 5 2 2 2 2 3 2 3" xfId="16827"/>
    <cellStyle name="Comma 5 2 2 2 2 3 2 3 2" xfId="41702"/>
    <cellStyle name="Comma 5 2 2 2 2 3 2 4" xfId="29269"/>
    <cellStyle name="Comma 5 2 2 2 2 3 3" xfId="5781"/>
    <cellStyle name="Comma 5 2 2 2 2 3 3 2" xfId="10796"/>
    <cellStyle name="Comma 5 2 2 2 2 3 3 2 2" xfId="23239"/>
    <cellStyle name="Comma 5 2 2 2 2 3 3 2 2 2" xfId="48114"/>
    <cellStyle name="Comma 5 2 2 2 2 3 3 2 3" xfId="35681"/>
    <cellStyle name="Comma 5 2 2 2 2 3 3 3" xfId="18232"/>
    <cellStyle name="Comma 5 2 2 2 2 3 3 3 2" xfId="43107"/>
    <cellStyle name="Comma 5 2 2 2 2 3 3 4" xfId="30674"/>
    <cellStyle name="Comma 5 2 2 2 2 3 4" xfId="8507"/>
    <cellStyle name="Comma 5 2 2 2 2 3 4 2" xfId="20951"/>
    <cellStyle name="Comma 5 2 2 2 2 3 4 2 2" xfId="45826"/>
    <cellStyle name="Comma 5 2 2 2 2 3 4 3" xfId="33393"/>
    <cellStyle name="Comma 5 2 2 2 2 3 5" xfId="12250"/>
    <cellStyle name="Comma 5 2 2 2 2 3 5 2" xfId="24684"/>
    <cellStyle name="Comma 5 2 2 2 2 3 5 2 2" xfId="49559"/>
    <cellStyle name="Comma 5 2 2 2 2 3 5 3" xfId="37126"/>
    <cellStyle name="Comma 5 2 2 2 2 3 6" xfId="6984"/>
    <cellStyle name="Comma 5 2 2 2 2 3 6 2" xfId="19433"/>
    <cellStyle name="Comma 5 2 2 2 2 3 6 2 2" xfId="44308"/>
    <cellStyle name="Comma 5 2 2 2 2 3 6 3" xfId="31875"/>
    <cellStyle name="Comma 5 2 2 2 2 3 7" xfId="3438"/>
    <cellStyle name="Comma 5 2 2 2 2 3 7 2" xfId="15944"/>
    <cellStyle name="Comma 5 2 2 2 2 3 7 2 2" xfId="40819"/>
    <cellStyle name="Comma 5 2 2 2 2 3 7 3" xfId="28378"/>
    <cellStyle name="Comma 5 2 2 2 2 3 8" xfId="14435"/>
    <cellStyle name="Comma 5 2 2 2 2 3 8 2" xfId="39310"/>
    <cellStyle name="Comma 5 2 2 2 2 3 9" xfId="26869"/>
    <cellStyle name="Comma 5 2 2 2 2 4" xfId="2427"/>
    <cellStyle name="Comma 5 2 2 2 2 4 2" xfId="5051"/>
    <cellStyle name="Comma 5 2 2 2 2 4 2 2" xfId="10068"/>
    <cellStyle name="Comma 5 2 2 2 2 4 2 2 2" xfId="22511"/>
    <cellStyle name="Comma 5 2 2 2 2 4 2 2 2 2" xfId="47386"/>
    <cellStyle name="Comma 5 2 2 2 2 4 2 2 3" xfId="34953"/>
    <cellStyle name="Comma 5 2 2 2 2 4 2 3" xfId="17504"/>
    <cellStyle name="Comma 5 2 2 2 2 4 2 3 2" xfId="42379"/>
    <cellStyle name="Comma 5 2 2 2 2 4 2 4" xfId="29946"/>
    <cellStyle name="Comma 5 2 2 2 2 4 3" xfId="6449"/>
    <cellStyle name="Comma 5 2 2 2 2 4 3 2" xfId="11464"/>
    <cellStyle name="Comma 5 2 2 2 2 4 3 2 2" xfId="23907"/>
    <cellStyle name="Comma 5 2 2 2 2 4 3 2 2 2" xfId="48782"/>
    <cellStyle name="Comma 5 2 2 2 2 4 3 2 3" xfId="36349"/>
    <cellStyle name="Comma 5 2 2 2 2 4 3 3" xfId="18900"/>
    <cellStyle name="Comma 5 2 2 2 2 4 3 3 2" xfId="43775"/>
    <cellStyle name="Comma 5 2 2 2 2 4 3 4" xfId="31342"/>
    <cellStyle name="Comma 5 2 2 2 2 4 4" xfId="8156"/>
    <cellStyle name="Comma 5 2 2 2 2 4 4 2" xfId="20602"/>
    <cellStyle name="Comma 5 2 2 2 2 4 4 2 2" xfId="45477"/>
    <cellStyle name="Comma 5 2 2 2 2 4 4 3" xfId="33044"/>
    <cellStyle name="Comma 5 2 2 2 2 4 5" xfId="12918"/>
    <cellStyle name="Comma 5 2 2 2 2 4 5 2" xfId="25352"/>
    <cellStyle name="Comma 5 2 2 2 2 4 5 2 2" xfId="50227"/>
    <cellStyle name="Comma 5 2 2 2 2 4 5 3" xfId="37794"/>
    <cellStyle name="Comma 5 2 2 2 2 4 6" xfId="7662"/>
    <cellStyle name="Comma 5 2 2 2 2 4 6 2" xfId="20110"/>
    <cellStyle name="Comma 5 2 2 2 2 4 6 2 2" xfId="44985"/>
    <cellStyle name="Comma 5 2 2 2 2 4 6 3" xfId="32552"/>
    <cellStyle name="Comma 5 2 2 2 2 4 7" xfId="3086"/>
    <cellStyle name="Comma 5 2 2 2 2 4 7 2" xfId="15595"/>
    <cellStyle name="Comma 5 2 2 2 2 4 7 2 2" xfId="40470"/>
    <cellStyle name="Comma 5 2 2 2 2 4 7 3" xfId="28029"/>
    <cellStyle name="Comma 5 2 2 2 2 4 8" xfId="15103"/>
    <cellStyle name="Comma 5 2 2 2 2 4 8 2" xfId="39978"/>
    <cellStyle name="Comma 5 2 2 2 2 4 9" xfId="27537"/>
    <cellStyle name="Comma 5 2 2 2 2 5" xfId="1260"/>
    <cellStyle name="Comma 5 2 2 2 2 5 2" xfId="9042"/>
    <cellStyle name="Comma 5 2 2 2 2 5 2 2" xfId="21485"/>
    <cellStyle name="Comma 5 2 2 2 2 5 2 2 2" xfId="46360"/>
    <cellStyle name="Comma 5 2 2 2 2 5 2 3" xfId="33927"/>
    <cellStyle name="Comma 5 2 2 2 2 5 3" xfId="4024"/>
    <cellStyle name="Comma 5 2 2 2 2 5 3 2" xfId="16478"/>
    <cellStyle name="Comma 5 2 2 2 2 5 3 2 2" xfId="41353"/>
    <cellStyle name="Comma 5 2 2 2 2 5 3 3" xfId="28920"/>
    <cellStyle name="Comma 5 2 2 2 2 5 4" xfId="14060"/>
    <cellStyle name="Comma 5 2 2 2 2 5 4 2" xfId="38935"/>
    <cellStyle name="Comma 5 2 2 2 2 5 5" xfId="26494"/>
    <cellStyle name="Comma 5 2 2 2 2 6" xfId="5405"/>
    <cellStyle name="Comma 5 2 2 2 2 6 2" xfId="10421"/>
    <cellStyle name="Comma 5 2 2 2 2 6 2 2" xfId="22864"/>
    <cellStyle name="Comma 5 2 2 2 2 6 2 2 2" xfId="47739"/>
    <cellStyle name="Comma 5 2 2 2 2 6 2 3" xfId="35306"/>
    <cellStyle name="Comma 5 2 2 2 2 6 3" xfId="17857"/>
    <cellStyle name="Comma 5 2 2 2 2 6 3 2" xfId="42732"/>
    <cellStyle name="Comma 5 2 2 2 2 6 4" xfId="30299"/>
    <cellStyle name="Comma 5 2 2 2 2 7" xfId="7982"/>
    <cellStyle name="Comma 5 2 2 2 2 7 2" xfId="20428"/>
    <cellStyle name="Comma 5 2 2 2 2 7 2 2" xfId="45303"/>
    <cellStyle name="Comma 5 2 2 2 2 7 3" xfId="32870"/>
    <cellStyle name="Comma 5 2 2 2 2 8" xfId="11875"/>
    <cellStyle name="Comma 5 2 2 2 2 8 2" xfId="24309"/>
    <cellStyle name="Comma 5 2 2 2 2 8 2 2" xfId="49184"/>
    <cellStyle name="Comma 5 2 2 2 2 8 3" xfId="36751"/>
    <cellStyle name="Comma 5 2 2 2 2 9" xfId="6635"/>
    <cellStyle name="Comma 5 2 2 2 2 9 2" xfId="19084"/>
    <cellStyle name="Comma 5 2 2 2 2 9 2 2" xfId="43959"/>
    <cellStyle name="Comma 5 2 2 2 2 9 3" xfId="31526"/>
    <cellStyle name="Comma 5 2 2 2 3" xfId="402"/>
    <cellStyle name="Comma 5 2 2 2 3 10" xfId="13218"/>
    <cellStyle name="Comma 5 2 2 2 3 10 2" xfId="38093"/>
    <cellStyle name="Comma 5 2 2 2 3 11" xfId="25652"/>
    <cellStyle name="Comma 5 2 2 2 3 2" xfId="762"/>
    <cellStyle name="Comma 5 2 2 2 3 2 2" xfId="1288"/>
    <cellStyle name="Comma 5 2 2 2 3 2 2 2" xfId="9392"/>
    <cellStyle name="Comma 5 2 2 2 3 2 2 2 2" xfId="21835"/>
    <cellStyle name="Comma 5 2 2 2 3 2 2 2 2 2" xfId="46710"/>
    <cellStyle name="Comma 5 2 2 2 3 2 2 2 3" xfId="34277"/>
    <cellStyle name="Comma 5 2 2 2 3 2 2 3" xfId="4374"/>
    <cellStyle name="Comma 5 2 2 2 3 2 2 3 2" xfId="16828"/>
    <cellStyle name="Comma 5 2 2 2 3 2 2 3 2 2" xfId="41703"/>
    <cellStyle name="Comma 5 2 2 2 3 2 2 3 3" xfId="29270"/>
    <cellStyle name="Comma 5 2 2 2 3 2 2 4" xfId="14088"/>
    <cellStyle name="Comma 5 2 2 2 3 2 2 4 2" xfId="38963"/>
    <cellStyle name="Comma 5 2 2 2 3 2 2 5" xfId="26522"/>
    <cellStyle name="Comma 5 2 2 2 3 2 3" xfId="5433"/>
    <cellStyle name="Comma 5 2 2 2 3 2 3 2" xfId="10449"/>
    <cellStyle name="Comma 5 2 2 2 3 2 3 2 2" xfId="22892"/>
    <cellStyle name="Comma 5 2 2 2 3 2 3 2 2 2" xfId="47767"/>
    <cellStyle name="Comma 5 2 2 2 3 2 3 2 3" xfId="35334"/>
    <cellStyle name="Comma 5 2 2 2 3 2 3 3" xfId="17885"/>
    <cellStyle name="Comma 5 2 2 2 3 2 3 3 2" xfId="42760"/>
    <cellStyle name="Comma 5 2 2 2 3 2 3 4" xfId="30327"/>
    <cellStyle name="Comma 5 2 2 2 3 2 4" xfId="8508"/>
    <cellStyle name="Comma 5 2 2 2 3 2 4 2" xfId="20952"/>
    <cellStyle name="Comma 5 2 2 2 3 2 4 2 2" xfId="45827"/>
    <cellStyle name="Comma 5 2 2 2 3 2 4 3" xfId="33394"/>
    <cellStyle name="Comma 5 2 2 2 3 2 5" xfId="11903"/>
    <cellStyle name="Comma 5 2 2 2 3 2 5 2" xfId="24337"/>
    <cellStyle name="Comma 5 2 2 2 3 2 5 2 2" xfId="49212"/>
    <cellStyle name="Comma 5 2 2 2 3 2 5 3" xfId="36779"/>
    <cellStyle name="Comma 5 2 2 2 3 2 6" xfId="6985"/>
    <cellStyle name="Comma 5 2 2 2 3 2 6 2" xfId="19434"/>
    <cellStyle name="Comma 5 2 2 2 3 2 6 2 2" xfId="44309"/>
    <cellStyle name="Comma 5 2 2 2 3 2 6 3" xfId="31876"/>
    <cellStyle name="Comma 5 2 2 2 3 2 7" xfId="3439"/>
    <cellStyle name="Comma 5 2 2 2 3 2 7 2" xfId="15945"/>
    <cellStyle name="Comma 5 2 2 2 3 2 7 2 2" xfId="40820"/>
    <cellStyle name="Comma 5 2 2 2 3 2 7 3" xfId="28379"/>
    <cellStyle name="Comma 5 2 2 2 3 2 8" xfId="13565"/>
    <cellStyle name="Comma 5 2 2 2 3 2 8 2" xfId="38440"/>
    <cellStyle name="Comma 5 2 2 2 3 2 9" xfId="25999"/>
    <cellStyle name="Comma 5 2 2 2 3 3" xfId="1636"/>
    <cellStyle name="Comma 5 2 2 2 3 3 2" xfId="4947"/>
    <cellStyle name="Comma 5 2 2 2 3 3 2 2" xfId="9964"/>
    <cellStyle name="Comma 5 2 2 2 3 3 2 2 2" xfId="22407"/>
    <cellStyle name="Comma 5 2 2 2 3 3 2 2 2 2" xfId="47282"/>
    <cellStyle name="Comma 5 2 2 2 3 3 2 2 3" xfId="34849"/>
    <cellStyle name="Comma 5 2 2 2 3 3 2 3" xfId="17400"/>
    <cellStyle name="Comma 5 2 2 2 3 3 2 3 2" xfId="42275"/>
    <cellStyle name="Comma 5 2 2 2 3 3 2 4" xfId="29842"/>
    <cellStyle name="Comma 5 2 2 2 3 3 3" xfId="5782"/>
    <cellStyle name="Comma 5 2 2 2 3 3 3 2" xfId="10797"/>
    <cellStyle name="Comma 5 2 2 2 3 3 3 2 2" xfId="23240"/>
    <cellStyle name="Comma 5 2 2 2 3 3 3 2 2 2" xfId="48115"/>
    <cellStyle name="Comma 5 2 2 2 3 3 3 2 3" xfId="35682"/>
    <cellStyle name="Comma 5 2 2 2 3 3 3 3" xfId="18233"/>
    <cellStyle name="Comma 5 2 2 2 3 3 3 3 2" xfId="43108"/>
    <cellStyle name="Comma 5 2 2 2 3 3 3 4" xfId="30675"/>
    <cellStyle name="Comma 5 2 2 2 3 3 4" xfId="8371"/>
    <cellStyle name="Comma 5 2 2 2 3 3 4 2" xfId="20815"/>
    <cellStyle name="Comma 5 2 2 2 3 3 4 2 2" xfId="45690"/>
    <cellStyle name="Comma 5 2 2 2 3 3 4 3" xfId="33257"/>
    <cellStyle name="Comma 5 2 2 2 3 3 5" xfId="12251"/>
    <cellStyle name="Comma 5 2 2 2 3 3 5 2" xfId="24685"/>
    <cellStyle name="Comma 5 2 2 2 3 3 5 2 2" xfId="49560"/>
    <cellStyle name="Comma 5 2 2 2 3 3 5 3" xfId="37127"/>
    <cellStyle name="Comma 5 2 2 2 3 3 6" xfId="7558"/>
    <cellStyle name="Comma 5 2 2 2 3 3 6 2" xfId="20006"/>
    <cellStyle name="Comma 5 2 2 2 3 3 6 2 2" xfId="44881"/>
    <cellStyle name="Comma 5 2 2 2 3 3 6 3" xfId="32448"/>
    <cellStyle name="Comma 5 2 2 2 3 3 7" xfId="3302"/>
    <cellStyle name="Comma 5 2 2 2 3 3 7 2" xfId="15808"/>
    <cellStyle name="Comma 5 2 2 2 3 3 7 2 2" xfId="40683"/>
    <cellStyle name="Comma 5 2 2 2 3 3 7 3" xfId="28242"/>
    <cellStyle name="Comma 5 2 2 2 3 3 8" xfId="14436"/>
    <cellStyle name="Comma 5 2 2 2 3 3 8 2" xfId="39311"/>
    <cellStyle name="Comma 5 2 2 2 3 3 9" xfId="26870"/>
    <cellStyle name="Comma 5 2 2 2 3 4" xfId="2320"/>
    <cellStyle name="Comma 5 2 2 2 3 4 2" xfId="6345"/>
    <cellStyle name="Comma 5 2 2 2 3 4 2 2" xfId="11360"/>
    <cellStyle name="Comma 5 2 2 2 3 4 2 2 2" xfId="23803"/>
    <cellStyle name="Comma 5 2 2 2 3 4 2 2 2 2" xfId="48678"/>
    <cellStyle name="Comma 5 2 2 2 3 4 2 2 3" xfId="36245"/>
    <cellStyle name="Comma 5 2 2 2 3 4 2 3" xfId="18796"/>
    <cellStyle name="Comma 5 2 2 2 3 4 2 3 2" xfId="43671"/>
    <cellStyle name="Comma 5 2 2 2 3 4 2 4" xfId="31238"/>
    <cellStyle name="Comma 5 2 2 2 3 4 3" xfId="12814"/>
    <cellStyle name="Comma 5 2 2 2 3 4 3 2" xfId="25248"/>
    <cellStyle name="Comma 5 2 2 2 3 4 3 2 2" xfId="50123"/>
    <cellStyle name="Comma 5 2 2 2 3 4 3 3" xfId="37690"/>
    <cellStyle name="Comma 5 2 2 2 3 4 4" xfId="9255"/>
    <cellStyle name="Comma 5 2 2 2 3 4 4 2" xfId="21698"/>
    <cellStyle name="Comma 5 2 2 2 3 4 4 2 2" xfId="46573"/>
    <cellStyle name="Comma 5 2 2 2 3 4 4 3" xfId="34140"/>
    <cellStyle name="Comma 5 2 2 2 3 4 5" xfId="4237"/>
    <cellStyle name="Comma 5 2 2 2 3 4 5 2" xfId="16691"/>
    <cellStyle name="Comma 5 2 2 2 3 4 5 2 2" xfId="41566"/>
    <cellStyle name="Comma 5 2 2 2 3 4 5 3" xfId="29133"/>
    <cellStyle name="Comma 5 2 2 2 3 4 6" xfId="14999"/>
    <cellStyle name="Comma 5 2 2 2 3 4 6 2" xfId="39874"/>
    <cellStyle name="Comma 5 2 2 2 3 4 7" xfId="27433"/>
    <cellStyle name="Comma 5 2 2 2 3 5" xfId="1156"/>
    <cellStyle name="Comma 5 2 2 2 3 5 2" xfId="10317"/>
    <cellStyle name="Comma 5 2 2 2 3 5 2 2" xfId="22760"/>
    <cellStyle name="Comma 5 2 2 2 3 5 2 2 2" xfId="47635"/>
    <cellStyle name="Comma 5 2 2 2 3 5 2 3" xfId="35202"/>
    <cellStyle name="Comma 5 2 2 2 3 5 3" xfId="5301"/>
    <cellStyle name="Comma 5 2 2 2 3 5 3 2" xfId="17753"/>
    <cellStyle name="Comma 5 2 2 2 3 5 3 2 2" xfId="42628"/>
    <cellStyle name="Comma 5 2 2 2 3 5 3 3" xfId="30195"/>
    <cellStyle name="Comma 5 2 2 2 3 5 4" xfId="13956"/>
    <cellStyle name="Comma 5 2 2 2 3 5 4 2" xfId="38831"/>
    <cellStyle name="Comma 5 2 2 2 3 5 5" xfId="26390"/>
    <cellStyle name="Comma 5 2 2 2 3 6" xfId="7878"/>
    <cellStyle name="Comma 5 2 2 2 3 6 2" xfId="20324"/>
    <cellStyle name="Comma 5 2 2 2 3 6 2 2" xfId="45199"/>
    <cellStyle name="Comma 5 2 2 2 3 6 3" xfId="32766"/>
    <cellStyle name="Comma 5 2 2 2 3 7" xfId="11771"/>
    <cellStyle name="Comma 5 2 2 2 3 7 2" xfId="24205"/>
    <cellStyle name="Comma 5 2 2 2 3 7 2 2" xfId="49080"/>
    <cellStyle name="Comma 5 2 2 2 3 7 3" xfId="36647"/>
    <cellStyle name="Comma 5 2 2 2 3 8" xfId="6848"/>
    <cellStyle name="Comma 5 2 2 2 3 8 2" xfId="19297"/>
    <cellStyle name="Comma 5 2 2 2 3 8 2 2" xfId="44172"/>
    <cellStyle name="Comma 5 2 2 2 3 8 3" xfId="31739"/>
    <cellStyle name="Comma 5 2 2 2 3 9" xfId="2799"/>
    <cellStyle name="Comma 5 2 2 2 3 9 2" xfId="15317"/>
    <cellStyle name="Comma 5 2 2 2 3 9 2 2" xfId="40192"/>
    <cellStyle name="Comma 5 2 2 2 3 9 3" xfId="27751"/>
    <cellStyle name="Comma 5 2 2 2 4" xfId="300"/>
    <cellStyle name="Comma 5 2 2 2 4 2" xfId="1286"/>
    <cellStyle name="Comma 5 2 2 2 4 2 2" xfId="9155"/>
    <cellStyle name="Comma 5 2 2 2 4 2 2 2" xfId="21598"/>
    <cellStyle name="Comma 5 2 2 2 4 2 2 2 2" xfId="46473"/>
    <cellStyle name="Comma 5 2 2 2 4 2 2 3" xfId="34040"/>
    <cellStyle name="Comma 5 2 2 2 4 2 3" xfId="4137"/>
    <cellStyle name="Comma 5 2 2 2 4 2 3 2" xfId="16591"/>
    <cellStyle name="Comma 5 2 2 2 4 2 3 2 2" xfId="41466"/>
    <cellStyle name="Comma 5 2 2 2 4 2 3 3" xfId="29033"/>
    <cellStyle name="Comma 5 2 2 2 4 2 4" xfId="14086"/>
    <cellStyle name="Comma 5 2 2 2 4 2 4 2" xfId="38961"/>
    <cellStyle name="Comma 5 2 2 2 4 2 5" xfId="26520"/>
    <cellStyle name="Comma 5 2 2 2 4 3" xfId="5431"/>
    <cellStyle name="Comma 5 2 2 2 4 3 2" xfId="10447"/>
    <cellStyle name="Comma 5 2 2 2 4 3 2 2" xfId="22890"/>
    <cellStyle name="Comma 5 2 2 2 4 3 2 2 2" xfId="47765"/>
    <cellStyle name="Comma 5 2 2 2 4 3 2 3" xfId="35332"/>
    <cellStyle name="Comma 5 2 2 2 4 3 3" xfId="17883"/>
    <cellStyle name="Comma 5 2 2 2 4 3 3 2" xfId="42758"/>
    <cellStyle name="Comma 5 2 2 2 4 3 4" xfId="30325"/>
    <cellStyle name="Comma 5 2 2 2 4 4" xfId="8271"/>
    <cellStyle name="Comma 5 2 2 2 4 4 2" xfId="20715"/>
    <cellStyle name="Comma 5 2 2 2 4 4 2 2" xfId="45590"/>
    <cellStyle name="Comma 5 2 2 2 4 4 3" xfId="33157"/>
    <cellStyle name="Comma 5 2 2 2 4 5" xfId="11901"/>
    <cellStyle name="Comma 5 2 2 2 4 5 2" xfId="24335"/>
    <cellStyle name="Comma 5 2 2 2 4 5 2 2" xfId="49210"/>
    <cellStyle name="Comma 5 2 2 2 4 5 3" xfId="36777"/>
    <cellStyle name="Comma 5 2 2 2 4 6" xfId="6748"/>
    <cellStyle name="Comma 5 2 2 2 4 6 2" xfId="19197"/>
    <cellStyle name="Comma 5 2 2 2 4 6 2 2" xfId="44072"/>
    <cellStyle name="Comma 5 2 2 2 4 6 3" xfId="31639"/>
    <cellStyle name="Comma 5 2 2 2 4 7" xfId="3202"/>
    <cellStyle name="Comma 5 2 2 2 4 7 2" xfId="15708"/>
    <cellStyle name="Comma 5 2 2 2 4 7 2 2" xfId="40583"/>
    <cellStyle name="Comma 5 2 2 2 4 7 3" xfId="28142"/>
    <cellStyle name="Comma 5 2 2 2 4 8" xfId="13118"/>
    <cellStyle name="Comma 5 2 2 2 4 8 2" xfId="37993"/>
    <cellStyle name="Comma 5 2 2 2 4 9" xfId="25552"/>
    <cellStyle name="Comma 5 2 2 2 5" xfId="661"/>
    <cellStyle name="Comma 5 2 2 2 5 2" xfId="1634"/>
    <cellStyle name="Comma 5 2 2 2 5 2 2" xfId="9390"/>
    <cellStyle name="Comma 5 2 2 2 5 2 2 2" xfId="21833"/>
    <cellStyle name="Comma 5 2 2 2 5 2 2 2 2" xfId="46708"/>
    <cellStyle name="Comma 5 2 2 2 5 2 2 3" xfId="34275"/>
    <cellStyle name="Comma 5 2 2 2 5 2 3" xfId="4372"/>
    <cellStyle name="Comma 5 2 2 2 5 2 3 2" xfId="16826"/>
    <cellStyle name="Comma 5 2 2 2 5 2 3 2 2" xfId="41701"/>
    <cellStyle name="Comma 5 2 2 2 5 2 3 3" xfId="29268"/>
    <cellStyle name="Comma 5 2 2 2 5 2 4" xfId="14434"/>
    <cellStyle name="Comma 5 2 2 2 5 2 4 2" xfId="39309"/>
    <cellStyle name="Comma 5 2 2 2 5 2 5" xfId="26868"/>
    <cellStyle name="Comma 5 2 2 2 5 3" xfId="5780"/>
    <cellStyle name="Comma 5 2 2 2 5 3 2" xfId="10795"/>
    <cellStyle name="Comma 5 2 2 2 5 3 2 2" xfId="23238"/>
    <cellStyle name="Comma 5 2 2 2 5 3 2 2 2" xfId="48113"/>
    <cellStyle name="Comma 5 2 2 2 5 3 2 3" xfId="35680"/>
    <cellStyle name="Comma 5 2 2 2 5 3 3" xfId="18231"/>
    <cellStyle name="Comma 5 2 2 2 5 3 3 2" xfId="43106"/>
    <cellStyle name="Comma 5 2 2 2 5 3 4" xfId="30673"/>
    <cellStyle name="Comma 5 2 2 2 5 4" xfId="8506"/>
    <cellStyle name="Comma 5 2 2 2 5 4 2" xfId="20950"/>
    <cellStyle name="Comma 5 2 2 2 5 4 2 2" xfId="45825"/>
    <cellStyle name="Comma 5 2 2 2 5 4 3" xfId="33392"/>
    <cellStyle name="Comma 5 2 2 2 5 5" xfId="12249"/>
    <cellStyle name="Comma 5 2 2 2 5 5 2" xfId="24683"/>
    <cellStyle name="Comma 5 2 2 2 5 5 2 2" xfId="49558"/>
    <cellStyle name="Comma 5 2 2 2 5 5 3" xfId="37125"/>
    <cellStyle name="Comma 5 2 2 2 5 6" xfId="6983"/>
    <cellStyle name="Comma 5 2 2 2 5 6 2" xfId="19432"/>
    <cellStyle name="Comma 5 2 2 2 5 6 2 2" xfId="44307"/>
    <cellStyle name="Comma 5 2 2 2 5 6 3" xfId="31874"/>
    <cellStyle name="Comma 5 2 2 2 5 7" xfId="3437"/>
    <cellStyle name="Comma 5 2 2 2 5 7 2" xfId="15943"/>
    <cellStyle name="Comma 5 2 2 2 5 7 2 2" xfId="40818"/>
    <cellStyle name="Comma 5 2 2 2 5 7 3" xfId="28377"/>
    <cellStyle name="Comma 5 2 2 2 5 8" xfId="13465"/>
    <cellStyle name="Comma 5 2 2 2 5 8 2" xfId="38340"/>
    <cellStyle name="Comma 5 2 2 2 5 9" xfId="25899"/>
    <cellStyle name="Comma 5 2 2 2 6" xfId="2218"/>
    <cellStyle name="Comma 5 2 2 2 6 2" xfId="4847"/>
    <cellStyle name="Comma 5 2 2 2 6 2 2" xfId="9864"/>
    <cellStyle name="Comma 5 2 2 2 6 2 2 2" xfId="22307"/>
    <cellStyle name="Comma 5 2 2 2 6 2 2 2 2" xfId="47182"/>
    <cellStyle name="Comma 5 2 2 2 6 2 2 3" xfId="34749"/>
    <cellStyle name="Comma 5 2 2 2 6 2 3" xfId="17300"/>
    <cellStyle name="Comma 5 2 2 2 6 2 3 2" xfId="42175"/>
    <cellStyle name="Comma 5 2 2 2 6 2 4" xfId="29742"/>
    <cellStyle name="Comma 5 2 2 2 6 3" xfId="6245"/>
    <cellStyle name="Comma 5 2 2 2 6 3 2" xfId="11260"/>
    <cellStyle name="Comma 5 2 2 2 6 3 2 2" xfId="23703"/>
    <cellStyle name="Comma 5 2 2 2 6 3 2 2 2" xfId="48578"/>
    <cellStyle name="Comma 5 2 2 2 6 3 2 3" xfId="36145"/>
    <cellStyle name="Comma 5 2 2 2 6 3 3" xfId="18696"/>
    <cellStyle name="Comma 5 2 2 2 6 3 3 2" xfId="43571"/>
    <cellStyle name="Comma 5 2 2 2 6 3 4" xfId="31138"/>
    <cellStyle name="Comma 5 2 2 2 6 4" xfId="8052"/>
    <cellStyle name="Comma 5 2 2 2 6 4 2" xfId="20498"/>
    <cellStyle name="Comma 5 2 2 2 6 4 2 2" xfId="45373"/>
    <cellStyle name="Comma 5 2 2 2 6 4 3" xfId="32940"/>
    <cellStyle name="Comma 5 2 2 2 6 5" xfId="12714"/>
    <cellStyle name="Comma 5 2 2 2 6 5 2" xfId="25148"/>
    <cellStyle name="Comma 5 2 2 2 6 5 2 2" xfId="50023"/>
    <cellStyle name="Comma 5 2 2 2 6 5 3" xfId="37590"/>
    <cellStyle name="Comma 5 2 2 2 6 6" xfId="7458"/>
    <cellStyle name="Comma 5 2 2 2 6 6 2" xfId="19906"/>
    <cellStyle name="Comma 5 2 2 2 6 6 2 2" xfId="44781"/>
    <cellStyle name="Comma 5 2 2 2 6 6 3" xfId="32348"/>
    <cellStyle name="Comma 5 2 2 2 6 7" xfId="2979"/>
    <cellStyle name="Comma 5 2 2 2 6 7 2" xfId="15491"/>
    <cellStyle name="Comma 5 2 2 2 6 7 2 2" xfId="40366"/>
    <cellStyle name="Comma 5 2 2 2 6 7 3" xfId="27925"/>
    <cellStyle name="Comma 5 2 2 2 6 8" xfId="14899"/>
    <cellStyle name="Comma 5 2 2 2 6 8 2" xfId="39774"/>
    <cellStyle name="Comma 5 2 2 2 6 9" xfId="27333"/>
    <cellStyle name="Comma 5 2 2 2 7" xfId="1056"/>
    <cellStyle name="Comma 5 2 2 2 7 2" xfId="8938"/>
    <cellStyle name="Comma 5 2 2 2 7 2 2" xfId="21381"/>
    <cellStyle name="Comma 5 2 2 2 7 2 2 2" xfId="46256"/>
    <cellStyle name="Comma 5 2 2 2 7 2 3" xfId="33823"/>
    <cellStyle name="Comma 5 2 2 2 7 3" xfId="3920"/>
    <cellStyle name="Comma 5 2 2 2 7 3 2" xfId="16374"/>
    <cellStyle name="Comma 5 2 2 2 7 3 2 2" xfId="41249"/>
    <cellStyle name="Comma 5 2 2 2 7 3 3" xfId="28816"/>
    <cellStyle name="Comma 5 2 2 2 7 4" xfId="13856"/>
    <cellStyle name="Comma 5 2 2 2 7 4 2" xfId="38731"/>
    <cellStyle name="Comma 5 2 2 2 7 5" xfId="26290"/>
    <cellStyle name="Comma 5 2 2 2 8" xfId="5201"/>
    <cellStyle name="Comma 5 2 2 2 8 2" xfId="10217"/>
    <cellStyle name="Comma 5 2 2 2 8 2 2" xfId="22660"/>
    <cellStyle name="Comma 5 2 2 2 8 2 2 2" xfId="47535"/>
    <cellStyle name="Comma 5 2 2 2 8 2 3" xfId="35102"/>
    <cellStyle name="Comma 5 2 2 2 8 3" xfId="17653"/>
    <cellStyle name="Comma 5 2 2 2 8 3 2" xfId="42528"/>
    <cellStyle name="Comma 5 2 2 2 8 4" xfId="30095"/>
    <cellStyle name="Comma 5 2 2 2 9" xfId="7778"/>
    <cellStyle name="Comma 5 2 2 2 9 2" xfId="20224"/>
    <cellStyle name="Comma 5 2 2 2 9 2 2" xfId="45099"/>
    <cellStyle name="Comma 5 2 2 2 9 3" xfId="32666"/>
    <cellStyle name="Comma 5 2 2 3" xfId="186"/>
    <cellStyle name="Comma 5 2 2 3 10" xfId="6574"/>
    <cellStyle name="Comma 5 2 2 3 10 2" xfId="19023"/>
    <cellStyle name="Comma 5 2 2 3 10 2 2" xfId="43898"/>
    <cellStyle name="Comma 5 2 2 3 10 3" xfId="31465"/>
    <cellStyle name="Comma 5 2 2 3 11" xfId="2742"/>
    <cellStyle name="Comma 5 2 2 3 11 2" xfId="15260"/>
    <cellStyle name="Comma 5 2 2 3 11 2 2" xfId="40135"/>
    <cellStyle name="Comma 5 2 2 3 11 3" xfId="27694"/>
    <cellStyle name="Comma 5 2 2 3 12" xfId="13016"/>
    <cellStyle name="Comma 5 2 2 3 12 2" xfId="37891"/>
    <cellStyle name="Comma 5 2 2 3 13" xfId="25450"/>
    <cellStyle name="Comma 5 2 2 3 2" xfId="447"/>
    <cellStyle name="Comma 5 2 2 3 2 10" xfId="13261"/>
    <cellStyle name="Comma 5 2 2 3 2 10 2" xfId="38136"/>
    <cellStyle name="Comma 5 2 2 3 2 11" xfId="25695"/>
    <cellStyle name="Comma 5 2 2 3 2 2" xfId="807"/>
    <cellStyle name="Comma 5 2 2 3 2 2 2" xfId="1290"/>
    <cellStyle name="Comma 5 2 2 3 2 2 2 2" xfId="9394"/>
    <cellStyle name="Comma 5 2 2 3 2 2 2 2 2" xfId="21837"/>
    <cellStyle name="Comma 5 2 2 3 2 2 2 2 2 2" xfId="46712"/>
    <cellStyle name="Comma 5 2 2 3 2 2 2 2 3" xfId="34279"/>
    <cellStyle name="Comma 5 2 2 3 2 2 2 3" xfId="4376"/>
    <cellStyle name="Comma 5 2 2 3 2 2 2 3 2" xfId="16830"/>
    <cellStyle name="Comma 5 2 2 3 2 2 2 3 2 2" xfId="41705"/>
    <cellStyle name="Comma 5 2 2 3 2 2 2 3 3" xfId="29272"/>
    <cellStyle name="Comma 5 2 2 3 2 2 2 4" xfId="14090"/>
    <cellStyle name="Comma 5 2 2 3 2 2 2 4 2" xfId="38965"/>
    <cellStyle name="Comma 5 2 2 3 2 2 2 5" xfId="26524"/>
    <cellStyle name="Comma 5 2 2 3 2 2 3" xfId="5435"/>
    <cellStyle name="Comma 5 2 2 3 2 2 3 2" xfId="10451"/>
    <cellStyle name="Comma 5 2 2 3 2 2 3 2 2" xfId="22894"/>
    <cellStyle name="Comma 5 2 2 3 2 2 3 2 2 2" xfId="47769"/>
    <cellStyle name="Comma 5 2 2 3 2 2 3 2 3" xfId="35336"/>
    <cellStyle name="Comma 5 2 2 3 2 2 3 3" xfId="17887"/>
    <cellStyle name="Comma 5 2 2 3 2 2 3 3 2" xfId="42762"/>
    <cellStyle name="Comma 5 2 2 3 2 2 3 4" xfId="30329"/>
    <cellStyle name="Comma 5 2 2 3 2 2 4" xfId="8510"/>
    <cellStyle name="Comma 5 2 2 3 2 2 4 2" xfId="20954"/>
    <cellStyle name="Comma 5 2 2 3 2 2 4 2 2" xfId="45829"/>
    <cellStyle name="Comma 5 2 2 3 2 2 4 3" xfId="33396"/>
    <cellStyle name="Comma 5 2 2 3 2 2 5" xfId="11905"/>
    <cellStyle name="Comma 5 2 2 3 2 2 5 2" xfId="24339"/>
    <cellStyle name="Comma 5 2 2 3 2 2 5 2 2" xfId="49214"/>
    <cellStyle name="Comma 5 2 2 3 2 2 5 3" xfId="36781"/>
    <cellStyle name="Comma 5 2 2 3 2 2 6" xfId="6987"/>
    <cellStyle name="Comma 5 2 2 3 2 2 6 2" xfId="19436"/>
    <cellStyle name="Comma 5 2 2 3 2 2 6 2 2" xfId="44311"/>
    <cellStyle name="Comma 5 2 2 3 2 2 6 3" xfId="31878"/>
    <cellStyle name="Comma 5 2 2 3 2 2 7" xfId="3441"/>
    <cellStyle name="Comma 5 2 2 3 2 2 7 2" xfId="15947"/>
    <cellStyle name="Comma 5 2 2 3 2 2 7 2 2" xfId="40822"/>
    <cellStyle name="Comma 5 2 2 3 2 2 7 3" xfId="28381"/>
    <cellStyle name="Comma 5 2 2 3 2 2 8" xfId="13608"/>
    <cellStyle name="Comma 5 2 2 3 2 2 8 2" xfId="38483"/>
    <cellStyle name="Comma 5 2 2 3 2 2 9" xfId="26042"/>
    <cellStyle name="Comma 5 2 2 3 2 3" xfId="1638"/>
    <cellStyle name="Comma 5 2 2 3 2 3 2" xfId="4990"/>
    <cellStyle name="Comma 5 2 2 3 2 3 2 2" xfId="10007"/>
    <cellStyle name="Comma 5 2 2 3 2 3 2 2 2" xfId="22450"/>
    <cellStyle name="Comma 5 2 2 3 2 3 2 2 2 2" xfId="47325"/>
    <cellStyle name="Comma 5 2 2 3 2 3 2 2 3" xfId="34892"/>
    <cellStyle name="Comma 5 2 2 3 2 3 2 3" xfId="17443"/>
    <cellStyle name="Comma 5 2 2 3 2 3 2 3 2" xfId="42318"/>
    <cellStyle name="Comma 5 2 2 3 2 3 2 4" xfId="29885"/>
    <cellStyle name="Comma 5 2 2 3 2 3 3" xfId="5784"/>
    <cellStyle name="Comma 5 2 2 3 2 3 3 2" xfId="10799"/>
    <cellStyle name="Comma 5 2 2 3 2 3 3 2 2" xfId="23242"/>
    <cellStyle name="Comma 5 2 2 3 2 3 3 2 2 2" xfId="48117"/>
    <cellStyle name="Comma 5 2 2 3 2 3 3 2 3" xfId="35684"/>
    <cellStyle name="Comma 5 2 2 3 2 3 3 3" xfId="18235"/>
    <cellStyle name="Comma 5 2 2 3 2 3 3 3 2" xfId="43110"/>
    <cellStyle name="Comma 5 2 2 3 2 3 3 4" xfId="30677"/>
    <cellStyle name="Comma 5 2 2 3 2 3 4" xfId="8414"/>
    <cellStyle name="Comma 5 2 2 3 2 3 4 2" xfId="20858"/>
    <cellStyle name="Comma 5 2 2 3 2 3 4 2 2" xfId="45733"/>
    <cellStyle name="Comma 5 2 2 3 2 3 4 3" xfId="33300"/>
    <cellStyle name="Comma 5 2 2 3 2 3 5" xfId="12253"/>
    <cellStyle name="Comma 5 2 2 3 2 3 5 2" xfId="24687"/>
    <cellStyle name="Comma 5 2 2 3 2 3 5 2 2" xfId="49562"/>
    <cellStyle name="Comma 5 2 2 3 2 3 5 3" xfId="37129"/>
    <cellStyle name="Comma 5 2 2 3 2 3 6" xfId="7601"/>
    <cellStyle name="Comma 5 2 2 3 2 3 6 2" xfId="20049"/>
    <cellStyle name="Comma 5 2 2 3 2 3 6 2 2" xfId="44924"/>
    <cellStyle name="Comma 5 2 2 3 2 3 6 3" xfId="32491"/>
    <cellStyle name="Comma 5 2 2 3 2 3 7" xfId="3345"/>
    <cellStyle name="Comma 5 2 2 3 2 3 7 2" xfId="15851"/>
    <cellStyle name="Comma 5 2 2 3 2 3 7 2 2" xfId="40726"/>
    <cellStyle name="Comma 5 2 2 3 2 3 7 3" xfId="28285"/>
    <cellStyle name="Comma 5 2 2 3 2 3 8" xfId="14438"/>
    <cellStyle name="Comma 5 2 2 3 2 3 8 2" xfId="39313"/>
    <cellStyle name="Comma 5 2 2 3 2 3 9" xfId="26872"/>
    <cellStyle name="Comma 5 2 2 3 2 4" xfId="2365"/>
    <cellStyle name="Comma 5 2 2 3 2 4 2" xfId="6388"/>
    <cellStyle name="Comma 5 2 2 3 2 4 2 2" xfId="11403"/>
    <cellStyle name="Comma 5 2 2 3 2 4 2 2 2" xfId="23846"/>
    <cellStyle name="Comma 5 2 2 3 2 4 2 2 2 2" xfId="48721"/>
    <cellStyle name="Comma 5 2 2 3 2 4 2 2 3" xfId="36288"/>
    <cellStyle name="Comma 5 2 2 3 2 4 2 3" xfId="18839"/>
    <cellStyle name="Comma 5 2 2 3 2 4 2 3 2" xfId="43714"/>
    <cellStyle name="Comma 5 2 2 3 2 4 2 4" xfId="31281"/>
    <cellStyle name="Comma 5 2 2 3 2 4 3" xfId="12857"/>
    <cellStyle name="Comma 5 2 2 3 2 4 3 2" xfId="25291"/>
    <cellStyle name="Comma 5 2 2 3 2 4 3 2 2" xfId="50166"/>
    <cellStyle name="Comma 5 2 2 3 2 4 3 3" xfId="37733"/>
    <cellStyle name="Comma 5 2 2 3 2 4 4" xfId="9298"/>
    <cellStyle name="Comma 5 2 2 3 2 4 4 2" xfId="21741"/>
    <cellStyle name="Comma 5 2 2 3 2 4 4 2 2" xfId="46616"/>
    <cellStyle name="Comma 5 2 2 3 2 4 4 3" xfId="34183"/>
    <cellStyle name="Comma 5 2 2 3 2 4 5" xfId="4280"/>
    <cellStyle name="Comma 5 2 2 3 2 4 5 2" xfId="16734"/>
    <cellStyle name="Comma 5 2 2 3 2 4 5 2 2" xfId="41609"/>
    <cellStyle name="Comma 5 2 2 3 2 4 5 3" xfId="29176"/>
    <cellStyle name="Comma 5 2 2 3 2 4 6" xfId="15042"/>
    <cellStyle name="Comma 5 2 2 3 2 4 6 2" xfId="39917"/>
    <cellStyle name="Comma 5 2 2 3 2 4 7" xfId="27476"/>
    <cellStyle name="Comma 5 2 2 3 2 5" xfId="1199"/>
    <cellStyle name="Comma 5 2 2 3 2 5 2" xfId="10360"/>
    <cellStyle name="Comma 5 2 2 3 2 5 2 2" xfId="22803"/>
    <cellStyle name="Comma 5 2 2 3 2 5 2 2 2" xfId="47678"/>
    <cellStyle name="Comma 5 2 2 3 2 5 2 3" xfId="35245"/>
    <cellStyle name="Comma 5 2 2 3 2 5 3" xfId="5344"/>
    <cellStyle name="Comma 5 2 2 3 2 5 3 2" xfId="17796"/>
    <cellStyle name="Comma 5 2 2 3 2 5 3 2 2" xfId="42671"/>
    <cellStyle name="Comma 5 2 2 3 2 5 3 3" xfId="30238"/>
    <cellStyle name="Comma 5 2 2 3 2 5 4" xfId="13999"/>
    <cellStyle name="Comma 5 2 2 3 2 5 4 2" xfId="38874"/>
    <cellStyle name="Comma 5 2 2 3 2 5 5" xfId="26433"/>
    <cellStyle name="Comma 5 2 2 3 2 6" xfId="7921"/>
    <cellStyle name="Comma 5 2 2 3 2 6 2" xfId="20367"/>
    <cellStyle name="Comma 5 2 2 3 2 6 2 2" xfId="45242"/>
    <cellStyle name="Comma 5 2 2 3 2 6 3" xfId="32809"/>
    <cellStyle name="Comma 5 2 2 3 2 7" xfId="11814"/>
    <cellStyle name="Comma 5 2 2 3 2 7 2" xfId="24248"/>
    <cellStyle name="Comma 5 2 2 3 2 7 2 2" xfId="49123"/>
    <cellStyle name="Comma 5 2 2 3 2 7 3" xfId="36690"/>
    <cellStyle name="Comma 5 2 2 3 2 8" xfId="6891"/>
    <cellStyle name="Comma 5 2 2 3 2 8 2" xfId="19340"/>
    <cellStyle name="Comma 5 2 2 3 2 8 2 2" xfId="44215"/>
    <cellStyle name="Comma 5 2 2 3 2 8 3" xfId="31782"/>
    <cellStyle name="Comma 5 2 2 3 2 9" xfId="2842"/>
    <cellStyle name="Comma 5 2 2 3 2 9 2" xfId="15360"/>
    <cellStyle name="Comma 5 2 2 3 2 9 2 2" xfId="40235"/>
    <cellStyle name="Comma 5 2 2 3 2 9 3" xfId="27794"/>
    <cellStyle name="Comma 5 2 2 3 3" xfId="345"/>
    <cellStyle name="Comma 5 2 2 3 3 2" xfId="1289"/>
    <cellStyle name="Comma 5 2 2 3 3 2 2" xfId="9198"/>
    <cellStyle name="Comma 5 2 2 3 3 2 2 2" xfId="21641"/>
    <cellStyle name="Comma 5 2 2 3 3 2 2 2 2" xfId="46516"/>
    <cellStyle name="Comma 5 2 2 3 3 2 2 3" xfId="34083"/>
    <cellStyle name="Comma 5 2 2 3 3 2 3" xfId="4180"/>
    <cellStyle name="Comma 5 2 2 3 3 2 3 2" xfId="16634"/>
    <cellStyle name="Comma 5 2 2 3 3 2 3 2 2" xfId="41509"/>
    <cellStyle name="Comma 5 2 2 3 3 2 3 3" xfId="29076"/>
    <cellStyle name="Comma 5 2 2 3 3 2 4" xfId="14089"/>
    <cellStyle name="Comma 5 2 2 3 3 2 4 2" xfId="38964"/>
    <cellStyle name="Comma 5 2 2 3 3 2 5" xfId="26523"/>
    <cellStyle name="Comma 5 2 2 3 3 3" xfId="5434"/>
    <cellStyle name="Comma 5 2 2 3 3 3 2" xfId="10450"/>
    <cellStyle name="Comma 5 2 2 3 3 3 2 2" xfId="22893"/>
    <cellStyle name="Comma 5 2 2 3 3 3 2 2 2" xfId="47768"/>
    <cellStyle name="Comma 5 2 2 3 3 3 2 3" xfId="35335"/>
    <cellStyle name="Comma 5 2 2 3 3 3 3" xfId="17886"/>
    <cellStyle name="Comma 5 2 2 3 3 3 3 2" xfId="42761"/>
    <cellStyle name="Comma 5 2 2 3 3 3 4" xfId="30328"/>
    <cellStyle name="Comma 5 2 2 3 3 4" xfId="8314"/>
    <cellStyle name="Comma 5 2 2 3 3 4 2" xfId="20758"/>
    <cellStyle name="Comma 5 2 2 3 3 4 2 2" xfId="45633"/>
    <cellStyle name="Comma 5 2 2 3 3 4 3" xfId="33200"/>
    <cellStyle name="Comma 5 2 2 3 3 5" xfId="11904"/>
    <cellStyle name="Comma 5 2 2 3 3 5 2" xfId="24338"/>
    <cellStyle name="Comma 5 2 2 3 3 5 2 2" xfId="49213"/>
    <cellStyle name="Comma 5 2 2 3 3 5 3" xfId="36780"/>
    <cellStyle name="Comma 5 2 2 3 3 6" xfId="6791"/>
    <cellStyle name="Comma 5 2 2 3 3 6 2" xfId="19240"/>
    <cellStyle name="Comma 5 2 2 3 3 6 2 2" xfId="44115"/>
    <cellStyle name="Comma 5 2 2 3 3 6 3" xfId="31682"/>
    <cellStyle name="Comma 5 2 2 3 3 7" xfId="3245"/>
    <cellStyle name="Comma 5 2 2 3 3 7 2" xfId="15751"/>
    <cellStyle name="Comma 5 2 2 3 3 7 2 2" xfId="40626"/>
    <cellStyle name="Comma 5 2 2 3 3 7 3" xfId="28185"/>
    <cellStyle name="Comma 5 2 2 3 3 8" xfId="13161"/>
    <cellStyle name="Comma 5 2 2 3 3 8 2" xfId="38036"/>
    <cellStyle name="Comma 5 2 2 3 3 9" xfId="25595"/>
    <cellStyle name="Comma 5 2 2 3 4" xfId="705"/>
    <cellStyle name="Comma 5 2 2 3 4 2" xfId="1637"/>
    <cellStyle name="Comma 5 2 2 3 4 2 2" xfId="9393"/>
    <cellStyle name="Comma 5 2 2 3 4 2 2 2" xfId="21836"/>
    <cellStyle name="Comma 5 2 2 3 4 2 2 2 2" xfId="46711"/>
    <cellStyle name="Comma 5 2 2 3 4 2 2 3" xfId="34278"/>
    <cellStyle name="Comma 5 2 2 3 4 2 3" xfId="4375"/>
    <cellStyle name="Comma 5 2 2 3 4 2 3 2" xfId="16829"/>
    <cellStyle name="Comma 5 2 2 3 4 2 3 2 2" xfId="41704"/>
    <cellStyle name="Comma 5 2 2 3 4 2 3 3" xfId="29271"/>
    <cellStyle name="Comma 5 2 2 3 4 2 4" xfId="14437"/>
    <cellStyle name="Comma 5 2 2 3 4 2 4 2" xfId="39312"/>
    <cellStyle name="Comma 5 2 2 3 4 2 5" xfId="26871"/>
    <cellStyle name="Comma 5 2 2 3 4 3" xfId="5783"/>
    <cellStyle name="Comma 5 2 2 3 4 3 2" xfId="10798"/>
    <cellStyle name="Comma 5 2 2 3 4 3 2 2" xfId="23241"/>
    <cellStyle name="Comma 5 2 2 3 4 3 2 2 2" xfId="48116"/>
    <cellStyle name="Comma 5 2 2 3 4 3 2 3" xfId="35683"/>
    <cellStyle name="Comma 5 2 2 3 4 3 3" xfId="18234"/>
    <cellStyle name="Comma 5 2 2 3 4 3 3 2" xfId="43109"/>
    <cellStyle name="Comma 5 2 2 3 4 3 4" xfId="30676"/>
    <cellStyle name="Comma 5 2 2 3 4 4" xfId="8509"/>
    <cellStyle name="Comma 5 2 2 3 4 4 2" xfId="20953"/>
    <cellStyle name="Comma 5 2 2 3 4 4 2 2" xfId="45828"/>
    <cellStyle name="Comma 5 2 2 3 4 4 3" xfId="33395"/>
    <cellStyle name="Comma 5 2 2 3 4 5" xfId="12252"/>
    <cellStyle name="Comma 5 2 2 3 4 5 2" xfId="24686"/>
    <cellStyle name="Comma 5 2 2 3 4 5 2 2" xfId="49561"/>
    <cellStyle name="Comma 5 2 2 3 4 5 3" xfId="37128"/>
    <cellStyle name="Comma 5 2 2 3 4 6" xfId="6986"/>
    <cellStyle name="Comma 5 2 2 3 4 6 2" xfId="19435"/>
    <cellStyle name="Comma 5 2 2 3 4 6 2 2" xfId="44310"/>
    <cellStyle name="Comma 5 2 2 3 4 6 3" xfId="31877"/>
    <cellStyle name="Comma 5 2 2 3 4 7" xfId="3440"/>
    <cellStyle name="Comma 5 2 2 3 4 7 2" xfId="15946"/>
    <cellStyle name="Comma 5 2 2 3 4 7 2 2" xfId="40821"/>
    <cellStyle name="Comma 5 2 2 3 4 7 3" xfId="28380"/>
    <cellStyle name="Comma 5 2 2 3 4 8" xfId="13508"/>
    <cellStyle name="Comma 5 2 2 3 4 8 2" xfId="38383"/>
    <cellStyle name="Comma 5 2 2 3 4 9" xfId="25942"/>
    <cellStyle name="Comma 5 2 2 3 5" xfId="2263"/>
    <cellStyle name="Comma 5 2 2 3 5 2" xfId="4890"/>
    <cellStyle name="Comma 5 2 2 3 5 2 2" xfId="9907"/>
    <cellStyle name="Comma 5 2 2 3 5 2 2 2" xfId="22350"/>
    <cellStyle name="Comma 5 2 2 3 5 2 2 2 2" xfId="47225"/>
    <cellStyle name="Comma 5 2 2 3 5 2 2 3" xfId="34792"/>
    <cellStyle name="Comma 5 2 2 3 5 2 3" xfId="17343"/>
    <cellStyle name="Comma 5 2 2 3 5 2 3 2" xfId="42218"/>
    <cellStyle name="Comma 5 2 2 3 5 2 4" xfId="29785"/>
    <cellStyle name="Comma 5 2 2 3 5 3" xfId="6288"/>
    <cellStyle name="Comma 5 2 2 3 5 3 2" xfId="11303"/>
    <cellStyle name="Comma 5 2 2 3 5 3 2 2" xfId="23746"/>
    <cellStyle name="Comma 5 2 2 3 5 3 2 2 2" xfId="48621"/>
    <cellStyle name="Comma 5 2 2 3 5 3 2 3" xfId="36188"/>
    <cellStyle name="Comma 5 2 2 3 5 3 3" xfId="18739"/>
    <cellStyle name="Comma 5 2 2 3 5 3 3 2" xfId="43614"/>
    <cellStyle name="Comma 5 2 2 3 5 3 4" xfId="31181"/>
    <cellStyle name="Comma 5 2 2 3 5 4" xfId="8095"/>
    <cellStyle name="Comma 5 2 2 3 5 4 2" xfId="20541"/>
    <cellStyle name="Comma 5 2 2 3 5 4 2 2" xfId="45416"/>
    <cellStyle name="Comma 5 2 2 3 5 4 3" xfId="32983"/>
    <cellStyle name="Comma 5 2 2 3 5 5" xfId="12757"/>
    <cellStyle name="Comma 5 2 2 3 5 5 2" xfId="25191"/>
    <cellStyle name="Comma 5 2 2 3 5 5 2 2" xfId="50066"/>
    <cellStyle name="Comma 5 2 2 3 5 5 3" xfId="37633"/>
    <cellStyle name="Comma 5 2 2 3 5 6" xfId="7501"/>
    <cellStyle name="Comma 5 2 2 3 5 6 2" xfId="19949"/>
    <cellStyle name="Comma 5 2 2 3 5 6 2 2" xfId="44824"/>
    <cellStyle name="Comma 5 2 2 3 5 6 3" xfId="32391"/>
    <cellStyle name="Comma 5 2 2 3 5 7" xfId="3025"/>
    <cellStyle name="Comma 5 2 2 3 5 7 2" xfId="15534"/>
    <cellStyle name="Comma 5 2 2 3 5 7 2 2" xfId="40409"/>
    <cellStyle name="Comma 5 2 2 3 5 7 3" xfId="27968"/>
    <cellStyle name="Comma 5 2 2 3 5 8" xfId="14942"/>
    <cellStyle name="Comma 5 2 2 3 5 8 2" xfId="39817"/>
    <cellStyle name="Comma 5 2 2 3 5 9" xfId="27376"/>
    <cellStyle name="Comma 5 2 2 3 6" xfId="1099"/>
    <cellStyle name="Comma 5 2 2 3 6 2" xfId="8981"/>
    <cellStyle name="Comma 5 2 2 3 6 2 2" xfId="21424"/>
    <cellStyle name="Comma 5 2 2 3 6 2 2 2" xfId="46299"/>
    <cellStyle name="Comma 5 2 2 3 6 2 3" xfId="33866"/>
    <cellStyle name="Comma 5 2 2 3 6 3" xfId="3963"/>
    <cellStyle name="Comma 5 2 2 3 6 3 2" xfId="16417"/>
    <cellStyle name="Comma 5 2 2 3 6 3 2 2" xfId="41292"/>
    <cellStyle name="Comma 5 2 2 3 6 3 3" xfId="28859"/>
    <cellStyle name="Comma 5 2 2 3 6 4" xfId="13899"/>
    <cellStyle name="Comma 5 2 2 3 6 4 2" xfId="38774"/>
    <cellStyle name="Comma 5 2 2 3 6 5" xfId="26333"/>
    <cellStyle name="Comma 5 2 2 3 7" xfId="5244"/>
    <cellStyle name="Comma 5 2 2 3 7 2" xfId="10260"/>
    <cellStyle name="Comma 5 2 2 3 7 2 2" xfId="22703"/>
    <cellStyle name="Comma 5 2 2 3 7 2 2 2" xfId="47578"/>
    <cellStyle name="Comma 5 2 2 3 7 2 3" xfId="35145"/>
    <cellStyle name="Comma 5 2 2 3 7 3" xfId="17696"/>
    <cellStyle name="Comma 5 2 2 3 7 3 2" xfId="42571"/>
    <cellStyle name="Comma 5 2 2 3 7 4" xfId="30138"/>
    <cellStyle name="Comma 5 2 2 3 8" xfId="7821"/>
    <cellStyle name="Comma 5 2 2 3 8 2" xfId="20267"/>
    <cellStyle name="Comma 5 2 2 3 8 2 2" xfId="45142"/>
    <cellStyle name="Comma 5 2 2 3 8 3" xfId="32709"/>
    <cellStyle name="Comma 5 2 2 3 9" xfId="11714"/>
    <cellStyle name="Comma 5 2 2 3 9 2" xfId="24148"/>
    <cellStyle name="Comma 5 2 2 3 9 2 2" xfId="49023"/>
    <cellStyle name="Comma 5 2 2 3 9 3" xfId="36590"/>
    <cellStyle name="Comma 5 2 2 4" xfId="266"/>
    <cellStyle name="Comma 5 2 2 4 10" xfId="6606"/>
    <cellStyle name="Comma 5 2 2 4 10 2" xfId="19055"/>
    <cellStyle name="Comma 5 2 2 4 10 2 2" xfId="43930"/>
    <cellStyle name="Comma 5 2 2 4 10 3" xfId="31497"/>
    <cellStyle name="Comma 5 2 2 4 11" xfId="2669"/>
    <cellStyle name="Comma 5 2 2 4 11 2" xfId="15187"/>
    <cellStyle name="Comma 5 2 2 4 11 2 2" xfId="40062"/>
    <cellStyle name="Comma 5 2 2 4 11 3" xfId="27621"/>
    <cellStyle name="Comma 5 2 2 4 12" xfId="13088"/>
    <cellStyle name="Comma 5 2 2 4 12 2" xfId="37963"/>
    <cellStyle name="Comma 5 2 2 4 13" xfId="25522"/>
    <cellStyle name="Comma 5 2 2 4 2" xfId="480"/>
    <cellStyle name="Comma 5 2 2 4 2 10" xfId="13293"/>
    <cellStyle name="Comma 5 2 2 4 2 10 2" xfId="38168"/>
    <cellStyle name="Comma 5 2 2 4 2 11" xfId="25727"/>
    <cellStyle name="Comma 5 2 2 4 2 2" xfId="839"/>
    <cellStyle name="Comma 5 2 2 4 2 2 2" xfId="1292"/>
    <cellStyle name="Comma 5 2 2 4 2 2 2 2" xfId="9396"/>
    <cellStyle name="Comma 5 2 2 4 2 2 2 2 2" xfId="21839"/>
    <cellStyle name="Comma 5 2 2 4 2 2 2 2 2 2" xfId="46714"/>
    <cellStyle name="Comma 5 2 2 4 2 2 2 2 3" xfId="34281"/>
    <cellStyle name="Comma 5 2 2 4 2 2 2 3" xfId="4378"/>
    <cellStyle name="Comma 5 2 2 4 2 2 2 3 2" xfId="16832"/>
    <cellStyle name="Comma 5 2 2 4 2 2 2 3 2 2" xfId="41707"/>
    <cellStyle name="Comma 5 2 2 4 2 2 2 3 3" xfId="29274"/>
    <cellStyle name="Comma 5 2 2 4 2 2 2 4" xfId="14092"/>
    <cellStyle name="Comma 5 2 2 4 2 2 2 4 2" xfId="38967"/>
    <cellStyle name="Comma 5 2 2 4 2 2 2 5" xfId="26526"/>
    <cellStyle name="Comma 5 2 2 4 2 2 3" xfId="5437"/>
    <cellStyle name="Comma 5 2 2 4 2 2 3 2" xfId="10453"/>
    <cellStyle name="Comma 5 2 2 4 2 2 3 2 2" xfId="22896"/>
    <cellStyle name="Comma 5 2 2 4 2 2 3 2 2 2" xfId="47771"/>
    <cellStyle name="Comma 5 2 2 4 2 2 3 2 3" xfId="35338"/>
    <cellStyle name="Comma 5 2 2 4 2 2 3 3" xfId="17889"/>
    <cellStyle name="Comma 5 2 2 4 2 2 3 3 2" xfId="42764"/>
    <cellStyle name="Comma 5 2 2 4 2 2 3 4" xfId="30331"/>
    <cellStyle name="Comma 5 2 2 4 2 2 4" xfId="8512"/>
    <cellStyle name="Comma 5 2 2 4 2 2 4 2" xfId="20956"/>
    <cellStyle name="Comma 5 2 2 4 2 2 4 2 2" xfId="45831"/>
    <cellStyle name="Comma 5 2 2 4 2 2 4 3" xfId="33398"/>
    <cellStyle name="Comma 5 2 2 4 2 2 5" xfId="11907"/>
    <cellStyle name="Comma 5 2 2 4 2 2 5 2" xfId="24341"/>
    <cellStyle name="Comma 5 2 2 4 2 2 5 2 2" xfId="49216"/>
    <cellStyle name="Comma 5 2 2 4 2 2 5 3" xfId="36783"/>
    <cellStyle name="Comma 5 2 2 4 2 2 6" xfId="6989"/>
    <cellStyle name="Comma 5 2 2 4 2 2 6 2" xfId="19438"/>
    <cellStyle name="Comma 5 2 2 4 2 2 6 2 2" xfId="44313"/>
    <cellStyle name="Comma 5 2 2 4 2 2 6 3" xfId="31880"/>
    <cellStyle name="Comma 5 2 2 4 2 2 7" xfId="3443"/>
    <cellStyle name="Comma 5 2 2 4 2 2 7 2" xfId="15949"/>
    <cellStyle name="Comma 5 2 2 4 2 2 7 2 2" xfId="40824"/>
    <cellStyle name="Comma 5 2 2 4 2 2 7 3" xfId="28383"/>
    <cellStyle name="Comma 5 2 2 4 2 2 8" xfId="13640"/>
    <cellStyle name="Comma 5 2 2 4 2 2 8 2" xfId="38515"/>
    <cellStyle name="Comma 5 2 2 4 2 2 9" xfId="26074"/>
    <cellStyle name="Comma 5 2 2 4 2 3" xfId="1640"/>
    <cellStyle name="Comma 5 2 2 4 2 3 2" xfId="5022"/>
    <cellStyle name="Comma 5 2 2 4 2 3 2 2" xfId="10039"/>
    <cellStyle name="Comma 5 2 2 4 2 3 2 2 2" xfId="22482"/>
    <cellStyle name="Comma 5 2 2 4 2 3 2 2 2 2" xfId="47357"/>
    <cellStyle name="Comma 5 2 2 4 2 3 2 2 3" xfId="34924"/>
    <cellStyle name="Comma 5 2 2 4 2 3 2 3" xfId="17475"/>
    <cellStyle name="Comma 5 2 2 4 2 3 2 3 2" xfId="42350"/>
    <cellStyle name="Comma 5 2 2 4 2 3 2 4" xfId="29917"/>
    <cellStyle name="Comma 5 2 2 4 2 3 3" xfId="5786"/>
    <cellStyle name="Comma 5 2 2 4 2 3 3 2" xfId="10801"/>
    <cellStyle name="Comma 5 2 2 4 2 3 3 2 2" xfId="23244"/>
    <cellStyle name="Comma 5 2 2 4 2 3 3 2 2 2" xfId="48119"/>
    <cellStyle name="Comma 5 2 2 4 2 3 3 2 3" xfId="35686"/>
    <cellStyle name="Comma 5 2 2 4 2 3 3 3" xfId="18237"/>
    <cellStyle name="Comma 5 2 2 4 2 3 3 3 2" xfId="43112"/>
    <cellStyle name="Comma 5 2 2 4 2 3 3 4" xfId="30679"/>
    <cellStyle name="Comma 5 2 2 4 2 3 4" xfId="8446"/>
    <cellStyle name="Comma 5 2 2 4 2 3 4 2" xfId="20890"/>
    <cellStyle name="Comma 5 2 2 4 2 3 4 2 2" xfId="45765"/>
    <cellStyle name="Comma 5 2 2 4 2 3 4 3" xfId="33332"/>
    <cellStyle name="Comma 5 2 2 4 2 3 5" xfId="12255"/>
    <cellStyle name="Comma 5 2 2 4 2 3 5 2" xfId="24689"/>
    <cellStyle name="Comma 5 2 2 4 2 3 5 2 2" xfId="49564"/>
    <cellStyle name="Comma 5 2 2 4 2 3 5 3" xfId="37131"/>
    <cellStyle name="Comma 5 2 2 4 2 3 6" xfId="7633"/>
    <cellStyle name="Comma 5 2 2 4 2 3 6 2" xfId="20081"/>
    <cellStyle name="Comma 5 2 2 4 2 3 6 2 2" xfId="44956"/>
    <cellStyle name="Comma 5 2 2 4 2 3 6 3" xfId="32523"/>
    <cellStyle name="Comma 5 2 2 4 2 3 7" xfId="3377"/>
    <cellStyle name="Comma 5 2 2 4 2 3 7 2" xfId="15883"/>
    <cellStyle name="Comma 5 2 2 4 2 3 7 2 2" xfId="40758"/>
    <cellStyle name="Comma 5 2 2 4 2 3 7 3" xfId="28317"/>
    <cellStyle name="Comma 5 2 2 4 2 3 8" xfId="14440"/>
    <cellStyle name="Comma 5 2 2 4 2 3 8 2" xfId="39315"/>
    <cellStyle name="Comma 5 2 2 4 2 3 9" xfId="26874"/>
    <cellStyle name="Comma 5 2 2 4 2 4" xfId="2398"/>
    <cellStyle name="Comma 5 2 2 4 2 4 2" xfId="6420"/>
    <cellStyle name="Comma 5 2 2 4 2 4 2 2" xfId="11435"/>
    <cellStyle name="Comma 5 2 2 4 2 4 2 2 2" xfId="23878"/>
    <cellStyle name="Comma 5 2 2 4 2 4 2 2 2 2" xfId="48753"/>
    <cellStyle name="Comma 5 2 2 4 2 4 2 2 3" xfId="36320"/>
    <cellStyle name="Comma 5 2 2 4 2 4 2 3" xfId="18871"/>
    <cellStyle name="Comma 5 2 2 4 2 4 2 3 2" xfId="43746"/>
    <cellStyle name="Comma 5 2 2 4 2 4 2 4" xfId="31313"/>
    <cellStyle name="Comma 5 2 2 4 2 4 3" xfId="12889"/>
    <cellStyle name="Comma 5 2 2 4 2 4 3 2" xfId="25323"/>
    <cellStyle name="Comma 5 2 2 4 2 4 3 2 2" xfId="50198"/>
    <cellStyle name="Comma 5 2 2 4 2 4 3 3" xfId="37765"/>
    <cellStyle name="Comma 5 2 2 4 2 4 4" xfId="9330"/>
    <cellStyle name="Comma 5 2 2 4 2 4 4 2" xfId="21773"/>
    <cellStyle name="Comma 5 2 2 4 2 4 4 2 2" xfId="46648"/>
    <cellStyle name="Comma 5 2 2 4 2 4 4 3" xfId="34215"/>
    <cellStyle name="Comma 5 2 2 4 2 4 5" xfId="4312"/>
    <cellStyle name="Comma 5 2 2 4 2 4 5 2" xfId="16766"/>
    <cellStyle name="Comma 5 2 2 4 2 4 5 2 2" xfId="41641"/>
    <cellStyle name="Comma 5 2 2 4 2 4 5 3" xfId="29208"/>
    <cellStyle name="Comma 5 2 2 4 2 4 6" xfId="15074"/>
    <cellStyle name="Comma 5 2 2 4 2 4 6 2" xfId="39949"/>
    <cellStyle name="Comma 5 2 2 4 2 4 7" xfId="27508"/>
    <cellStyle name="Comma 5 2 2 4 2 5" xfId="1231"/>
    <cellStyle name="Comma 5 2 2 4 2 5 2" xfId="10392"/>
    <cellStyle name="Comma 5 2 2 4 2 5 2 2" xfId="22835"/>
    <cellStyle name="Comma 5 2 2 4 2 5 2 2 2" xfId="47710"/>
    <cellStyle name="Comma 5 2 2 4 2 5 2 3" xfId="35277"/>
    <cellStyle name="Comma 5 2 2 4 2 5 3" xfId="5376"/>
    <cellStyle name="Comma 5 2 2 4 2 5 3 2" xfId="17828"/>
    <cellStyle name="Comma 5 2 2 4 2 5 3 2 2" xfId="42703"/>
    <cellStyle name="Comma 5 2 2 4 2 5 3 3" xfId="30270"/>
    <cellStyle name="Comma 5 2 2 4 2 5 4" xfId="14031"/>
    <cellStyle name="Comma 5 2 2 4 2 5 4 2" xfId="38906"/>
    <cellStyle name="Comma 5 2 2 4 2 5 5" xfId="26465"/>
    <cellStyle name="Comma 5 2 2 4 2 6" xfId="7953"/>
    <cellStyle name="Comma 5 2 2 4 2 6 2" xfId="20399"/>
    <cellStyle name="Comma 5 2 2 4 2 6 2 2" xfId="45274"/>
    <cellStyle name="Comma 5 2 2 4 2 6 3" xfId="32841"/>
    <cellStyle name="Comma 5 2 2 4 2 7" xfId="11846"/>
    <cellStyle name="Comma 5 2 2 4 2 7 2" xfId="24280"/>
    <cellStyle name="Comma 5 2 2 4 2 7 2 2" xfId="49155"/>
    <cellStyle name="Comma 5 2 2 4 2 7 3" xfId="36722"/>
    <cellStyle name="Comma 5 2 2 4 2 8" xfId="6923"/>
    <cellStyle name="Comma 5 2 2 4 2 8 2" xfId="19372"/>
    <cellStyle name="Comma 5 2 2 4 2 8 2 2" xfId="44247"/>
    <cellStyle name="Comma 5 2 2 4 2 8 3" xfId="31814"/>
    <cellStyle name="Comma 5 2 2 4 2 9" xfId="2874"/>
    <cellStyle name="Comma 5 2 2 4 2 9 2" xfId="15392"/>
    <cellStyle name="Comma 5 2 2 4 2 9 2 2" xfId="40267"/>
    <cellStyle name="Comma 5 2 2 4 2 9 3" xfId="27826"/>
    <cellStyle name="Comma 5 2 2 4 3" xfId="628"/>
    <cellStyle name="Comma 5 2 2 4 3 2" xfId="1291"/>
    <cellStyle name="Comma 5 2 2 4 3 2 2" xfId="9125"/>
    <cellStyle name="Comma 5 2 2 4 3 2 2 2" xfId="21568"/>
    <cellStyle name="Comma 5 2 2 4 3 2 2 2 2" xfId="46443"/>
    <cellStyle name="Comma 5 2 2 4 3 2 2 3" xfId="34010"/>
    <cellStyle name="Comma 5 2 2 4 3 2 3" xfId="4107"/>
    <cellStyle name="Comma 5 2 2 4 3 2 3 2" xfId="16561"/>
    <cellStyle name="Comma 5 2 2 4 3 2 3 2 2" xfId="41436"/>
    <cellStyle name="Comma 5 2 2 4 3 2 3 3" xfId="29003"/>
    <cellStyle name="Comma 5 2 2 4 3 2 4" xfId="14091"/>
    <cellStyle name="Comma 5 2 2 4 3 2 4 2" xfId="38966"/>
    <cellStyle name="Comma 5 2 2 4 3 2 5" xfId="26525"/>
    <cellStyle name="Comma 5 2 2 4 3 3" xfId="5436"/>
    <cellStyle name="Comma 5 2 2 4 3 3 2" xfId="10452"/>
    <cellStyle name="Comma 5 2 2 4 3 3 2 2" xfId="22895"/>
    <cellStyle name="Comma 5 2 2 4 3 3 2 2 2" xfId="47770"/>
    <cellStyle name="Comma 5 2 2 4 3 3 2 3" xfId="35337"/>
    <cellStyle name="Comma 5 2 2 4 3 3 3" xfId="17888"/>
    <cellStyle name="Comma 5 2 2 4 3 3 3 2" xfId="42763"/>
    <cellStyle name="Comma 5 2 2 4 3 3 4" xfId="30330"/>
    <cellStyle name="Comma 5 2 2 4 3 4" xfId="8241"/>
    <cellStyle name="Comma 5 2 2 4 3 4 2" xfId="20685"/>
    <cellStyle name="Comma 5 2 2 4 3 4 2 2" xfId="45560"/>
    <cellStyle name="Comma 5 2 2 4 3 4 3" xfId="33127"/>
    <cellStyle name="Comma 5 2 2 4 3 5" xfId="11906"/>
    <cellStyle name="Comma 5 2 2 4 3 5 2" xfId="24340"/>
    <cellStyle name="Comma 5 2 2 4 3 5 2 2" xfId="49215"/>
    <cellStyle name="Comma 5 2 2 4 3 5 3" xfId="36782"/>
    <cellStyle name="Comma 5 2 2 4 3 6" xfId="6718"/>
    <cellStyle name="Comma 5 2 2 4 3 6 2" xfId="19167"/>
    <cellStyle name="Comma 5 2 2 4 3 6 2 2" xfId="44042"/>
    <cellStyle name="Comma 5 2 2 4 3 6 3" xfId="31609"/>
    <cellStyle name="Comma 5 2 2 4 3 7" xfId="3172"/>
    <cellStyle name="Comma 5 2 2 4 3 7 2" xfId="15678"/>
    <cellStyle name="Comma 5 2 2 4 3 7 2 2" xfId="40553"/>
    <cellStyle name="Comma 5 2 2 4 3 7 3" xfId="28112"/>
    <cellStyle name="Comma 5 2 2 4 3 8" xfId="13435"/>
    <cellStyle name="Comma 5 2 2 4 3 8 2" xfId="38310"/>
    <cellStyle name="Comma 5 2 2 4 3 9" xfId="25869"/>
    <cellStyle name="Comma 5 2 2 4 4" xfId="1639"/>
    <cellStyle name="Comma 5 2 2 4 4 2" xfId="4377"/>
    <cellStyle name="Comma 5 2 2 4 4 2 2" xfId="9395"/>
    <cellStyle name="Comma 5 2 2 4 4 2 2 2" xfId="21838"/>
    <cellStyle name="Comma 5 2 2 4 4 2 2 2 2" xfId="46713"/>
    <cellStyle name="Comma 5 2 2 4 4 2 2 3" xfId="34280"/>
    <cellStyle name="Comma 5 2 2 4 4 2 3" xfId="16831"/>
    <cellStyle name="Comma 5 2 2 4 4 2 3 2" xfId="41706"/>
    <cellStyle name="Comma 5 2 2 4 4 2 4" xfId="29273"/>
    <cellStyle name="Comma 5 2 2 4 4 3" xfId="5785"/>
    <cellStyle name="Comma 5 2 2 4 4 3 2" xfId="10800"/>
    <cellStyle name="Comma 5 2 2 4 4 3 2 2" xfId="23243"/>
    <cellStyle name="Comma 5 2 2 4 4 3 2 2 2" xfId="48118"/>
    <cellStyle name="Comma 5 2 2 4 4 3 2 3" xfId="35685"/>
    <cellStyle name="Comma 5 2 2 4 4 3 3" xfId="18236"/>
    <cellStyle name="Comma 5 2 2 4 4 3 3 2" xfId="43111"/>
    <cellStyle name="Comma 5 2 2 4 4 3 4" xfId="30678"/>
    <cellStyle name="Comma 5 2 2 4 4 4" xfId="8511"/>
    <cellStyle name="Comma 5 2 2 4 4 4 2" xfId="20955"/>
    <cellStyle name="Comma 5 2 2 4 4 4 2 2" xfId="45830"/>
    <cellStyle name="Comma 5 2 2 4 4 4 3" xfId="33397"/>
    <cellStyle name="Comma 5 2 2 4 4 5" xfId="12254"/>
    <cellStyle name="Comma 5 2 2 4 4 5 2" xfId="24688"/>
    <cellStyle name="Comma 5 2 2 4 4 5 2 2" xfId="49563"/>
    <cellStyle name="Comma 5 2 2 4 4 5 3" xfId="37130"/>
    <cellStyle name="Comma 5 2 2 4 4 6" xfId="6988"/>
    <cellStyle name="Comma 5 2 2 4 4 6 2" xfId="19437"/>
    <cellStyle name="Comma 5 2 2 4 4 6 2 2" xfId="44312"/>
    <cellStyle name="Comma 5 2 2 4 4 6 3" xfId="31879"/>
    <cellStyle name="Comma 5 2 2 4 4 7" xfId="3442"/>
    <cellStyle name="Comma 5 2 2 4 4 7 2" xfId="15948"/>
    <cellStyle name="Comma 5 2 2 4 4 7 2 2" xfId="40823"/>
    <cellStyle name="Comma 5 2 2 4 4 7 3" xfId="28382"/>
    <cellStyle name="Comma 5 2 2 4 4 8" xfId="14439"/>
    <cellStyle name="Comma 5 2 2 4 4 8 2" xfId="39314"/>
    <cellStyle name="Comma 5 2 2 4 4 9" xfId="26873"/>
    <cellStyle name="Comma 5 2 2 4 5" xfId="2184"/>
    <cellStyle name="Comma 5 2 2 4 5 2" xfId="4817"/>
    <cellStyle name="Comma 5 2 2 4 5 2 2" xfId="9834"/>
    <cellStyle name="Comma 5 2 2 4 5 2 2 2" xfId="22277"/>
    <cellStyle name="Comma 5 2 2 4 5 2 2 2 2" xfId="47152"/>
    <cellStyle name="Comma 5 2 2 4 5 2 2 3" xfId="34719"/>
    <cellStyle name="Comma 5 2 2 4 5 2 3" xfId="17270"/>
    <cellStyle name="Comma 5 2 2 4 5 2 3 2" xfId="42145"/>
    <cellStyle name="Comma 5 2 2 4 5 2 4" xfId="29712"/>
    <cellStyle name="Comma 5 2 2 4 5 3" xfId="6215"/>
    <cellStyle name="Comma 5 2 2 4 5 3 2" xfId="11230"/>
    <cellStyle name="Comma 5 2 2 4 5 3 2 2" xfId="23673"/>
    <cellStyle name="Comma 5 2 2 4 5 3 2 2 2" xfId="48548"/>
    <cellStyle name="Comma 5 2 2 4 5 3 2 3" xfId="36115"/>
    <cellStyle name="Comma 5 2 2 4 5 3 3" xfId="18666"/>
    <cellStyle name="Comma 5 2 2 4 5 3 3 2" xfId="43541"/>
    <cellStyle name="Comma 5 2 2 4 5 3 4" xfId="31108"/>
    <cellStyle name="Comma 5 2 2 4 5 4" xfId="8127"/>
    <cellStyle name="Comma 5 2 2 4 5 4 2" xfId="20573"/>
    <cellStyle name="Comma 5 2 2 4 5 4 2 2" xfId="45448"/>
    <cellStyle name="Comma 5 2 2 4 5 4 3" xfId="33015"/>
    <cellStyle name="Comma 5 2 2 4 5 5" xfId="12684"/>
    <cellStyle name="Comma 5 2 2 4 5 5 2" xfId="25118"/>
    <cellStyle name="Comma 5 2 2 4 5 5 2 2" xfId="49993"/>
    <cellStyle name="Comma 5 2 2 4 5 5 3" xfId="37560"/>
    <cellStyle name="Comma 5 2 2 4 5 6" xfId="7428"/>
    <cellStyle name="Comma 5 2 2 4 5 6 2" xfId="19876"/>
    <cellStyle name="Comma 5 2 2 4 5 6 2 2" xfId="44751"/>
    <cellStyle name="Comma 5 2 2 4 5 6 3" xfId="32318"/>
    <cellStyle name="Comma 5 2 2 4 5 7" xfId="3057"/>
    <cellStyle name="Comma 5 2 2 4 5 7 2" xfId="15566"/>
    <cellStyle name="Comma 5 2 2 4 5 7 2 2" xfId="40441"/>
    <cellStyle name="Comma 5 2 2 4 5 7 3" xfId="28000"/>
    <cellStyle name="Comma 5 2 2 4 5 8" xfId="14869"/>
    <cellStyle name="Comma 5 2 2 4 5 8 2" xfId="39744"/>
    <cellStyle name="Comma 5 2 2 4 5 9" xfId="27303"/>
    <cellStyle name="Comma 5 2 2 4 6" xfId="1026"/>
    <cellStyle name="Comma 5 2 2 4 6 2" xfId="9013"/>
    <cellStyle name="Comma 5 2 2 4 6 2 2" xfId="21456"/>
    <cellStyle name="Comma 5 2 2 4 6 2 2 2" xfId="46331"/>
    <cellStyle name="Comma 5 2 2 4 6 2 3" xfId="33898"/>
    <cellStyle name="Comma 5 2 2 4 6 3" xfId="3995"/>
    <cellStyle name="Comma 5 2 2 4 6 3 2" xfId="16449"/>
    <cellStyle name="Comma 5 2 2 4 6 3 2 2" xfId="41324"/>
    <cellStyle name="Comma 5 2 2 4 6 3 3" xfId="28891"/>
    <cellStyle name="Comma 5 2 2 4 6 4" xfId="13826"/>
    <cellStyle name="Comma 5 2 2 4 6 4 2" xfId="38701"/>
    <cellStyle name="Comma 5 2 2 4 6 5" xfId="26260"/>
    <cellStyle name="Comma 5 2 2 4 7" xfId="5171"/>
    <cellStyle name="Comma 5 2 2 4 7 2" xfId="10187"/>
    <cellStyle name="Comma 5 2 2 4 7 2 2" xfId="22630"/>
    <cellStyle name="Comma 5 2 2 4 7 2 2 2" xfId="47505"/>
    <cellStyle name="Comma 5 2 2 4 7 2 3" xfId="35072"/>
    <cellStyle name="Comma 5 2 2 4 7 3" xfId="17623"/>
    <cellStyle name="Comma 5 2 2 4 7 3 2" xfId="42498"/>
    <cellStyle name="Comma 5 2 2 4 7 4" xfId="30065"/>
    <cellStyle name="Comma 5 2 2 4 8" xfId="7748"/>
    <cellStyle name="Comma 5 2 2 4 8 2" xfId="20194"/>
    <cellStyle name="Comma 5 2 2 4 8 2 2" xfId="45069"/>
    <cellStyle name="Comma 5 2 2 4 8 3" xfId="32636"/>
    <cellStyle name="Comma 5 2 2 4 9" xfId="11641"/>
    <cellStyle name="Comma 5 2 2 4 9 2" xfId="24075"/>
    <cellStyle name="Comma 5 2 2 4 9 2 2" xfId="48950"/>
    <cellStyle name="Comma 5 2 2 4 9 3" xfId="36517"/>
    <cellStyle name="Comma 5 2 2 5" xfId="372"/>
    <cellStyle name="Comma 5 2 2 5 10" xfId="13188"/>
    <cellStyle name="Comma 5 2 2 5 10 2" xfId="38063"/>
    <cellStyle name="Comma 5 2 2 5 11" xfId="25622"/>
    <cellStyle name="Comma 5 2 2 5 2" xfId="732"/>
    <cellStyle name="Comma 5 2 2 5 2 2" xfId="1293"/>
    <cellStyle name="Comma 5 2 2 5 2 2 2" xfId="9397"/>
    <cellStyle name="Comma 5 2 2 5 2 2 2 2" xfId="21840"/>
    <cellStyle name="Comma 5 2 2 5 2 2 2 2 2" xfId="46715"/>
    <cellStyle name="Comma 5 2 2 5 2 2 2 3" xfId="34282"/>
    <cellStyle name="Comma 5 2 2 5 2 2 3" xfId="4379"/>
    <cellStyle name="Comma 5 2 2 5 2 2 3 2" xfId="16833"/>
    <cellStyle name="Comma 5 2 2 5 2 2 3 2 2" xfId="41708"/>
    <cellStyle name="Comma 5 2 2 5 2 2 3 3" xfId="29275"/>
    <cellStyle name="Comma 5 2 2 5 2 2 4" xfId="14093"/>
    <cellStyle name="Comma 5 2 2 5 2 2 4 2" xfId="38968"/>
    <cellStyle name="Comma 5 2 2 5 2 2 5" xfId="26527"/>
    <cellStyle name="Comma 5 2 2 5 2 3" xfId="5438"/>
    <cellStyle name="Comma 5 2 2 5 2 3 2" xfId="10454"/>
    <cellStyle name="Comma 5 2 2 5 2 3 2 2" xfId="22897"/>
    <cellStyle name="Comma 5 2 2 5 2 3 2 2 2" xfId="47772"/>
    <cellStyle name="Comma 5 2 2 5 2 3 2 3" xfId="35339"/>
    <cellStyle name="Comma 5 2 2 5 2 3 3" xfId="17890"/>
    <cellStyle name="Comma 5 2 2 5 2 3 3 2" xfId="42765"/>
    <cellStyle name="Comma 5 2 2 5 2 3 4" xfId="30332"/>
    <cellStyle name="Comma 5 2 2 5 2 4" xfId="8513"/>
    <cellStyle name="Comma 5 2 2 5 2 4 2" xfId="20957"/>
    <cellStyle name="Comma 5 2 2 5 2 4 2 2" xfId="45832"/>
    <cellStyle name="Comma 5 2 2 5 2 4 3" xfId="33399"/>
    <cellStyle name="Comma 5 2 2 5 2 5" xfId="11908"/>
    <cellStyle name="Comma 5 2 2 5 2 5 2" xfId="24342"/>
    <cellStyle name="Comma 5 2 2 5 2 5 2 2" xfId="49217"/>
    <cellStyle name="Comma 5 2 2 5 2 5 3" xfId="36784"/>
    <cellStyle name="Comma 5 2 2 5 2 6" xfId="6990"/>
    <cellStyle name="Comma 5 2 2 5 2 6 2" xfId="19439"/>
    <cellStyle name="Comma 5 2 2 5 2 6 2 2" xfId="44314"/>
    <cellStyle name="Comma 5 2 2 5 2 6 3" xfId="31881"/>
    <cellStyle name="Comma 5 2 2 5 2 7" xfId="3444"/>
    <cellStyle name="Comma 5 2 2 5 2 7 2" xfId="15950"/>
    <cellStyle name="Comma 5 2 2 5 2 7 2 2" xfId="40825"/>
    <cellStyle name="Comma 5 2 2 5 2 7 3" xfId="28384"/>
    <cellStyle name="Comma 5 2 2 5 2 8" xfId="13535"/>
    <cellStyle name="Comma 5 2 2 5 2 8 2" xfId="38410"/>
    <cellStyle name="Comma 5 2 2 5 2 9" xfId="25969"/>
    <cellStyle name="Comma 5 2 2 5 3" xfId="1641"/>
    <cellStyle name="Comma 5 2 2 5 3 2" xfId="4917"/>
    <cellStyle name="Comma 5 2 2 5 3 2 2" xfId="9934"/>
    <cellStyle name="Comma 5 2 2 5 3 2 2 2" xfId="22377"/>
    <cellStyle name="Comma 5 2 2 5 3 2 2 2 2" xfId="47252"/>
    <cellStyle name="Comma 5 2 2 5 3 2 2 3" xfId="34819"/>
    <cellStyle name="Comma 5 2 2 5 3 2 3" xfId="17370"/>
    <cellStyle name="Comma 5 2 2 5 3 2 3 2" xfId="42245"/>
    <cellStyle name="Comma 5 2 2 5 3 2 4" xfId="29812"/>
    <cellStyle name="Comma 5 2 2 5 3 3" xfId="5787"/>
    <cellStyle name="Comma 5 2 2 5 3 3 2" xfId="10802"/>
    <cellStyle name="Comma 5 2 2 5 3 3 2 2" xfId="23245"/>
    <cellStyle name="Comma 5 2 2 5 3 3 2 2 2" xfId="48120"/>
    <cellStyle name="Comma 5 2 2 5 3 3 2 3" xfId="35687"/>
    <cellStyle name="Comma 5 2 2 5 3 3 3" xfId="18238"/>
    <cellStyle name="Comma 5 2 2 5 3 3 3 2" xfId="43113"/>
    <cellStyle name="Comma 5 2 2 5 3 3 4" xfId="30680"/>
    <cellStyle name="Comma 5 2 2 5 3 4" xfId="8341"/>
    <cellStyle name="Comma 5 2 2 5 3 4 2" xfId="20785"/>
    <cellStyle name="Comma 5 2 2 5 3 4 2 2" xfId="45660"/>
    <cellStyle name="Comma 5 2 2 5 3 4 3" xfId="33227"/>
    <cellStyle name="Comma 5 2 2 5 3 5" xfId="12256"/>
    <cellStyle name="Comma 5 2 2 5 3 5 2" xfId="24690"/>
    <cellStyle name="Comma 5 2 2 5 3 5 2 2" xfId="49565"/>
    <cellStyle name="Comma 5 2 2 5 3 5 3" xfId="37132"/>
    <cellStyle name="Comma 5 2 2 5 3 6" xfId="7528"/>
    <cellStyle name="Comma 5 2 2 5 3 6 2" xfId="19976"/>
    <cellStyle name="Comma 5 2 2 5 3 6 2 2" xfId="44851"/>
    <cellStyle name="Comma 5 2 2 5 3 6 3" xfId="32418"/>
    <cellStyle name="Comma 5 2 2 5 3 7" xfId="3272"/>
    <cellStyle name="Comma 5 2 2 5 3 7 2" xfId="15778"/>
    <cellStyle name="Comma 5 2 2 5 3 7 2 2" xfId="40653"/>
    <cellStyle name="Comma 5 2 2 5 3 7 3" xfId="28212"/>
    <cellStyle name="Comma 5 2 2 5 3 8" xfId="14441"/>
    <cellStyle name="Comma 5 2 2 5 3 8 2" xfId="39316"/>
    <cellStyle name="Comma 5 2 2 5 3 9" xfId="26875"/>
    <cellStyle name="Comma 5 2 2 5 4" xfId="2290"/>
    <cellStyle name="Comma 5 2 2 5 4 2" xfId="6315"/>
    <cellStyle name="Comma 5 2 2 5 4 2 2" xfId="11330"/>
    <cellStyle name="Comma 5 2 2 5 4 2 2 2" xfId="23773"/>
    <cellStyle name="Comma 5 2 2 5 4 2 2 2 2" xfId="48648"/>
    <cellStyle name="Comma 5 2 2 5 4 2 2 3" xfId="36215"/>
    <cellStyle name="Comma 5 2 2 5 4 2 3" xfId="18766"/>
    <cellStyle name="Comma 5 2 2 5 4 2 3 2" xfId="43641"/>
    <cellStyle name="Comma 5 2 2 5 4 2 4" xfId="31208"/>
    <cellStyle name="Comma 5 2 2 5 4 3" xfId="12784"/>
    <cellStyle name="Comma 5 2 2 5 4 3 2" xfId="25218"/>
    <cellStyle name="Comma 5 2 2 5 4 3 2 2" xfId="50093"/>
    <cellStyle name="Comma 5 2 2 5 4 3 3" xfId="37660"/>
    <cellStyle name="Comma 5 2 2 5 4 4" xfId="9225"/>
    <cellStyle name="Comma 5 2 2 5 4 4 2" xfId="21668"/>
    <cellStyle name="Comma 5 2 2 5 4 4 2 2" xfId="46543"/>
    <cellStyle name="Comma 5 2 2 5 4 4 3" xfId="34110"/>
    <cellStyle name="Comma 5 2 2 5 4 5" xfId="4207"/>
    <cellStyle name="Comma 5 2 2 5 4 5 2" xfId="16661"/>
    <cellStyle name="Comma 5 2 2 5 4 5 2 2" xfId="41536"/>
    <cellStyle name="Comma 5 2 2 5 4 5 3" xfId="29103"/>
    <cellStyle name="Comma 5 2 2 5 4 6" xfId="14969"/>
    <cellStyle name="Comma 5 2 2 5 4 6 2" xfId="39844"/>
    <cellStyle name="Comma 5 2 2 5 4 7" xfId="27403"/>
    <cellStyle name="Comma 5 2 2 5 5" xfId="1126"/>
    <cellStyle name="Comma 5 2 2 5 5 2" xfId="10287"/>
    <cellStyle name="Comma 5 2 2 5 5 2 2" xfId="22730"/>
    <cellStyle name="Comma 5 2 2 5 5 2 2 2" xfId="47605"/>
    <cellStyle name="Comma 5 2 2 5 5 2 3" xfId="35172"/>
    <cellStyle name="Comma 5 2 2 5 5 3" xfId="5271"/>
    <cellStyle name="Comma 5 2 2 5 5 3 2" xfId="17723"/>
    <cellStyle name="Comma 5 2 2 5 5 3 2 2" xfId="42598"/>
    <cellStyle name="Comma 5 2 2 5 5 3 3" xfId="30165"/>
    <cellStyle name="Comma 5 2 2 5 5 4" xfId="13926"/>
    <cellStyle name="Comma 5 2 2 5 5 4 2" xfId="38801"/>
    <cellStyle name="Comma 5 2 2 5 5 5" xfId="26360"/>
    <cellStyle name="Comma 5 2 2 5 6" xfId="7848"/>
    <cellStyle name="Comma 5 2 2 5 6 2" xfId="20294"/>
    <cellStyle name="Comma 5 2 2 5 6 2 2" xfId="45169"/>
    <cellStyle name="Comma 5 2 2 5 6 3" xfId="32736"/>
    <cellStyle name="Comma 5 2 2 5 7" xfId="11741"/>
    <cellStyle name="Comma 5 2 2 5 7 2" xfId="24175"/>
    <cellStyle name="Comma 5 2 2 5 7 2 2" xfId="49050"/>
    <cellStyle name="Comma 5 2 2 5 7 3" xfId="36617"/>
    <cellStyle name="Comma 5 2 2 5 8" xfId="6818"/>
    <cellStyle name="Comma 5 2 2 5 8 2" xfId="19267"/>
    <cellStyle name="Comma 5 2 2 5 8 2 2" xfId="44142"/>
    <cellStyle name="Comma 5 2 2 5 8 3" xfId="31709"/>
    <cellStyle name="Comma 5 2 2 5 9" xfId="2769"/>
    <cellStyle name="Comma 5 2 2 5 9 2" xfId="15287"/>
    <cellStyle name="Comma 5 2 2 5 9 2 2" xfId="40162"/>
    <cellStyle name="Comma 5 2 2 5 9 3" xfId="27721"/>
    <cellStyle name="Comma 5 2 2 6" xfId="235"/>
    <cellStyle name="Comma 5 2 2 6 10" xfId="13061"/>
    <cellStyle name="Comma 5 2 2 6 10 2" xfId="37936"/>
    <cellStyle name="Comma 5 2 2 6 11" xfId="25495"/>
    <cellStyle name="Comma 5 2 2 6 2" xfId="599"/>
    <cellStyle name="Comma 5 2 2 6 2 2" xfId="1294"/>
    <cellStyle name="Comma 5 2 2 6 2 2 2" xfId="9398"/>
    <cellStyle name="Comma 5 2 2 6 2 2 2 2" xfId="21841"/>
    <cellStyle name="Comma 5 2 2 6 2 2 2 2 2" xfId="46716"/>
    <cellStyle name="Comma 5 2 2 6 2 2 2 3" xfId="34283"/>
    <cellStyle name="Comma 5 2 2 6 2 2 3" xfId="4380"/>
    <cellStyle name="Comma 5 2 2 6 2 2 3 2" xfId="16834"/>
    <cellStyle name="Comma 5 2 2 6 2 2 3 2 2" xfId="41709"/>
    <cellStyle name="Comma 5 2 2 6 2 2 3 3" xfId="29276"/>
    <cellStyle name="Comma 5 2 2 6 2 2 4" xfId="14094"/>
    <cellStyle name="Comma 5 2 2 6 2 2 4 2" xfId="38969"/>
    <cellStyle name="Comma 5 2 2 6 2 2 5" xfId="26528"/>
    <cellStyle name="Comma 5 2 2 6 2 3" xfId="5439"/>
    <cellStyle name="Comma 5 2 2 6 2 3 2" xfId="10455"/>
    <cellStyle name="Comma 5 2 2 6 2 3 2 2" xfId="22898"/>
    <cellStyle name="Comma 5 2 2 6 2 3 2 2 2" xfId="47773"/>
    <cellStyle name="Comma 5 2 2 6 2 3 2 3" xfId="35340"/>
    <cellStyle name="Comma 5 2 2 6 2 3 3" xfId="17891"/>
    <cellStyle name="Comma 5 2 2 6 2 3 3 2" xfId="42766"/>
    <cellStyle name="Comma 5 2 2 6 2 3 4" xfId="30333"/>
    <cellStyle name="Comma 5 2 2 6 2 4" xfId="8514"/>
    <cellStyle name="Comma 5 2 2 6 2 4 2" xfId="20958"/>
    <cellStyle name="Comma 5 2 2 6 2 4 2 2" xfId="45833"/>
    <cellStyle name="Comma 5 2 2 6 2 4 3" xfId="33400"/>
    <cellStyle name="Comma 5 2 2 6 2 5" xfId="11909"/>
    <cellStyle name="Comma 5 2 2 6 2 5 2" xfId="24343"/>
    <cellStyle name="Comma 5 2 2 6 2 5 2 2" xfId="49218"/>
    <cellStyle name="Comma 5 2 2 6 2 5 3" xfId="36785"/>
    <cellStyle name="Comma 5 2 2 6 2 6" xfId="6991"/>
    <cellStyle name="Comma 5 2 2 6 2 6 2" xfId="19440"/>
    <cellStyle name="Comma 5 2 2 6 2 6 2 2" xfId="44315"/>
    <cellStyle name="Comma 5 2 2 6 2 6 3" xfId="31882"/>
    <cellStyle name="Comma 5 2 2 6 2 7" xfId="3445"/>
    <cellStyle name="Comma 5 2 2 6 2 7 2" xfId="15951"/>
    <cellStyle name="Comma 5 2 2 6 2 7 2 2" xfId="40826"/>
    <cellStyle name="Comma 5 2 2 6 2 7 3" xfId="28385"/>
    <cellStyle name="Comma 5 2 2 6 2 8" xfId="13408"/>
    <cellStyle name="Comma 5 2 2 6 2 8 2" xfId="38283"/>
    <cellStyle name="Comma 5 2 2 6 2 9" xfId="25842"/>
    <cellStyle name="Comma 5 2 2 6 3" xfId="1642"/>
    <cellStyle name="Comma 5 2 2 6 3 2" xfId="4790"/>
    <cellStyle name="Comma 5 2 2 6 3 2 2" xfId="9807"/>
    <cellStyle name="Comma 5 2 2 6 3 2 2 2" xfId="22250"/>
    <cellStyle name="Comma 5 2 2 6 3 2 2 2 2" xfId="47125"/>
    <cellStyle name="Comma 5 2 2 6 3 2 2 3" xfId="34692"/>
    <cellStyle name="Comma 5 2 2 6 3 2 3" xfId="17243"/>
    <cellStyle name="Comma 5 2 2 6 3 2 3 2" xfId="42118"/>
    <cellStyle name="Comma 5 2 2 6 3 2 4" xfId="29685"/>
    <cellStyle name="Comma 5 2 2 6 3 3" xfId="5788"/>
    <cellStyle name="Comma 5 2 2 6 3 3 2" xfId="10803"/>
    <cellStyle name="Comma 5 2 2 6 3 3 2 2" xfId="23246"/>
    <cellStyle name="Comma 5 2 2 6 3 3 2 2 2" xfId="48121"/>
    <cellStyle name="Comma 5 2 2 6 3 3 2 3" xfId="35688"/>
    <cellStyle name="Comma 5 2 2 6 3 3 3" xfId="18239"/>
    <cellStyle name="Comma 5 2 2 6 3 3 3 2" xfId="43114"/>
    <cellStyle name="Comma 5 2 2 6 3 3 4" xfId="30681"/>
    <cellStyle name="Comma 5 2 2 6 3 4" xfId="8862"/>
    <cellStyle name="Comma 5 2 2 6 3 4 2" xfId="21305"/>
    <cellStyle name="Comma 5 2 2 6 3 4 2 2" xfId="46180"/>
    <cellStyle name="Comma 5 2 2 6 3 4 3" xfId="33747"/>
    <cellStyle name="Comma 5 2 2 6 3 5" xfId="12257"/>
    <cellStyle name="Comma 5 2 2 6 3 5 2" xfId="24691"/>
    <cellStyle name="Comma 5 2 2 6 3 5 2 2" xfId="49566"/>
    <cellStyle name="Comma 5 2 2 6 3 5 3" xfId="37133"/>
    <cellStyle name="Comma 5 2 2 6 3 6" xfId="7401"/>
    <cellStyle name="Comma 5 2 2 6 3 6 2" xfId="19849"/>
    <cellStyle name="Comma 5 2 2 6 3 6 2 2" xfId="44724"/>
    <cellStyle name="Comma 5 2 2 6 3 6 3" xfId="32291"/>
    <cellStyle name="Comma 5 2 2 6 3 7" xfId="3844"/>
    <cellStyle name="Comma 5 2 2 6 3 7 2" xfId="16298"/>
    <cellStyle name="Comma 5 2 2 6 3 7 2 2" xfId="41173"/>
    <cellStyle name="Comma 5 2 2 6 3 7 3" xfId="28740"/>
    <cellStyle name="Comma 5 2 2 6 3 8" xfId="14442"/>
    <cellStyle name="Comma 5 2 2 6 3 8 2" xfId="39317"/>
    <cellStyle name="Comma 5 2 2 6 3 9" xfId="26876"/>
    <cellStyle name="Comma 5 2 2 6 4" xfId="2153"/>
    <cellStyle name="Comma 5 2 2 6 4 2" xfId="6188"/>
    <cellStyle name="Comma 5 2 2 6 4 2 2" xfId="11203"/>
    <cellStyle name="Comma 5 2 2 6 4 2 2 2" xfId="23646"/>
    <cellStyle name="Comma 5 2 2 6 4 2 2 2 2" xfId="48521"/>
    <cellStyle name="Comma 5 2 2 6 4 2 2 3" xfId="36088"/>
    <cellStyle name="Comma 5 2 2 6 4 2 3" xfId="18639"/>
    <cellStyle name="Comma 5 2 2 6 4 2 3 2" xfId="43514"/>
    <cellStyle name="Comma 5 2 2 6 4 2 4" xfId="31081"/>
    <cellStyle name="Comma 5 2 2 6 4 3" xfId="12657"/>
    <cellStyle name="Comma 5 2 2 6 4 3 2" xfId="25091"/>
    <cellStyle name="Comma 5 2 2 6 4 3 2 2" xfId="49966"/>
    <cellStyle name="Comma 5 2 2 6 4 3 3" xfId="37533"/>
    <cellStyle name="Comma 5 2 2 6 4 4" xfId="9098"/>
    <cellStyle name="Comma 5 2 2 6 4 4 2" xfId="21541"/>
    <cellStyle name="Comma 5 2 2 6 4 4 2 2" xfId="46416"/>
    <cellStyle name="Comma 5 2 2 6 4 4 3" xfId="33983"/>
    <cellStyle name="Comma 5 2 2 6 4 5" xfId="4080"/>
    <cellStyle name="Comma 5 2 2 6 4 5 2" xfId="16534"/>
    <cellStyle name="Comma 5 2 2 6 4 5 2 2" xfId="41409"/>
    <cellStyle name="Comma 5 2 2 6 4 5 3" xfId="28976"/>
    <cellStyle name="Comma 5 2 2 6 4 6" xfId="14842"/>
    <cellStyle name="Comma 5 2 2 6 4 6 2" xfId="39717"/>
    <cellStyle name="Comma 5 2 2 6 4 7" xfId="27276"/>
    <cellStyle name="Comma 5 2 2 6 5" xfId="999"/>
    <cellStyle name="Comma 5 2 2 6 5 2" xfId="10158"/>
    <cellStyle name="Comma 5 2 2 6 5 2 2" xfId="22601"/>
    <cellStyle name="Comma 5 2 2 6 5 2 2 2" xfId="47476"/>
    <cellStyle name="Comma 5 2 2 6 5 2 3" xfId="35043"/>
    <cellStyle name="Comma 5 2 2 6 5 3" xfId="5142"/>
    <cellStyle name="Comma 5 2 2 6 5 3 2" xfId="17594"/>
    <cellStyle name="Comma 5 2 2 6 5 3 2 2" xfId="42469"/>
    <cellStyle name="Comma 5 2 2 6 5 3 3" xfId="30036"/>
    <cellStyle name="Comma 5 2 2 6 5 4" xfId="13799"/>
    <cellStyle name="Comma 5 2 2 6 5 4 2" xfId="38674"/>
    <cellStyle name="Comma 5 2 2 6 5 5" xfId="26233"/>
    <cellStyle name="Comma 5 2 2 6 6" xfId="8214"/>
    <cellStyle name="Comma 5 2 2 6 6 2" xfId="20658"/>
    <cellStyle name="Comma 5 2 2 6 6 2 2" xfId="45533"/>
    <cellStyle name="Comma 5 2 2 6 6 3" xfId="33100"/>
    <cellStyle name="Comma 5 2 2 6 7" xfId="11614"/>
    <cellStyle name="Comma 5 2 2 6 7 2" xfId="24048"/>
    <cellStyle name="Comma 5 2 2 6 7 2 2" xfId="48923"/>
    <cellStyle name="Comma 5 2 2 6 7 3" xfId="36490"/>
    <cellStyle name="Comma 5 2 2 6 8" xfId="6691"/>
    <cellStyle name="Comma 5 2 2 6 8 2" xfId="19140"/>
    <cellStyle name="Comma 5 2 2 6 8 2 2" xfId="44015"/>
    <cellStyle name="Comma 5 2 2 6 8 3" xfId="31582"/>
    <cellStyle name="Comma 5 2 2 6 9" xfId="3145"/>
    <cellStyle name="Comma 5 2 2 6 9 2" xfId="15651"/>
    <cellStyle name="Comma 5 2 2 6 9 2 2" xfId="40526"/>
    <cellStyle name="Comma 5 2 2 6 9 3" xfId="28085"/>
    <cellStyle name="Comma 5 2 2 7" xfId="553"/>
    <cellStyle name="Comma 5 2 2 7 2" xfId="1285"/>
    <cellStyle name="Comma 5 2 2 7 2 2" xfId="9389"/>
    <cellStyle name="Comma 5 2 2 7 2 2 2" xfId="21832"/>
    <cellStyle name="Comma 5 2 2 7 2 2 2 2" xfId="46707"/>
    <cellStyle name="Comma 5 2 2 7 2 2 3" xfId="34274"/>
    <cellStyle name="Comma 5 2 2 7 2 3" xfId="4371"/>
    <cellStyle name="Comma 5 2 2 7 2 3 2" xfId="16825"/>
    <cellStyle name="Comma 5 2 2 7 2 3 2 2" xfId="41700"/>
    <cellStyle name="Comma 5 2 2 7 2 3 3" xfId="29267"/>
    <cellStyle name="Comma 5 2 2 7 2 4" xfId="14085"/>
    <cellStyle name="Comma 5 2 2 7 2 4 2" xfId="38960"/>
    <cellStyle name="Comma 5 2 2 7 2 5" xfId="26519"/>
    <cellStyle name="Comma 5 2 2 7 3" xfId="5430"/>
    <cellStyle name="Comma 5 2 2 7 3 2" xfId="10446"/>
    <cellStyle name="Comma 5 2 2 7 3 2 2" xfId="22889"/>
    <cellStyle name="Comma 5 2 2 7 3 2 2 2" xfId="47764"/>
    <cellStyle name="Comma 5 2 2 7 3 2 3" xfId="35331"/>
    <cellStyle name="Comma 5 2 2 7 3 3" xfId="17882"/>
    <cellStyle name="Comma 5 2 2 7 3 3 2" xfId="42757"/>
    <cellStyle name="Comma 5 2 2 7 3 4" xfId="30324"/>
    <cellStyle name="Comma 5 2 2 7 4" xfId="8505"/>
    <cellStyle name="Comma 5 2 2 7 4 2" xfId="20949"/>
    <cellStyle name="Comma 5 2 2 7 4 2 2" xfId="45824"/>
    <cellStyle name="Comma 5 2 2 7 4 3" xfId="33391"/>
    <cellStyle name="Comma 5 2 2 7 5" xfId="11900"/>
    <cellStyle name="Comma 5 2 2 7 5 2" xfId="24334"/>
    <cellStyle name="Comma 5 2 2 7 5 2 2" xfId="49209"/>
    <cellStyle name="Comma 5 2 2 7 5 3" xfId="36776"/>
    <cellStyle name="Comma 5 2 2 7 6" xfId="6982"/>
    <cellStyle name="Comma 5 2 2 7 6 2" xfId="19431"/>
    <cellStyle name="Comma 5 2 2 7 6 2 2" xfId="44306"/>
    <cellStyle name="Comma 5 2 2 7 6 3" xfId="31873"/>
    <cellStyle name="Comma 5 2 2 7 7" xfId="3436"/>
    <cellStyle name="Comma 5 2 2 7 7 2" xfId="15942"/>
    <cellStyle name="Comma 5 2 2 7 7 2 2" xfId="40817"/>
    <cellStyle name="Comma 5 2 2 7 7 3" xfId="28376"/>
    <cellStyle name="Comma 5 2 2 7 8" xfId="13363"/>
    <cellStyle name="Comma 5 2 2 7 8 2" xfId="38238"/>
    <cellStyle name="Comma 5 2 2 7 9" xfId="25797"/>
    <cellStyle name="Comma 5 2 2 8" xfId="1633"/>
    <cellStyle name="Comma 5 2 2 8 2" xfId="4745"/>
    <cellStyle name="Comma 5 2 2 8 2 2" xfId="9762"/>
    <cellStyle name="Comma 5 2 2 8 2 2 2" xfId="22205"/>
    <cellStyle name="Comma 5 2 2 8 2 2 2 2" xfId="47080"/>
    <cellStyle name="Comma 5 2 2 8 2 2 3" xfId="34647"/>
    <cellStyle name="Comma 5 2 2 8 2 3" xfId="17198"/>
    <cellStyle name="Comma 5 2 2 8 2 3 2" xfId="42073"/>
    <cellStyle name="Comma 5 2 2 8 2 4" xfId="29640"/>
    <cellStyle name="Comma 5 2 2 8 3" xfId="5779"/>
    <cellStyle name="Comma 5 2 2 8 3 2" xfId="10794"/>
    <cellStyle name="Comma 5 2 2 8 3 2 2" xfId="23237"/>
    <cellStyle name="Comma 5 2 2 8 3 2 2 2" xfId="48112"/>
    <cellStyle name="Comma 5 2 2 8 3 2 3" xfId="35679"/>
    <cellStyle name="Comma 5 2 2 8 3 3" xfId="18230"/>
    <cellStyle name="Comma 5 2 2 8 3 3 2" xfId="43105"/>
    <cellStyle name="Comma 5 2 2 8 3 4" xfId="30672"/>
    <cellStyle name="Comma 5 2 2 8 4" xfId="8021"/>
    <cellStyle name="Comma 5 2 2 8 4 2" xfId="20467"/>
    <cellStyle name="Comma 5 2 2 8 4 2 2" xfId="45342"/>
    <cellStyle name="Comma 5 2 2 8 4 3" xfId="32909"/>
    <cellStyle name="Comma 5 2 2 8 5" xfId="12248"/>
    <cellStyle name="Comma 5 2 2 8 5 2" xfId="24682"/>
    <cellStyle name="Comma 5 2 2 8 5 2 2" xfId="49557"/>
    <cellStyle name="Comma 5 2 2 8 5 3" xfId="37124"/>
    <cellStyle name="Comma 5 2 2 8 6" xfId="7356"/>
    <cellStyle name="Comma 5 2 2 8 6 2" xfId="19804"/>
    <cellStyle name="Comma 5 2 2 8 6 2 2" xfId="44679"/>
    <cellStyle name="Comma 5 2 2 8 6 3" xfId="32246"/>
    <cellStyle name="Comma 5 2 2 8 7" xfId="2945"/>
    <cellStyle name="Comma 5 2 2 8 7 2" xfId="15460"/>
    <cellStyle name="Comma 5 2 2 8 7 2 2" xfId="40335"/>
    <cellStyle name="Comma 5 2 2 8 7 3" xfId="27894"/>
    <cellStyle name="Comma 5 2 2 8 8" xfId="14433"/>
    <cellStyle name="Comma 5 2 2 8 8 2" xfId="39308"/>
    <cellStyle name="Comma 5 2 2 8 9" xfId="26867"/>
    <cellStyle name="Comma 5 2 2 9" xfId="2102"/>
    <cellStyle name="Comma 5 2 2 9 2" xfId="6143"/>
    <cellStyle name="Comma 5 2 2 9 2 2" xfId="11158"/>
    <cellStyle name="Comma 5 2 2 9 2 2 2" xfId="23601"/>
    <cellStyle name="Comma 5 2 2 9 2 2 2 2" xfId="48476"/>
    <cellStyle name="Comma 5 2 2 9 2 2 3" xfId="36043"/>
    <cellStyle name="Comma 5 2 2 9 2 3" xfId="18594"/>
    <cellStyle name="Comma 5 2 2 9 2 3 2" xfId="43469"/>
    <cellStyle name="Comma 5 2 2 9 2 4" xfId="31036"/>
    <cellStyle name="Comma 5 2 2 9 3" xfId="12612"/>
    <cellStyle name="Comma 5 2 2 9 3 2" xfId="25046"/>
    <cellStyle name="Comma 5 2 2 9 3 2 2" xfId="49921"/>
    <cellStyle name="Comma 5 2 2 9 3 3" xfId="37488"/>
    <cellStyle name="Comma 5 2 2 9 4" xfId="8907"/>
    <cellStyle name="Comma 5 2 2 9 4 2" xfId="21350"/>
    <cellStyle name="Comma 5 2 2 9 4 2 2" xfId="46225"/>
    <cellStyle name="Comma 5 2 2 9 4 3" xfId="33792"/>
    <cellStyle name="Comma 5 2 2 9 5" xfId="3889"/>
    <cellStyle name="Comma 5 2 2 9 5 2" xfId="16343"/>
    <cellStyle name="Comma 5 2 2 9 5 2 2" xfId="41218"/>
    <cellStyle name="Comma 5 2 2 9 5 3" xfId="28785"/>
    <cellStyle name="Comma 5 2 2 9 6" xfId="14797"/>
    <cellStyle name="Comma 5 2 2 9 6 2" xfId="39672"/>
    <cellStyle name="Comma 5 2 2 9 7" xfId="27231"/>
    <cellStyle name="Comma 5 2 3" xfId="164"/>
    <cellStyle name="Comma 5 2 3 10" xfId="962"/>
    <cellStyle name="Comma 5 2 3 10 2" xfId="11577"/>
    <cellStyle name="Comma 5 2 3 10 2 2" xfId="24011"/>
    <cellStyle name="Comma 5 2 3 10 2 2 2" xfId="48886"/>
    <cellStyle name="Comma 5 2 3 10 2 3" xfId="36453"/>
    <cellStyle name="Comma 5 2 3 10 3" xfId="10121"/>
    <cellStyle name="Comma 5 2 3 10 3 2" xfId="22564"/>
    <cellStyle name="Comma 5 2 3 10 3 2 2" xfId="47439"/>
    <cellStyle name="Comma 5 2 3 10 3 3" xfId="35006"/>
    <cellStyle name="Comma 5 2 3 10 4" xfId="5105"/>
    <cellStyle name="Comma 5 2 3 10 4 2" xfId="17557"/>
    <cellStyle name="Comma 5 2 3 10 4 2 2" xfId="42432"/>
    <cellStyle name="Comma 5 2 3 10 4 3" xfId="29999"/>
    <cellStyle name="Comma 5 2 3 10 5" xfId="13762"/>
    <cellStyle name="Comma 5 2 3 10 5 2" xfId="38637"/>
    <cellStyle name="Comma 5 2 3 10 6" xfId="26196"/>
    <cellStyle name="Comma 5 2 3 11" xfId="932"/>
    <cellStyle name="Comma 5 2 3 11 2" xfId="7729"/>
    <cellStyle name="Comma 5 2 3 11 2 2" xfId="20175"/>
    <cellStyle name="Comma 5 2 3 11 2 2 2" xfId="45050"/>
    <cellStyle name="Comma 5 2 3 11 2 3" xfId="32617"/>
    <cellStyle name="Comma 5 2 3 11 3" xfId="13732"/>
    <cellStyle name="Comma 5 2 3 11 3 2" xfId="38607"/>
    <cellStyle name="Comma 5 2 3 11 4" xfId="26166"/>
    <cellStyle name="Comma 5 2 3 12" xfId="11547"/>
    <cellStyle name="Comma 5 2 3 12 2" xfId="23981"/>
    <cellStyle name="Comma 5 2 3 12 2 2" xfId="48856"/>
    <cellStyle name="Comma 5 2 3 12 3" xfId="36423"/>
    <cellStyle name="Comma 5 2 3 13" xfId="6507"/>
    <cellStyle name="Comma 5 2 3 13 2" xfId="18956"/>
    <cellStyle name="Comma 5 2 3 13 2 2" xfId="43831"/>
    <cellStyle name="Comma 5 2 3 13 3" xfId="31398"/>
    <cellStyle name="Comma 5 2 3 14" xfId="2650"/>
    <cellStyle name="Comma 5 2 3 14 2" xfId="15168"/>
    <cellStyle name="Comma 5 2 3 14 2 2" xfId="40043"/>
    <cellStyle name="Comma 5 2 3 14 3" xfId="27602"/>
    <cellStyle name="Comma 5 2 3 15" xfId="12994"/>
    <cellStyle name="Comma 5 2 3 15 2" xfId="37869"/>
    <cellStyle name="Comma 5 2 3 16" xfId="25428"/>
    <cellStyle name="Comma 5 2 3 2" xfId="194"/>
    <cellStyle name="Comma 5 2 3 2 10" xfId="11679"/>
    <cellStyle name="Comma 5 2 3 2 10 2" xfId="24113"/>
    <cellStyle name="Comma 5 2 3 2 10 2 2" xfId="48988"/>
    <cellStyle name="Comma 5 2 3 2 10 3" xfId="36555"/>
    <cellStyle name="Comma 5 2 3 2 11" xfId="6539"/>
    <cellStyle name="Comma 5 2 3 2 11 2" xfId="18988"/>
    <cellStyle name="Comma 5 2 3 2 11 2 2" xfId="43863"/>
    <cellStyle name="Comma 5 2 3 2 11 3" xfId="31430"/>
    <cellStyle name="Comma 5 2 3 2 12" xfId="2707"/>
    <cellStyle name="Comma 5 2 3 2 12 2" xfId="15225"/>
    <cellStyle name="Comma 5 2 3 2 12 2 2" xfId="40100"/>
    <cellStyle name="Comma 5 2 3 2 12 3" xfId="27659"/>
    <cellStyle name="Comma 5 2 3 2 13" xfId="13024"/>
    <cellStyle name="Comma 5 2 3 2 13 2" xfId="37899"/>
    <cellStyle name="Comma 5 2 3 2 14" xfId="25458"/>
    <cellStyle name="Comma 5 2 3 2 2" xfId="517"/>
    <cellStyle name="Comma 5 2 3 2 2 10" xfId="2911"/>
    <cellStyle name="Comma 5 2 3 2 2 10 2" xfId="15429"/>
    <cellStyle name="Comma 5 2 3 2 2 10 2 2" xfId="40304"/>
    <cellStyle name="Comma 5 2 3 2 2 10 3" xfId="27863"/>
    <cellStyle name="Comma 5 2 3 2 2 11" xfId="13330"/>
    <cellStyle name="Comma 5 2 3 2 2 11 2" xfId="38205"/>
    <cellStyle name="Comma 5 2 3 2 2 12" xfId="25764"/>
    <cellStyle name="Comma 5 2 3 2 2 2" xfId="876"/>
    <cellStyle name="Comma 5 2 3 2 2 2 2" xfId="1297"/>
    <cellStyle name="Comma 5 2 3 2 2 2 2 2" xfId="9367"/>
    <cellStyle name="Comma 5 2 3 2 2 2 2 2 2" xfId="21810"/>
    <cellStyle name="Comma 5 2 3 2 2 2 2 2 2 2" xfId="46685"/>
    <cellStyle name="Comma 5 2 3 2 2 2 2 2 3" xfId="34252"/>
    <cellStyle name="Comma 5 2 3 2 2 2 2 3" xfId="4349"/>
    <cellStyle name="Comma 5 2 3 2 2 2 2 3 2" xfId="16803"/>
    <cellStyle name="Comma 5 2 3 2 2 2 2 3 2 2" xfId="41678"/>
    <cellStyle name="Comma 5 2 3 2 2 2 2 3 3" xfId="29245"/>
    <cellStyle name="Comma 5 2 3 2 2 2 2 4" xfId="14097"/>
    <cellStyle name="Comma 5 2 3 2 2 2 2 4 2" xfId="38972"/>
    <cellStyle name="Comma 5 2 3 2 2 2 2 5" xfId="26531"/>
    <cellStyle name="Comma 5 2 3 2 2 2 3" xfId="5442"/>
    <cellStyle name="Comma 5 2 3 2 2 2 3 2" xfId="10458"/>
    <cellStyle name="Comma 5 2 3 2 2 2 3 2 2" xfId="22901"/>
    <cellStyle name="Comma 5 2 3 2 2 2 3 2 2 2" xfId="47776"/>
    <cellStyle name="Comma 5 2 3 2 2 2 3 2 3" xfId="35343"/>
    <cellStyle name="Comma 5 2 3 2 2 2 3 3" xfId="17894"/>
    <cellStyle name="Comma 5 2 3 2 2 2 3 3 2" xfId="42769"/>
    <cellStyle name="Comma 5 2 3 2 2 2 3 4" xfId="30336"/>
    <cellStyle name="Comma 5 2 3 2 2 2 4" xfId="8483"/>
    <cellStyle name="Comma 5 2 3 2 2 2 4 2" xfId="20927"/>
    <cellStyle name="Comma 5 2 3 2 2 2 4 2 2" xfId="45802"/>
    <cellStyle name="Comma 5 2 3 2 2 2 4 3" xfId="33369"/>
    <cellStyle name="Comma 5 2 3 2 2 2 5" xfId="11912"/>
    <cellStyle name="Comma 5 2 3 2 2 2 5 2" xfId="24346"/>
    <cellStyle name="Comma 5 2 3 2 2 2 5 2 2" xfId="49221"/>
    <cellStyle name="Comma 5 2 3 2 2 2 5 3" xfId="36788"/>
    <cellStyle name="Comma 5 2 3 2 2 2 6" xfId="6960"/>
    <cellStyle name="Comma 5 2 3 2 2 2 6 2" xfId="19409"/>
    <cellStyle name="Comma 5 2 3 2 2 2 6 2 2" xfId="44284"/>
    <cellStyle name="Comma 5 2 3 2 2 2 6 3" xfId="31851"/>
    <cellStyle name="Comma 5 2 3 2 2 2 7" xfId="3414"/>
    <cellStyle name="Comma 5 2 3 2 2 2 7 2" xfId="15920"/>
    <cellStyle name="Comma 5 2 3 2 2 2 7 2 2" xfId="40795"/>
    <cellStyle name="Comma 5 2 3 2 2 2 7 3" xfId="28354"/>
    <cellStyle name="Comma 5 2 3 2 2 2 8" xfId="13677"/>
    <cellStyle name="Comma 5 2 3 2 2 2 8 2" xfId="38552"/>
    <cellStyle name="Comma 5 2 3 2 2 2 9" xfId="26111"/>
    <cellStyle name="Comma 5 2 3 2 2 3" xfId="1645"/>
    <cellStyle name="Comma 5 2 3 2 2 3 2" xfId="4383"/>
    <cellStyle name="Comma 5 2 3 2 2 3 2 2" xfId="9401"/>
    <cellStyle name="Comma 5 2 3 2 2 3 2 2 2" xfId="21844"/>
    <cellStyle name="Comma 5 2 3 2 2 3 2 2 2 2" xfId="46719"/>
    <cellStyle name="Comma 5 2 3 2 2 3 2 2 3" xfId="34286"/>
    <cellStyle name="Comma 5 2 3 2 2 3 2 3" xfId="16837"/>
    <cellStyle name="Comma 5 2 3 2 2 3 2 3 2" xfId="41712"/>
    <cellStyle name="Comma 5 2 3 2 2 3 2 4" xfId="29279"/>
    <cellStyle name="Comma 5 2 3 2 2 3 3" xfId="5791"/>
    <cellStyle name="Comma 5 2 3 2 2 3 3 2" xfId="10806"/>
    <cellStyle name="Comma 5 2 3 2 2 3 3 2 2" xfId="23249"/>
    <cellStyle name="Comma 5 2 3 2 2 3 3 2 2 2" xfId="48124"/>
    <cellStyle name="Comma 5 2 3 2 2 3 3 2 3" xfId="35691"/>
    <cellStyle name="Comma 5 2 3 2 2 3 3 3" xfId="18242"/>
    <cellStyle name="Comma 5 2 3 2 2 3 3 3 2" xfId="43117"/>
    <cellStyle name="Comma 5 2 3 2 2 3 3 4" xfId="30684"/>
    <cellStyle name="Comma 5 2 3 2 2 3 4" xfId="8517"/>
    <cellStyle name="Comma 5 2 3 2 2 3 4 2" xfId="20961"/>
    <cellStyle name="Comma 5 2 3 2 2 3 4 2 2" xfId="45836"/>
    <cellStyle name="Comma 5 2 3 2 2 3 4 3" xfId="33403"/>
    <cellStyle name="Comma 5 2 3 2 2 3 5" xfId="12260"/>
    <cellStyle name="Comma 5 2 3 2 2 3 5 2" xfId="24694"/>
    <cellStyle name="Comma 5 2 3 2 2 3 5 2 2" xfId="49569"/>
    <cellStyle name="Comma 5 2 3 2 2 3 5 3" xfId="37136"/>
    <cellStyle name="Comma 5 2 3 2 2 3 6" xfId="6994"/>
    <cellStyle name="Comma 5 2 3 2 2 3 6 2" xfId="19443"/>
    <cellStyle name="Comma 5 2 3 2 2 3 6 2 2" xfId="44318"/>
    <cellStyle name="Comma 5 2 3 2 2 3 6 3" xfId="31885"/>
    <cellStyle name="Comma 5 2 3 2 2 3 7" xfId="3448"/>
    <cellStyle name="Comma 5 2 3 2 2 3 7 2" xfId="15954"/>
    <cellStyle name="Comma 5 2 3 2 2 3 7 2 2" xfId="40829"/>
    <cellStyle name="Comma 5 2 3 2 2 3 7 3" xfId="28388"/>
    <cellStyle name="Comma 5 2 3 2 2 3 8" xfId="14445"/>
    <cellStyle name="Comma 5 2 3 2 2 3 8 2" xfId="39320"/>
    <cellStyle name="Comma 5 2 3 2 2 3 9" xfId="26879"/>
    <cellStyle name="Comma 5 2 3 2 2 4" xfId="2435"/>
    <cellStyle name="Comma 5 2 3 2 2 4 2" xfId="5059"/>
    <cellStyle name="Comma 5 2 3 2 2 4 2 2" xfId="10076"/>
    <cellStyle name="Comma 5 2 3 2 2 4 2 2 2" xfId="22519"/>
    <cellStyle name="Comma 5 2 3 2 2 4 2 2 2 2" xfId="47394"/>
    <cellStyle name="Comma 5 2 3 2 2 4 2 2 3" xfId="34961"/>
    <cellStyle name="Comma 5 2 3 2 2 4 2 3" xfId="17512"/>
    <cellStyle name="Comma 5 2 3 2 2 4 2 3 2" xfId="42387"/>
    <cellStyle name="Comma 5 2 3 2 2 4 2 4" xfId="29954"/>
    <cellStyle name="Comma 5 2 3 2 2 4 3" xfId="6457"/>
    <cellStyle name="Comma 5 2 3 2 2 4 3 2" xfId="11472"/>
    <cellStyle name="Comma 5 2 3 2 2 4 3 2 2" xfId="23915"/>
    <cellStyle name="Comma 5 2 3 2 2 4 3 2 2 2" xfId="48790"/>
    <cellStyle name="Comma 5 2 3 2 2 4 3 2 3" xfId="36357"/>
    <cellStyle name="Comma 5 2 3 2 2 4 3 3" xfId="18908"/>
    <cellStyle name="Comma 5 2 3 2 2 4 3 3 2" xfId="43783"/>
    <cellStyle name="Comma 5 2 3 2 2 4 3 4" xfId="31350"/>
    <cellStyle name="Comma 5 2 3 2 2 4 4" xfId="8164"/>
    <cellStyle name="Comma 5 2 3 2 2 4 4 2" xfId="20610"/>
    <cellStyle name="Comma 5 2 3 2 2 4 4 2 2" xfId="45485"/>
    <cellStyle name="Comma 5 2 3 2 2 4 4 3" xfId="33052"/>
    <cellStyle name="Comma 5 2 3 2 2 4 5" xfId="12926"/>
    <cellStyle name="Comma 5 2 3 2 2 4 5 2" xfId="25360"/>
    <cellStyle name="Comma 5 2 3 2 2 4 5 2 2" xfId="50235"/>
    <cellStyle name="Comma 5 2 3 2 2 4 5 3" xfId="37802"/>
    <cellStyle name="Comma 5 2 3 2 2 4 6" xfId="7670"/>
    <cellStyle name="Comma 5 2 3 2 2 4 6 2" xfId="20118"/>
    <cellStyle name="Comma 5 2 3 2 2 4 6 2 2" xfId="44993"/>
    <cellStyle name="Comma 5 2 3 2 2 4 6 3" xfId="32560"/>
    <cellStyle name="Comma 5 2 3 2 2 4 7" xfId="3094"/>
    <cellStyle name="Comma 5 2 3 2 2 4 7 2" xfId="15603"/>
    <cellStyle name="Comma 5 2 3 2 2 4 7 2 2" xfId="40478"/>
    <cellStyle name="Comma 5 2 3 2 2 4 7 3" xfId="28037"/>
    <cellStyle name="Comma 5 2 3 2 2 4 8" xfId="15111"/>
    <cellStyle name="Comma 5 2 3 2 2 4 8 2" xfId="39986"/>
    <cellStyle name="Comma 5 2 3 2 2 4 9" xfId="27545"/>
    <cellStyle name="Comma 5 2 3 2 2 5" xfId="1268"/>
    <cellStyle name="Comma 5 2 3 2 2 5 2" xfId="9050"/>
    <cellStyle name="Comma 5 2 3 2 2 5 2 2" xfId="21493"/>
    <cellStyle name="Comma 5 2 3 2 2 5 2 2 2" xfId="46368"/>
    <cellStyle name="Comma 5 2 3 2 2 5 2 3" xfId="33935"/>
    <cellStyle name="Comma 5 2 3 2 2 5 3" xfId="4032"/>
    <cellStyle name="Comma 5 2 3 2 2 5 3 2" xfId="16486"/>
    <cellStyle name="Comma 5 2 3 2 2 5 3 2 2" xfId="41361"/>
    <cellStyle name="Comma 5 2 3 2 2 5 3 3" xfId="28928"/>
    <cellStyle name="Comma 5 2 3 2 2 5 4" xfId="14068"/>
    <cellStyle name="Comma 5 2 3 2 2 5 4 2" xfId="38943"/>
    <cellStyle name="Comma 5 2 3 2 2 5 5" xfId="26502"/>
    <cellStyle name="Comma 5 2 3 2 2 6" xfId="5413"/>
    <cellStyle name="Comma 5 2 3 2 2 6 2" xfId="10429"/>
    <cellStyle name="Comma 5 2 3 2 2 6 2 2" xfId="22872"/>
    <cellStyle name="Comma 5 2 3 2 2 6 2 2 2" xfId="47747"/>
    <cellStyle name="Comma 5 2 3 2 2 6 2 3" xfId="35314"/>
    <cellStyle name="Comma 5 2 3 2 2 6 3" xfId="17865"/>
    <cellStyle name="Comma 5 2 3 2 2 6 3 2" xfId="42740"/>
    <cellStyle name="Comma 5 2 3 2 2 6 4" xfId="30307"/>
    <cellStyle name="Comma 5 2 3 2 2 7" xfId="7990"/>
    <cellStyle name="Comma 5 2 3 2 2 7 2" xfId="20436"/>
    <cellStyle name="Comma 5 2 3 2 2 7 2 2" xfId="45311"/>
    <cellStyle name="Comma 5 2 3 2 2 7 3" xfId="32878"/>
    <cellStyle name="Comma 5 2 3 2 2 8" xfId="11883"/>
    <cellStyle name="Comma 5 2 3 2 2 8 2" xfId="24317"/>
    <cellStyle name="Comma 5 2 3 2 2 8 2 2" xfId="49192"/>
    <cellStyle name="Comma 5 2 3 2 2 8 3" xfId="36759"/>
    <cellStyle name="Comma 5 2 3 2 2 9" xfId="6643"/>
    <cellStyle name="Comma 5 2 3 2 2 9 2" xfId="19092"/>
    <cellStyle name="Comma 5 2 3 2 2 9 2 2" xfId="43967"/>
    <cellStyle name="Comma 5 2 3 2 2 9 3" xfId="31534"/>
    <cellStyle name="Comma 5 2 3 2 3" xfId="410"/>
    <cellStyle name="Comma 5 2 3 2 3 10" xfId="13226"/>
    <cellStyle name="Comma 5 2 3 2 3 10 2" xfId="38101"/>
    <cellStyle name="Comma 5 2 3 2 3 11" xfId="25660"/>
    <cellStyle name="Comma 5 2 3 2 3 2" xfId="770"/>
    <cellStyle name="Comma 5 2 3 2 3 2 2" xfId="1298"/>
    <cellStyle name="Comma 5 2 3 2 3 2 2 2" xfId="9402"/>
    <cellStyle name="Comma 5 2 3 2 3 2 2 2 2" xfId="21845"/>
    <cellStyle name="Comma 5 2 3 2 3 2 2 2 2 2" xfId="46720"/>
    <cellStyle name="Comma 5 2 3 2 3 2 2 2 3" xfId="34287"/>
    <cellStyle name="Comma 5 2 3 2 3 2 2 3" xfId="4384"/>
    <cellStyle name="Comma 5 2 3 2 3 2 2 3 2" xfId="16838"/>
    <cellStyle name="Comma 5 2 3 2 3 2 2 3 2 2" xfId="41713"/>
    <cellStyle name="Comma 5 2 3 2 3 2 2 3 3" xfId="29280"/>
    <cellStyle name="Comma 5 2 3 2 3 2 2 4" xfId="14098"/>
    <cellStyle name="Comma 5 2 3 2 3 2 2 4 2" xfId="38973"/>
    <cellStyle name="Comma 5 2 3 2 3 2 2 5" xfId="26532"/>
    <cellStyle name="Comma 5 2 3 2 3 2 3" xfId="5443"/>
    <cellStyle name="Comma 5 2 3 2 3 2 3 2" xfId="10459"/>
    <cellStyle name="Comma 5 2 3 2 3 2 3 2 2" xfId="22902"/>
    <cellStyle name="Comma 5 2 3 2 3 2 3 2 2 2" xfId="47777"/>
    <cellStyle name="Comma 5 2 3 2 3 2 3 2 3" xfId="35344"/>
    <cellStyle name="Comma 5 2 3 2 3 2 3 3" xfId="17895"/>
    <cellStyle name="Comma 5 2 3 2 3 2 3 3 2" xfId="42770"/>
    <cellStyle name="Comma 5 2 3 2 3 2 3 4" xfId="30337"/>
    <cellStyle name="Comma 5 2 3 2 3 2 4" xfId="8518"/>
    <cellStyle name="Comma 5 2 3 2 3 2 4 2" xfId="20962"/>
    <cellStyle name="Comma 5 2 3 2 3 2 4 2 2" xfId="45837"/>
    <cellStyle name="Comma 5 2 3 2 3 2 4 3" xfId="33404"/>
    <cellStyle name="Comma 5 2 3 2 3 2 5" xfId="11913"/>
    <cellStyle name="Comma 5 2 3 2 3 2 5 2" xfId="24347"/>
    <cellStyle name="Comma 5 2 3 2 3 2 5 2 2" xfId="49222"/>
    <cellStyle name="Comma 5 2 3 2 3 2 5 3" xfId="36789"/>
    <cellStyle name="Comma 5 2 3 2 3 2 6" xfId="6995"/>
    <cellStyle name="Comma 5 2 3 2 3 2 6 2" xfId="19444"/>
    <cellStyle name="Comma 5 2 3 2 3 2 6 2 2" xfId="44319"/>
    <cellStyle name="Comma 5 2 3 2 3 2 6 3" xfId="31886"/>
    <cellStyle name="Comma 5 2 3 2 3 2 7" xfId="3449"/>
    <cellStyle name="Comma 5 2 3 2 3 2 7 2" xfId="15955"/>
    <cellStyle name="Comma 5 2 3 2 3 2 7 2 2" xfId="40830"/>
    <cellStyle name="Comma 5 2 3 2 3 2 7 3" xfId="28389"/>
    <cellStyle name="Comma 5 2 3 2 3 2 8" xfId="13573"/>
    <cellStyle name="Comma 5 2 3 2 3 2 8 2" xfId="38448"/>
    <cellStyle name="Comma 5 2 3 2 3 2 9" xfId="26007"/>
    <cellStyle name="Comma 5 2 3 2 3 3" xfId="1646"/>
    <cellStyle name="Comma 5 2 3 2 3 3 2" xfId="4955"/>
    <cellStyle name="Comma 5 2 3 2 3 3 2 2" xfId="9972"/>
    <cellStyle name="Comma 5 2 3 2 3 3 2 2 2" xfId="22415"/>
    <cellStyle name="Comma 5 2 3 2 3 3 2 2 2 2" xfId="47290"/>
    <cellStyle name="Comma 5 2 3 2 3 3 2 2 3" xfId="34857"/>
    <cellStyle name="Comma 5 2 3 2 3 3 2 3" xfId="17408"/>
    <cellStyle name="Comma 5 2 3 2 3 3 2 3 2" xfId="42283"/>
    <cellStyle name="Comma 5 2 3 2 3 3 2 4" xfId="29850"/>
    <cellStyle name="Comma 5 2 3 2 3 3 3" xfId="5792"/>
    <cellStyle name="Comma 5 2 3 2 3 3 3 2" xfId="10807"/>
    <cellStyle name="Comma 5 2 3 2 3 3 3 2 2" xfId="23250"/>
    <cellStyle name="Comma 5 2 3 2 3 3 3 2 2 2" xfId="48125"/>
    <cellStyle name="Comma 5 2 3 2 3 3 3 2 3" xfId="35692"/>
    <cellStyle name="Comma 5 2 3 2 3 3 3 3" xfId="18243"/>
    <cellStyle name="Comma 5 2 3 2 3 3 3 3 2" xfId="43118"/>
    <cellStyle name="Comma 5 2 3 2 3 3 3 4" xfId="30685"/>
    <cellStyle name="Comma 5 2 3 2 3 3 4" xfId="8379"/>
    <cellStyle name="Comma 5 2 3 2 3 3 4 2" xfId="20823"/>
    <cellStyle name="Comma 5 2 3 2 3 3 4 2 2" xfId="45698"/>
    <cellStyle name="Comma 5 2 3 2 3 3 4 3" xfId="33265"/>
    <cellStyle name="Comma 5 2 3 2 3 3 5" xfId="12261"/>
    <cellStyle name="Comma 5 2 3 2 3 3 5 2" xfId="24695"/>
    <cellStyle name="Comma 5 2 3 2 3 3 5 2 2" xfId="49570"/>
    <cellStyle name="Comma 5 2 3 2 3 3 5 3" xfId="37137"/>
    <cellStyle name="Comma 5 2 3 2 3 3 6" xfId="7566"/>
    <cellStyle name="Comma 5 2 3 2 3 3 6 2" xfId="20014"/>
    <cellStyle name="Comma 5 2 3 2 3 3 6 2 2" xfId="44889"/>
    <cellStyle name="Comma 5 2 3 2 3 3 6 3" xfId="32456"/>
    <cellStyle name="Comma 5 2 3 2 3 3 7" xfId="3310"/>
    <cellStyle name="Comma 5 2 3 2 3 3 7 2" xfId="15816"/>
    <cellStyle name="Comma 5 2 3 2 3 3 7 2 2" xfId="40691"/>
    <cellStyle name="Comma 5 2 3 2 3 3 7 3" xfId="28250"/>
    <cellStyle name="Comma 5 2 3 2 3 3 8" xfId="14446"/>
    <cellStyle name="Comma 5 2 3 2 3 3 8 2" xfId="39321"/>
    <cellStyle name="Comma 5 2 3 2 3 3 9" xfId="26880"/>
    <cellStyle name="Comma 5 2 3 2 3 4" xfId="2328"/>
    <cellStyle name="Comma 5 2 3 2 3 4 2" xfId="6353"/>
    <cellStyle name="Comma 5 2 3 2 3 4 2 2" xfId="11368"/>
    <cellStyle name="Comma 5 2 3 2 3 4 2 2 2" xfId="23811"/>
    <cellStyle name="Comma 5 2 3 2 3 4 2 2 2 2" xfId="48686"/>
    <cellStyle name="Comma 5 2 3 2 3 4 2 2 3" xfId="36253"/>
    <cellStyle name="Comma 5 2 3 2 3 4 2 3" xfId="18804"/>
    <cellStyle name="Comma 5 2 3 2 3 4 2 3 2" xfId="43679"/>
    <cellStyle name="Comma 5 2 3 2 3 4 2 4" xfId="31246"/>
    <cellStyle name="Comma 5 2 3 2 3 4 3" xfId="12822"/>
    <cellStyle name="Comma 5 2 3 2 3 4 3 2" xfId="25256"/>
    <cellStyle name="Comma 5 2 3 2 3 4 3 2 2" xfId="50131"/>
    <cellStyle name="Comma 5 2 3 2 3 4 3 3" xfId="37698"/>
    <cellStyle name="Comma 5 2 3 2 3 4 4" xfId="9263"/>
    <cellStyle name="Comma 5 2 3 2 3 4 4 2" xfId="21706"/>
    <cellStyle name="Comma 5 2 3 2 3 4 4 2 2" xfId="46581"/>
    <cellStyle name="Comma 5 2 3 2 3 4 4 3" xfId="34148"/>
    <cellStyle name="Comma 5 2 3 2 3 4 5" xfId="4245"/>
    <cellStyle name="Comma 5 2 3 2 3 4 5 2" xfId="16699"/>
    <cellStyle name="Comma 5 2 3 2 3 4 5 2 2" xfId="41574"/>
    <cellStyle name="Comma 5 2 3 2 3 4 5 3" xfId="29141"/>
    <cellStyle name="Comma 5 2 3 2 3 4 6" xfId="15007"/>
    <cellStyle name="Comma 5 2 3 2 3 4 6 2" xfId="39882"/>
    <cellStyle name="Comma 5 2 3 2 3 4 7" xfId="27441"/>
    <cellStyle name="Comma 5 2 3 2 3 5" xfId="1164"/>
    <cellStyle name="Comma 5 2 3 2 3 5 2" xfId="10325"/>
    <cellStyle name="Comma 5 2 3 2 3 5 2 2" xfId="22768"/>
    <cellStyle name="Comma 5 2 3 2 3 5 2 2 2" xfId="47643"/>
    <cellStyle name="Comma 5 2 3 2 3 5 2 3" xfId="35210"/>
    <cellStyle name="Comma 5 2 3 2 3 5 3" xfId="5309"/>
    <cellStyle name="Comma 5 2 3 2 3 5 3 2" xfId="17761"/>
    <cellStyle name="Comma 5 2 3 2 3 5 3 2 2" xfId="42636"/>
    <cellStyle name="Comma 5 2 3 2 3 5 3 3" xfId="30203"/>
    <cellStyle name="Comma 5 2 3 2 3 5 4" xfId="13964"/>
    <cellStyle name="Comma 5 2 3 2 3 5 4 2" xfId="38839"/>
    <cellStyle name="Comma 5 2 3 2 3 5 5" xfId="26398"/>
    <cellStyle name="Comma 5 2 3 2 3 6" xfId="7886"/>
    <cellStyle name="Comma 5 2 3 2 3 6 2" xfId="20332"/>
    <cellStyle name="Comma 5 2 3 2 3 6 2 2" xfId="45207"/>
    <cellStyle name="Comma 5 2 3 2 3 6 3" xfId="32774"/>
    <cellStyle name="Comma 5 2 3 2 3 7" xfId="11779"/>
    <cellStyle name="Comma 5 2 3 2 3 7 2" xfId="24213"/>
    <cellStyle name="Comma 5 2 3 2 3 7 2 2" xfId="49088"/>
    <cellStyle name="Comma 5 2 3 2 3 7 3" xfId="36655"/>
    <cellStyle name="Comma 5 2 3 2 3 8" xfId="6856"/>
    <cellStyle name="Comma 5 2 3 2 3 8 2" xfId="19305"/>
    <cellStyle name="Comma 5 2 3 2 3 8 2 2" xfId="44180"/>
    <cellStyle name="Comma 5 2 3 2 3 8 3" xfId="31747"/>
    <cellStyle name="Comma 5 2 3 2 3 9" xfId="2807"/>
    <cellStyle name="Comma 5 2 3 2 3 9 2" xfId="15325"/>
    <cellStyle name="Comma 5 2 3 2 3 9 2 2" xfId="40200"/>
    <cellStyle name="Comma 5 2 3 2 3 9 3" xfId="27759"/>
    <cellStyle name="Comma 5 2 3 2 4" xfId="308"/>
    <cellStyle name="Comma 5 2 3 2 4 2" xfId="1296"/>
    <cellStyle name="Comma 5 2 3 2 4 2 2" xfId="9163"/>
    <cellStyle name="Comma 5 2 3 2 4 2 2 2" xfId="21606"/>
    <cellStyle name="Comma 5 2 3 2 4 2 2 2 2" xfId="46481"/>
    <cellStyle name="Comma 5 2 3 2 4 2 2 3" xfId="34048"/>
    <cellStyle name="Comma 5 2 3 2 4 2 3" xfId="4145"/>
    <cellStyle name="Comma 5 2 3 2 4 2 3 2" xfId="16599"/>
    <cellStyle name="Comma 5 2 3 2 4 2 3 2 2" xfId="41474"/>
    <cellStyle name="Comma 5 2 3 2 4 2 3 3" xfId="29041"/>
    <cellStyle name="Comma 5 2 3 2 4 2 4" xfId="14096"/>
    <cellStyle name="Comma 5 2 3 2 4 2 4 2" xfId="38971"/>
    <cellStyle name="Comma 5 2 3 2 4 2 5" xfId="26530"/>
    <cellStyle name="Comma 5 2 3 2 4 3" xfId="5441"/>
    <cellStyle name="Comma 5 2 3 2 4 3 2" xfId="10457"/>
    <cellStyle name="Comma 5 2 3 2 4 3 2 2" xfId="22900"/>
    <cellStyle name="Comma 5 2 3 2 4 3 2 2 2" xfId="47775"/>
    <cellStyle name="Comma 5 2 3 2 4 3 2 3" xfId="35342"/>
    <cellStyle name="Comma 5 2 3 2 4 3 3" xfId="17893"/>
    <cellStyle name="Comma 5 2 3 2 4 3 3 2" xfId="42768"/>
    <cellStyle name="Comma 5 2 3 2 4 3 4" xfId="30335"/>
    <cellStyle name="Comma 5 2 3 2 4 4" xfId="8279"/>
    <cellStyle name="Comma 5 2 3 2 4 4 2" xfId="20723"/>
    <cellStyle name="Comma 5 2 3 2 4 4 2 2" xfId="45598"/>
    <cellStyle name="Comma 5 2 3 2 4 4 3" xfId="33165"/>
    <cellStyle name="Comma 5 2 3 2 4 5" xfId="11911"/>
    <cellStyle name="Comma 5 2 3 2 4 5 2" xfId="24345"/>
    <cellStyle name="Comma 5 2 3 2 4 5 2 2" xfId="49220"/>
    <cellStyle name="Comma 5 2 3 2 4 5 3" xfId="36787"/>
    <cellStyle name="Comma 5 2 3 2 4 6" xfId="6756"/>
    <cellStyle name="Comma 5 2 3 2 4 6 2" xfId="19205"/>
    <cellStyle name="Comma 5 2 3 2 4 6 2 2" xfId="44080"/>
    <cellStyle name="Comma 5 2 3 2 4 6 3" xfId="31647"/>
    <cellStyle name="Comma 5 2 3 2 4 7" xfId="3210"/>
    <cellStyle name="Comma 5 2 3 2 4 7 2" xfId="15716"/>
    <cellStyle name="Comma 5 2 3 2 4 7 2 2" xfId="40591"/>
    <cellStyle name="Comma 5 2 3 2 4 7 3" xfId="28150"/>
    <cellStyle name="Comma 5 2 3 2 4 8" xfId="13126"/>
    <cellStyle name="Comma 5 2 3 2 4 8 2" xfId="38001"/>
    <cellStyle name="Comma 5 2 3 2 4 9" xfId="25560"/>
    <cellStyle name="Comma 5 2 3 2 5" xfId="669"/>
    <cellStyle name="Comma 5 2 3 2 5 2" xfId="1644"/>
    <cellStyle name="Comma 5 2 3 2 5 2 2" xfId="9400"/>
    <cellStyle name="Comma 5 2 3 2 5 2 2 2" xfId="21843"/>
    <cellStyle name="Comma 5 2 3 2 5 2 2 2 2" xfId="46718"/>
    <cellStyle name="Comma 5 2 3 2 5 2 2 3" xfId="34285"/>
    <cellStyle name="Comma 5 2 3 2 5 2 3" xfId="4382"/>
    <cellStyle name="Comma 5 2 3 2 5 2 3 2" xfId="16836"/>
    <cellStyle name="Comma 5 2 3 2 5 2 3 2 2" xfId="41711"/>
    <cellStyle name="Comma 5 2 3 2 5 2 3 3" xfId="29278"/>
    <cellStyle name="Comma 5 2 3 2 5 2 4" xfId="14444"/>
    <cellStyle name="Comma 5 2 3 2 5 2 4 2" xfId="39319"/>
    <cellStyle name="Comma 5 2 3 2 5 2 5" xfId="26878"/>
    <cellStyle name="Comma 5 2 3 2 5 3" xfId="5790"/>
    <cellStyle name="Comma 5 2 3 2 5 3 2" xfId="10805"/>
    <cellStyle name="Comma 5 2 3 2 5 3 2 2" xfId="23248"/>
    <cellStyle name="Comma 5 2 3 2 5 3 2 2 2" xfId="48123"/>
    <cellStyle name="Comma 5 2 3 2 5 3 2 3" xfId="35690"/>
    <cellStyle name="Comma 5 2 3 2 5 3 3" xfId="18241"/>
    <cellStyle name="Comma 5 2 3 2 5 3 3 2" xfId="43116"/>
    <cellStyle name="Comma 5 2 3 2 5 3 4" xfId="30683"/>
    <cellStyle name="Comma 5 2 3 2 5 4" xfId="8516"/>
    <cellStyle name="Comma 5 2 3 2 5 4 2" xfId="20960"/>
    <cellStyle name="Comma 5 2 3 2 5 4 2 2" xfId="45835"/>
    <cellStyle name="Comma 5 2 3 2 5 4 3" xfId="33402"/>
    <cellStyle name="Comma 5 2 3 2 5 5" xfId="12259"/>
    <cellStyle name="Comma 5 2 3 2 5 5 2" xfId="24693"/>
    <cellStyle name="Comma 5 2 3 2 5 5 2 2" xfId="49568"/>
    <cellStyle name="Comma 5 2 3 2 5 5 3" xfId="37135"/>
    <cellStyle name="Comma 5 2 3 2 5 6" xfId="6993"/>
    <cellStyle name="Comma 5 2 3 2 5 6 2" xfId="19442"/>
    <cellStyle name="Comma 5 2 3 2 5 6 2 2" xfId="44317"/>
    <cellStyle name="Comma 5 2 3 2 5 6 3" xfId="31884"/>
    <cellStyle name="Comma 5 2 3 2 5 7" xfId="3447"/>
    <cellStyle name="Comma 5 2 3 2 5 7 2" xfId="15953"/>
    <cellStyle name="Comma 5 2 3 2 5 7 2 2" xfId="40828"/>
    <cellStyle name="Comma 5 2 3 2 5 7 3" xfId="28387"/>
    <cellStyle name="Comma 5 2 3 2 5 8" xfId="13473"/>
    <cellStyle name="Comma 5 2 3 2 5 8 2" xfId="38348"/>
    <cellStyle name="Comma 5 2 3 2 5 9" xfId="25907"/>
    <cellStyle name="Comma 5 2 3 2 6" xfId="2226"/>
    <cellStyle name="Comma 5 2 3 2 6 2" xfId="4855"/>
    <cellStyle name="Comma 5 2 3 2 6 2 2" xfId="9872"/>
    <cellStyle name="Comma 5 2 3 2 6 2 2 2" xfId="22315"/>
    <cellStyle name="Comma 5 2 3 2 6 2 2 2 2" xfId="47190"/>
    <cellStyle name="Comma 5 2 3 2 6 2 2 3" xfId="34757"/>
    <cellStyle name="Comma 5 2 3 2 6 2 3" xfId="17308"/>
    <cellStyle name="Comma 5 2 3 2 6 2 3 2" xfId="42183"/>
    <cellStyle name="Comma 5 2 3 2 6 2 4" xfId="29750"/>
    <cellStyle name="Comma 5 2 3 2 6 3" xfId="6253"/>
    <cellStyle name="Comma 5 2 3 2 6 3 2" xfId="11268"/>
    <cellStyle name="Comma 5 2 3 2 6 3 2 2" xfId="23711"/>
    <cellStyle name="Comma 5 2 3 2 6 3 2 2 2" xfId="48586"/>
    <cellStyle name="Comma 5 2 3 2 6 3 2 3" xfId="36153"/>
    <cellStyle name="Comma 5 2 3 2 6 3 3" xfId="18704"/>
    <cellStyle name="Comma 5 2 3 2 6 3 3 2" xfId="43579"/>
    <cellStyle name="Comma 5 2 3 2 6 3 4" xfId="31146"/>
    <cellStyle name="Comma 5 2 3 2 6 4" xfId="8060"/>
    <cellStyle name="Comma 5 2 3 2 6 4 2" xfId="20506"/>
    <cellStyle name="Comma 5 2 3 2 6 4 2 2" xfId="45381"/>
    <cellStyle name="Comma 5 2 3 2 6 4 3" xfId="32948"/>
    <cellStyle name="Comma 5 2 3 2 6 5" xfId="12722"/>
    <cellStyle name="Comma 5 2 3 2 6 5 2" xfId="25156"/>
    <cellStyle name="Comma 5 2 3 2 6 5 2 2" xfId="50031"/>
    <cellStyle name="Comma 5 2 3 2 6 5 3" xfId="37598"/>
    <cellStyle name="Comma 5 2 3 2 6 6" xfId="7466"/>
    <cellStyle name="Comma 5 2 3 2 6 6 2" xfId="19914"/>
    <cellStyle name="Comma 5 2 3 2 6 6 2 2" xfId="44789"/>
    <cellStyle name="Comma 5 2 3 2 6 6 3" xfId="32356"/>
    <cellStyle name="Comma 5 2 3 2 6 7" xfId="2987"/>
    <cellStyle name="Comma 5 2 3 2 6 7 2" xfId="15499"/>
    <cellStyle name="Comma 5 2 3 2 6 7 2 2" xfId="40374"/>
    <cellStyle name="Comma 5 2 3 2 6 7 3" xfId="27933"/>
    <cellStyle name="Comma 5 2 3 2 6 8" xfId="14907"/>
    <cellStyle name="Comma 5 2 3 2 6 8 2" xfId="39782"/>
    <cellStyle name="Comma 5 2 3 2 6 9" xfId="27341"/>
    <cellStyle name="Comma 5 2 3 2 7" xfId="1064"/>
    <cellStyle name="Comma 5 2 3 2 7 2" xfId="8946"/>
    <cellStyle name="Comma 5 2 3 2 7 2 2" xfId="21389"/>
    <cellStyle name="Comma 5 2 3 2 7 2 2 2" xfId="46264"/>
    <cellStyle name="Comma 5 2 3 2 7 2 3" xfId="33831"/>
    <cellStyle name="Comma 5 2 3 2 7 3" xfId="3928"/>
    <cellStyle name="Comma 5 2 3 2 7 3 2" xfId="16382"/>
    <cellStyle name="Comma 5 2 3 2 7 3 2 2" xfId="41257"/>
    <cellStyle name="Comma 5 2 3 2 7 3 3" xfId="28824"/>
    <cellStyle name="Comma 5 2 3 2 7 4" xfId="13864"/>
    <cellStyle name="Comma 5 2 3 2 7 4 2" xfId="38739"/>
    <cellStyle name="Comma 5 2 3 2 7 5" xfId="26298"/>
    <cellStyle name="Comma 5 2 3 2 8" xfId="5209"/>
    <cellStyle name="Comma 5 2 3 2 8 2" xfId="10225"/>
    <cellStyle name="Comma 5 2 3 2 8 2 2" xfId="22668"/>
    <cellStyle name="Comma 5 2 3 2 8 2 2 2" xfId="47543"/>
    <cellStyle name="Comma 5 2 3 2 8 2 3" xfId="35110"/>
    <cellStyle name="Comma 5 2 3 2 8 3" xfId="17661"/>
    <cellStyle name="Comma 5 2 3 2 8 3 2" xfId="42536"/>
    <cellStyle name="Comma 5 2 3 2 8 4" xfId="30103"/>
    <cellStyle name="Comma 5 2 3 2 9" xfId="7786"/>
    <cellStyle name="Comma 5 2 3 2 9 2" xfId="20232"/>
    <cellStyle name="Comma 5 2 3 2 9 2 2" xfId="45107"/>
    <cellStyle name="Comma 5 2 3 2 9 3" xfId="32674"/>
    <cellStyle name="Comma 5 2 3 3" xfId="353"/>
    <cellStyle name="Comma 5 2 3 3 10" xfId="6582"/>
    <cellStyle name="Comma 5 2 3 3 10 2" xfId="19031"/>
    <cellStyle name="Comma 5 2 3 3 10 2 2" xfId="43906"/>
    <cellStyle name="Comma 5 2 3 3 10 3" xfId="31473"/>
    <cellStyle name="Comma 5 2 3 3 11" xfId="2750"/>
    <cellStyle name="Comma 5 2 3 3 11 2" xfId="15268"/>
    <cellStyle name="Comma 5 2 3 3 11 2 2" xfId="40143"/>
    <cellStyle name="Comma 5 2 3 3 11 3" xfId="27702"/>
    <cellStyle name="Comma 5 2 3 3 12" xfId="13169"/>
    <cellStyle name="Comma 5 2 3 3 12 2" xfId="38044"/>
    <cellStyle name="Comma 5 2 3 3 13" xfId="25603"/>
    <cellStyle name="Comma 5 2 3 3 2" xfId="455"/>
    <cellStyle name="Comma 5 2 3 3 2 10" xfId="13269"/>
    <cellStyle name="Comma 5 2 3 3 2 10 2" xfId="38144"/>
    <cellStyle name="Comma 5 2 3 3 2 11" xfId="25703"/>
    <cellStyle name="Comma 5 2 3 3 2 2" xfId="815"/>
    <cellStyle name="Comma 5 2 3 3 2 2 2" xfId="1300"/>
    <cellStyle name="Comma 5 2 3 3 2 2 2 2" xfId="9404"/>
    <cellStyle name="Comma 5 2 3 3 2 2 2 2 2" xfId="21847"/>
    <cellStyle name="Comma 5 2 3 3 2 2 2 2 2 2" xfId="46722"/>
    <cellStyle name="Comma 5 2 3 3 2 2 2 2 3" xfId="34289"/>
    <cellStyle name="Comma 5 2 3 3 2 2 2 3" xfId="4386"/>
    <cellStyle name="Comma 5 2 3 3 2 2 2 3 2" xfId="16840"/>
    <cellStyle name="Comma 5 2 3 3 2 2 2 3 2 2" xfId="41715"/>
    <cellStyle name="Comma 5 2 3 3 2 2 2 3 3" xfId="29282"/>
    <cellStyle name="Comma 5 2 3 3 2 2 2 4" xfId="14100"/>
    <cellStyle name="Comma 5 2 3 3 2 2 2 4 2" xfId="38975"/>
    <cellStyle name="Comma 5 2 3 3 2 2 2 5" xfId="26534"/>
    <cellStyle name="Comma 5 2 3 3 2 2 3" xfId="5445"/>
    <cellStyle name="Comma 5 2 3 3 2 2 3 2" xfId="10461"/>
    <cellStyle name="Comma 5 2 3 3 2 2 3 2 2" xfId="22904"/>
    <cellStyle name="Comma 5 2 3 3 2 2 3 2 2 2" xfId="47779"/>
    <cellStyle name="Comma 5 2 3 3 2 2 3 2 3" xfId="35346"/>
    <cellStyle name="Comma 5 2 3 3 2 2 3 3" xfId="17897"/>
    <cellStyle name="Comma 5 2 3 3 2 2 3 3 2" xfId="42772"/>
    <cellStyle name="Comma 5 2 3 3 2 2 3 4" xfId="30339"/>
    <cellStyle name="Comma 5 2 3 3 2 2 4" xfId="8520"/>
    <cellStyle name="Comma 5 2 3 3 2 2 4 2" xfId="20964"/>
    <cellStyle name="Comma 5 2 3 3 2 2 4 2 2" xfId="45839"/>
    <cellStyle name="Comma 5 2 3 3 2 2 4 3" xfId="33406"/>
    <cellStyle name="Comma 5 2 3 3 2 2 5" xfId="11915"/>
    <cellStyle name="Comma 5 2 3 3 2 2 5 2" xfId="24349"/>
    <cellStyle name="Comma 5 2 3 3 2 2 5 2 2" xfId="49224"/>
    <cellStyle name="Comma 5 2 3 3 2 2 5 3" xfId="36791"/>
    <cellStyle name="Comma 5 2 3 3 2 2 6" xfId="6997"/>
    <cellStyle name="Comma 5 2 3 3 2 2 6 2" xfId="19446"/>
    <cellStyle name="Comma 5 2 3 3 2 2 6 2 2" xfId="44321"/>
    <cellStyle name="Comma 5 2 3 3 2 2 6 3" xfId="31888"/>
    <cellStyle name="Comma 5 2 3 3 2 2 7" xfId="3451"/>
    <cellStyle name="Comma 5 2 3 3 2 2 7 2" xfId="15957"/>
    <cellStyle name="Comma 5 2 3 3 2 2 7 2 2" xfId="40832"/>
    <cellStyle name="Comma 5 2 3 3 2 2 7 3" xfId="28391"/>
    <cellStyle name="Comma 5 2 3 3 2 2 8" xfId="13616"/>
    <cellStyle name="Comma 5 2 3 3 2 2 8 2" xfId="38491"/>
    <cellStyle name="Comma 5 2 3 3 2 2 9" xfId="26050"/>
    <cellStyle name="Comma 5 2 3 3 2 3" xfId="1648"/>
    <cellStyle name="Comma 5 2 3 3 2 3 2" xfId="4998"/>
    <cellStyle name="Comma 5 2 3 3 2 3 2 2" xfId="10015"/>
    <cellStyle name="Comma 5 2 3 3 2 3 2 2 2" xfId="22458"/>
    <cellStyle name="Comma 5 2 3 3 2 3 2 2 2 2" xfId="47333"/>
    <cellStyle name="Comma 5 2 3 3 2 3 2 2 3" xfId="34900"/>
    <cellStyle name="Comma 5 2 3 3 2 3 2 3" xfId="17451"/>
    <cellStyle name="Comma 5 2 3 3 2 3 2 3 2" xfId="42326"/>
    <cellStyle name="Comma 5 2 3 3 2 3 2 4" xfId="29893"/>
    <cellStyle name="Comma 5 2 3 3 2 3 3" xfId="5794"/>
    <cellStyle name="Comma 5 2 3 3 2 3 3 2" xfId="10809"/>
    <cellStyle name="Comma 5 2 3 3 2 3 3 2 2" xfId="23252"/>
    <cellStyle name="Comma 5 2 3 3 2 3 3 2 2 2" xfId="48127"/>
    <cellStyle name="Comma 5 2 3 3 2 3 3 2 3" xfId="35694"/>
    <cellStyle name="Comma 5 2 3 3 2 3 3 3" xfId="18245"/>
    <cellStyle name="Comma 5 2 3 3 2 3 3 3 2" xfId="43120"/>
    <cellStyle name="Comma 5 2 3 3 2 3 3 4" xfId="30687"/>
    <cellStyle name="Comma 5 2 3 3 2 3 4" xfId="8422"/>
    <cellStyle name="Comma 5 2 3 3 2 3 4 2" xfId="20866"/>
    <cellStyle name="Comma 5 2 3 3 2 3 4 2 2" xfId="45741"/>
    <cellStyle name="Comma 5 2 3 3 2 3 4 3" xfId="33308"/>
    <cellStyle name="Comma 5 2 3 3 2 3 5" xfId="12263"/>
    <cellStyle name="Comma 5 2 3 3 2 3 5 2" xfId="24697"/>
    <cellStyle name="Comma 5 2 3 3 2 3 5 2 2" xfId="49572"/>
    <cellStyle name="Comma 5 2 3 3 2 3 5 3" xfId="37139"/>
    <cellStyle name="Comma 5 2 3 3 2 3 6" xfId="7609"/>
    <cellStyle name="Comma 5 2 3 3 2 3 6 2" xfId="20057"/>
    <cellStyle name="Comma 5 2 3 3 2 3 6 2 2" xfId="44932"/>
    <cellStyle name="Comma 5 2 3 3 2 3 6 3" xfId="32499"/>
    <cellStyle name="Comma 5 2 3 3 2 3 7" xfId="3353"/>
    <cellStyle name="Comma 5 2 3 3 2 3 7 2" xfId="15859"/>
    <cellStyle name="Comma 5 2 3 3 2 3 7 2 2" xfId="40734"/>
    <cellStyle name="Comma 5 2 3 3 2 3 7 3" xfId="28293"/>
    <cellStyle name="Comma 5 2 3 3 2 3 8" xfId="14448"/>
    <cellStyle name="Comma 5 2 3 3 2 3 8 2" xfId="39323"/>
    <cellStyle name="Comma 5 2 3 3 2 3 9" xfId="26882"/>
    <cellStyle name="Comma 5 2 3 3 2 4" xfId="2373"/>
    <cellStyle name="Comma 5 2 3 3 2 4 2" xfId="6396"/>
    <cellStyle name="Comma 5 2 3 3 2 4 2 2" xfId="11411"/>
    <cellStyle name="Comma 5 2 3 3 2 4 2 2 2" xfId="23854"/>
    <cellStyle name="Comma 5 2 3 3 2 4 2 2 2 2" xfId="48729"/>
    <cellStyle name="Comma 5 2 3 3 2 4 2 2 3" xfId="36296"/>
    <cellStyle name="Comma 5 2 3 3 2 4 2 3" xfId="18847"/>
    <cellStyle name="Comma 5 2 3 3 2 4 2 3 2" xfId="43722"/>
    <cellStyle name="Comma 5 2 3 3 2 4 2 4" xfId="31289"/>
    <cellStyle name="Comma 5 2 3 3 2 4 3" xfId="12865"/>
    <cellStyle name="Comma 5 2 3 3 2 4 3 2" xfId="25299"/>
    <cellStyle name="Comma 5 2 3 3 2 4 3 2 2" xfId="50174"/>
    <cellStyle name="Comma 5 2 3 3 2 4 3 3" xfId="37741"/>
    <cellStyle name="Comma 5 2 3 3 2 4 4" xfId="9306"/>
    <cellStyle name="Comma 5 2 3 3 2 4 4 2" xfId="21749"/>
    <cellStyle name="Comma 5 2 3 3 2 4 4 2 2" xfId="46624"/>
    <cellStyle name="Comma 5 2 3 3 2 4 4 3" xfId="34191"/>
    <cellStyle name="Comma 5 2 3 3 2 4 5" xfId="4288"/>
    <cellStyle name="Comma 5 2 3 3 2 4 5 2" xfId="16742"/>
    <cellStyle name="Comma 5 2 3 3 2 4 5 2 2" xfId="41617"/>
    <cellStyle name="Comma 5 2 3 3 2 4 5 3" xfId="29184"/>
    <cellStyle name="Comma 5 2 3 3 2 4 6" xfId="15050"/>
    <cellStyle name="Comma 5 2 3 3 2 4 6 2" xfId="39925"/>
    <cellStyle name="Comma 5 2 3 3 2 4 7" xfId="27484"/>
    <cellStyle name="Comma 5 2 3 3 2 5" xfId="1207"/>
    <cellStyle name="Comma 5 2 3 3 2 5 2" xfId="10368"/>
    <cellStyle name="Comma 5 2 3 3 2 5 2 2" xfId="22811"/>
    <cellStyle name="Comma 5 2 3 3 2 5 2 2 2" xfId="47686"/>
    <cellStyle name="Comma 5 2 3 3 2 5 2 3" xfId="35253"/>
    <cellStyle name="Comma 5 2 3 3 2 5 3" xfId="5352"/>
    <cellStyle name="Comma 5 2 3 3 2 5 3 2" xfId="17804"/>
    <cellStyle name="Comma 5 2 3 3 2 5 3 2 2" xfId="42679"/>
    <cellStyle name="Comma 5 2 3 3 2 5 3 3" xfId="30246"/>
    <cellStyle name="Comma 5 2 3 3 2 5 4" xfId="14007"/>
    <cellStyle name="Comma 5 2 3 3 2 5 4 2" xfId="38882"/>
    <cellStyle name="Comma 5 2 3 3 2 5 5" xfId="26441"/>
    <cellStyle name="Comma 5 2 3 3 2 6" xfId="7929"/>
    <cellStyle name="Comma 5 2 3 3 2 6 2" xfId="20375"/>
    <cellStyle name="Comma 5 2 3 3 2 6 2 2" xfId="45250"/>
    <cellStyle name="Comma 5 2 3 3 2 6 3" xfId="32817"/>
    <cellStyle name="Comma 5 2 3 3 2 7" xfId="11822"/>
    <cellStyle name="Comma 5 2 3 3 2 7 2" xfId="24256"/>
    <cellStyle name="Comma 5 2 3 3 2 7 2 2" xfId="49131"/>
    <cellStyle name="Comma 5 2 3 3 2 7 3" xfId="36698"/>
    <cellStyle name="Comma 5 2 3 3 2 8" xfId="6899"/>
    <cellStyle name="Comma 5 2 3 3 2 8 2" xfId="19348"/>
    <cellStyle name="Comma 5 2 3 3 2 8 2 2" xfId="44223"/>
    <cellStyle name="Comma 5 2 3 3 2 8 3" xfId="31790"/>
    <cellStyle name="Comma 5 2 3 3 2 9" xfId="2850"/>
    <cellStyle name="Comma 5 2 3 3 2 9 2" xfId="15368"/>
    <cellStyle name="Comma 5 2 3 3 2 9 2 2" xfId="40243"/>
    <cellStyle name="Comma 5 2 3 3 2 9 3" xfId="27802"/>
    <cellStyle name="Comma 5 2 3 3 3" xfId="713"/>
    <cellStyle name="Comma 5 2 3 3 3 2" xfId="1299"/>
    <cellStyle name="Comma 5 2 3 3 3 2 2" xfId="9206"/>
    <cellStyle name="Comma 5 2 3 3 3 2 2 2" xfId="21649"/>
    <cellStyle name="Comma 5 2 3 3 3 2 2 2 2" xfId="46524"/>
    <cellStyle name="Comma 5 2 3 3 3 2 2 3" xfId="34091"/>
    <cellStyle name="Comma 5 2 3 3 3 2 3" xfId="4188"/>
    <cellStyle name="Comma 5 2 3 3 3 2 3 2" xfId="16642"/>
    <cellStyle name="Comma 5 2 3 3 3 2 3 2 2" xfId="41517"/>
    <cellStyle name="Comma 5 2 3 3 3 2 3 3" xfId="29084"/>
    <cellStyle name="Comma 5 2 3 3 3 2 4" xfId="14099"/>
    <cellStyle name="Comma 5 2 3 3 3 2 4 2" xfId="38974"/>
    <cellStyle name="Comma 5 2 3 3 3 2 5" xfId="26533"/>
    <cellStyle name="Comma 5 2 3 3 3 3" xfId="5444"/>
    <cellStyle name="Comma 5 2 3 3 3 3 2" xfId="10460"/>
    <cellStyle name="Comma 5 2 3 3 3 3 2 2" xfId="22903"/>
    <cellStyle name="Comma 5 2 3 3 3 3 2 2 2" xfId="47778"/>
    <cellStyle name="Comma 5 2 3 3 3 3 2 3" xfId="35345"/>
    <cellStyle name="Comma 5 2 3 3 3 3 3" xfId="17896"/>
    <cellStyle name="Comma 5 2 3 3 3 3 3 2" xfId="42771"/>
    <cellStyle name="Comma 5 2 3 3 3 3 4" xfId="30338"/>
    <cellStyle name="Comma 5 2 3 3 3 4" xfId="8322"/>
    <cellStyle name="Comma 5 2 3 3 3 4 2" xfId="20766"/>
    <cellStyle name="Comma 5 2 3 3 3 4 2 2" xfId="45641"/>
    <cellStyle name="Comma 5 2 3 3 3 4 3" xfId="33208"/>
    <cellStyle name="Comma 5 2 3 3 3 5" xfId="11914"/>
    <cellStyle name="Comma 5 2 3 3 3 5 2" xfId="24348"/>
    <cellStyle name="Comma 5 2 3 3 3 5 2 2" xfId="49223"/>
    <cellStyle name="Comma 5 2 3 3 3 5 3" xfId="36790"/>
    <cellStyle name="Comma 5 2 3 3 3 6" xfId="6799"/>
    <cellStyle name="Comma 5 2 3 3 3 6 2" xfId="19248"/>
    <cellStyle name="Comma 5 2 3 3 3 6 2 2" xfId="44123"/>
    <cellStyle name="Comma 5 2 3 3 3 6 3" xfId="31690"/>
    <cellStyle name="Comma 5 2 3 3 3 7" xfId="3253"/>
    <cellStyle name="Comma 5 2 3 3 3 7 2" xfId="15759"/>
    <cellStyle name="Comma 5 2 3 3 3 7 2 2" xfId="40634"/>
    <cellStyle name="Comma 5 2 3 3 3 7 3" xfId="28193"/>
    <cellStyle name="Comma 5 2 3 3 3 8" xfId="13516"/>
    <cellStyle name="Comma 5 2 3 3 3 8 2" xfId="38391"/>
    <cellStyle name="Comma 5 2 3 3 3 9" xfId="25950"/>
    <cellStyle name="Comma 5 2 3 3 4" xfId="1647"/>
    <cellStyle name="Comma 5 2 3 3 4 2" xfId="4385"/>
    <cellStyle name="Comma 5 2 3 3 4 2 2" xfId="9403"/>
    <cellStyle name="Comma 5 2 3 3 4 2 2 2" xfId="21846"/>
    <cellStyle name="Comma 5 2 3 3 4 2 2 2 2" xfId="46721"/>
    <cellStyle name="Comma 5 2 3 3 4 2 2 3" xfId="34288"/>
    <cellStyle name="Comma 5 2 3 3 4 2 3" xfId="16839"/>
    <cellStyle name="Comma 5 2 3 3 4 2 3 2" xfId="41714"/>
    <cellStyle name="Comma 5 2 3 3 4 2 4" xfId="29281"/>
    <cellStyle name="Comma 5 2 3 3 4 3" xfId="5793"/>
    <cellStyle name="Comma 5 2 3 3 4 3 2" xfId="10808"/>
    <cellStyle name="Comma 5 2 3 3 4 3 2 2" xfId="23251"/>
    <cellStyle name="Comma 5 2 3 3 4 3 2 2 2" xfId="48126"/>
    <cellStyle name="Comma 5 2 3 3 4 3 2 3" xfId="35693"/>
    <cellStyle name="Comma 5 2 3 3 4 3 3" xfId="18244"/>
    <cellStyle name="Comma 5 2 3 3 4 3 3 2" xfId="43119"/>
    <cellStyle name="Comma 5 2 3 3 4 3 4" xfId="30686"/>
    <cellStyle name="Comma 5 2 3 3 4 4" xfId="8519"/>
    <cellStyle name="Comma 5 2 3 3 4 4 2" xfId="20963"/>
    <cellStyle name="Comma 5 2 3 3 4 4 2 2" xfId="45838"/>
    <cellStyle name="Comma 5 2 3 3 4 4 3" xfId="33405"/>
    <cellStyle name="Comma 5 2 3 3 4 5" xfId="12262"/>
    <cellStyle name="Comma 5 2 3 3 4 5 2" xfId="24696"/>
    <cellStyle name="Comma 5 2 3 3 4 5 2 2" xfId="49571"/>
    <cellStyle name="Comma 5 2 3 3 4 5 3" xfId="37138"/>
    <cellStyle name="Comma 5 2 3 3 4 6" xfId="6996"/>
    <cellStyle name="Comma 5 2 3 3 4 6 2" xfId="19445"/>
    <cellStyle name="Comma 5 2 3 3 4 6 2 2" xfId="44320"/>
    <cellStyle name="Comma 5 2 3 3 4 6 3" xfId="31887"/>
    <cellStyle name="Comma 5 2 3 3 4 7" xfId="3450"/>
    <cellStyle name="Comma 5 2 3 3 4 7 2" xfId="15956"/>
    <cellStyle name="Comma 5 2 3 3 4 7 2 2" xfId="40831"/>
    <cellStyle name="Comma 5 2 3 3 4 7 3" xfId="28390"/>
    <cellStyle name="Comma 5 2 3 3 4 8" xfId="14447"/>
    <cellStyle name="Comma 5 2 3 3 4 8 2" xfId="39322"/>
    <cellStyle name="Comma 5 2 3 3 4 9" xfId="26881"/>
    <cellStyle name="Comma 5 2 3 3 5" xfId="2271"/>
    <cellStyle name="Comma 5 2 3 3 5 2" xfId="4898"/>
    <cellStyle name="Comma 5 2 3 3 5 2 2" xfId="9915"/>
    <cellStyle name="Comma 5 2 3 3 5 2 2 2" xfId="22358"/>
    <cellStyle name="Comma 5 2 3 3 5 2 2 2 2" xfId="47233"/>
    <cellStyle name="Comma 5 2 3 3 5 2 2 3" xfId="34800"/>
    <cellStyle name="Comma 5 2 3 3 5 2 3" xfId="17351"/>
    <cellStyle name="Comma 5 2 3 3 5 2 3 2" xfId="42226"/>
    <cellStyle name="Comma 5 2 3 3 5 2 4" xfId="29793"/>
    <cellStyle name="Comma 5 2 3 3 5 3" xfId="6296"/>
    <cellStyle name="Comma 5 2 3 3 5 3 2" xfId="11311"/>
    <cellStyle name="Comma 5 2 3 3 5 3 2 2" xfId="23754"/>
    <cellStyle name="Comma 5 2 3 3 5 3 2 2 2" xfId="48629"/>
    <cellStyle name="Comma 5 2 3 3 5 3 2 3" xfId="36196"/>
    <cellStyle name="Comma 5 2 3 3 5 3 3" xfId="18747"/>
    <cellStyle name="Comma 5 2 3 3 5 3 3 2" xfId="43622"/>
    <cellStyle name="Comma 5 2 3 3 5 3 4" xfId="31189"/>
    <cellStyle name="Comma 5 2 3 3 5 4" xfId="8103"/>
    <cellStyle name="Comma 5 2 3 3 5 4 2" xfId="20549"/>
    <cellStyle name="Comma 5 2 3 3 5 4 2 2" xfId="45424"/>
    <cellStyle name="Comma 5 2 3 3 5 4 3" xfId="32991"/>
    <cellStyle name="Comma 5 2 3 3 5 5" xfId="12765"/>
    <cellStyle name="Comma 5 2 3 3 5 5 2" xfId="25199"/>
    <cellStyle name="Comma 5 2 3 3 5 5 2 2" xfId="50074"/>
    <cellStyle name="Comma 5 2 3 3 5 5 3" xfId="37641"/>
    <cellStyle name="Comma 5 2 3 3 5 6" xfId="7509"/>
    <cellStyle name="Comma 5 2 3 3 5 6 2" xfId="19957"/>
    <cellStyle name="Comma 5 2 3 3 5 6 2 2" xfId="44832"/>
    <cellStyle name="Comma 5 2 3 3 5 6 3" xfId="32399"/>
    <cellStyle name="Comma 5 2 3 3 5 7" xfId="3033"/>
    <cellStyle name="Comma 5 2 3 3 5 7 2" xfId="15542"/>
    <cellStyle name="Comma 5 2 3 3 5 7 2 2" xfId="40417"/>
    <cellStyle name="Comma 5 2 3 3 5 7 3" xfId="27976"/>
    <cellStyle name="Comma 5 2 3 3 5 8" xfId="14950"/>
    <cellStyle name="Comma 5 2 3 3 5 8 2" xfId="39825"/>
    <cellStyle name="Comma 5 2 3 3 5 9" xfId="27384"/>
    <cellStyle name="Comma 5 2 3 3 6" xfId="1107"/>
    <cellStyle name="Comma 5 2 3 3 6 2" xfId="8989"/>
    <cellStyle name="Comma 5 2 3 3 6 2 2" xfId="21432"/>
    <cellStyle name="Comma 5 2 3 3 6 2 2 2" xfId="46307"/>
    <cellStyle name="Comma 5 2 3 3 6 2 3" xfId="33874"/>
    <cellStyle name="Comma 5 2 3 3 6 3" xfId="3971"/>
    <cellStyle name="Comma 5 2 3 3 6 3 2" xfId="16425"/>
    <cellStyle name="Comma 5 2 3 3 6 3 2 2" xfId="41300"/>
    <cellStyle name="Comma 5 2 3 3 6 3 3" xfId="28867"/>
    <cellStyle name="Comma 5 2 3 3 6 4" xfId="13907"/>
    <cellStyle name="Comma 5 2 3 3 6 4 2" xfId="38782"/>
    <cellStyle name="Comma 5 2 3 3 6 5" xfId="26341"/>
    <cellStyle name="Comma 5 2 3 3 7" xfId="5252"/>
    <cellStyle name="Comma 5 2 3 3 7 2" xfId="10268"/>
    <cellStyle name="Comma 5 2 3 3 7 2 2" xfId="22711"/>
    <cellStyle name="Comma 5 2 3 3 7 2 2 2" xfId="47586"/>
    <cellStyle name="Comma 5 2 3 3 7 2 3" xfId="35153"/>
    <cellStyle name="Comma 5 2 3 3 7 3" xfId="17704"/>
    <cellStyle name="Comma 5 2 3 3 7 3 2" xfId="42579"/>
    <cellStyle name="Comma 5 2 3 3 7 4" xfId="30146"/>
    <cellStyle name="Comma 5 2 3 3 8" xfId="7829"/>
    <cellStyle name="Comma 5 2 3 3 8 2" xfId="20275"/>
    <cellStyle name="Comma 5 2 3 3 8 2 2" xfId="45150"/>
    <cellStyle name="Comma 5 2 3 3 8 3" xfId="32717"/>
    <cellStyle name="Comma 5 2 3 3 9" xfId="11722"/>
    <cellStyle name="Comma 5 2 3 3 9 2" xfId="24156"/>
    <cellStyle name="Comma 5 2 3 3 9 2 2" xfId="49031"/>
    <cellStyle name="Comma 5 2 3 3 9 3" xfId="36598"/>
    <cellStyle name="Comma 5 2 3 4" xfId="272"/>
    <cellStyle name="Comma 5 2 3 4 10" xfId="6612"/>
    <cellStyle name="Comma 5 2 3 4 10 2" xfId="19061"/>
    <cellStyle name="Comma 5 2 3 4 10 2 2" xfId="43936"/>
    <cellStyle name="Comma 5 2 3 4 10 3" xfId="31503"/>
    <cellStyle name="Comma 5 2 3 4 11" xfId="2675"/>
    <cellStyle name="Comma 5 2 3 4 11 2" xfId="15193"/>
    <cellStyle name="Comma 5 2 3 4 11 2 2" xfId="40068"/>
    <cellStyle name="Comma 5 2 3 4 11 3" xfId="27627"/>
    <cellStyle name="Comma 5 2 3 4 12" xfId="13094"/>
    <cellStyle name="Comma 5 2 3 4 12 2" xfId="37969"/>
    <cellStyle name="Comma 5 2 3 4 13" xfId="25528"/>
    <cellStyle name="Comma 5 2 3 4 2" xfId="486"/>
    <cellStyle name="Comma 5 2 3 4 2 10" xfId="13299"/>
    <cellStyle name="Comma 5 2 3 4 2 10 2" xfId="38174"/>
    <cellStyle name="Comma 5 2 3 4 2 11" xfId="25733"/>
    <cellStyle name="Comma 5 2 3 4 2 2" xfId="845"/>
    <cellStyle name="Comma 5 2 3 4 2 2 2" xfId="1302"/>
    <cellStyle name="Comma 5 2 3 4 2 2 2 2" xfId="9406"/>
    <cellStyle name="Comma 5 2 3 4 2 2 2 2 2" xfId="21849"/>
    <cellStyle name="Comma 5 2 3 4 2 2 2 2 2 2" xfId="46724"/>
    <cellStyle name="Comma 5 2 3 4 2 2 2 2 3" xfId="34291"/>
    <cellStyle name="Comma 5 2 3 4 2 2 2 3" xfId="4388"/>
    <cellStyle name="Comma 5 2 3 4 2 2 2 3 2" xfId="16842"/>
    <cellStyle name="Comma 5 2 3 4 2 2 2 3 2 2" xfId="41717"/>
    <cellStyle name="Comma 5 2 3 4 2 2 2 3 3" xfId="29284"/>
    <cellStyle name="Comma 5 2 3 4 2 2 2 4" xfId="14102"/>
    <cellStyle name="Comma 5 2 3 4 2 2 2 4 2" xfId="38977"/>
    <cellStyle name="Comma 5 2 3 4 2 2 2 5" xfId="26536"/>
    <cellStyle name="Comma 5 2 3 4 2 2 3" xfId="5447"/>
    <cellStyle name="Comma 5 2 3 4 2 2 3 2" xfId="10463"/>
    <cellStyle name="Comma 5 2 3 4 2 2 3 2 2" xfId="22906"/>
    <cellStyle name="Comma 5 2 3 4 2 2 3 2 2 2" xfId="47781"/>
    <cellStyle name="Comma 5 2 3 4 2 2 3 2 3" xfId="35348"/>
    <cellStyle name="Comma 5 2 3 4 2 2 3 3" xfId="17899"/>
    <cellStyle name="Comma 5 2 3 4 2 2 3 3 2" xfId="42774"/>
    <cellStyle name="Comma 5 2 3 4 2 2 3 4" xfId="30341"/>
    <cellStyle name="Comma 5 2 3 4 2 2 4" xfId="8522"/>
    <cellStyle name="Comma 5 2 3 4 2 2 4 2" xfId="20966"/>
    <cellStyle name="Comma 5 2 3 4 2 2 4 2 2" xfId="45841"/>
    <cellStyle name="Comma 5 2 3 4 2 2 4 3" xfId="33408"/>
    <cellStyle name="Comma 5 2 3 4 2 2 5" xfId="11917"/>
    <cellStyle name="Comma 5 2 3 4 2 2 5 2" xfId="24351"/>
    <cellStyle name="Comma 5 2 3 4 2 2 5 2 2" xfId="49226"/>
    <cellStyle name="Comma 5 2 3 4 2 2 5 3" xfId="36793"/>
    <cellStyle name="Comma 5 2 3 4 2 2 6" xfId="6999"/>
    <cellStyle name="Comma 5 2 3 4 2 2 6 2" xfId="19448"/>
    <cellStyle name="Comma 5 2 3 4 2 2 6 2 2" xfId="44323"/>
    <cellStyle name="Comma 5 2 3 4 2 2 6 3" xfId="31890"/>
    <cellStyle name="Comma 5 2 3 4 2 2 7" xfId="3453"/>
    <cellStyle name="Comma 5 2 3 4 2 2 7 2" xfId="15959"/>
    <cellStyle name="Comma 5 2 3 4 2 2 7 2 2" xfId="40834"/>
    <cellStyle name="Comma 5 2 3 4 2 2 7 3" xfId="28393"/>
    <cellStyle name="Comma 5 2 3 4 2 2 8" xfId="13646"/>
    <cellStyle name="Comma 5 2 3 4 2 2 8 2" xfId="38521"/>
    <cellStyle name="Comma 5 2 3 4 2 2 9" xfId="26080"/>
    <cellStyle name="Comma 5 2 3 4 2 3" xfId="1650"/>
    <cellStyle name="Comma 5 2 3 4 2 3 2" xfId="5028"/>
    <cellStyle name="Comma 5 2 3 4 2 3 2 2" xfId="10045"/>
    <cellStyle name="Comma 5 2 3 4 2 3 2 2 2" xfId="22488"/>
    <cellStyle name="Comma 5 2 3 4 2 3 2 2 2 2" xfId="47363"/>
    <cellStyle name="Comma 5 2 3 4 2 3 2 2 3" xfId="34930"/>
    <cellStyle name="Comma 5 2 3 4 2 3 2 3" xfId="17481"/>
    <cellStyle name="Comma 5 2 3 4 2 3 2 3 2" xfId="42356"/>
    <cellStyle name="Comma 5 2 3 4 2 3 2 4" xfId="29923"/>
    <cellStyle name="Comma 5 2 3 4 2 3 3" xfId="5796"/>
    <cellStyle name="Comma 5 2 3 4 2 3 3 2" xfId="10811"/>
    <cellStyle name="Comma 5 2 3 4 2 3 3 2 2" xfId="23254"/>
    <cellStyle name="Comma 5 2 3 4 2 3 3 2 2 2" xfId="48129"/>
    <cellStyle name="Comma 5 2 3 4 2 3 3 2 3" xfId="35696"/>
    <cellStyle name="Comma 5 2 3 4 2 3 3 3" xfId="18247"/>
    <cellStyle name="Comma 5 2 3 4 2 3 3 3 2" xfId="43122"/>
    <cellStyle name="Comma 5 2 3 4 2 3 3 4" xfId="30689"/>
    <cellStyle name="Comma 5 2 3 4 2 3 4" xfId="8452"/>
    <cellStyle name="Comma 5 2 3 4 2 3 4 2" xfId="20896"/>
    <cellStyle name="Comma 5 2 3 4 2 3 4 2 2" xfId="45771"/>
    <cellStyle name="Comma 5 2 3 4 2 3 4 3" xfId="33338"/>
    <cellStyle name="Comma 5 2 3 4 2 3 5" xfId="12265"/>
    <cellStyle name="Comma 5 2 3 4 2 3 5 2" xfId="24699"/>
    <cellStyle name="Comma 5 2 3 4 2 3 5 2 2" xfId="49574"/>
    <cellStyle name="Comma 5 2 3 4 2 3 5 3" xfId="37141"/>
    <cellStyle name="Comma 5 2 3 4 2 3 6" xfId="7639"/>
    <cellStyle name="Comma 5 2 3 4 2 3 6 2" xfId="20087"/>
    <cellStyle name="Comma 5 2 3 4 2 3 6 2 2" xfId="44962"/>
    <cellStyle name="Comma 5 2 3 4 2 3 6 3" xfId="32529"/>
    <cellStyle name="Comma 5 2 3 4 2 3 7" xfId="3383"/>
    <cellStyle name="Comma 5 2 3 4 2 3 7 2" xfId="15889"/>
    <cellStyle name="Comma 5 2 3 4 2 3 7 2 2" xfId="40764"/>
    <cellStyle name="Comma 5 2 3 4 2 3 7 3" xfId="28323"/>
    <cellStyle name="Comma 5 2 3 4 2 3 8" xfId="14450"/>
    <cellStyle name="Comma 5 2 3 4 2 3 8 2" xfId="39325"/>
    <cellStyle name="Comma 5 2 3 4 2 3 9" xfId="26884"/>
    <cellStyle name="Comma 5 2 3 4 2 4" xfId="2404"/>
    <cellStyle name="Comma 5 2 3 4 2 4 2" xfId="6426"/>
    <cellStyle name="Comma 5 2 3 4 2 4 2 2" xfId="11441"/>
    <cellStyle name="Comma 5 2 3 4 2 4 2 2 2" xfId="23884"/>
    <cellStyle name="Comma 5 2 3 4 2 4 2 2 2 2" xfId="48759"/>
    <cellStyle name="Comma 5 2 3 4 2 4 2 2 3" xfId="36326"/>
    <cellStyle name="Comma 5 2 3 4 2 4 2 3" xfId="18877"/>
    <cellStyle name="Comma 5 2 3 4 2 4 2 3 2" xfId="43752"/>
    <cellStyle name="Comma 5 2 3 4 2 4 2 4" xfId="31319"/>
    <cellStyle name="Comma 5 2 3 4 2 4 3" xfId="12895"/>
    <cellStyle name="Comma 5 2 3 4 2 4 3 2" xfId="25329"/>
    <cellStyle name="Comma 5 2 3 4 2 4 3 2 2" xfId="50204"/>
    <cellStyle name="Comma 5 2 3 4 2 4 3 3" xfId="37771"/>
    <cellStyle name="Comma 5 2 3 4 2 4 4" xfId="9336"/>
    <cellStyle name="Comma 5 2 3 4 2 4 4 2" xfId="21779"/>
    <cellStyle name="Comma 5 2 3 4 2 4 4 2 2" xfId="46654"/>
    <cellStyle name="Comma 5 2 3 4 2 4 4 3" xfId="34221"/>
    <cellStyle name="Comma 5 2 3 4 2 4 5" xfId="4318"/>
    <cellStyle name="Comma 5 2 3 4 2 4 5 2" xfId="16772"/>
    <cellStyle name="Comma 5 2 3 4 2 4 5 2 2" xfId="41647"/>
    <cellStyle name="Comma 5 2 3 4 2 4 5 3" xfId="29214"/>
    <cellStyle name="Comma 5 2 3 4 2 4 6" xfId="15080"/>
    <cellStyle name="Comma 5 2 3 4 2 4 6 2" xfId="39955"/>
    <cellStyle name="Comma 5 2 3 4 2 4 7" xfId="27514"/>
    <cellStyle name="Comma 5 2 3 4 2 5" xfId="1237"/>
    <cellStyle name="Comma 5 2 3 4 2 5 2" xfId="10398"/>
    <cellStyle name="Comma 5 2 3 4 2 5 2 2" xfId="22841"/>
    <cellStyle name="Comma 5 2 3 4 2 5 2 2 2" xfId="47716"/>
    <cellStyle name="Comma 5 2 3 4 2 5 2 3" xfId="35283"/>
    <cellStyle name="Comma 5 2 3 4 2 5 3" xfId="5382"/>
    <cellStyle name="Comma 5 2 3 4 2 5 3 2" xfId="17834"/>
    <cellStyle name="Comma 5 2 3 4 2 5 3 2 2" xfId="42709"/>
    <cellStyle name="Comma 5 2 3 4 2 5 3 3" xfId="30276"/>
    <cellStyle name="Comma 5 2 3 4 2 5 4" xfId="14037"/>
    <cellStyle name="Comma 5 2 3 4 2 5 4 2" xfId="38912"/>
    <cellStyle name="Comma 5 2 3 4 2 5 5" xfId="26471"/>
    <cellStyle name="Comma 5 2 3 4 2 6" xfId="7959"/>
    <cellStyle name="Comma 5 2 3 4 2 6 2" xfId="20405"/>
    <cellStyle name="Comma 5 2 3 4 2 6 2 2" xfId="45280"/>
    <cellStyle name="Comma 5 2 3 4 2 6 3" xfId="32847"/>
    <cellStyle name="Comma 5 2 3 4 2 7" xfId="11852"/>
    <cellStyle name="Comma 5 2 3 4 2 7 2" xfId="24286"/>
    <cellStyle name="Comma 5 2 3 4 2 7 2 2" xfId="49161"/>
    <cellStyle name="Comma 5 2 3 4 2 7 3" xfId="36728"/>
    <cellStyle name="Comma 5 2 3 4 2 8" xfId="6929"/>
    <cellStyle name="Comma 5 2 3 4 2 8 2" xfId="19378"/>
    <cellStyle name="Comma 5 2 3 4 2 8 2 2" xfId="44253"/>
    <cellStyle name="Comma 5 2 3 4 2 8 3" xfId="31820"/>
    <cellStyle name="Comma 5 2 3 4 2 9" xfId="2880"/>
    <cellStyle name="Comma 5 2 3 4 2 9 2" xfId="15398"/>
    <cellStyle name="Comma 5 2 3 4 2 9 2 2" xfId="40273"/>
    <cellStyle name="Comma 5 2 3 4 2 9 3" xfId="27832"/>
    <cellStyle name="Comma 5 2 3 4 3" xfId="634"/>
    <cellStyle name="Comma 5 2 3 4 3 2" xfId="1301"/>
    <cellStyle name="Comma 5 2 3 4 3 2 2" xfId="9131"/>
    <cellStyle name="Comma 5 2 3 4 3 2 2 2" xfId="21574"/>
    <cellStyle name="Comma 5 2 3 4 3 2 2 2 2" xfId="46449"/>
    <cellStyle name="Comma 5 2 3 4 3 2 2 3" xfId="34016"/>
    <cellStyle name="Comma 5 2 3 4 3 2 3" xfId="4113"/>
    <cellStyle name="Comma 5 2 3 4 3 2 3 2" xfId="16567"/>
    <cellStyle name="Comma 5 2 3 4 3 2 3 2 2" xfId="41442"/>
    <cellStyle name="Comma 5 2 3 4 3 2 3 3" xfId="29009"/>
    <cellStyle name="Comma 5 2 3 4 3 2 4" xfId="14101"/>
    <cellStyle name="Comma 5 2 3 4 3 2 4 2" xfId="38976"/>
    <cellStyle name="Comma 5 2 3 4 3 2 5" xfId="26535"/>
    <cellStyle name="Comma 5 2 3 4 3 3" xfId="5446"/>
    <cellStyle name="Comma 5 2 3 4 3 3 2" xfId="10462"/>
    <cellStyle name="Comma 5 2 3 4 3 3 2 2" xfId="22905"/>
    <cellStyle name="Comma 5 2 3 4 3 3 2 2 2" xfId="47780"/>
    <cellStyle name="Comma 5 2 3 4 3 3 2 3" xfId="35347"/>
    <cellStyle name="Comma 5 2 3 4 3 3 3" xfId="17898"/>
    <cellStyle name="Comma 5 2 3 4 3 3 3 2" xfId="42773"/>
    <cellStyle name="Comma 5 2 3 4 3 3 4" xfId="30340"/>
    <cellStyle name="Comma 5 2 3 4 3 4" xfId="8247"/>
    <cellStyle name="Comma 5 2 3 4 3 4 2" xfId="20691"/>
    <cellStyle name="Comma 5 2 3 4 3 4 2 2" xfId="45566"/>
    <cellStyle name="Comma 5 2 3 4 3 4 3" xfId="33133"/>
    <cellStyle name="Comma 5 2 3 4 3 5" xfId="11916"/>
    <cellStyle name="Comma 5 2 3 4 3 5 2" xfId="24350"/>
    <cellStyle name="Comma 5 2 3 4 3 5 2 2" xfId="49225"/>
    <cellStyle name="Comma 5 2 3 4 3 5 3" xfId="36792"/>
    <cellStyle name="Comma 5 2 3 4 3 6" xfId="6724"/>
    <cellStyle name="Comma 5 2 3 4 3 6 2" xfId="19173"/>
    <cellStyle name="Comma 5 2 3 4 3 6 2 2" xfId="44048"/>
    <cellStyle name="Comma 5 2 3 4 3 6 3" xfId="31615"/>
    <cellStyle name="Comma 5 2 3 4 3 7" xfId="3178"/>
    <cellStyle name="Comma 5 2 3 4 3 7 2" xfId="15684"/>
    <cellStyle name="Comma 5 2 3 4 3 7 2 2" xfId="40559"/>
    <cellStyle name="Comma 5 2 3 4 3 7 3" xfId="28118"/>
    <cellStyle name="Comma 5 2 3 4 3 8" xfId="13441"/>
    <cellStyle name="Comma 5 2 3 4 3 8 2" xfId="38316"/>
    <cellStyle name="Comma 5 2 3 4 3 9" xfId="25875"/>
    <cellStyle name="Comma 5 2 3 4 4" xfId="1649"/>
    <cellStyle name="Comma 5 2 3 4 4 2" xfId="4387"/>
    <cellStyle name="Comma 5 2 3 4 4 2 2" xfId="9405"/>
    <cellStyle name="Comma 5 2 3 4 4 2 2 2" xfId="21848"/>
    <cellStyle name="Comma 5 2 3 4 4 2 2 2 2" xfId="46723"/>
    <cellStyle name="Comma 5 2 3 4 4 2 2 3" xfId="34290"/>
    <cellStyle name="Comma 5 2 3 4 4 2 3" xfId="16841"/>
    <cellStyle name="Comma 5 2 3 4 4 2 3 2" xfId="41716"/>
    <cellStyle name="Comma 5 2 3 4 4 2 4" xfId="29283"/>
    <cellStyle name="Comma 5 2 3 4 4 3" xfId="5795"/>
    <cellStyle name="Comma 5 2 3 4 4 3 2" xfId="10810"/>
    <cellStyle name="Comma 5 2 3 4 4 3 2 2" xfId="23253"/>
    <cellStyle name="Comma 5 2 3 4 4 3 2 2 2" xfId="48128"/>
    <cellStyle name="Comma 5 2 3 4 4 3 2 3" xfId="35695"/>
    <cellStyle name="Comma 5 2 3 4 4 3 3" xfId="18246"/>
    <cellStyle name="Comma 5 2 3 4 4 3 3 2" xfId="43121"/>
    <cellStyle name="Comma 5 2 3 4 4 3 4" xfId="30688"/>
    <cellStyle name="Comma 5 2 3 4 4 4" xfId="8521"/>
    <cellStyle name="Comma 5 2 3 4 4 4 2" xfId="20965"/>
    <cellStyle name="Comma 5 2 3 4 4 4 2 2" xfId="45840"/>
    <cellStyle name="Comma 5 2 3 4 4 4 3" xfId="33407"/>
    <cellStyle name="Comma 5 2 3 4 4 5" xfId="12264"/>
    <cellStyle name="Comma 5 2 3 4 4 5 2" xfId="24698"/>
    <cellStyle name="Comma 5 2 3 4 4 5 2 2" xfId="49573"/>
    <cellStyle name="Comma 5 2 3 4 4 5 3" xfId="37140"/>
    <cellStyle name="Comma 5 2 3 4 4 6" xfId="6998"/>
    <cellStyle name="Comma 5 2 3 4 4 6 2" xfId="19447"/>
    <cellStyle name="Comma 5 2 3 4 4 6 2 2" xfId="44322"/>
    <cellStyle name="Comma 5 2 3 4 4 6 3" xfId="31889"/>
    <cellStyle name="Comma 5 2 3 4 4 7" xfId="3452"/>
    <cellStyle name="Comma 5 2 3 4 4 7 2" xfId="15958"/>
    <cellStyle name="Comma 5 2 3 4 4 7 2 2" xfId="40833"/>
    <cellStyle name="Comma 5 2 3 4 4 7 3" xfId="28392"/>
    <cellStyle name="Comma 5 2 3 4 4 8" xfId="14449"/>
    <cellStyle name="Comma 5 2 3 4 4 8 2" xfId="39324"/>
    <cellStyle name="Comma 5 2 3 4 4 9" xfId="26883"/>
    <cellStyle name="Comma 5 2 3 4 5" xfId="2190"/>
    <cellStyle name="Comma 5 2 3 4 5 2" xfId="4823"/>
    <cellStyle name="Comma 5 2 3 4 5 2 2" xfId="9840"/>
    <cellStyle name="Comma 5 2 3 4 5 2 2 2" xfId="22283"/>
    <cellStyle name="Comma 5 2 3 4 5 2 2 2 2" xfId="47158"/>
    <cellStyle name="Comma 5 2 3 4 5 2 2 3" xfId="34725"/>
    <cellStyle name="Comma 5 2 3 4 5 2 3" xfId="17276"/>
    <cellStyle name="Comma 5 2 3 4 5 2 3 2" xfId="42151"/>
    <cellStyle name="Comma 5 2 3 4 5 2 4" xfId="29718"/>
    <cellStyle name="Comma 5 2 3 4 5 3" xfId="6221"/>
    <cellStyle name="Comma 5 2 3 4 5 3 2" xfId="11236"/>
    <cellStyle name="Comma 5 2 3 4 5 3 2 2" xfId="23679"/>
    <cellStyle name="Comma 5 2 3 4 5 3 2 2 2" xfId="48554"/>
    <cellStyle name="Comma 5 2 3 4 5 3 2 3" xfId="36121"/>
    <cellStyle name="Comma 5 2 3 4 5 3 3" xfId="18672"/>
    <cellStyle name="Comma 5 2 3 4 5 3 3 2" xfId="43547"/>
    <cellStyle name="Comma 5 2 3 4 5 3 4" xfId="31114"/>
    <cellStyle name="Comma 5 2 3 4 5 4" xfId="8133"/>
    <cellStyle name="Comma 5 2 3 4 5 4 2" xfId="20579"/>
    <cellStyle name="Comma 5 2 3 4 5 4 2 2" xfId="45454"/>
    <cellStyle name="Comma 5 2 3 4 5 4 3" xfId="33021"/>
    <cellStyle name="Comma 5 2 3 4 5 5" xfId="12690"/>
    <cellStyle name="Comma 5 2 3 4 5 5 2" xfId="25124"/>
    <cellStyle name="Comma 5 2 3 4 5 5 2 2" xfId="49999"/>
    <cellStyle name="Comma 5 2 3 4 5 5 3" xfId="37566"/>
    <cellStyle name="Comma 5 2 3 4 5 6" xfId="7434"/>
    <cellStyle name="Comma 5 2 3 4 5 6 2" xfId="19882"/>
    <cellStyle name="Comma 5 2 3 4 5 6 2 2" xfId="44757"/>
    <cellStyle name="Comma 5 2 3 4 5 6 3" xfId="32324"/>
    <cellStyle name="Comma 5 2 3 4 5 7" xfId="3063"/>
    <cellStyle name="Comma 5 2 3 4 5 7 2" xfId="15572"/>
    <cellStyle name="Comma 5 2 3 4 5 7 2 2" xfId="40447"/>
    <cellStyle name="Comma 5 2 3 4 5 7 3" xfId="28006"/>
    <cellStyle name="Comma 5 2 3 4 5 8" xfId="14875"/>
    <cellStyle name="Comma 5 2 3 4 5 8 2" xfId="39750"/>
    <cellStyle name="Comma 5 2 3 4 5 9" xfId="27309"/>
    <cellStyle name="Comma 5 2 3 4 6" xfId="1032"/>
    <cellStyle name="Comma 5 2 3 4 6 2" xfId="9019"/>
    <cellStyle name="Comma 5 2 3 4 6 2 2" xfId="21462"/>
    <cellStyle name="Comma 5 2 3 4 6 2 2 2" xfId="46337"/>
    <cellStyle name="Comma 5 2 3 4 6 2 3" xfId="33904"/>
    <cellStyle name="Comma 5 2 3 4 6 3" xfId="4001"/>
    <cellStyle name="Comma 5 2 3 4 6 3 2" xfId="16455"/>
    <cellStyle name="Comma 5 2 3 4 6 3 2 2" xfId="41330"/>
    <cellStyle name="Comma 5 2 3 4 6 3 3" xfId="28897"/>
    <cellStyle name="Comma 5 2 3 4 6 4" xfId="13832"/>
    <cellStyle name="Comma 5 2 3 4 6 4 2" xfId="38707"/>
    <cellStyle name="Comma 5 2 3 4 6 5" xfId="26266"/>
    <cellStyle name="Comma 5 2 3 4 7" xfId="5177"/>
    <cellStyle name="Comma 5 2 3 4 7 2" xfId="10193"/>
    <cellStyle name="Comma 5 2 3 4 7 2 2" xfId="22636"/>
    <cellStyle name="Comma 5 2 3 4 7 2 2 2" xfId="47511"/>
    <cellStyle name="Comma 5 2 3 4 7 2 3" xfId="35078"/>
    <cellStyle name="Comma 5 2 3 4 7 3" xfId="17629"/>
    <cellStyle name="Comma 5 2 3 4 7 3 2" xfId="42504"/>
    <cellStyle name="Comma 5 2 3 4 7 4" xfId="30071"/>
    <cellStyle name="Comma 5 2 3 4 8" xfId="7754"/>
    <cellStyle name="Comma 5 2 3 4 8 2" xfId="20200"/>
    <cellStyle name="Comma 5 2 3 4 8 2 2" xfId="45075"/>
    <cellStyle name="Comma 5 2 3 4 8 3" xfId="32642"/>
    <cellStyle name="Comma 5 2 3 4 9" xfId="11647"/>
    <cellStyle name="Comma 5 2 3 4 9 2" xfId="24081"/>
    <cellStyle name="Comma 5 2 3 4 9 2 2" xfId="48956"/>
    <cellStyle name="Comma 5 2 3 4 9 3" xfId="36523"/>
    <cellStyle name="Comma 5 2 3 5" xfId="378"/>
    <cellStyle name="Comma 5 2 3 5 10" xfId="13194"/>
    <cellStyle name="Comma 5 2 3 5 10 2" xfId="38069"/>
    <cellStyle name="Comma 5 2 3 5 11" xfId="25628"/>
    <cellStyle name="Comma 5 2 3 5 2" xfId="738"/>
    <cellStyle name="Comma 5 2 3 5 2 2" xfId="1303"/>
    <cellStyle name="Comma 5 2 3 5 2 2 2" xfId="9407"/>
    <cellStyle name="Comma 5 2 3 5 2 2 2 2" xfId="21850"/>
    <cellStyle name="Comma 5 2 3 5 2 2 2 2 2" xfId="46725"/>
    <cellStyle name="Comma 5 2 3 5 2 2 2 3" xfId="34292"/>
    <cellStyle name="Comma 5 2 3 5 2 2 3" xfId="4389"/>
    <cellStyle name="Comma 5 2 3 5 2 2 3 2" xfId="16843"/>
    <cellStyle name="Comma 5 2 3 5 2 2 3 2 2" xfId="41718"/>
    <cellStyle name="Comma 5 2 3 5 2 2 3 3" xfId="29285"/>
    <cellStyle name="Comma 5 2 3 5 2 2 4" xfId="14103"/>
    <cellStyle name="Comma 5 2 3 5 2 2 4 2" xfId="38978"/>
    <cellStyle name="Comma 5 2 3 5 2 2 5" xfId="26537"/>
    <cellStyle name="Comma 5 2 3 5 2 3" xfId="5448"/>
    <cellStyle name="Comma 5 2 3 5 2 3 2" xfId="10464"/>
    <cellStyle name="Comma 5 2 3 5 2 3 2 2" xfId="22907"/>
    <cellStyle name="Comma 5 2 3 5 2 3 2 2 2" xfId="47782"/>
    <cellStyle name="Comma 5 2 3 5 2 3 2 3" xfId="35349"/>
    <cellStyle name="Comma 5 2 3 5 2 3 3" xfId="17900"/>
    <cellStyle name="Comma 5 2 3 5 2 3 3 2" xfId="42775"/>
    <cellStyle name="Comma 5 2 3 5 2 3 4" xfId="30342"/>
    <cellStyle name="Comma 5 2 3 5 2 4" xfId="8523"/>
    <cellStyle name="Comma 5 2 3 5 2 4 2" xfId="20967"/>
    <cellStyle name="Comma 5 2 3 5 2 4 2 2" xfId="45842"/>
    <cellStyle name="Comma 5 2 3 5 2 4 3" xfId="33409"/>
    <cellStyle name="Comma 5 2 3 5 2 5" xfId="11918"/>
    <cellStyle name="Comma 5 2 3 5 2 5 2" xfId="24352"/>
    <cellStyle name="Comma 5 2 3 5 2 5 2 2" xfId="49227"/>
    <cellStyle name="Comma 5 2 3 5 2 5 3" xfId="36794"/>
    <cellStyle name="Comma 5 2 3 5 2 6" xfId="7000"/>
    <cellStyle name="Comma 5 2 3 5 2 6 2" xfId="19449"/>
    <cellStyle name="Comma 5 2 3 5 2 6 2 2" xfId="44324"/>
    <cellStyle name="Comma 5 2 3 5 2 6 3" xfId="31891"/>
    <cellStyle name="Comma 5 2 3 5 2 7" xfId="3454"/>
    <cellStyle name="Comma 5 2 3 5 2 7 2" xfId="15960"/>
    <cellStyle name="Comma 5 2 3 5 2 7 2 2" xfId="40835"/>
    <cellStyle name="Comma 5 2 3 5 2 7 3" xfId="28394"/>
    <cellStyle name="Comma 5 2 3 5 2 8" xfId="13541"/>
    <cellStyle name="Comma 5 2 3 5 2 8 2" xfId="38416"/>
    <cellStyle name="Comma 5 2 3 5 2 9" xfId="25975"/>
    <cellStyle name="Comma 5 2 3 5 3" xfId="1651"/>
    <cellStyle name="Comma 5 2 3 5 3 2" xfId="4923"/>
    <cellStyle name="Comma 5 2 3 5 3 2 2" xfId="9940"/>
    <cellStyle name="Comma 5 2 3 5 3 2 2 2" xfId="22383"/>
    <cellStyle name="Comma 5 2 3 5 3 2 2 2 2" xfId="47258"/>
    <cellStyle name="Comma 5 2 3 5 3 2 2 3" xfId="34825"/>
    <cellStyle name="Comma 5 2 3 5 3 2 3" xfId="17376"/>
    <cellStyle name="Comma 5 2 3 5 3 2 3 2" xfId="42251"/>
    <cellStyle name="Comma 5 2 3 5 3 2 4" xfId="29818"/>
    <cellStyle name="Comma 5 2 3 5 3 3" xfId="5797"/>
    <cellStyle name="Comma 5 2 3 5 3 3 2" xfId="10812"/>
    <cellStyle name="Comma 5 2 3 5 3 3 2 2" xfId="23255"/>
    <cellStyle name="Comma 5 2 3 5 3 3 2 2 2" xfId="48130"/>
    <cellStyle name="Comma 5 2 3 5 3 3 2 3" xfId="35697"/>
    <cellStyle name="Comma 5 2 3 5 3 3 3" xfId="18248"/>
    <cellStyle name="Comma 5 2 3 5 3 3 3 2" xfId="43123"/>
    <cellStyle name="Comma 5 2 3 5 3 3 4" xfId="30690"/>
    <cellStyle name="Comma 5 2 3 5 3 4" xfId="8347"/>
    <cellStyle name="Comma 5 2 3 5 3 4 2" xfId="20791"/>
    <cellStyle name="Comma 5 2 3 5 3 4 2 2" xfId="45666"/>
    <cellStyle name="Comma 5 2 3 5 3 4 3" xfId="33233"/>
    <cellStyle name="Comma 5 2 3 5 3 5" xfId="12266"/>
    <cellStyle name="Comma 5 2 3 5 3 5 2" xfId="24700"/>
    <cellStyle name="Comma 5 2 3 5 3 5 2 2" xfId="49575"/>
    <cellStyle name="Comma 5 2 3 5 3 5 3" xfId="37142"/>
    <cellStyle name="Comma 5 2 3 5 3 6" xfId="7534"/>
    <cellStyle name="Comma 5 2 3 5 3 6 2" xfId="19982"/>
    <cellStyle name="Comma 5 2 3 5 3 6 2 2" xfId="44857"/>
    <cellStyle name="Comma 5 2 3 5 3 6 3" xfId="32424"/>
    <cellStyle name="Comma 5 2 3 5 3 7" xfId="3278"/>
    <cellStyle name="Comma 5 2 3 5 3 7 2" xfId="15784"/>
    <cellStyle name="Comma 5 2 3 5 3 7 2 2" xfId="40659"/>
    <cellStyle name="Comma 5 2 3 5 3 7 3" xfId="28218"/>
    <cellStyle name="Comma 5 2 3 5 3 8" xfId="14451"/>
    <cellStyle name="Comma 5 2 3 5 3 8 2" xfId="39326"/>
    <cellStyle name="Comma 5 2 3 5 3 9" xfId="26885"/>
    <cellStyle name="Comma 5 2 3 5 4" xfId="2296"/>
    <cellStyle name="Comma 5 2 3 5 4 2" xfId="6321"/>
    <cellStyle name="Comma 5 2 3 5 4 2 2" xfId="11336"/>
    <cellStyle name="Comma 5 2 3 5 4 2 2 2" xfId="23779"/>
    <cellStyle name="Comma 5 2 3 5 4 2 2 2 2" xfId="48654"/>
    <cellStyle name="Comma 5 2 3 5 4 2 2 3" xfId="36221"/>
    <cellStyle name="Comma 5 2 3 5 4 2 3" xfId="18772"/>
    <cellStyle name="Comma 5 2 3 5 4 2 3 2" xfId="43647"/>
    <cellStyle name="Comma 5 2 3 5 4 2 4" xfId="31214"/>
    <cellStyle name="Comma 5 2 3 5 4 3" xfId="12790"/>
    <cellStyle name="Comma 5 2 3 5 4 3 2" xfId="25224"/>
    <cellStyle name="Comma 5 2 3 5 4 3 2 2" xfId="50099"/>
    <cellStyle name="Comma 5 2 3 5 4 3 3" xfId="37666"/>
    <cellStyle name="Comma 5 2 3 5 4 4" xfId="9231"/>
    <cellStyle name="Comma 5 2 3 5 4 4 2" xfId="21674"/>
    <cellStyle name="Comma 5 2 3 5 4 4 2 2" xfId="46549"/>
    <cellStyle name="Comma 5 2 3 5 4 4 3" xfId="34116"/>
    <cellStyle name="Comma 5 2 3 5 4 5" xfId="4213"/>
    <cellStyle name="Comma 5 2 3 5 4 5 2" xfId="16667"/>
    <cellStyle name="Comma 5 2 3 5 4 5 2 2" xfId="41542"/>
    <cellStyle name="Comma 5 2 3 5 4 5 3" xfId="29109"/>
    <cellStyle name="Comma 5 2 3 5 4 6" xfId="14975"/>
    <cellStyle name="Comma 5 2 3 5 4 6 2" xfId="39850"/>
    <cellStyle name="Comma 5 2 3 5 4 7" xfId="27409"/>
    <cellStyle name="Comma 5 2 3 5 5" xfId="1132"/>
    <cellStyle name="Comma 5 2 3 5 5 2" xfId="10293"/>
    <cellStyle name="Comma 5 2 3 5 5 2 2" xfId="22736"/>
    <cellStyle name="Comma 5 2 3 5 5 2 2 2" xfId="47611"/>
    <cellStyle name="Comma 5 2 3 5 5 2 3" xfId="35178"/>
    <cellStyle name="Comma 5 2 3 5 5 3" xfId="5277"/>
    <cellStyle name="Comma 5 2 3 5 5 3 2" xfId="17729"/>
    <cellStyle name="Comma 5 2 3 5 5 3 2 2" xfId="42604"/>
    <cellStyle name="Comma 5 2 3 5 5 3 3" xfId="30171"/>
    <cellStyle name="Comma 5 2 3 5 5 4" xfId="13932"/>
    <cellStyle name="Comma 5 2 3 5 5 4 2" xfId="38807"/>
    <cellStyle name="Comma 5 2 3 5 5 5" xfId="26366"/>
    <cellStyle name="Comma 5 2 3 5 6" xfId="7854"/>
    <cellStyle name="Comma 5 2 3 5 6 2" xfId="20300"/>
    <cellStyle name="Comma 5 2 3 5 6 2 2" xfId="45175"/>
    <cellStyle name="Comma 5 2 3 5 6 3" xfId="32742"/>
    <cellStyle name="Comma 5 2 3 5 7" xfId="11747"/>
    <cellStyle name="Comma 5 2 3 5 7 2" xfId="24181"/>
    <cellStyle name="Comma 5 2 3 5 7 2 2" xfId="49056"/>
    <cellStyle name="Comma 5 2 3 5 7 3" xfId="36623"/>
    <cellStyle name="Comma 5 2 3 5 8" xfId="6824"/>
    <cellStyle name="Comma 5 2 3 5 8 2" xfId="19273"/>
    <cellStyle name="Comma 5 2 3 5 8 2 2" xfId="44148"/>
    <cellStyle name="Comma 5 2 3 5 8 3" xfId="31715"/>
    <cellStyle name="Comma 5 2 3 5 9" xfId="2775"/>
    <cellStyle name="Comma 5 2 3 5 9 2" xfId="15293"/>
    <cellStyle name="Comma 5 2 3 5 9 2 2" xfId="40168"/>
    <cellStyle name="Comma 5 2 3 5 9 3" xfId="27727"/>
    <cellStyle name="Comma 5 2 3 6" xfId="243"/>
    <cellStyle name="Comma 5 2 3 6 10" xfId="13069"/>
    <cellStyle name="Comma 5 2 3 6 10 2" xfId="37944"/>
    <cellStyle name="Comma 5 2 3 6 11" xfId="25503"/>
    <cellStyle name="Comma 5 2 3 6 2" xfId="607"/>
    <cellStyle name="Comma 5 2 3 6 2 2" xfId="1304"/>
    <cellStyle name="Comma 5 2 3 6 2 2 2" xfId="9408"/>
    <cellStyle name="Comma 5 2 3 6 2 2 2 2" xfId="21851"/>
    <cellStyle name="Comma 5 2 3 6 2 2 2 2 2" xfId="46726"/>
    <cellStyle name="Comma 5 2 3 6 2 2 2 3" xfId="34293"/>
    <cellStyle name="Comma 5 2 3 6 2 2 3" xfId="4390"/>
    <cellStyle name="Comma 5 2 3 6 2 2 3 2" xfId="16844"/>
    <cellStyle name="Comma 5 2 3 6 2 2 3 2 2" xfId="41719"/>
    <cellStyle name="Comma 5 2 3 6 2 2 3 3" xfId="29286"/>
    <cellStyle name="Comma 5 2 3 6 2 2 4" xfId="14104"/>
    <cellStyle name="Comma 5 2 3 6 2 2 4 2" xfId="38979"/>
    <cellStyle name="Comma 5 2 3 6 2 2 5" xfId="26538"/>
    <cellStyle name="Comma 5 2 3 6 2 3" xfId="5449"/>
    <cellStyle name="Comma 5 2 3 6 2 3 2" xfId="10465"/>
    <cellStyle name="Comma 5 2 3 6 2 3 2 2" xfId="22908"/>
    <cellStyle name="Comma 5 2 3 6 2 3 2 2 2" xfId="47783"/>
    <cellStyle name="Comma 5 2 3 6 2 3 2 3" xfId="35350"/>
    <cellStyle name="Comma 5 2 3 6 2 3 3" xfId="17901"/>
    <cellStyle name="Comma 5 2 3 6 2 3 3 2" xfId="42776"/>
    <cellStyle name="Comma 5 2 3 6 2 3 4" xfId="30343"/>
    <cellStyle name="Comma 5 2 3 6 2 4" xfId="8524"/>
    <cellStyle name="Comma 5 2 3 6 2 4 2" xfId="20968"/>
    <cellStyle name="Comma 5 2 3 6 2 4 2 2" xfId="45843"/>
    <cellStyle name="Comma 5 2 3 6 2 4 3" xfId="33410"/>
    <cellStyle name="Comma 5 2 3 6 2 5" xfId="11919"/>
    <cellStyle name="Comma 5 2 3 6 2 5 2" xfId="24353"/>
    <cellStyle name="Comma 5 2 3 6 2 5 2 2" xfId="49228"/>
    <cellStyle name="Comma 5 2 3 6 2 5 3" xfId="36795"/>
    <cellStyle name="Comma 5 2 3 6 2 6" xfId="7001"/>
    <cellStyle name="Comma 5 2 3 6 2 6 2" xfId="19450"/>
    <cellStyle name="Comma 5 2 3 6 2 6 2 2" xfId="44325"/>
    <cellStyle name="Comma 5 2 3 6 2 6 3" xfId="31892"/>
    <cellStyle name="Comma 5 2 3 6 2 7" xfId="3455"/>
    <cellStyle name="Comma 5 2 3 6 2 7 2" xfId="15961"/>
    <cellStyle name="Comma 5 2 3 6 2 7 2 2" xfId="40836"/>
    <cellStyle name="Comma 5 2 3 6 2 7 3" xfId="28395"/>
    <cellStyle name="Comma 5 2 3 6 2 8" xfId="13416"/>
    <cellStyle name="Comma 5 2 3 6 2 8 2" xfId="38291"/>
    <cellStyle name="Comma 5 2 3 6 2 9" xfId="25850"/>
    <cellStyle name="Comma 5 2 3 6 3" xfId="1652"/>
    <cellStyle name="Comma 5 2 3 6 3 2" xfId="4798"/>
    <cellStyle name="Comma 5 2 3 6 3 2 2" xfId="9815"/>
    <cellStyle name="Comma 5 2 3 6 3 2 2 2" xfId="22258"/>
    <cellStyle name="Comma 5 2 3 6 3 2 2 2 2" xfId="47133"/>
    <cellStyle name="Comma 5 2 3 6 3 2 2 3" xfId="34700"/>
    <cellStyle name="Comma 5 2 3 6 3 2 3" xfId="17251"/>
    <cellStyle name="Comma 5 2 3 6 3 2 3 2" xfId="42126"/>
    <cellStyle name="Comma 5 2 3 6 3 2 4" xfId="29693"/>
    <cellStyle name="Comma 5 2 3 6 3 3" xfId="5798"/>
    <cellStyle name="Comma 5 2 3 6 3 3 2" xfId="10813"/>
    <cellStyle name="Comma 5 2 3 6 3 3 2 2" xfId="23256"/>
    <cellStyle name="Comma 5 2 3 6 3 3 2 2 2" xfId="48131"/>
    <cellStyle name="Comma 5 2 3 6 3 3 2 3" xfId="35698"/>
    <cellStyle name="Comma 5 2 3 6 3 3 3" xfId="18249"/>
    <cellStyle name="Comma 5 2 3 6 3 3 3 2" xfId="43124"/>
    <cellStyle name="Comma 5 2 3 6 3 3 4" xfId="30691"/>
    <cellStyle name="Comma 5 2 3 6 3 4" xfId="8860"/>
    <cellStyle name="Comma 5 2 3 6 3 4 2" xfId="21303"/>
    <cellStyle name="Comma 5 2 3 6 3 4 2 2" xfId="46178"/>
    <cellStyle name="Comma 5 2 3 6 3 4 3" xfId="33745"/>
    <cellStyle name="Comma 5 2 3 6 3 5" xfId="12267"/>
    <cellStyle name="Comma 5 2 3 6 3 5 2" xfId="24701"/>
    <cellStyle name="Comma 5 2 3 6 3 5 2 2" xfId="49576"/>
    <cellStyle name="Comma 5 2 3 6 3 5 3" xfId="37143"/>
    <cellStyle name="Comma 5 2 3 6 3 6" xfId="7409"/>
    <cellStyle name="Comma 5 2 3 6 3 6 2" xfId="19857"/>
    <cellStyle name="Comma 5 2 3 6 3 6 2 2" xfId="44732"/>
    <cellStyle name="Comma 5 2 3 6 3 6 3" xfId="32299"/>
    <cellStyle name="Comma 5 2 3 6 3 7" xfId="3842"/>
    <cellStyle name="Comma 5 2 3 6 3 7 2" xfId="16296"/>
    <cellStyle name="Comma 5 2 3 6 3 7 2 2" xfId="41171"/>
    <cellStyle name="Comma 5 2 3 6 3 7 3" xfId="28738"/>
    <cellStyle name="Comma 5 2 3 6 3 8" xfId="14452"/>
    <cellStyle name="Comma 5 2 3 6 3 8 2" xfId="39327"/>
    <cellStyle name="Comma 5 2 3 6 3 9" xfId="26886"/>
    <cellStyle name="Comma 5 2 3 6 4" xfId="2161"/>
    <cellStyle name="Comma 5 2 3 6 4 2" xfId="6196"/>
    <cellStyle name="Comma 5 2 3 6 4 2 2" xfId="11211"/>
    <cellStyle name="Comma 5 2 3 6 4 2 2 2" xfId="23654"/>
    <cellStyle name="Comma 5 2 3 6 4 2 2 2 2" xfId="48529"/>
    <cellStyle name="Comma 5 2 3 6 4 2 2 3" xfId="36096"/>
    <cellStyle name="Comma 5 2 3 6 4 2 3" xfId="18647"/>
    <cellStyle name="Comma 5 2 3 6 4 2 3 2" xfId="43522"/>
    <cellStyle name="Comma 5 2 3 6 4 2 4" xfId="31089"/>
    <cellStyle name="Comma 5 2 3 6 4 3" xfId="12665"/>
    <cellStyle name="Comma 5 2 3 6 4 3 2" xfId="25099"/>
    <cellStyle name="Comma 5 2 3 6 4 3 2 2" xfId="49974"/>
    <cellStyle name="Comma 5 2 3 6 4 3 3" xfId="37541"/>
    <cellStyle name="Comma 5 2 3 6 4 4" xfId="9106"/>
    <cellStyle name="Comma 5 2 3 6 4 4 2" xfId="21549"/>
    <cellStyle name="Comma 5 2 3 6 4 4 2 2" xfId="46424"/>
    <cellStyle name="Comma 5 2 3 6 4 4 3" xfId="33991"/>
    <cellStyle name="Comma 5 2 3 6 4 5" xfId="4088"/>
    <cellStyle name="Comma 5 2 3 6 4 5 2" xfId="16542"/>
    <cellStyle name="Comma 5 2 3 6 4 5 2 2" xfId="41417"/>
    <cellStyle name="Comma 5 2 3 6 4 5 3" xfId="28984"/>
    <cellStyle name="Comma 5 2 3 6 4 6" xfId="14850"/>
    <cellStyle name="Comma 5 2 3 6 4 6 2" xfId="39725"/>
    <cellStyle name="Comma 5 2 3 6 4 7" xfId="27284"/>
    <cellStyle name="Comma 5 2 3 6 5" xfId="1007"/>
    <cellStyle name="Comma 5 2 3 6 5 2" xfId="10166"/>
    <cellStyle name="Comma 5 2 3 6 5 2 2" xfId="22609"/>
    <cellStyle name="Comma 5 2 3 6 5 2 2 2" xfId="47484"/>
    <cellStyle name="Comma 5 2 3 6 5 2 3" xfId="35051"/>
    <cellStyle name="Comma 5 2 3 6 5 3" xfId="5150"/>
    <cellStyle name="Comma 5 2 3 6 5 3 2" xfId="17602"/>
    <cellStyle name="Comma 5 2 3 6 5 3 2 2" xfId="42477"/>
    <cellStyle name="Comma 5 2 3 6 5 3 3" xfId="30044"/>
    <cellStyle name="Comma 5 2 3 6 5 4" xfId="13807"/>
    <cellStyle name="Comma 5 2 3 6 5 4 2" xfId="38682"/>
    <cellStyle name="Comma 5 2 3 6 5 5" xfId="26241"/>
    <cellStyle name="Comma 5 2 3 6 6" xfId="8222"/>
    <cellStyle name="Comma 5 2 3 6 6 2" xfId="20666"/>
    <cellStyle name="Comma 5 2 3 6 6 2 2" xfId="45541"/>
    <cellStyle name="Comma 5 2 3 6 6 3" xfId="33108"/>
    <cellStyle name="Comma 5 2 3 6 7" xfId="11622"/>
    <cellStyle name="Comma 5 2 3 6 7 2" xfId="24056"/>
    <cellStyle name="Comma 5 2 3 6 7 2 2" xfId="48931"/>
    <cellStyle name="Comma 5 2 3 6 7 3" xfId="36498"/>
    <cellStyle name="Comma 5 2 3 6 8" xfId="6699"/>
    <cellStyle name="Comma 5 2 3 6 8 2" xfId="19148"/>
    <cellStyle name="Comma 5 2 3 6 8 2 2" xfId="44023"/>
    <cellStyle name="Comma 5 2 3 6 8 3" xfId="31590"/>
    <cellStyle name="Comma 5 2 3 6 9" xfId="3153"/>
    <cellStyle name="Comma 5 2 3 6 9 2" xfId="15659"/>
    <cellStyle name="Comma 5 2 3 6 9 2 2" xfId="40534"/>
    <cellStyle name="Comma 5 2 3 6 9 3" xfId="28093"/>
    <cellStyle name="Comma 5 2 3 7" xfId="561"/>
    <cellStyle name="Comma 5 2 3 7 2" xfId="1295"/>
    <cellStyle name="Comma 5 2 3 7 2 2" xfId="9399"/>
    <cellStyle name="Comma 5 2 3 7 2 2 2" xfId="21842"/>
    <cellStyle name="Comma 5 2 3 7 2 2 2 2" xfId="46717"/>
    <cellStyle name="Comma 5 2 3 7 2 2 3" xfId="34284"/>
    <cellStyle name="Comma 5 2 3 7 2 3" xfId="4381"/>
    <cellStyle name="Comma 5 2 3 7 2 3 2" xfId="16835"/>
    <cellStyle name="Comma 5 2 3 7 2 3 2 2" xfId="41710"/>
    <cellStyle name="Comma 5 2 3 7 2 3 3" xfId="29277"/>
    <cellStyle name="Comma 5 2 3 7 2 4" xfId="14095"/>
    <cellStyle name="Comma 5 2 3 7 2 4 2" xfId="38970"/>
    <cellStyle name="Comma 5 2 3 7 2 5" xfId="26529"/>
    <cellStyle name="Comma 5 2 3 7 3" xfId="5440"/>
    <cellStyle name="Comma 5 2 3 7 3 2" xfId="10456"/>
    <cellStyle name="Comma 5 2 3 7 3 2 2" xfId="22899"/>
    <cellStyle name="Comma 5 2 3 7 3 2 2 2" xfId="47774"/>
    <cellStyle name="Comma 5 2 3 7 3 2 3" xfId="35341"/>
    <cellStyle name="Comma 5 2 3 7 3 3" xfId="17892"/>
    <cellStyle name="Comma 5 2 3 7 3 3 2" xfId="42767"/>
    <cellStyle name="Comma 5 2 3 7 3 4" xfId="30334"/>
    <cellStyle name="Comma 5 2 3 7 4" xfId="8515"/>
    <cellStyle name="Comma 5 2 3 7 4 2" xfId="20959"/>
    <cellStyle name="Comma 5 2 3 7 4 2 2" xfId="45834"/>
    <cellStyle name="Comma 5 2 3 7 4 3" xfId="33401"/>
    <cellStyle name="Comma 5 2 3 7 5" xfId="11910"/>
    <cellStyle name="Comma 5 2 3 7 5 2" xfId="24344"/>
    <cellStyle name="Comma 5 2 3 7 5 2 2" xfId="49219"/>
    <cellStyle name="Comma 5 2 3 7 5 3" xfId="36786"/>
    <cellStyle name="Comma 5 2 3 7 6" xfId="6992"/>
    <cellStyle name="Comma 5 2 3 7 6 2" xfId="19441"/>
    <cellStyle name="Comma 5 2 3 7 6 2 2" xfId="44316"/>
    <cellStyle name="Comma 5 2 3 7 6 3" xfId="31883"/>
    <cellStyle name="Comma 5 2 3 7 7" xfId="3446"/>
    <cellStyle name="Comma 5 2 3 7 7 2" xfId="15952"/>
    <cellStyle name="Comma 5 2 3 7 7 2 2" xfId="40827"/>
    <cellStyle name="Comma 5 2 3 7 7 3" xfId="28386"/>
    <cellStyle name="Comma 5 2 3 7 8" xfId="13371"/>
    <cellStyle name="Comma 5 2 3 7 8 2" xfId="38246"/>
    <cellStyle name="Comma 5 2 3 7 9" xfId="25805"/>
    <cellStyle name="Comma 5 2 3 8" xfId="1643"/>
    <cellStyle name="Comma 5 2 3 8 2" xfId="4753"/>
    <cellStyle name="Comma 5 2 3 8 2 2" xfId="9770"/>
    <cellStyle name="Comma 5 2 3 8 2 2 2" xfId="22213"/>
    <cellStyle name="Comma 5 2 3 8 2 2 2 2" xfId="47088"/>
    <cellStyle name="Comma 5 2 3 8 2 2 3" xfId="34655"/>
    <cellStyle name="Comma 5 2 3 8 2 3" xfId="17206"/>
    <cellStyle name="Comma 5 2 3 8 2 3 2" xfId="42081"/>
    <cellStyle name="Comma 5 2 3 8 2 4" xfId="29648"/>
    <cellStyle name="Comma 5 2 3 8 3" xfId="5789"/>
    <cellStyle name="Comma 5 2 3 8 3 2" xfId="10804"/>
    <cellStyle name="Comma 5 2 3 8 3 2 2" xfId="23247"/>
    <cellStyle name="Comma 5 2 3 8 3 2 2 2" xfId="48122"/>
    <cellStyle name="Comma 5 2 3 8 3 2 3" xfId="35689"/>
    <cellStyle name="Comma 5 2 3 8 3 3" xfId="18240"/>
    <cellStyle name="Comma 5 2 3 8 3 3 2" xfId="43115"/>
    <cellStyle name="Comma 5 2 3 8 3 4" xfId="30682"/>
    <cellStyle name="Comma 5 2 3 8 4" xfId="8027"/>
    <cellStyle name="Comma 5 2 3 8 4 2" xfId="20473"/>
    <cellStyle name="Comma 5 2 3 8 4 2 2" xfId="45348"/>
    <cellStyle name="Comma 5 2 3 8 4 3" xfId="32915"/>
    <cellStyle name="Comma 5 2 3 8 5" xfId="12258"/>
    <cellStyle name="Comma 5 2 3 8 5 2" xfId="24692"/>
    <cellStyle name="Comma 5 2 3 8 5 2 2" xfId="49567"/>
    <cellStyle name="Comma 5 2 3 8 5 3" xfId="37134"/>
    <cellStyle name="Comma 5 2 3 8 6" xfId="7364"/>
    <cellStyle name="Comma 5 2 3 8 6 2" xfId="19812"/>
    <cellStyle name="Comma 5 2 3 8 6 2 2" xfId="44687"/>
    <cellStyle name="Comma 5 2 3 8 6 3" xfId="32254"/>
    <cellStyle name="Comma 5 2 3 8 7" xfId="2951"/>
    <cellStyle name="Comma 5 2 3 8 7 2" xfId="15466"/>
    <cellStyle name="Comma 5 2 3 8 7 2 2" xfId="40341"/>
    <cellStyle name="Comma 5 2 3 8 7 3" xfId="27900"/>
    <cellStyle name="Comma 5 2 3 8 8" xfId="14443"/>
    <cellStyle name="Comma 5 2 3 8 8 2" xfId="39318"/>
    <cellStyle name="Comma 5 2 3 8 9" xfId="26877"/>
    <cellStyle name="Comma 5 2 3 9" xfId="2112"/>
    <cellStyle name="Comma 5 2 3 9 2" xfId="6151"/>
    <cellStyle name="Comma 5 2 3 9 2 2" xfId="11166"/>
    <cellStyle name="Comma 5 2 3 9 2 2 2" xfId="23609"/>
    <cellStyle name="Comma 5 2 3 9 2 2 2 2" xfId="48484"/>
    <cellStyle name="Comma 5 2 3 9 2 2 3" xfId="36051"/>
    <cellStyle name="Comma 5 2 3 9 2 3" xfId="18602"/>
    <cellStyle name="Comma 5 2 3 9 2 3 2" xfId="43477"/>
    <cellStyle name="Comma 5 2 3 9 2 4" xfId="31044"/>
    <cellStyle name="Comma 5 2 3 9 3" xfId="12620"/>
    <cellStyle name="Comma 5 2 3 9 3 2" xfId="25054"/>
    <cellStyle name="Comma 5 2 3 9 3 2 2" xfId="49929"/>
    <cellStyle name="Comma 5 2 3 9 3 3" xfId="37496"/>
    <cellStyle name="Comma 5 2 3 9 4" xfId="8914"/>
    <cellStyle name="Comma 5 2 3 9 4 2" xfId="21357"/>
    <cellStyle name="Comma 5 2 3 9 4 2 2" xfId="46232"/>
    <cellStyle name="Comma 5 2 3 9 4 3" xfId="33799"/>
    <cellStyle name="Comma 5 2 3 9 5" xfId="3896"/>
    <cellStyle name="Comma 5 2 3 9 5 2" xfId="16350"/>
    <cellStyle name="Comma 5 2 3 9 5 2 2" xfId="41225"/>
    <cellStyle name="Comma 5 2 3 9 5 3" xfId="28792"/>
    <cellStyle name="Comma 5 2 3 9 6" xfId="14805"/>
    <cellStyle name="Comma 5 2 3 9 6 2" xfId="39680"/>
    <cellStyle name="Comma 5 2 3 9 7" xfId="27239"/>
    <cellStyle name="Comma 5 2 4" xfId="144"/>
    <cellStyle name="Comma 5 2 4 10" xfId="7707"/>
    <cellStyle name="Comma 5 2 4 10 2" xfId="20153"/>
    <cellStyle name="Comma 5 2 4 10 2 2" xfId="45028"/>
    <cellStyle name="Comma 5 2 4 10 3" xfId="32595"/>
    <cellStyle name="Comma 5 2 4 11" xfId="11527"/>
    <cellStyle name="Comma 5 2 4 11 2" xfId="23961"/>
    <cellStyle name="Comma 5 2 4 11 2 2" xfId="48836"/>
    <cellStyle name="Comma 5 2 4 11 3" xfId="36403"/>
    <cellStyle name="Comma 5 2 4 12" xfId="6519"/>
    <cellStyle name="Comma 5 2 4 12 2" xfId="18968"/>
    <cellStyle name="Comma 5 2 4 12 2 2" xfId="43843"/>
    <cellStyle name="Comma 5 2 4 12 3" xfId="31410"/>
    <cellStyle name="Comma 5 2 4 13" xfId="2627"/>
    <cellStyle name="Comma 5 2 4 13 2" xfId="15146"/>
    <cellStyle name="Comma 5 2 4 13 2 2" xfId="40021"/>
    <cellStyle name="Comma 5 2 4 13 3" xfId="27580"/>
    <cellStyle name="Comma 5 2 4 14" xfId="12974"/>
    <cellStyle name="Comma 5 2 4 14 2" xfId="37849"/>
    <cellStyle name="Comma 5 2 4 15" xfId="25408"/>
    <cellStyle name="Comma 5 2 4 2" xfId="332"/>
    <cellStyle name="Comma 5 2 4 2 10" xfId="6562"/>
    <cellStyle name="Comma 5 2 4 2 10 2" xfId="19011"/>
    <cellStyle name="Comma 5 2 4 2 10 2 2" xfId="43886"/>
    <cellStyle name="Comma 5 2 4 2 10 3" xfId="31453"/>
    <cellStyle name="Comma 5 2 4 2 11" xfId="2730"/>
    <cellStyle name="Comma 5 2 4 2 11 2" xfId="15248"/>
    <cellStyle name="Comma 5 2 4 2 11 2 2" xfId="40123"/>
    <cellStyle name="Comma 5 2 4 2 11 3" xfId="27682"/>
    <cellStyle name="Comma 5 2 4 2 12" xfId="13149"/>
    <cellStyle name="Comma 5 2 4 2 12 2" xfId="38024"/>
    <cellStyle name="Comma 5 2 4 2 13" xfId="25583"/>
    <cellStyle name="Comma 5 2 4 2 2" xfId="434"/>
    <cellStyle name="Comma 5 2 4 2 2 10" xfId="13249"/>
    <cellStyle name="Comma 5 2 4 2 2 10 2" xfId="38124"/>
    <cellStyle name="Comma 5 2 4 2 2 11" xfId="25683"/>
    <cellStyle name="Comma 5 2 4 2 2 2" xfId="794"/>
    <cellStyle name="Comma 5 2 4 2 2 2 2" xfId="1307"/>
    <cellStyle name="Comma 5 2 4 2 2 2 2 2" xfId="9411"/>
    <cellStyle name="Comma 5 2 4 2 2 2 2 2 2" xfId="21854"/>
    <cellStyle name="Comma 5 2 4 2 2 2 2 2 2 2" xfId="46729"/>
    <cellStyle name="Comma 5 2 4 2 2 2 2 2 3" xfId="34296"/>
    <cellStyle name="Comma 5 2 4 2 2 2 2 3" xfId="4393"/>
    <cellStyle name="Comma 5 2 4 2 2 2 2 3 2" xfId="16847"/>
    <cellStyle name="Comma 5 2 4 2 2 2 2 3 2 2" xfId="41722"/>
    <cellStyle name="Comma 5 2 4 2 2 2 2 3 3" xfId="29289"/>
    <cellStyle name="Comma 5 2 4 2 2 2 2 4" xfId="14107"/>
    <cellStyle name="Comma 5 2 4 2 2 2 2 4 2" xfId="38982"/>
    <cellStyle name="Comma 5 2 4 2 2 2 2 5" xfId="26541"/>
    <cellStyle name="Comma 5 2 4 2 2 2 3" xfId="5452"/>
    <cellStyle name="Comma 5 2 4 2 2 2 3 2" xfId="10468"/>
    <cellStyle name="Comma 5 2 4 2 2 2 3 2 2" xfId="22911"/>
    <cellStyle name="Comma 5 2 4 2 2 2 3 2 2 2" xfId="47786"/>
    <cellStyle name="Comma 5 2 4 2 2 2 3 2 3" xfId="35353"/>
    <cellStyle name="Comma 5 2 4 2 2 2 3 3" xfId="17904"/>
    <cellStyle name="Comma 5 2 4 2 2 2 3 3 2" xfId="42779"/>
    <cellStyle name="Comma 5 2 4 2 2 2 3 4" xfId="30346"/>
    <cellStyle name="Comma 5 2 4 2 2 2 4" xfId="8527"/>
    <cellStyle name="Comma 5 2 4 2 2 2 4 2" xfId="20971"/>
    <cellStyle name="Comma 5 2 4 2 2 2 4 2 2" xfId="45846"/>
    <cellStyle name="Comma 5 2 4 2 2 2 4 3" xfId="33413"/>
    <cellStyle name="Comma 5 2 4 2 2 2 5" xfId="11922"/>
    <cellStyle name="Comma 5 2 4 2 2 2 5 2" xfId="24356"/>
    <cellStyle name="Comma 5 2 4 2 2 2 5 2 2" xfId="49231"/>
    <cellStyle name="Comma 5 2 4 2 2 2 5 3" xfId="36798"/>
    <cellStyle name="Comma 5 2 4 2 2 2 6" xfId="7004"/>
    <cellStyle name="Comma 5 2 4 2 2 2 6 2" xfId="19453"/>
    <cellStyle name="Comma 5 2 4 2 2 2 6 2 2" xfId="44328"/>
    <cellStyle name="Comma 5 2 4 2 2 2 6 3" xfId="31895"/>
    <cellStyle name="Comma 5 2 4 2 2 2 7" xfId="3458"/>
    <cellStyle name="Comma 5 2 4 2 2 2 7 2" xfId="15964"/>
    <cellStyle name="Comma 5 2 4 2 2 2 7 2 2" xfId="40839"/>
    <cellStyle name="Comma 5 2 4 2 2 2 7 3" xfId="28398"/>
    <cellStyle name="Comma 5 2 4 2 2 2 8" xfId="13596"/>
    <cellStyle name="Comma 5 2 4 2 2 2 8 2" xfId="38471"/>
    <cellStyle name="Comma 5 2 4 2 2 2 9" xfId="26030"/>
    <cellStyle name="Comma 5 2 4 2 2 3" xfId="1655"/>
    <cellStyle name="Comma 5 2 4 2 2 3 2" xfId="4978"/>
    <cellStyle name="Comma 5 2 4 2 2 3 2 2" xfId="9995"/>
    <cellStyle name="Comma 5 2 4 2 2 3 2 2 2" xfId="22438"/>
    <cellStyle name="Comma 5 2 4 2 2 3 2 2 2 2" xfId="47313"/>
    <cellStyle name="Comma 5 2 4 2 2 3 2 2 3" xfId="34880"/>
    <cellStyle name="Comma 5 2 4 2 2 3 2 3" xfId="17431"/>
    <cellStyle name="Comma 5 2 4 2 2 3 2 3 2" xfId="42306"/>
    <cellStyle name="Comma 5 2 4 2 2 3 2 4" xfId="29873"/>
    <cellStyle name="Comma 5 2 4 2 2 3 3" xfId="5801"/>
    <cellStyle name="Comma 5 2 4 2 2 3 3 2" xfId="10816"/>
    <cellStyle name="Comma 5 2 4 2 2 3 3 2 2" xfId="23259"/>
    <cellStyle name="Comma 5 2 4 2 2 3 3 2 2 2" xfId="48134"/>
    <cellStyle name="Comma 5 2 4 2 2 3 3 2 3" xfId="35701"/>
    <cellStyle name="Comma 5 2 4 2 2 3 3 3" xfId="18252"/>
    <cellStyle name="Comma 5 2 4 2 2 3 3 3 2" xfId="43127"/>
    <cellStyle name="Comma 5 2 4 2 2 3 3 4" xfId="30694"/>
    <cellStyle name="Comma 5 2 4 2 2 3 4" xfId="8402"/>
    <cellStyle name="Comma 5 2 4 2 2 3 4 2" xfId="20846"/>
    <cellStyle name="Comma 5 2 4 2 2 3 4 2 2" xfId="45721"/>
    <cellStyle name="Comma 5 2 4 2 2 3 4 3" xfId="33288"/>
    <cellStyle name="Comma 5 2 4 2 2 3 5" xfId="12270"/>
    <cellStyle name="Comma 5 2 4 2 2 3 5 2" xfId="24704"/>
    <cellStyle name="Comma 5 2 4 2 2 3 5 2 2" xfId="49579"/>
    <cellStyle name="Comma 5 2 4 2 2 3 5 3" xfId="37146"/>
    <cellStyle name="Comma 5 2 4 2 2 3 6" xfId="7589"/>
    <cellStyle name="Comma 5 2 4 2 2 3 6 2" xfId="20037"/>
    <cellStyle name="Comma 5 2 4 2 2 3 6 2 2" xfId="44912"/>
    <cellStyle name="Comma 5 2 4 2 2 3 6 3" xfId="32479"/>
    <cellStyle name="Comma 5 2 4 2 2 3 7" xfId="3333"/>
    <cellStyle name="Comma 5 2 4 2 2 3 7 2" xfId="15839"/>
    <cellStyle name="Comma 5 2 4 2 2 3 7 2 2" xfId="40714"/>
    <cellStyle name="Comma 5 2 4 2 2 3 7 3" xfId="28273"/>
    <cellStyle name="Comma 5 2 4 2 2 3 8" xfId="14455"/>
    <cellStyle name="Comma 5 2 4 2 2 3 8 2" xfId="39330"/>
    <cellStyle name="Comma 5 2 4 2 2 3 9" xfId="26889"/>
    <cellStyle name="Comma 5 2 4 2 2 4" xfId="2352"/>
    <cellStyle name="Comma 5 2 4 2 2 4 2" xfId="6376"/>
    <cellStyle name="Comma 5 2 4 2 2 4 2 2" xfId="11391"/>
    <cellStyle name="Comma 5 2 4 2 2 4 2 2 2" xfId="23834"/>
    <cellStyle name="Comma 5 2 4 2 2 4 2 2 2 2" xfId="48709"/>
    <cellStyle name="Comma 5 2 4 2 2 4 2 2 3" xfId="36276"/>
    <cellStyle name="Comma 5 2 4 2 2 4 2 3" xfId="18827"/>
    <cellStyle name="Comma 5 2 4 2 2 4 2 3 2" xfId="43702"/>
    <cellStyle name="Comma 5 2 4 2 2 4 2 4" xfId="31269"/>
    <cellStyle name="Comma 5 2 4 2 2 4 3" xfId="12845"/>
    <cellStyle name="Comma 5 2 4 2 2 4 3 2" xfId="25279"/>
    <cellStyle name="Comma 5 2 4 2 2 4 3 2 2" xfId="50154"/>
    <cellStyle name="Comma 5 2 4 2 2 4 3 3" xfId="37721"/>
    <cellStyle name="Comma 5 2 4 2 2 4 4" xfId="9286"/>
    <cellStyle name="Comma 5 2 4 2 2 4 4 2" xfId="21729"/>
    <cellStyle name="Comma 5 2 4 2 2 4 4 2 2" xfId="46604"/>
    <cellStyle name="Comma 5 2 4 2 2 4 4 3" xfId="34171"/>
    <cellStyle name="Comma 5 2 4 2 2 4 5" xfId="4268"/>
    <cellStyle name="Comma 5 2 4 2 2 4 5 2" xfId="16722"/>
    <cellStyle name="Comma 5 2 4 2 2 4 5 2 2" xfId="41597"/>
    <cellStyle name="Comma 5 2 4 2 2 4 5 3" xfId="29164"/>
    <cellStyle name="Comma 5 2 4 2 2 4 6" xfId="15030"/>
    <cellStyle name="Comma 5 2 4 2 2 4 6 2" xfId="39905"/>
    <cellStyle name="Comma 5 2 4 2 2 4 7" xfId="27464"/>
    <cellStyle name="Comma 5 2 4 2 2 5" xfId="1187"/>
    <cellStyle name="Comma 5 2 4 2 2 5 2" xfId="10348"/>
    <cellStyle name="Comma 5 2 4 2 2 5 2 2" xfId="22791"/>
    <cellStyle name="Comma 5 2 4 2 2 5 2 2 2" xfId="47666"/>
    <cellStyle name="Comma 5 2 4 2 2 5 2 3" xfId="35233"/>
    <cellStyle name="Comma 5 2 4 2 2 5 3" xfId="5332"/>
    <cellStyle name="Comma 5 2 4 2 2 5 3 2" xfId="17784"/>
    <cellStyle name="Comma 5 2 4 2 2 5 3 2 2" xfId="42659"/>
    <cellStyle name="Comma 5 2 4 2 2 5 3 3" xfId="30226"/>
    <cellStyle name="Comma 5 2 4 2 2 5 4" xfId="13987"/>
    <cellStyle name="Comma 5 2 4 2 2 5 4 2" xfId="38862"/>
    <cellStyle name="Comma 5 2 4 2 2 5 5" xfId="26421"/>
    <cellStyle name="Comma 5 2 4 2 2 6" xfId="7909"/>
    <cellStyle name="Comma 5 2 4 2 2 6 2" xfId="20355"/>
    <cellStyle name="Comma 5 2 4 2 2 6 2 2" xfId="45230"/>
    <cellStyle name="Comma 5 2 4 2 2 6 3" xfId="32797"/>
    <cellStyle name="Comma 5 2 4 2 2 7" xfId="11802"/>
    <cellStyle name="Comma 5 2 4 2 2 7 2" xfId="24236"/>
    <cellStyle name="Comma 5 2 4 2 2 7 2 2" xfId="49111"/>
    <cellStyle name="Comma 5 2 4 2 2 7 3" xfId="36678"/>
    <cellStyle name="Comma 5 2 4 2 2 8" xfId="6879"/>
    <cellStyle name="Comma 5 2 4 2 2 8 2" xfId="19328"/>
    <cellStyle name="Comma 5 2 4 2 2 8 2 2" xfId="44203"/>
    <cellStyle name="Comma 5 2 4 2 2 8 3" xfId="31770"/>
    <cellStyle name="Comma 5 2 4 2 2 9" xfId="2830"/>
    <cellStyle name="Comma 5 2 4 2 2 9 2" xfId="15348"/>
    <cellStyle name="Comma 5 2 4 2 2 9 2 2" xfId="40223"/>
    <cellStyle name="Comma 5 2 4 2 2 9 3" xfId="27782"/>
    <cellStyle name="Comma 5 2 4 2 3" xfId="693"/>
    <cellStyle name="Comma 5 2 4 2 3 2" xfId="1306"/>
    <cellStyle name="Comma 5 2 4 2 3 2 2" xfId="9186"/>
    <cellStyle name="Comma 5 2 4 2 3 2 2 2" xfId="21629"/>
    <cellStyle name="Comma 5 2 4 2 3 2 2 2 2" xfId="46504"/>
    <cellStyle name="Comma 5 2 4 2 3 2 2 3" xfId="34071"/>
    <cellStyle name="Comma 5 2 4 2 3 2 3" xfId="4168"/>
    <cellStyle name="Comma 5 2 4 2 3 2 3 2" xfId="16622"/>
    <cellStyle name="Comma 5 2 4 2 3 2 3 2 2" xfId="41497"/>
    <cellStyle name="Comma 5 2 4 2 3 2 3 3" xfId="29064"/>
    <cellStyle name="Comma 5 2 4 2 3 2 4" xfId="14106"/>
    <cellStyle name="Comma 5 2 4 2 3 2 4 2" xfId="38981"/>
    <cellStyle name="Comma 5 2 4 2 3 2 5" xfId="26540"/>
    <cellStyle name="Comma 5 2 4 2 3 3" xfId="5451"/>
    <cellStyle name="Comma 5 2 4 2 3 3 2" xfId="10467"/>
    <cellStyle name="Comma 5 2 4 2 3 3 2 2" xfId="22910"/>
    <cellStyle name="Comma 5 2 4 2 3 3 2 2 2" xfId="47785"/>
    <cellStyle name="Comma 5 2 4 2 3 3 2 3" xfId="35352"/>
    <cellStyle name="Comma 5 2 4 2 3 3 3" xfId="17903"/>
    <cellStyle name="Comma 5 2 4 2 3 3 3 2" xfId="42778"/>
    <cellStyle name="Comma 5 2 4 2 3 3 4" xfId="30345"/>
    <cellStyle name="Comma 5 2 4 2 3 4" xfId="8302"/>
    <cellStyle name="Comma 5 2 4 2 3 4 2" xfId="20746"/>
    <cellStyle name="Comma 5 2 4 2 3 4 2 2" xfId="45621"/>
    <cellStyle name="Comma 5 2 4 2 3 4 3" xfId="33188"/>
    <cellStyle name="Comma 5 2 4 2 3 5" xfId="11921"/>
    <cellStyle name="Comma 5 2 4 2 3 5 2" xfId="24355"/>
    <cellStyle name="Comma 5 2 4 2 3 5 2 2" xfId="49230"/>
    <cellStyle name="Comma 5 2 4 2 3 5 3" xfId="36797"/>
    <cellStyle name="Comma 5 2 4 2 3 6" xfId="6779"/>
    <cellStyle name="Comma 5 2 4 2 3 6 2" xfId="19228"/>
    <cellStyle name="Comma 5 2 4 2 3 6 2 2" xfId="44103"/>
    <cellStyle name="Comma 5 2 4 2 3 6 3" xfId="31670"/>
    <cellStyle name="Comma 5 2 4 2 3 7" xfId="3233"/>
    <cellStyle name="Comma 5 2 4 2 3 7 2" xfId="15739"/>
    <cellStyle name="Comma 5 2 4 2 3 7 2 2" xfId="40614"/>
    <cellStyle name="Comma 5 2 4 2 3 7 3" xfId="28173"/>
    <cellStyle name="Comma 5 2 4 2 3 8" xfId="13496"/>
    <cellStyle name="Comma 5 2 4 2 3 8 2" xfId="38371"/>
    <cellStyle name="Comma 5 2 4 2 3 9" xfId="25930"/>
    <cellStyle name="Comma 5 2 4 2 4" xfId="1654"/>
    <cellStyle name="Comma 5 2 4 2 4 2" xfId="4392"/>
    <cellStyle name="Comma 5 2 4 2 4 2 2" xfId="9410"/>
    <cellStyle name="Comma 5 2 4 2 4 2 2 2" xfId="21853"/>
    <cellStyle name="Comma 5 2 4 2 4 2 2 2 2" xfId="46728"/>
    <cellStyle name="Comma 5 2 4 2 4 2 2 3" xfId="34295"/>
    <cellStyle name="Comma 5 2 4 2 4 2 3" xfId="16846"/>
    <cellStyle name="Comma 5 2 4 2 4 2 3 2" xfId="41721"/>
    <cellStyle name="Comma 5 2 4 2 4 2 4" xfId="29288"/>
    <cellStyle name="Comma 5 2 4 2 4 3" xfId="5800"/>
    <cellStyle name="Comma 5 2 4 2 4 3 2" xfId="10815"/>
    <cellStyle name="Comma 5 2 4 2 4 3 2 2" xfId="23258"/>
    <cellStyle name="Comma 5 2 4 2 4 3 2 2 2" xfId="48133"/>
    <cellStyle name="Comma 5 2 4 2 4 3 2 3" xfId="35700"/>
    <cellStyle name="Comma 5 2 4 2 4 3 3" xfId="18251"/>
    <cellStyle name="Comma 5 2 4 2 4 3 3 2" xfId="43126"/>
    <cellStyle name="Comma 5 2 4 2 4 3 4" xfId="30693"/>
    <cellStyle name="Comma 5 2 4 2 4 4" xfId="8526"/>
    <cellStyle name="Comma 5 2 4 2 4 4 2" xfId="20970"/>
    <cellStyle name="Comma 5 2 4 2 4 4 2 2" xfId="45845"/>
    <cellStyle name="Comma 5 2 4 2 4 4 3" xfId="33412"/>
    <cellStyle name="Comma 5 2 4 2 4 5" xfId="12269"/>
    <cellStyle name="Comma 5 2 4 2 4 5 2" xfId="24703"/>
    <cellStyle name="Comma 5 2 4 2 4 5 2 2" xfId="49578"/>
    <cellStyle name="Comma 5 2 4 2 4 5 3" xfId="37145"/>
    <cellStyle name="Comma 5 2 4 2 4 6" xfId="7003"/>
    <cellStyle name="Comma 5 2 4 2 4 6 2" xfId="19452"/>
    <cellStyle name="Comma 5 2 4 2 4 6 2 2" xfId="44327"/>
    <cellStyle name="Comma 5 2 4 2 4 6 3" xfId="31894"/>
    <cellStyle name="Comma 5 2 4 2 4 7" xfId="3457"/>
    <cellStyle name="Comma 5 2 4 2 4 7 2" xfId="15963"/>
    <cellStyle name="Comma 5 2 4 2 4 7 2 2" xfId="40838"/>
    <cellStyle name="Comma 5 2 4 2 4 7 3" xfId="28397"/>
    <cellStyle name="Comma 5 2 4 2 4 8" xfId="14454"/>
    <cellStyle name="Comma 5 2 4 2 4 8 2" xfId="39329"/>
    <cellStyle name="Comma 5 2 4 2 4 9" xfId="26888"/>
    <cellStyle name="Comma 5 2 4 2 5" xfId="2250"/>
    <cellStyle name="Comma 5 2 4 2 5 2" xfId="4878"/>
    <cellStyle name="Comma 5 2 4 2 5 2 2" xfId="9895"/>
    <cellStyle name="Comma 5 2 4 2 5 2 2 2" xfId="22338"/>
    <cellStyle name="Comma 5 2 4 2 5 2 2 2 2" xfId="47213"/>
    <cellStyle name="Comma 5 2 4 2 5 2 2 3" xfId="34780"/>
    <cellStyle name="Comma 5 2 4 2 5 2 3" xfId="17331"/>
    <cellStyle name="Comma 5 2 4 2 5 2 3 2" xfId="42206"/>
    <cellStyle name="Comma 5 2 4 2 5 2 4" xfId="29773"/>
    <cellStyle name="Comma 5 2 4 2 5 3" xfId="6276"/>
    <cellStyle name="Comma 5 2 4 2 5 3 2" xfId="11291"/>
    <cellStyle name="Comma 5 2 4 2 5 3 2 2" xfId="23734"/>
    <cellStyle name="Comma 5 2 4 2 5 3 2 2 2" xfId="48609"/>
    <cellStyle name="Comma 5 2 4 2 5 3 2 3" xfId="36176"/>
    <cellStyle name="Comma 5 2 4 2 5 3 3" xfId="18727"/>
    <cellStyle name="Comma 5 2 4 2 5 3 3 2" xfId="43602"/>
    <cellStyle name="Comma 5 2 4 2 5 3 4" xfId="31169"/>
    <cellStyle name="Comma 5 2 4 2 5 4" xfId="8083"/>
    <cellStyle name="Comma 5 2 4 2 5 4 2" xfId="20529"/>
    <cellStyle name="Comma 5 2 4 2 5 4 2 2" xfId="45404"/>
    <cellStyle name="Comma 5 2 4 2 5 4 3" xfId="32971"/>
    <cellStyle name="Comma 5 2 4 2 5 5" xfId="12745"/>
    <cellStyle name="Comma 5 2 4 2 5 5 2" xfId="25179"/>
    <cellStyle name="Comma 5 2 4 2 5 5 2 2" xfId="50054"/>
    <cellStyle name="Comma 5 2 4 2 5 5 3" xfId="37621"/>
    <cellStyle name="Comma 5 2 4 2 5 6" xfId="7489"/>
    <cellStyle name="Comma 5 2 4 2 5 6 2" xfId="19937"/>
    <cellStyle name="Comma 5 2 4 2 5 6 2 2" xfId="44812"/>
    <cellStyle name="Comma 5 2 4 2 5 6 3" xfId="32379"/>
    <cellStyle name="Comma 5 2 4 2 5 7" xfId="3012"/>
    <cellStyle name="Comma 5 2 4 2 5 7 2" xfId="15522"/>
    <cellStyle name="Comma 5 2 4 2 5 7 2 2" xfId="40397"/>
    <cellStyle name="Comma 5 2 4 2 5 7 3" xfId="27956"/>
    <cellStyle name="Comma 5 2 4 2 5 8" xfId="14930"/>
    <cellStyle name="Comma 5 2 4 2 5 8 2" xfId="39805"/>
    <cellStyle name="Comma 5 2 4 2 5 9" xfId="27364"/>
    <cellStyle name="Comma 5 2 4 2 6" xfId="1087"/>
    <cellStyle name="Comma 5 2 4 2 6 2" xfId="8969"/>
    <cellStyle name="Comma 5 2 4 2 6 2 2" xfId="21412"/>
    <cellStyle name="Comma 5 2 4 2 6 2 2 2" xfId="46287"/>
    <cellStyle name="Comma 5 2 4 2 6 2 3" xfId="33854"/>
    <cellStyle name="Comma 5 2 4 2 6 3" xfId="3951"/>
    <cellStyle name="Comma 5 2 4 2 6 3 2" xfId="16405"/>
    <cellStyle name="Comma 5 2 4 2 6 3 2 2" xfId="41280"/>
    <cellStyle name="Comma 5 2 4 2 6 3 3" xfId="28847"/>
    <cellStyle name="Comma 5 2 4 2 6 4" xfId="13887"/>
    <cellStyle name="Comma 5 2 4 2 6 4 2" xfId="38762"/>
    <cellStyle name="Comma 5 2 4 2 6 5" xfId="26321"/>
    <cellStyle name="Comma 5 2 4 2 7" xfId="5232"/>
    <cellStyle name="Comma 5 2 4 2 7 2" xfId="10248"/>
    <cellStyle name="Comma 5 2 4 2 7 2 2" xfId="22691"/>
    <cellStyle name="Comma 5 2 4 2 7 2 2 2" xfId="47566"/>
    <cellStyle name="Comma 5 2 4 2 7 2 3" xfId="35133"/>
    <cellStyle name="Comma 5 2 4 2 7 3" xfId="17684"/>
    <cellStyle name="Comma 5 2 4 2 7 3 2" xfId="42559"/>
    <cellStyle name="Comma 5 2 4 2 7 4" xfId="30126"/>
    <cellStyle name="Comma 5 2 4 2 8" xfId="7809"/>
    <cellStyle name="Comma 5 2 4 2 8 2" xfId="20255"/>
    <cellStyle name="Comma 5 2 4 2 8 2 2" xfId="45130"/>
    <cellStyle name="Comma 5 2 4 2 8 3" xfId="32697"/>
    <cellStyle name="Comma 5 2 4 2 9" xfId="11702"/>
    <cellStyle name="Comma 5 2 4 2 9 2" xfId="24136"/>
    <cellStyle name="Comma 5 2 4 2 9 2 2" xfId="49011"/>
    <cellStyle name="Comma 5 2 4 2 9 3" xfId="36578"/>
    <cellStyle name="Comma 5 2 4 3" xfId="287"/>
    <cellStyle name="Comma 5 2 4 3 10" xfId="6624"/>
    <cellStyle name="Comma 5 2 4 3 10 2" xfId="19073"/>
    <cellStyle name="Comma 5 2 4 3 10 2 2" xfId="43948"/>
    <cellStyle name="Comma 5 2 4 3 10 3" xfId="31515"/>
    <cellStyle name="Comma 5 2 4 3 11" xfId="2687"/>
    <cellStyle name="Comma 5 2 4 3 11 2" xfId="15205"/>
    <cellStyle name="Comma 5 2 4 3 11 2 2" xfId="40080"/>
    <cellStyle name="Comma 5 2 4 3 11 3" xfId="27639"/>
    <cellStyle name="Comma 5 2 4 3 12" xfId="13106"/>
    <cellStyle name="Comma 5 2 4 3 12 2" xfId="37981"/>
    <cellStyle name="Comma 5 2 4 3 13" xfId="25540"/>
    <cellStyle name="Comma 5 2 4 3 2" xfId="498"/>
    <cellStyle name="Comma 5 2 4 3 2 10" xfId="13311"/>
    <cellStyle name="Comma 5 2 4 3 2 10 2" xfId="38186"/>
    <cellStyle name="Comma 5 2 4 3 2 11" xfId="25745"/>
    <cellStyle name="Comma 5 2 4 3 2 2" xfId="857"/>
    <cellStyle name="Comma 5 2 4 3 2 2 2" xfId="1309"/>
    <cellStyle name="Comma 5 2 4 3 2 2 2 2" xfId="9413"/>
    <cellStyle name="Comma 5 2 4 3 2 2 2 2 2" xfId="21856"/>
    <cellStyle name="Comma 5 2 4 3 2 2 2 2 2 2" xfId="46731"/>
    <cellStyle name="Comma 5 2 4 3 2 2 2 2 3" xfId="34298"/>
    <cellStyle name="Comma 5 2 4 3 2 2 2 3" xfId="4395"/>
    <cellStyle name="Comma 5 2 4 3 2 2 2 3 2" xfId="16849"/>
    <cellStyle name="Comma 5 2 4 3 2 2 2 3 2 2" xfId="41724"/>
    <cellStyle name="Comma 5 2 4 3 2 2 2 3 3" xfId="29291"/>
    <cellStyle name="Comma 5 2 4 3 2 2 2 4" xfId="14109"/>
    <cellStyle name="Comma 5 2 4 3 2 2 2 4 2" xfId="38984"/>
    <cellStyle name="Comma 5 2 4 3 2 2 2 5" xfId="26543"/>
    <cellStyle name="Comma 5 2 4 3 2 2 3" xfId="5454"/>
    <cellStyle name="Comma 5 2 4 3 2 2 3 2" xfId="10470"/>
    <cellStyle name="Comma 5 2 4 3 2 2 3 2 2" xfId="22913"/>
    <cellStyle name="Comma 5 2 4 3 2 2 3 2 2 2" xfId="47788"/>
    <cellStyle name="Comma 5 2 4 3 2 2 3 2 3" xfId="35355"/>
    <cellStyle name="Comma 5 2 4 3 2 2 3 3" xfId="17906"/>
    <cellStyle name="Comma 5 2 4 3 2 2 3 3 2" xfId="42781"/>
    <cellStyle name="Comma 5 2 4 3 2 2 3 4" xfId="30348"/>
    <cellStyle name="Comma 5 2 4 3 2 2 4" xfId="8529"/>
    <cellStyle name="Comma 5 2 4 3 2 2 4 2" xfId="20973"/>
    <cellStyle name="Comma 5 2 4 3 2 2 4 2 2" xfId="45848"/>
    <cellStyle name="Comma 5 2 4 3 2 2 4 3" xfId="33415"/>
    <cellStyle name="Comma 5 2 4 3 2 2 5" xfId="11924"/>
    <cellStyle name="Comma 5 2 4 3 2 2 5 2" xfId="24358"/>
    <cellStyle name="Comma 5 2 4 3 2 2 5 2 2" xfId="49233"/>
    <cellStyle name="Comma 5 2 4 3 2 2 5 3" xfId="36800"/>
    <cellStyle name="Comma 5 2 4 3 2 2 6" xfId="7006"/>
    <cellStyle name="Comma 5 2 4 3 2 2 6 2" xfId="19455"/>
    <cellStyle name="Comma 5 2 4 3 2 2 6 2 2" xfId="44330"/>
    <cellStyle name="Comma 5 2 4 3 2 2 6 3" xfId="31897"/>
    <cellStyle name="Comma 5 2 4 3 2 2 7" xfId="3460"/>
    <cellStyle name="Comma 5 2 4 3 2 2 7 2" xfId="15966"/>
    <cellStyle name="Comma 5 2 4 3 2 2 7 2 2" xfId="40841"/>
    <cellStyle name="Comma 5 2 4 3 2 2 7 3" xfId="28400"/>
    <cellStyle name="Comma 5 2 4 3 2 2 8" xfId="13658"/>
    <cellStyle name="Comma 5 2 4 3 2 2 8 2" xfId="38533"/>
    <cellStyle name="Comma 5 2 4 3 2 2 9" xfId="26092"/>
    <cellStyle name="Comma 5 2 4 3 2 3" xfId="1657"/>
    <cellStyle name="Comma 5 2 4 3 2 3 2" xfId="5040"/>
    <cellStyle name="Comma 5 2 4 3 2 3 2 2" xfId="10057"/>
    <cellStyle name="Comma 5 2 4 3 2 3 2 2 2" xfId="22500"/>
    <cellStyle name="Comma 5 2 4 3 2 3 2 2 2 2" xfId="47375"/>
    <cellStyle name="Comma 5 2 4 3 2 3 2 2 3" xfId="34942"/>
    <cellStyle name="Comma 5 2 4 3 2 3 2 3" xfId="17493"/>
    <cellStyle name="Comma 5 2 4 3 2 3 2 3 2" xfId="42368"/>
    <cellStyle name="Comma 5 2 4 3 2 3 2 4" xfId="29935"/>
    <cellStyle name="Comma 5 2 4 3 2 3 3" xfId="5803"/>
    <cellStyle name="Comma 5 2 4 3 2 3 3 2" xfId="10818"/>
    <cellStyle name="Comma 5 2 4 3 2 3 3 2 2" xfId="23261"/>
    <cellStyle name="Comma 5 2 4 3 2 3 3 2 2 2" xfId="48136"/>
    <cellStyle name="Comma 5 2 4 3 2 3 3 2 3" xfId="35703"/>
    <cellStyle name="Comma 5 2 4 3 2 3 3 3" xfId="18254"/>
    <cellStyle name="Comma 5 2 4 3 2 3 3 3 2" xfId="43129"/>
    <cellStyle name="Comma 5 2 4 3 2 3 3 4" xfId="30696"/>
    <cellStyle name="Comma 5 2 4 3 2 3 4" xfId="8464"/>
    <cellStyle name="Comma 5 2 4 3 2 3 4 2" xfId="20908"/>
    <cellStyle name="Comma 5 2 4 3 2 3 4 2 2" xfId="45783"/>
    <cellStyle name="Comma 5 2 4 3 2 3 4 3" xfId="33350"/>
    <cellStyle name="Comma 5 2 4 3 2 3 5" xfId="12272"/>
    <cellStyle name="Comma 5 2 4 3 2 3 5 2" xfId="24706"/>
    <cellStyle name="Comma 5 2 4 3 2 3 5 2 2" xfId="49581"/>
    <cellStyle name="Comma 5 2 4 3 2 3 5 3" xfId="37148"/>
    <cellStyle name="Comma 5 2 4 3 2 3 6" xfId="7651"/>
    <cellStyle name="Comma 5 2 4 3 2 3 6 2" xfId="20099"/>
    <cellStyle name="Comma 5 2 4 3 2 3 6 2 2" xfId="44974"/>
    <cellStyle name="Comma 5 2 4 3 2 3 6 3" xfId="32541"/>
    <cellStyle name="Comma 5 2 4 3 2 3 7" xfId="3395"/>
    <cellStyle name="Comma 5 2 4 3 2 3 7 2" xfId="15901"/>
    <cellStyle name="Comma 5 2 4 3 2 3 7 2 2" xfId="40776"/>
    <cellStyle name="Comma 5 2 4 3 2 3 7 3" xfId="28335"/>
    <cellStyle name="Comma 5 2 4 3 2 3 8" xfId="14457"/>
    <cellStyle name="Comma 5 2 4 3 2 3 8 2" xfId="39332"/>
    <cellStyle name="Comma 5 2 4 3 2 3 9" xfId="26891"/>
    <cellStyle name="Comma 5 2 4 3 2 4" xfId="2416"/>
    <cellStyle name="Comma 5 2 4 3 2 4 2" xfId="6438"/>
    <cellStyle name="Comma 5 2 4 3 2 4 2 2" xfId="11453"/>
    <cellStyle name="Comma 5 2 4 3 2 4 2 2 2" xfId="23896"/>
    <cellStyle name="Comma 5 2 4 3 2 4 2 2 2 2" xfId="48771"/>
    <cellStyle name="Comma 5 2 4 3 2 4 2 2 3" xfId="36338"/>
    <cellStyle name="Comma 5 2 4 3 2 4 2 3" xfId="18889"/>
    <cellStyle name="Comma 5 2 4 3 2 4 2 3 2" xfId="43764"/>
    <cellStyle name="Comma 5 2 4 3 2 4 2 4" xfId="31331"/>
    <cellStyle name="Comma 5 2 4 3 2 4 3" xfId="12907"/>
    <cellStyle name="Comma 5 2 4 3 2 4 3 2" xfId="25341"/>
    <cellStyle name="Comma 5 2 4 3 2 4 3 2 2" xfId="50216"/>
    <cellStyle name="Comma 5 2 4 3 2 4 3 3" xfId="37783"/>
    <cellStyle name="Comma 5 2 4 3 2 4 4" xfId="9348"/>
    <cellStyle name="Comma 5 2 4 3 2 4 4 2" xfId="21791"/>
    <cellStyle name="Comma 5 2 4 3 2 4 4 2 2" xfId="46666"/>
    <cellStyle name="Comma 5 2 4 3 2 4 4 3" xfId="34233"/>
    <cellStyle name="Comma 5 2 4 3 2 4 5" xfId="4330"/>
    <cellStyle name="Comma 5 2 4 3 2 4 5 2" xfId="16784"/>
    <cellStyle name="Comma 5 2 4 3 2 4 5 2 2" xfId="41659"/>
    <cellStyle name="Comma 5 2 4 3 2 4 5 3" xfId="29226"/>
    <cellStyle name="Comma 5 2 4 3 2 4 6" xfId="15092"/>
    <cellStyle name="Comma 5 2 4 3 2 4 6 2" xfId="39967"/>
    <cellStyle name="Comma 5 2 4 3 2 4 7" xfId="27526"/>
    <cellStyle name="Comma 5 2 4 3 2 5" xfId="1249"/>
    <cellStyle name="Comma 5 2 4 3 2 5 2" xfId="10410"/>
    <cellStyle name="Comma 5 2 4 3 2 5 2 2" xfId="22853"/>
    <cellStyle name="Comma 5 2 4 3 2 5 2 2 2" xfId="47728"/>
    <cellStyle name="Comma 5 2 4 3 2 5 2 3" xfId="35295"/>
    <cellStyle name="Comma 5 2 4 3 2 5 3" xfId="5394"/>
    <cellStyle name="Comma 5 2 4 3 2 5 3 2" xfId="17846"/>
    <cellStyle name="Comma 5 2 4 3 2 5 3 2 2" xfId="42721"/>
    <cellStyle name="Comma 5 2 4 3 2 5 3 3" xfId="30288"/>
    <cellStyle name="Comma 5 2 4 3 2 5 4" xfId="14049"/>
    <cellStyle name="Comma 5 2 4 3 2 5 4 2" xfId="38924"/>
    <cellStyle name="Comma 5 2 4 3 2 5 5" xfId="26483"/>
    <cellStyle name="Comma 5 2 4 3 2 6" xfId="7971"/>
    <cellStyle name="Comma 5 2 4 3 2 6 2" xfId="20417"/>
    <cellStyle name="Comma 5 2 4 3 2 6 2 2" xfId="45292"/>
    <cellStyle name="Comma 5 2 4 3 2 6 3" xfId="32859"/>
    <cellStyle name="Comma 5 2 4 3 2 7" xfId="11864"/>
    <cellStyle name="Comma 5 2 4 3 2 7 2" xfId="24298"/>
    <cellStyle name="Comma 5 2 4 3 2 7 2 2" xfId="49173"/>
    <cellStyle name="Comma 5 2 4 3 2 7 3" xfId="36740"/>
    <cellStyle name="Comma 5 2 4 3 2 8" xfId="6941"/>
    <cellStyle name="Comma 5 2 4 3 2 8 2" xfId="19390"/>
    <cellStyle name="Comma 5 2 4 3 2 8 2 2" xfId="44265"/>
    <cellStyle name="Comma 5 2 4 3 2 8 3" xfId="31832"/>
    <cellStyle name="Comma 5 2 4 3 2 9" xfId="2892"/>
    <cellStyle name="Comma 5 2 4 3 2 9 2" xfId="15410"/>
    <cellStyle name="Comma 5 2 4 3 2 9 2 2" xfId="40285"/>
    <cellStyle name="Comma 5 2 4 3 2 9 3" xfId="27844"/>
    <cellStyle name="Comma 5 2 4 3 3" xfId="649"/>
    <cellStyle name="Comma 5 2 4 3 3 2" xfId="1308"/>
    <cellStyle name="Comma 5 2 4 3 3 2 2" xfId="9143"/>
    <cellStyle name="Comma 5 2 4 3 3 2 2 2" xfId="21586"/>
    <cellStyle name="Comma 5 2 4 3 3 2 2 2 2" xfId="46461"/>
    <cellStyle name="Comma 5 2 4 3 3 2 2 3" xfId="34028"/>
    <cellStyle name="Comma 5 2 4 3 3 2 3" xfId="4125"/>
    <cellStyle name="Comma 5 2 4 3 3 2 3 2" xfId="16579"/>
    <cellStyle name="Comma 5 2 4 3 3 2 3 2 2" xfId="41454"/>
    <cellStyle name="Comma 5 2 4 3 3 2 3 3" xfId="29021"/>
    <cellStyle name="Comma 5 2 4 3 3 2 4" xfId="14108"/>
    <cellStyle name="Comma 5 2 4 3 3 2 4 2" xfId="38983"/>
    <cellStyle name="Comma 5 2 4 3 3 2 5" xfId="26542"/>
    <cellStyle name="Comma 5 2 4 3 3 3" xfId="5453"/>
    <cellStyle name="Comma 5 2 4 3 3 3 2" xfId="10469"/>
    <cellStyle name="Comma 5 2 4 3 3 3 2 2" xfId="22912"/>
    <cellStyle name="Comma 5 2 4 3 3 3 2 2 2" xfId="47787"/>
    <cellStyle name="Comma 5 2 4 3 3 3 2 3" xfId="35354"/>
    <cellStyle name="Comma 5 2 4 3 3 3 3" xfId="17905"/>
    <cellStyle name="Comma 5 2 4 3 3 3 3 2" xfId="42780"/>
    <cellStyle name="Comma 5 2 4 3 3 3 4" xfId="30347"/>
    <cellStyle name="Comma 5 2 4 3 3 4" xfId="8259"/>
    <cellStyle name="Comma 5 2 4 3 3 4 2" xfId="20703"/>
    <cellStyle name="Comma 5 2 4 3 3 4 2 2" xfId="45578"/>
    <cellStyle name="Comma 5 2 4 3 3 4 3" xfId="33145"/>
    <cellStyle name="Comma 5 2 4 3 3 5" xfId="11923"/>
    <cellStyle name="Comma 5 2 4 3 3 5 2" xfId="24357"/>
    <cellStyle name="Comma 5 2 4 3 3 5 2 2" xfId="49232"/>
    <cellStyle name="Comma 5 2 4 3 3 5 3" xfId="36799"/>
    <cellStyle name="Comma 5 2 4 3 3 6" xfId="6736"/>
    <cellStyle name="Comma 5 2 4 3 3 6 2" xfId="19185"/>
    <cellStyle name="Comma 5 2 4 3 3 6 2 2" xfId="44060"/>
    <cellStyle name="Comma 5 2 4 3 3 6 3" xfId="31627"/>
    <cellStyle name="Comma 5 2 4 3 3 7" xfId="3190"/>
    <cellStyle name="Comma 5 2 4 3 3 7 2" xfId="15696"/>
    <cellStyle name="Comma 5 2 4 3 3 7 2 2" xfId="40571"/>
    <cellStyle name="Comma 5 2 4 3 3 7 3" xfId="28130"/>
    <cellStyle name="Comma 5 2 4 3 3 8" xfId="13453"/>
    <cellStyle name="Comma 5 2 4 3 3 8 2" xfId="38328"/>
    <cellStyle name="Comma 5 2 4 3 3 9" xfId="25887"/>
    <cellStyle name="Comma 5 2 4 3 4" xfId="1656"/>
    <cellStyle name="Comma 5 2 4 3 4 2" xfId="4394"/>
    <cellStyle name="Comma 5 2 4 3 4 2 2" xfId="9412"/>
    <cellStyle name="Comma 5 2 4 3 4 2 2 2" xfId="21855"/>
    <cellStyle name="Comma 5 2 4 3 4 2 2 2 2" xfId="46730"/>
    <cellStyle name="Comma 5 2 4 3 4 2 2 3" xfId="34297"/>
    <cellStyle name="Comma 5 2 4 3 4 2 3" xfId="16848"/>
    <cellStyle name="Comma 5 2 4 3 4 2 3 2" xfId="41723"/>
    <cellStyle name="Comma 5 2 4 3 4 2 4" xfId="29290"/>
    <cellStyle name="Comma 5 2 4 3 4 3" xfId="5802"/>
    <cellStyle name="Comma 5 2 4 3 4 3 2" xfId="10817"/>
    <cellStyle name="Comma 5 2 4 3 4 3 2 2" xfId="23260"/>
    <cellStyle name="Comma 5 2 4 3 4 3 2 2 2" xfId="48135"/>
    <cellStyle name="Comma 5 2 4 3 4 3 2 3" xfId="35702"/>
    <cellStyle name="Comma 5 2 4 3 4 3 3" xfId="18253"/>
    <cellStyle name="Comma 5 2 4 3 4 3 3 2" xfId="43128"/>
    <cellStyle name="Comma 5 2 4 3 4 3 4" xfId="30695"/>
    <cellStyle name="Comma 5 2 4 3 4 4" xfId="8528"/>
    <cellStyle name="Comma 5 2 4 3 4 4 2" xfId="20972"/>
    <cellStyle name="Comma 5 2 4 3 4 4 2 2" xfId="45847"/>
    <cellStyle name="Comma 5 2 4 3 4 4 3" xfId="33414"/>
    <cellStyle name="Comma 5 2 4 3 4 5" xfId="12271"/>
    <cellStyle name="Comma 5 2 4 3 4 5 2" xfId="24705"/>
    <cellStyle name="Comma 5 2 4 3 4 5 2 2" xfId="49580"/>
    <cellStyle name="Comma 5 2 4 3 4 5 3" xfId="37147"/>
    <cellStyle name="Comma 5 2 4 3 4 6" xfId="7005"/>
    <cellStyle name="Comma 5 2 4 3 4 6 2" xfId="19454"/>
    <cellStyle name="Comma 5 2 4 3 4 6 2 2" xfId="44329"/>
    <cellStyle name="Comma 5 2 4 3 4 6 3" xfId="31896"/>
    <cellStyle name="Comma 5 2 4 3 4 7" xfId="3459"/>
    <cellStyle name="Comma 5 2 4 3 4 7 2" xfId="15965"/>
    <cellStyle name="Comma 5 2 4 3 4 7 2 2" xfId="40840"/>
    <cellStyle name="Comma 5 2 4 3 4 7 3" xfId="28399"/>
    <cellStyle name="Comma 5 2 4 3 4 8" xfId="14456"/>
    <cellStyle name="Comma 5 2 4 3 4 8 2" xfId="39331"/>
    <cellStyle name="Comma 5 2 4 3 4 9" xfId="26890"/>
    <cellStyle name="Comma 5 2 4 3 5" xfId="2205"/>
    <cellStyle name="Comma 5 2 4 3 5 2" xfId="4835"/>
    <cellStyle name="Comma 5 2 4 3 5 2 2" xfId="9852"/>
    <cellStyle name="Comma 5 2 4 3 5 2 2 2" xfId="22295"/>
    <cellStyle name="Comma 5 2 4 3 5 2 2 2 2" xfId="47170"/>
    <cellStyle name="Comma 5 2 4 3 5 2 2 3" xfId="34737"/>
    <cellStyle name="Comma 5 2 4 3 5 2 3" xfId="17288"/>
    <cellStyle name="Comma 5 2 4 3 5 2 3 2" xfId="42163"/>
    <cellStyle name="Comma 5 2 4 3 5 2 4" xfId="29730"/>
    <cellStyle name="Comma 5 2 4 3 5 3" xfId="6233"/>
    <cellStyle name="Comma 5 2 4 3 5 3 2" xfId="11248"/>
    <cellStyle name="Comma 5 2 4 3 5 3 2 2" xfId="23691"/>
    <cellStyle name="Comma 5 2 4 3 5 3 2 2 2" xfId="48566"/>
    <cellStyle name="Comma 5 2 4 3 5 3 2 3" xfId="36133"/>
    <cellStyle name="Comma 5 2 4 3 5 3 3" xfId="18684"/>
    <cellStyle name="Comma 5 2 4 3 5 3 3 2" xfId="43559"/>
    <cellStyle name="Comma 5 2 4 3 5 3 4" xfId="31126"/>
    <cellStyle name="Comma 5 2 4 3 5 4" xfId="8145"/>
    <cellStyle name="Comma 5 2 4 3 5 4 2" xfId="20591"/>
    <cellStyle name="Comma 5 2 4 3 5 4 2 2" xfId="45466"/>
    <cellStyle name="Comma 5 2 4 3 5 4 3" xfId="33033"/>
    <cellStyle name="Comma 5 2 4 3 5 5" xfId="12702"/>
    <cellStyle name="Comma 5 2 4 3 5 5 2" xfId="25136"/>
    <cellStyle name="Comma 5 2 4 3 5 5 2 2" xfId="50011"/>
    <cellStyle name="Comma 5 2 4 3 5 5 3" xfId="37578"/>
    <cellStyle name="Comma 5 2 4 3 5 6" xfId="7446"/>
    <cellStyle name="Comma 5 2 4 3 5 6 2" xfId="19894"/>
    <cellStyle name="Comma 5 2 4 3 5 6 2 2" xfId="44769"/>
    <cellStyle name="Comma 5 2 4 3 5 6 3" xfId="32336"/>
    <cellStyle name="Comma 5 2 4 3 5 7" xfId="3075"/>
    <cellStyle name="Comma 5 2 4 3 5 7 2" xfId="15584"/>
    <cellStyle name="Comma 5 2 4 3 5 7 2 2" xfId="40459"/>
    <cellStyle name="Comma 5 2 4 3 5 7 3" xfId="28018"/>
    <cellStyle name="Comma 5 2 4 3 5 8" xfId="14887"/>
    <cellStyle name="Comma 5 2 4 3 5 8 2" xfId="39762"/>
    <cellStyle name="Comma 5 2 4 3 5 9" xfId="27321"/>
    <cellStyle name="Comma 5 2 4 3 6" xfId="1044"/>
    <cellStyle name="Comma 5 2 4 3 6 2" xfId="9031"/>
    <cellStyle name="Comma 5 2 4 3 6 2 2" xfId="21474"/>
    <cellStyle name="Comma 5 2 4 3 6 2 2 2" xfId="46349"/>
    <cellStyle name="Comma 5 2 4 3 6 2 3" xfId="33916"/>
    <cellStyle name="Comma 5 2 4 3 6 3" xfId="4013"/>
    <cellStyle name="Comma 5 2 4 3 6 3 2" xfId="16467"/>
    <cellStyle name="Comma 5 2 4 3 6 3 2 2" xfId="41342"/>
    <cellStyle name="Comma 5 2 4 3 6 3 3" xfId="28909"/>
    <cellStyle name="Comma 5 2 4 3 6 4" xfId="13844"/>
    <cellStyle name="Comma 5 2 4 3 6 4 2" xfId="38719"/>
    <cellStyle name="Comma 5 2 4 3 6 5" xfId="26278"/>
    <cellStyle name="Comma 5 2 4 3 7" xfId="5189"/>
    <cellStyle name="Comma 5 2 4 3 7 2" xfId="10205"/>
    <cellStyle name="Comma 5 2 4 3 7 2 2" xfId="22648"/>
    <cellStyle name="Comma 5 2 4 3 7 2 2 2" xfId="47523"/>
    <cellStyle name="Comma 5 2 4 3 7 2 3" xfId="35090"/>
    <cellStyle name="Comma 5 2 4 3 7 3" xfId="17641"/>
    <cellStyle name="Comma 5 2 4 3 7 3 2" xfId="42516"/>
    <cellStyle name="Comma 5 2 4 3 7 4" xfId="30083"/>
    <cellStyle name="Comma 5 2 4 3 8" xfId="7766"/>
    <cellStyle name="Comma 5 2 4 3 8 2" xfId="20212"/>
    <cellStyle name="Comma 5 2 4 3 8 2 2" xfId="45087"/>
    <cellStyle name="Comma 5 2 4 3 8 3" xfId="32654"/>
    <cellStyle name="Comma 5 2 4 3 9" xfId="11659"/>
    <cellStyle name="Comma 5 2 4 3 9 2" xfId="24093"/>
    <cellStyle name="Comma 5 2 4 3 9 2 2" xfId="48968"/>
    <cellStyle name="Comma 5 2 4 3 9 3" xfId="36535"/>
    <cellStyle name="Comma 5 2 4 4" xfId="390"/>
    <cellStyle name="Comma 5 2 4 4 10" xfId="13206"/>
    <cellStyle name="Comma 5 2 4 4 10 2" xfId="38081"/>
    <cellStyle name="Comma 5 2 4 4 11" xfId="25640"/>
    <cellStyle name="Comma 5 2 4 4 2" xfId="750"/>
    <cellStyle name="Comma 5 2 4 4 2 2" xfId="1310"/>
    <cellStyle name="Comma 5 2 4 4 2 2 2" xfId="9414"/>
    <cellStyle name="Comma 5 2 4 4 2 2 2 2" xfId="21857"/>
    <cellStyle name="Comma 5 2 4 4 2 2 2 2 2" xfId="46732"/>
    <cellStyle name="Comma 5 2 4 4 2 2 2 3" xfId="34299"/>
    <cellStyle name="Comma 5 2 4 4 2 2 3" xfId="4396"/>
    <cellStyle name="Comma 5 2 4 4 2 2 3 2" xfId="16850"/>
    <cellStyle name="Comma 5 2 4 4 2 2 3 2 2" xfId="41725"/>
    <cellStyle name="Comma 5 2 4 4 2 2 3 3" xfId="29292"/>
    <cellStyle name="Comma 5 2 4 4 2 2 4" xfId="14110"/>
    <cellStyle name="Comma 5 2 4 4 2 2 4 2" xfId="38985"/>
    <cellStyle name="Comma 5 2 4 4 2 2 5" xfId="26544"/>
    <cellStyle name="Comma 5 2 4 4 2 3" xfId="5455"/>
    <cellStyle name="Comma 5 2 4 4 2 3 2" xfId="10471"/>
    <cellStyle name="Comma 5 2 4 4 2 3 2 2" xfId="22914"/>
    <cellStyle name="Comma 5 2 4 4 2 3 2 2 2" xfId="47789"/>
    <cellStyle name="Comma 5 2 4 4 2 3 2 3" xfId="35356"/>
    <cellStyle name="Comma 5 2 4 4 2 3 3" xfId="17907"/>
    <cellStyle name="Comma 5 2 4 4 2 3 3 2" xfId="42782"/>
    <cellStyle name="Comma 5 2 4 4 2 3 4" xfId="30349"/>
    <cellStyle name="Comma 5 2 4 4 2 4" xfId="8530"/>
    <cellStyle name="Comma 5 2 4 4 2 4 2" xfId="20974"/>
    <cellStyle name="Comma 5 2 4 4 2 4 2 2" xfId="45849"/>
    <cellStyle name="Comma 5 2 4 4 2 4 3" xfId="33416"/>
    <cellStyle name="Comma 5 2 4 4 2 5" xfId="11925"/>
    <cellStyle name="Comma 5 2 4 4 2 5 2" xfId="24359"/>
    <cellStyle name="Comma 5 2 4 4 2 5 2 2" xfId="49234"/>
    <cellStyle name="Comma 5 2 4 4 2 5 3" xfId="36801"/>
    <cellStyle name="Comma 5 2 4 4 2 6" xfId="7007"/>
    <cellStyle name="Comma 5 2 4 4 2 6 2" xfId="19456"/>
    <cellStyle name="Comma 5 2 4 4 2 6 2 2" xfId="44331"/>
    <cellStyle name="Comma 5 2 4 4 2 6 3" xfId="31898"/>
    <cellStyle name="Comma 5 2 4 4 2 7" xfId="3461"/>
    <cellStyle name="Comma 5 2 4 4 2 7 2" xfId="15967"/>
    <cellStyle name="Comma 5 2 4 4 2 7 2 2" xfId="40842"/>
    <cellStyle name="Comma 5 2 4 4 2 7 3" xfId="28401"/>
    <cellStyle name="Comma 5 2 4 4 2 8" xfId="13553"/>
    <cellStyle name="Comma 5 2 4 4 2 8 2" xfId="38428"/>
    <cellStyle name="Comma 5 2 4 4 2 9" xfId="25987"/>
    <cellStyle name="Comma 5 2 4 4 3" xfId="1658"/>
    <cellStyle name="Comma 5 2 4 4 3 2" xfId="4935"/>
    <cellStyle name="Comma 5 2 4 4 3 2 2" xfId="9952"/>
    <cellStyle name="Comma 5 2 4 4 3 2 2 2" xfId="22395"/>
    <cellStyle name="Comma 5 2 4 4 3 2 2 2 2" xfId="47270"/>
    <cellStyle name="Comma 5 2 4 4 3 2 2 3" xfId="34837"/>
    <cellStyle name="Comma 5 2 4 4 3 2 3" xfId="17388"/>
    <cellStyle name="Comma 5 2 4 4 3 2 3 2" xfId="42263"/>
    <cellStyle name="Comma 5 2 4 4 3 2 4" xfId="29830"/>
    <cellStyle name="Comma 5 2 4 4 3 3" xfId="5804"/>
    <cellStyle name="Comma 5 2 4 4 3 3 2" xfId="10819"/>
    <cellStyle name="Comma 5 2 4 4 3 3 2 2" xfId="23262"/>
    <cellStyle name="Comma 5 2 4 4 3 3 2 2 2" xfId="48137"/>
    <cellStyle name="Comma 5 2 4 4 3 3 2 3" xfId="35704"/>
    <cellStyle name="Comma 5 2 4 4 3 3 3" xfId="18255"/>
    <cellStyle name="Comma 5 2 4 4 3 3 3 2" xfId="43130"/>
    <cellStyle name="Comma 5 2 4 4 3 3 4" xfId="30697"/>
    <cellStyle name="Comma 5 2 4 4 3 4" xfId="8359"/>
    <cellStyle name="Comma 5 2 4 4 3 4 2" xfId="20803"/>
    <cellStyle name="Comma 5 2 4 4 3 4 2 2" xfId="45678"/>
    <cellStyle name="Comma 5 2 4 4 3 4 3" xfId="33245"/>
    <cellStyle name="Comma 5 2 4 4 3 5" xfId="12273"/>
    <cellStyle name="Comma 5 2 4 4 3 5 2" xfId="24707"/>
    <cellStyle name="Comma 5 2 4 4 3 5 2 2" xfId="49582"/>
    <cellStyle name="Comma 5 2 4 4 3 5 3" xfId="37149"/>
    <cellStyle name="Comma 5 2 4 4 3 6" xfId="7546"/>
    <cellStyle name="Comma 5 2 4 4 3 6 2" xfId="19994"/>
    <cellStyle name="Comma 5 2 4 4 3 6 2 2" xfId="44869"/>
    <cellStyle name="Comma 5 2 4 4 3 6 3" xfId="32436"/>
    <cellStyle name="Comma 5 2 4 4 3 7" xfId="3290"/>
    <cellStyle name="Comma 5 2 4 4 3 7 2" xfId="15796"/>
    <cellStyle name="Comma 5 2 4 4 3 7 2 2" xfId="40671"/>
    <cellStyle name="Comma 5 2 4 4 3 7 3" xfId="28230"/>
    <cellStyle name="Comma 5 2 4 4 3 8" xfId="14458"/>
    <cellStyle name="Comma 5 2 4 4 3 8 2" xfId="39333"/>
    <cellStyle name="Comma 5 2 4 4 3 9" xfId="26892"/>
    <cellStyle name="Comma 5 2 4 4 4" xfId="2308"/>
    <cellStyle name="Comma 5 2 4 4 4 2" xfId="6333"/>
    <cellStyle name="Comma 5 2 4 4 4 2 2" xfId="11348"/>
    <cellStyle name="Comma 5 2 4 4 4 2 2 2" xfId="23791"/>
    <cellStyle name="Comma 5 2 4 4 4 2 2 2 2" xfId="48666"/>
    <cellStyle name="Comma 5 2 4 4 4 2 2 3" xfId="36233"/>
    <cellStyle name="Comma 5 2 4 4 4 2 3" xfId="18784"/>
    <cellStyle name="Comma 5 2 4 4 4 2 3 2" xfId="43659"/>
    <cellStyle name="Comma 5 2 4 4 4 2 4" xfId="31226"/>
    <cellStyle name="Comma 5 2 4 4 4 3" xfId="12802"/>
    <cellStyle name="Comma 5 2 4 4 4 3 2" xfId="25236"/>
    <cellStyle name="Comma 5 2 4 4 4 3 2 2" xfId="50111"/>
    <cellStyle name="Comma 5 2 4 4 4 3 3" xfId="37678"/>
    <cellStyle name="Comma 5 2 4 4 4 4" xfId="9243"/>
    <cellStyle name="Comma 5 2 4 4 4 4 2" xfId="21686"/>
    <cellStyle name="Comma 5 2 4 4 4 4 2 2" xfId="46561"/>
    <cellStyle name="Comma 5 2 4 4 4 4 3" xfId="34128"/>
    <cellStyle name="Comma 5 2 4 4 4 5" xfId="4225"/>
    <cellStyle name="Comma 5 2 4 4 4 5 2" xfId="16679"/>
    <cellStyle name="Comma 5 2 4 4 4 5 2 2" xfId="41554"/>
    <cellStyle name="Comma 5 2 4 4 4 5 3" xfId="29121"/>
    <cellStyle name="Comma 5 2 4 4 4 6" xfId="14987"/>
    <cellStyle name="Comma 5 2 4 4 4 6 2" xfId="39862"/>
    <cellStyle name="Comma 5 2 4 4 4 7" xfId="27421"/>
    <cellStyle name="Comma 5 2 4 4 5" xfId="1144"/>
    <cellStyle name="Comma 5 2 4 4 5 2" xfId="10305"/>
    <cellStyle name="Comma 5 2 4 4 5 2 2" xfId="22748"/>
    <cellStyle name="Comma 5 2 4 4 5 2 2 2" xfId="47623"/>
    <cellStyle name="Comma 5 2 4 4 5 2 3" xfId="35190"/>
    <cellStyle name="Comma 5 2 4 4 5 3" xfId="5289"/>
    <cellStyle name="Comma 5 2 4 4 5 3 2" xfId="17741"/>
    <cellStyle name="Comma 5 2 4 4 5 3 2 2" xfId="42616"/>
    <cellStyle name="Comma 5 2 4 4 5 3 3" xfId="30183"/>
    <cellStyle name="Comma 5 2 4 4 5 4" xfId="13944"/>
    <cellStyle name="Comma 5 2 4 4 5 4 2" xfId="38819"/>
    <cellStyle name="Comma 5 2 4 4 5 5" xfId="26378"/>
    <cellStyle name="Comma 5 2 4 4 6" xfId="7866"/>
    <cellStyle name="Comma 5 2 4 4 6 2" xfId="20312"/>
    <cellStyle name="Comma 5 2 4 4 6 2 2" xfId="45187"/>
    <cellStyle name="Comma 5 2 4 4 6 3" xfId="32754"/>
    <cellStyle name="Comma 5 2 4 4 7" xfId="11759"/>
    <cellStyle name="Comma 5 2 4 4 7 2" xfId="24193"/>
    <cellStyle name="Comma 5 2 4 4 7 2 2" xfId="49068"/>
    <cellStyle name="Comma 5 2 4 4 7 3" xfId="36635"/>
    <cellStyle name="Comma 5 2 4 4 8" xfId="6836"/>
    <cellStyle name="Comma 5 2 4 4 8 2" xfId="19285"/>
    <cellStyle name="Comma 5 2 4 4 8 2 2" xfId="44160"/>
    <cellStyle name="Comma 5 2 4 4 8 3" xfId="31727"/>
    <cellStyle name="Comma 5 2 4 4 9" xfId="2787"/>
    <cellStyle name="Comma 5 2 4 4 9 2" xfId="15305"/>
    <cellStyle name="Comma 5 2 4 4 9 2 2" xfId="40180"/>
    <cellStyle name="Comma 5 2 4 4 9 3" xfId="27739"/>
    <cellStyle name="Comma 5 2 4 5" xfId="219"/>
    <cellStyle name="Comma 5 2 4 5 2" xfId="1305"/>
    <cellStyle name="Comma 5 2 4 5 2 2" xfId="9084"/>
    <cellStyle name="Comma 5 2 4 5 2 2 2" xfId="21527"/>
    <cellStyle name="Comma 5 2 4 5 2 2 2 2" xfId="46402"/>
    <cellStyle name="Comma 5 2 4 5 2 2 3" xfId="33969"/>
    <cellStyle name="Comma 5 2 4 5 2 3" xfId="4066"/>
    <cellStyle name="Comma 5 2 4 5 2 3 2" xfId="16520"/>
    <cellStyle name="Comma 5 2 4 5 2 3 2 2" xfId="41395"/>
    <cellStyle name="Comma 5 2 4 5 2 3 3" xfId="28962"/>
    <cellStyle name="Comma 5 2 4 5 2 4" xfId="14105"/>
    <cellStyle name="Comma 5 2 4 5 2 4 2" xfId="38980"/>
    <cellStyle name="Comma 5 2 4 5 2 5" xfId="26539"/>
    <cellStyle name="Comma 5 2 4 5 3" xfId="5450"/>
    <cellStyle name="Comma 5 2 4 5 3 2" xfId="10466"/>
    <cellStyle name="Comma 5 2 4 5 3 2 2" xfId="22909"/>
    <cellStyle name="Comma 5 2 4 5 3 2 2 2" xfId="47784"/>
    <cellStyle name="Comma 5 2 4 5 3 2 3" xfId="35351"/>
    <cellStyle name="Comma 5 2 4 5 3 3" xfId="17902"/>
    <cellStyle name="Comma 5 2 4 5 3 3 2" xfId="42777"/>
    <cellStyle name="Comma 5 2 4 5 3 4" xfId="30344"/>
    <cellStyle name="Comma 5 2 4 5 4" xfId="8200"/>
    <cellStyle name="Comma 5 2 4 5 4 2" xfId="20644"/>
    <cellStyle name="Comma 5 2 4 5 4 2 2" xfId="45519"/>
    <cellStyle name="Comma 5 2 4 5 4 3" xfId="33086"/>
    <cellStyle name="Comma 5 2 4 5 5" xfId="11920"/>
    <cellStyle name="Comma 5 2 4 5 5 2" xfId="24354"/>
    <cellStyle name="Comma 5 2 4 5 5 2 2" xfId="49229"/>
    <cellStyle name="Comma 5 2 4 5 5 3" xfId="36796"/>
    <cellStyle name="Comma 5 2 4 5 6" xfId="6677"/>
    <cellStyle name="Comma 5 2 4 5 6 2" xfId="19126"/>
    <cellStyle name="Comma 5 2 4 5 6 2 2" xfId="44001"/>
    <cellStyle name="Comma 5 2 4 5 6 3" xfId="31568"/>
    <cellStyle name="Comma 5 2 4 5 7" xfId="3131"/>
    <cellStyle name="Comma 5 2 4 5 7 2" xfId="15637"/>
    <cellStyle name="Comma 5 2 4 5 7 2 2" xfId="40512"/>
    <cellStyle name="Comma 5 2 4 5 7 3" xfId="28071"/>
    <cellStyle name="Comma 5 2 4 5 8" xfId="13047"/>
    <cellStyle name="Comma 5 2 4 5 8 2" xfId="37922"/>
    <cellStyle name="Comma 5 2 4 5 9" xfId="25481"/>
    <cellStyle name="Comma 5 2 4 6" xfId="585"/>
    <cellStyle name="Comma 5 2 4 6 2" xfId="1653"/>
    <cellStyle name="Comma 5 2 4 6 2 2" xfId="9409"/>
    <cellStyle name="Comma 5 2 4 6 2 2 2" xfId="21852"/>
    <cellStyle name="Comma 5 2 4 6 2 2 2 2" xfId="46727"/>
    <cellStyle name="Comma 5 2 4 6 2 2 3" xfId="34294"/>
    <cellStyle name="Comma 5 2 4 6 2 3" xfId="4391"/>
    <cellStyle name="Comma 5 2 4 6 2 3 2" xfId="16845"/>
    <cellStyle name="Comma 5 2 4 6 2 3 2 2" xfId="41720"/>
    <cellStyle name="Comma 5 2 4 6 2 3 3" xfId="29287"/>
    <cellStyle name="Comma 5 2 4 6 2 4" xfId="14453"/>
    <cellStyle name="Comma 5 2 4 6 2 4 2" xfId="39328"/>
    <cellStyle name="Comma 5 2 4 6 2 5" xfId="26887"/>
    <cellStyle name="Comma 5 2 4 6 3" xfId="5799"/>
    <cellStyle name="Comma 5 2 4 6 3 2" xfId="10814"/>
    <cellStyle name="Comma 5 2 4 6 3 2 2" xfId="23257"/>
    <cellStyle name="Comma 5 2 4 6 3 2 2 2" xfId="48132"/>
    <cellStyle name="Comma 5 2 4 6 3 2 3" xfId="35699"/>
    <cellStyle name="Comma 5 2 4 6 3 3" xfId="18250"/>
    <cellStyle name="Comma 5 2 4 6 3 3 2" xfId="43125"/>
    <cellStyle name="Comma 5 2 4 6 3 4" xfId="30692"/>
    <cellStyle name="Comma 5 2 4 6 4" xfId="8525"/>
    <cellStyle name="Comma 5 2 4 6 4 2" xfId="20969"/>
    <cellStyle name="Comma 5 2 4 6 4 2 2" xfId="45844"/>
    <cellStyle name="Comma 5 2 4 6 4 3" xfId="33411"/>
    <cellStyle name="Comma 5 2 4 6 5" xfId="12268"/>
    <cellStyle name="Comma 5 2 4 6 5 2" xfId="24702"/>
    <cellStyle name="Comma 5 2 4 6 5 2 2" xfId="49577"/>
    <cellStyle name="Comma 5 2 4 6 5 3" xfId="37144"/>
    <cellStyle name="Comma 5 2 4 6 6" xfId="7002"/>
    <cellStyle name="Comma 5 2 4 6 6 2" xfId="19451"/>
    <cellStyle name="Comma 5 2 4 6 6 2 2" xfId="44326"/>
    <cellStyle name="Comma 5 2 4 6 6 3" xfId="31893"/>
    <cellStyle name="Comma 5 2 4 6 7" xfId="3456"/>
    <cellStyle name="Comma 5 2 4 6 7 2" xfId="15962"/>
    <cellStyle name="Comma 5 2 4 6 7 2 2" xfId="40837"/>
    <cellStyle name="Comma 5 2 4 6 7 3" xfId="28396"/>
    <cellStyle name="Comma 5 2 4 6 8" xfId="13394"/>
    <cellStyle name="Comma 5 2 4 6 8 2" xfId="38269"/>
    <cellStyle name="Comma 5 2 4 6 9" xfId="25828"/>
    <cellStyle name="Comma 5 2 4 7" xfId="2137"/>
    <cellStyle name="Comma 5 2 4 7 2" xfId="4776"/>
    <cellStyle name="Comma 5 2 4 7 2 2" xfId="9793"/>
    <cellStyle name="Comma 5 2 4 7 2 2 2" xfId="22236"/>
    <cellStyle name="Comma 5 2 4 7 2 2 2 2" xfId="47111"/>
    <cellStyle name="Comma 5 2 4 7 2 2 3" xfId="34678"/>
    <cellStyle name="Comma 5 2 4 7 2 3" xfId="17229"/>
    <cellStyle name="Comma 5 2 4 7 2 3 2" xfId="42104"/>
    <cellStyle name="Comma 5 2 4 7 2 4" xfId="29671"/>
    <cellStyle name="Comma 5 2 4 7 3" xfId="6174"/>
    <cellStyle name="Comma 5 2 4 7 3 2" xfId="11189"/>
    <cellStyle name="Comma 5 2 4 7 3 2 2" xfId="23632"/>
    <cellStyle name="Comma 5 2 4 7 3 2 2 2" xfId="48507"/>
    <cellStyle name="Comma 5 2 4 7 3 2 3" xfId="36074"/>
    <cellStyle name="Comma 5 2 4 7 3 3" xfId="18625"/>
    <cellStyle name="Comma 5 2 4 7 3 3 2" xfId="43500"/>
    <cellStyle name="Comma 5 2 4 7 3 4" xfId="31067"/>
    <cellStyle name="Comma 5 2 4 7 4" xfId="8039"/>
    <cellStyle name="Comma 5 2 4 7 4 2" xfId="20485"/>
    <cellStyle name="Comma 5 2 4 7 4 2 2" xfId="45360"/>
    <cellStyle name="Comma 5 2 4 7 4 3" xfId="32927"/>
    <cellStyle name="Comma 5 2 4 7 5" xfId="12643"/>
    <cellStyle name="Comma 5 2 4 7 5 2" xfId="25077"/>
    <cellStyle name="Comma 5 2 4 7 5 2 2" xfId="49952"/>
    <cellStyle name="Comma 5 2 4 7 5 3" xfId="37519"/>
    <cellStyle name="Comma 5 2 4 7 6" xfId="7387"/>
    <cellStyle name="Comma 5 2 4 7 6 2" xfId="19835"/>
    <cellStyle name="Comma 5 2 4 7 6 2 2" xfId="44710"/>
    <cellStyle name="Comma 5 2 4 7 6 3" xfId="32277"/>
    <cellStyle name="Comma 5 2 4 7 7" xfId="2966"/>
    <cellStyle name="Comma 5 2 4 7 7 2" xfId="15478"/>
    <cellStyle name="Comma 5 2 4 7 7 2 2" xfId="40353"/>
    <cellStyle name="Comma 5 2 4 7 7 3" xfId="27912"/>
    <cellStyle name="Comma 5 2 4 7 8" xfId="14828"/>
    <cellStyle name="Comma 5 2 4 7 8 2" xfId="39703"/>
    <cellStyle name="Comma 5 2 4 7 9" xfId="27262"/>
    <cellStyle name="Comma 5 2 4 8" xfId="985"/>
    <cellStyle name="Comma 5 2 4 8 2" xfId="11600"/>
    <cellStyle name="Comma 5 2 4 8 2 2" xfId="24034"/>
    <cellStyle name="Comma 5 2 4 8 2 2 2" xfId="48909"/>
    <cellStyle name="Comma 5 2 4 8 2 3" xfId="36476"/>
    <cellStyle name="Comma 5 2 4 8 3" xfId="8926"/>
    <cellStyle name="Comma 5 2 4 8 3 2" xfId="21369"/>
    <cellStyle name="Comma 5 2 4 8 3 2 2" xfId="46244"/>
    <cellStyle name="Comma 5 2 4 8 3 3" xfId="33811"/>
    <cellStyle name="Comma 5 2 4 8 4" xfId="3908"/>
    <cellStyle name="Comma 5 2 4 8 4 2" xfId="16362"/>
    <cellStyle name="Comma 5 2 4 8 4 2 2" xfId="41237"/>
    <cellStyle name="Comma 5 2 4 8 4 3" xfId="28804"/>
    <cellStyle name="Comma 5 2 4 8 5" xfId="13785"/>
    <cellStyle name="Comma 5 2 4 8 5 2" xfId="38660"/>
    <cellStyle name="Comma 5 2 4 8 6" xfId="26219"/>
    <cellStyle name="Comma 5 2 4 9" xfId="912"/>
    <cellStyle name="Comma 5 2 4 9 2" xfId="10144"/>
    <cellStyle name="Comma 5 2 4 9 2 2" xfId="22587"/>
    <cellStyle name="Comma 5 2 4 9 2 2 2" xfId="47462"/>
    <cellStyle name="Comma 5 2 4 9 2 3" xfId="35029"/>
    <cellStyle name="Comma 5 2 4 9 3" xfId="5128"/>
    <cellStyle name="Comma 5 2 4 9 3 2" xfId="17580"/>
    <cellStyle name="Comma 5 2 4 9 3 2 2" xfId="42455"/>
    <cellStyle name="Comma 5 2 4 9 3 3" xfId="30022"/>
    <cellStyle name="Comma 5 2 4 9 4" xfId="13712"/>
    <cellStyle name="Comma 5 2 4 9 4 2" xfId="38587"/>
    <cellStyle name="Comma 5 2 4 9 5" xfId="26146"/>
    <cellStyle name="Comma 5 2 5" xfId="174"/>
    <cellStyle name="Comma 5 2 5 10" xfId="6545"/>
    <cellStyle name="Comma 5 2 5 10 2" xfId="18994"/>
    <cellStyle name="Comma 5 2 5 10 2 2" xfId="43869"/>
    <cellStyle name="Comma 5 2 5 10 3" xfId="31436"/>
    <cellStyle name="Comma 5 2 5 11" xfId="2713"/>
    <cellStyle name="Comma 5 2 5 11 2" xfId="15231"/>
    <cellStyle name="Comma 5 2 5 11 2 2" xfId="40106"/>
    <cellStyle name="Comma 5 2 5 11 3" xfId="27665"/>
    <cellStyle name="Comma 5 2 5 12" xfId="13004"/>
    <cellStyle name="Comma 5 2 5 12 2" xfId="37879"/>
    <cellStyle name="Comma 5 2 5 13" xfId="25438"/>
    <cellStyle name="Comma 5 2 5 2" xfId="417"/>
    <cellStyle name="Comma 5 2 5 2 10" xfId="13232"/>
    <cellStyle name="Comma 5 2 5 2 10 2" xfId="38107"/>
    <cellStyle name="Comma 5 2 5 2 11" xfId="25666"/>
    <cellStyle name="Comma 5 2 5 2 2" xfId="777"/>
    <cellStyle name="Comma 5 2 5 2 2 2" xfId="1312"/>
    <cellStyle name="Comma 5 2 5 2 2 2 2" xfId="9416"/>
    <cellStyle name="Comma 5 2 5 2 2 2 2 2" xfId="21859"/>
    <cellStyle name="Comma 5 2 5 2 2 2 2 2 2" xfId="46734"/>
    <cellStyle name="Comma 5 2 5 2 2 2 2 3" xfId="34301"/>
    <cellStyle name="Comma 5 2 5 2 2 2 3" xfId="4398"/>
    <cellStyle name="Comma 5 2 5 2 2 2 3 2" xfId="16852"/>
    <cellStyle name="Comma 5 2 5 2 2 2 3 2 2" xfId="41727"/>
    <cellStyle name="Comma 5 2 5 2 2 2 3 3" xfId="29294"/>
    <cellStyle name="Comma 5 2 5 2 2 2 4" xfId="14112"/>
    <cellStyle name="Comma 5 2 5 2 2 2 4 2" xfId="38987"/>
    <cellStyle name="Comma 5 2 5 2 2 2 5" xfId="26546"/>
    <cellStyle name="Comma 5 2 5 2 2 3" xfId="5457"/>
    <cellStyle name="Comma 5 2 5 2 2 3 2" xfId="10473"/>
    <cellStyle name="Comma 5 2 5 2 2 3 2 2" xfId="22916"/>
    <cellStyle name="Comma 5 2 5 2 2 3 2 2 2" xfId="47791"/>
    <cellStyle name="Comma 5 2 5 2 2 3 2 3" xfId="35358"/>
    <cellStyle name="Comma 5 2 5 2 2 3 3" xfId="17909"/>
    <cellStyle name="Comma 5 2 5 2 2 3 3 2" xfId="42784"/>
    <cellStyle name="Comma 5 2 5 2 2 3 4" xfId="30351"/>
    <cellStyle name="Comma 5 2 5 2 2 4" xfId="8532"/>
    <cellStyle name="Comma 5 2 5 2 2 4 2" xfId="20976"/>
    <cellStyle name="Comma 5 2 5 2 2 4 2 2" xfId="45851"/>
    <cellStyle name="Comma 5 2 5 2 2 4 3" xfId="33418"/>
    <cellStyle name="Comma 5 2 5 2 2 5" xfId="11927"/>
    <cellStyle name="Comma 5 2 5 2 2 5 2" xfId="24361"/>
    <cellStyle name="Comma 5 2 5 2 2 5 2 2" xfId="49236"/>
    <cellStyle name="Comma 5 2 5 2 2 5 3" xfId="36803"/>
    <cellStyle name="Comma 5 2 5 2 2 6" xfId="7009"/>
    <cellStyle name="Comma 5 2 5 2 2 6 2" xfId="19458"/>
    <cellStyle name="Comma 5 2 5 2 2 6 2 2" xfId="44333"/>
    <cellStyle name="Comma 5 2 5 2 2 6 3" xfId="31900"/>
    <cellStyle name="Comma 5 2 5 2 2 7" xfId="3463"/>
    <cellStyle name="Comma 5 2 5 2 2 7 2" xfId="15969"/>
    <cellStyle name="Comma 5 2 5 2 2 7 2 2" xfId="40844"/>
    <cellStyle name="Comma 5 2 5 2 2 7 3" xfId="28403"/>
    <cellStyle name="Comma 5 2 5 2 2 8" xfId="13579"/>
    <cellStyle name="Comma 5 2 5 2 2 8 2" xfId="38454"/>
    <cellStyle name="Comma 5 2 5 2 2 9" xfId="26013"/>
    <cellStyle name="Comma 5 2 5 2 3" xfId="1660"/>
    <cellStyle name="Comma 5 2 5 2 3 2" xfId="4961"/>
    <cellStyle name="Comma 5 2 5 2 3 2 2" xfId="9978"/>
    <cellStyle name="Comma 5 2 5 2 3 2 2 2" xfId="22421"/>
    <cellStyle name="Comma 5 2 5 2 3 2 2 2 2" xfId="47296"/>
    <cellStyle name="Comma 5 2 5 2 3 2 2 3" xfId="34863"/>
    <cellStyle name="Comma 5 2 5 2 3 2 3" xfId="17414"/>
    <cellStyle name="Comma 5 2 5 2 3 2 3 2" xfId="42289"/>
    <cellStyle name="Comma 5 2 5 2 3 2 4" xfId="29856"/>
    <cellStyle name="Comma 5 2 5 2 3 3" xfId="5806"/>
    <cellStyle name="Comma 5 2 5 2 3 3 2" xfId="10821"/>
    <cellStyle name="Comma 5 2 5 2 3 3 2 2" xfId="23264"/>
    <cellStyle name="Comma 5 2 5 2 3 3 2 2 2" xfId="48139"/>
    <cellStyle name="Comma 5 2 5 2 3 3 2 3" xfId="35706"/>
    <cellStyle name="Comma 5 2 5 2 3 3 3" xfId="18257"/>
    <cellStyle name="Comma 5 2 5 2 3 3 3 2" xfId="43132"/>
    <cellStyle name="Comma 5 2 5 2 3 3 4" xfId="30699"/>
    <cellStyle name="Comma 5 2 5 2 3 4" xfId="8385"/>
    <cellStyle name="Comma 5 2 5 2 3 4 2" xfId="20829"/>
    <cellStyle name="Comma 5 2 5 2 3 4 2 2" xfId="45704"/>
    <cellStyle name="Comma 5 2 5 2 3 4 3" xfId="33271"/>
    <cellStyle name="Comma 5 2 5 2 3 5" xfId="12275"/>
    <cellStyle name="Comma 5 2 5 2 3 5 2" xfId="24709"/>
    <cellStyle name="Comma 5 2 5 2 3 5 2 2" xfId="49584"/>
    <cellStyle name="Comma 5 2 5 2 3 5 3" xfId="37151"/>
    <cellStyle name="Comma 5 2 5 2 3 6" xfId="7572"/>
    <cellStyle name="Comma 5 2 5 2 3 6 2" xfId="20020"/>
    <cellStyle name="Comma 5 2 5 2 3 6 2 2" xfId="44895"/>
    <cellStyle name="Comma 5 2 5 2 3 6 3" xfId="32462"/>
    <cellStyle name="Comma 5 2 5 2 3 7" xfId="3316"/>
    <cellStyle name="Comma 5 2 5 2 3 7 2" xfId="15822"/>
    <cellStyle name="Comma 5 2 5 2 3 7 2 2" xfId="40697"/>
    <cellStyle name="Comma 5 2 5 2 3 7 3" xfId="28256"/>
    <cellStyle name="Comma 5 2 5 2 3 8" xfId="14460"/>
    <cellStyle name="Comma 5 2 5 2 3 8 2" xfId="39335"/>
    <cellStyle name="Comma 5 2 5 2 3 9" xfId="26894"/>
    <cellStyle name="Comma 5 2 5 2 4" xfId="2335"/>
    <cellStyle name="Comma 5 2 5 2 4 2" xfId="6359"/>
    <cellStyle name="Comma 5 2 5 2 4 2 2" xfId="11374"/>
    <cellStyle name="Comma 5 2 5 2 4 2 2 2" xfId="23817"/>
    <cellStyle name="Comma 5 2 5 2 4 2 2 2 2" xfId="48692"/>
    <cellStyle name="Comma 5 2 5 2 4 2 2 3" xfId="36259"/>
    <cellStyle name="Comma 5 2 5 2 4 2 3" xfId="18810"/>
    <cellStyle name="Comma 5 2 5 2 4 2 3 2" xfId="43685"/>
    <cellStyle name="Comma 5 2 5 2 4 2 4" xfId="31252"/>
    <cellStyle name="Comma 5 2 5 2 4 3" xfId="12828"/>
    <cellStyle name="Comma 5 2 5 2 4 3 2" xfId="25262"/>
    <cellStyle name="Comma 5 2 5 2 4 3 2 2" xfId="50137"/>
    <cellStyle name="Comma 5 2 5 2 4 3 3" xfId="37704"/>
    <cellStyle name="Comma 5 2 5 2 4 4" xfId="9269"/>
    <cellStyle name="Comma 5 2 5 2 4 4 2" xfId="21712"/>
    <cellStyle name="Comma 5 2 5 2 4 4 2 2" xfId="46587"/>
    <cellStyle name="Comma 5 2 5 2 4 4 3" xfId="34154"/>
    <cellStyle name="Comma 5 2 5 2 4 5" xfId="4251"/>
    <cellStyle name="Comma 5 2 5 2 4 5 2" xfId="16705"/>
    <cellStyle name="Comma 5 2 5 2 4 5 2 2" xfId="41580"/>
    <cellStyle name="Comma 5 2 5 2 4 5 3" xfId="29147"/>
    <cellStyle name="Comma 5 2 5 2 4 6" xfId="15013"/>
    <cellStyle name="Comma 5 2 5 2 4 6 2" xfId="39888"/>
    <cellStyle name="Comma 5 2 5 2 4 7" xfId="27447"/>
    <cellStyle name="Comma 5 2 5 2 5" xfId="1170"/>
    <cellStyle name="Comma 5 2 5 2 5 2" xfId="10331"/>
    <cellStyle name="Comma 5 2 5 2 5 2 2" xfId="22774"/>
    <cellStyle name="Comma 5 2 5 2 5 2 2 2" xfId="47649"/>
    <cellStyle name="Comma 5 2 5 2 5 2 3" xfId="35216"/>
    <cellStyle name="Comma 5 2 5 2 5 3" xfId="5315"/>
    <cellStyle name="Comma 5 2 5 2 5 3 2" xfId="17767"/>
    <cellStyle name="Comma 5 2 5 2 5 3 2 2" xfId="42642"/>
    <cellStyle name="Comma 5 2 5 2 5 3 3" xfId="30209"/>
    <cellStyle name="Comma 5 2 5 2 5 4" xfId="13970"/>
    <cellStyle name="Comma 5 2 5 2 5 4 2" xfId="38845"/>
    <cellStyle name="Comma 5 2 5 2 5 5" xfId="26404"/>
    <cellStyle name="Comma 5 2 5 2 6" xfId="7892"/>
    <cellStyle name="Comma 5 2 5 2 6 2" xfId="20338"/>
    <cellStyle name="Comma 5 2 5 2 6 2 2" xfId="45213"/>
    <cellStyle name="Comma 5 2 5 2 6 3" xfId="32780"/>
    <cellStyle name="Comma 5 2 5 2 7" xfId="11785"/>
    <cellStyle name="Comma 5 2 5 2 7 2" xfId="24219"/>
    <cellStyle name="Comma 5 2 5 2 7 2 2" xfId="49094"/>
    <cellStyle name="Comma 5 2 5 2 7 3" xfId="36661"/>
    <cellStyle name="Comma 5 2 5 2 8" xfId="6862"/>
    <cellStyle name="Comma 5 2 5 2 8 2" xfId="19311"/>
    <cellStyle name="Comma 5 2 5 2 8 2 2" xfId="44186"/>
    <cellStyle name="Comma 5 2 5 2 8 3" xfId="31753"/>
    <cellStyle name="Comma 5 2 5 2 9" xfId="2813"/>
    <cellStyle name="Comma 5 2 5 2 9 2" xfId="15331"/>
    <cellStyle name="Comma 5 2 5 2 9 2 2" xfId="40206"/>
    <cellStyle name="Comma 5 2 5 2 9 3" xfId="27765"/>
    <cellStyle name="Comma 5 2 5 3" xfId="315"/>
    <cellStyle name="Comma 5 2 5 3 2" xfId="1311"/>
    <cellStyle name="Comma 5 2 5 3 2 2" xfId="9169"/>
    <cellStyle name="Comma 5 2 5 3 2 2 2" xfId="21612"/>
    <cellStyle name="Comma 5 2 5 3 2 2 2 2" xfId="46487"/>
    <cellStyle name="Comma 5 2 5 3 2 2 3" xfId="34054"/>
    <cellStyle name="Comma 5 2 5 3 2 3" xfId="4151"/>
    <cellStyle name="Comma 5 2 5 3 2 3 2" xfId="16605"/>
    <cellStyle name="Comma 5 2 5 3 2 3 2 2" xfId="41480"/>
    <cellStyle name="Comma 5 2 5 3 2 3 3" xfId="29047"/>
    <cellStyle name="Comma 5 2 5 3 2 4" xfId="14111"/>
    <cellStyle name="Comma 5 2 5 3 2 4 2" xfId="38986"/>
    <cellStyle name="Comma 5 2 5 3 2 5" xfId="26545"/>
    <cellStyle name="Comma 5 2 5 3 3" xfId="5456"/>
    <cellStyle name="Comma 5 2 5 3 3 2" xfId="10472"/>
    <cellStyle name="Comma 5 2 5 3 3 2 2" xfId="22915"/>
    <cellStyle name="Comma 5 2 5 3 3 2 2 2" xfId="47790"/>
    <cellStyle name="Comma 5 2 5 3 3 2 3" xfId="35357"/>
    <cellStyle name="Comma 5 2 5 3 3 3" xfId="17908"/>
    <cellStyle name="Comma 5 2 5 3 3 3 2" xfId="42783"/>
    <cellStyle name="Comma 5 2 5 3 3 4" xfId="30350"/>
    <cellStyle name="Comma 5 2 5 3 4" xfId="8285"/>
    <cellStyle name="Comma 5 2 5 3 4 2" xfId="20729"/>
    <cellStyle name="Comma 5 2 5 3 4 2 2" xfId="45604"/>
    <cellStyle name="Comma 5 2 5 3 4 3" xfId="33171"/>
    <cellStyle name="Comma 5 2 5 3 5" xfId="11926"/>
    <cellStyle name="Comma 5 2 5 3 5 2" xfId="24360"/>
    <cellStyle name="Comma 5 2 5 3 5 2 2" xfId="49235"/>
    <cellStyle name="Comma 5 2 5 3 5 3" xfId="36802"/>
    <cellStyle name="Comma 5 2 5 3 6" xfId="6762"/>
    <cellStyle name="Comma 5 2 5 3 6 2" xfId="19211"/>
    <cellStyle name="Comma 5 2 5 3 6 2 2" xfId="44086"/>
    <cellStyle name="Comma 5 2 5 3 6 3" xfId="31653"/>
    <cellStyle name="Comma 5 2 5 3 7" xfId="3216"/>
    <cellStyle name="Comma 5 2 5 3 7 2" xfId="15722"/>
    <cellStyle name="Comma 5 2 5 3 7 2 2" xfId="40597"/>
    <cellStyle name="Comma 5 2 5 3 7 3" xfId="28156"/>
    <cellStyle name="Comma 5 2 5 3 8" xfId="13132"/>
    <cellStyle name="Comma 5 2 5 3 8 2" xfId="38007"/>
    <cellStyle name="Comma 5 2 5 3 9" xfId="25566"/>
    <cellStyle name="Comma 5 2 5 4" xfId="676"/>
    <cellStyle name="Comma 5 2 5 4 2" xfId="1659"/>
    <cellStyle name="Comma 5 2 5 4 2 2" xfId="9415"/>
    <cellStyle name="Comma 5 2 5 4 2 2 2" xfId="21858"/>
    <cellStyle name="Comma 5 2 5 4 2 2 2 2" xfId="46733"/>
    <cellStyle name="Comma 5 2 5 4 2 2 3" xfId="34300"/>
    <cellStyle name="Comma 5 2 5 4 2 3" xfId="4397"/>
    <cellStyle name="Comma 5 2 5 4 2 3 2" xfId="16851"/>
    <cellStyle name="Comma 5 2 5 4 2 3 2 2" xfId="41726"/>
    <cellStyle name="Comma 5 2 5 4 2 3 3" xfId="29293"/>
    <cellStyle name="Comma 5 2 5 4 2 4" xfId="14459"/>
    <cellStyle name="Comma 5 2 5 4 2 4 2" xfId="39334"/>
    <cellStyle name="Comma 5 2 5 4 2 5" xfId="26893"/>
    <cellStyle name="Comma 5 2 5 4 3" xfId="5805"/>
    <cellStyle name="Comma 5 2 5 4 3 2" xfId="10820"/>
    <cellStyle name="Comma 5 2 5 4 3 2 2" xfId="23263"/>
    <cellStyle name="Comma 5 2 5 4 3 2 2 2" xfId="48138"/>
    <cellStyle name="Comma 5 2 5 4 3 2 3" xfId="35705"/>
    <cellStyle name="Comma 5 2 5 4 3 3" xfId="18256"/>
    <cellStyle name="Comma 5 2 5 4 3 3 2" xfId="43131"/>
    <cellStyle name="Comma 5 2 5 4 3 4" xfId="30698"/>
    <cellStyle name="Comma 5 2 5 4 4" xfId="8531"/>
    <cellStyle name="Comma 5 2 5 4 4 2" xfId="20975"/>
    <cellStyle name="Comma 5 2 5 4 4 2 2" xfId="45850"/>
    <cellStyle name="Comma 5 2 5 4 4 3" xfId="33417"/>
    <cellStyle name="Comma 5 2 5 4 5" xfId="12274"/>
    <cellStyle name="Comma 5 2 5 4 5 2" xfId="24708"/>
    <cellStyle name="Comma 5 2 5 4 5 2 2" xfId="49583"/>
    <cellStyle name="Comma 5 2 5 4 5 3" xfId="37150"/>
    <cellStyle name="Comma 5 2 5 4 6" xfId="7008"/>
    <cellStyle name="Comma 5 2 5 4 6 2" xfId="19457"/>
    <cellStyle name="Comma 5 2 5 4 6 2 2" xfId="44332"/>
    <cellStyle name="Comma 5 2 5 4 6 3" xfId="31899"/>
    <cellStyle name="Comma 5 2 5 4 7" xfId="3462"/>
    <cellStyle name="Comma 5 2 5 4 7 2" xfId="15968"/>
    <cellStyle name="Comma 5 2 5 4 7 2 2" xfId="40843"/>
    <cellStyle name="Comma 5 2 5 4 7 3" xfId="28402"/>
    <cellStyle name="Comma 5 2 5 4 8" xfId="13479"/>
    <cellStyle name="Comma 5 2 5 4 8 2" xfId="38354"/>
    <cellStyle name="Comma 5 2 5 4 9" xfId="25913"/>
    <cellStyle name="Comma 5 2 5 5" xfId="2233"/>
    <cellStyle name="Comma 5 2 5 5 2" xfId="4861"/>
    <cellStyle name="Comma 5 2 5 5 2 2" xfId="9878"/>
    <cellStyle name="Comma 5 2 5 5 2 2 2" xfId="22321"/>
    <cellStyle name="Comma 5 2 5 5 2 2 2 2" xfId="47196"/>
    <cellStyle name="Comma 5 2 5 5 2 2 3" xfId="34763"/>
    <cellStyle name="Comma 5 2 5 5 2 3" xfId="17314"/>
    <cellStyle name="Comma 5 2 5 5 2 3 2" xfId="42189"/>
    <cellStyle name="Comma 5 2 5 5 2 4" xfId="29756"/>
    <cellStyle name="Comma 5 2 5 5 3" xfId="6259"/>
    <cellStyle name="Comma 5 2 5 5 3 2" xfId="11274"/>
    <cellStyle name="Comma 5 2 5 5 3 2 2" xfId="23717"/>
    <cellStyle name="Comma 5 2 5 5 3 2 2 2" xfId="48592"/>
    <cellStyle name="Comma 5 2 5 5 3 2 3" xfId="36159"/>
    <cellStyle name="Comma 5 2 5 5 3 3" xfId="18710"/>
    <cellStyle name="Comma 5 2 5 5 3 3 2" xfId="43585"/>
    <cellStyle name="Comma 5 2 5 5 3 4" xfId="31152"/>
    <cellStyle name="Comma 5 2 5 5 4" xfId="8066"/>
    <cellStyle name="Comma 5 2 5 5 4 2" xfId="20512"/>
    <cellStyle name="Comma 5 2 5 5 4 2 2" xfId="45387"/>
    <cellStyle name="Comma 5 2 5 5 4 3" xfId="32954"/>
    <cellStyle name="Comma 5 2 5 5 5" xfId="12728"/>
    <cellStyle name="Comma 5 2 5 5 5 2" xfId="25162"/>
    <cellStyle name="Comma 5 2 5 5 5 2 2" xfId="50037"/>
    <cellStyle name="Comma 5 2 5 5 5 3" xfId="37604"/>
    <cellStyle name="Comma 5 2 5 5 6" xfId="7472"/>
    <cellStyle name="Comma 5 2 5 5 6 2" xfId="19920"/>
    <cellStyle name="Comma 5 2 5 5 6 2 2" xfId="44795"/>
    <cellStyle name="Comma 5 2 5 5 6 3" xfId="32362"/>
    <cellStyle name="Comma 5 2 5 5 7" xfId="2995"/>
    <cellStyle name="Comma 5 2 5 5 7 2" xfId="15505"/>
    <cellStyle name="Comma 5 2 5 5 7 2 2" xfId="40380"/>
    <cellStyle name="Comma 5 2 5 5 7 3" xfId="27939"/>
    <cellStyle name="Comma 5 2 5 5 8" xfId="14913"/>
    <cellStyle name="Comma 5 2 5 5 8 2" xfId="39788"/>
    <cellStyle name="Comma 5 2 5 5 9" xfId="27347"/>
    <cellStyle name="Comma 5 2 5 6" xfId="1070"/>
    <cellStyle name="Comma 5 2 5 6 2" xfId="8952"/>
    <cellStyle name="Comma 5 2 5 6 2 2" xfId="21395"/>
    <cellStyle name="Comma 5 2 5 6 2 2 2" xfId="46270"/>
    <cellStyle name="Comma 5 2 5 6 2 3" xfId="33837"/>
    <cellStyle name="Comma 5 2 5 6 3" xfId="3934"/>
    <cellStyle name="Comma 5 2 5 6 3 2" xfId="16388"/>
    <cellStyle name="Comma 5 2 5 6 3 2 2" xfId="41263"/>
    <cellStyle name="Comma 5 2 5 6 3 3" xfId="28830"/>
    <cellStyle name="Comma 5 2 5 6 4" xfId="13870"/>
    <cellStyle name="Comma 5 2 5 6 4 2" xfId="38745"/>
    <cellStyle name="Comma 5 2 5 6 5" xfId="26304"/>
    <cellStyle name="Comma 5 2 5 7" xfId="5215"/>
    <cellStyle name="Comma 5 2 5 7 2" xfId="10231"/>
    <cellStyle name="Comma 5 2 5 7 2 2" xfId="22674"/>
    <cellStyle name="Comma 5 2 5 7 2 2 2" xfId="47549"/>
    <cellStyle name="Comma 5 2 5 7 2 3" xfId="35116"/>
    <cellStyle name="Comma 5 2 5 7 3" xfId="17667"/>
    <cellStyle name="Comma 5 2 5 7 3 2" xfId="42542"/>
    <cellStyle name="Comma 5 2 5 7 4" xfId="30109"/>
    <cellStyle name="Comma 5 2 5 8" xfId="7792"/>
    <cellStyle name="Comma 5 2 5 8 2" xfId="20238"/>
    <cellStyle name="Comma 5 2 5 8 2 2" xfId="45113"/>
    <cellStyle name="Comma 5 2 5 8 3" xfId="32680"/>
    <cellStyle name="Comma 5 2 5 9" xfId="11685"/>
    <cellStyle name="Comma 5 2 5 9 2" xfId="24119"/>
    <cellStyle name="Comma 5 2 5 9 2 2" xfId="48994"/>
    <cellStyle name="Comma 5 2 5 9 3" xfId="36561"/>
    <cellStyle name="Comma 5 2 6" xfId="253"/>
    <cellStyle name="Comma 5 2 6 10" xfId="6593"/>
    <cellStyle name="Comma 5 2 6 10 2" xfId="19042"/>
    <cellStyle name="Comma 5 2 6 10 2 2" xfId="43917"/>
    <cellStyle name="Comma 5 2 6 10 3" xfId="31484"/>
    <cellStyle name="Comma 5 2 6 11" xfId="2656"/>
    <cellStyle name="Comma 5 2 6 11 2" xfId="15174"/>
    <cellStyle name="Comma 5 2 6 11 2 2" xfId="40049"/>
    <cellStyle name="Comma 5 2 6 11 3" xfId="27608"/>
    <cellStyle name="Comma 5 2 6 12" xfId="13075"/>
    <cellStyle name="Comma 5 2 6 12 2" xfId="37950"/>
    <cellStyle name="Comma 5 2 6 13" xfId="25509"/>
    <cellStyle name="Comma 5 2 6 2" xfId="467"/>
    <cellStyle name="Comma 5 2 6 2 10" xfId="13280"/>
    <cellStyle name="Comma 5 2 6 2 10 2" xfId="38155"/>
    <cellStyle name="Comma 5 2 6 2 11" xfId="25714"/>
    <cellStyle name="Comma 5 2 6 2 2" xfId="826"/>
    <cellStyle name="Comma 5 2 6 2 2 2" xfId="1314"/>
    <cellStyle name="Comma 5 2 6 2 2 2 2" xfId="9418"/>
    <cellStyle name="Comma 5 2 6 2 2 2 2 2" xfId="21861"/>
    <cellStyle name="Comma 5 2 6 2 2 2 2 2 2" xfId="46736"/>
    <cellStyle name="Comma 5 2 6 2 2 2 2 3" xfId="34303"/>
    <cellStyle name="Comma 5 2 6 2 2 2 3" xfId="4400"/>
    <cellStyle name="Comma 5 2 6 2 2 2 3 2" xfId="16854"/>
    <cellStyle name="Comma 5 2 6 2 2 2 3 2 2" xfId="41729"/>
    <cellStyle name="Comma 5 2 6 2 2 2 3 3" xfId="29296"/>
    <cellStyle name="Comma 5 2 6 2 2 2 4" xfId="14114"/>
    <cellStyle name="Comma 5 2 6 2 2 2 4 2" xfId="38989"/>
    <cellStyle name="Comma 5 2 6 2 2 2 5" xfId="26548"/>
    <cellStyle name="Comma 5 2 6 2 2 3" xfId="5459"/>
    <cellStyle name="Comma 5 2 6 2 2 3 2" xfId="10475"/>
    <cellStyle name="Comma 5 2 6 2 2 3 2 2" xfId="22918"/>
    <cellStyle name="Comma 5 2 6 2 2 3 2 2 2" xfId="47793"/>
    <cellStyle name="Comma 5 2 6 2 2 3 2 3" xfId="35360"/>
    <cellStyle name="Comma 5 2 6 2 2 3 3" xfId="17911"/>
    <cellStyle name="Comma 5 2 6 2 2 3 3 2" xfId="42786"/>
    <cellStyle name="Comma 5 2 6 2 2 3 4" xfId="30353"/>
    <cellStyle name="Comma 5 2 6 2 2 4" xfId="8534"/>
    <cellStyle name="Comma 5 2 6 2 2 4 2" xfId="20978"/>
    <cellStyle name="Comma 5 2 6 2 2 4 2 2" xfId="45853"/>
    <cellStyle name="Comma 5 2 6 2 2 4 3" xfId="33420"/>
    <cellStyle name="Comma 5 2 6 2 2 5" xfId="11929"/>
    <cellStyle name="Comma 5 2 6 2 2 5 2" xfId="24363"/>
    <cellStyle name="Comma 5 2 6 2 2 5 2 2" xfId="49238"/>
    <cellStyle name="Comma 5 2 6 2 2 5 3" xfId="36805"/>
    <cellStyle name="Comma 5 2 6 2 2 6" xfId="7011"/>
    <cellStyle name="Comma 5 2 6 2 2 6 2" xfId="19460"/>
    <cellStyle name="Comma 5 2 6 2 2 6 2 2" xfId="44335"/>
    <cellStyle name="Comma 5 2 6 2 2 6 3" xfId="31902"/>
    <cellStyle name="Comma 5 2 6 2 2 7" xfId="3465"/>
    <cellStyle name="Comma 5 2 6 2 2 7 2" xfId="15971"/>
    <cellStyle name="Comma 5 2 6 2 2 7 2 2" xfId="40846"/>
    <cellStyle name="Comma 5 2 6 2 2 7 3" xfId="28405"/>
    <cellStyle name="Comma 5 2 6 2 2 8" xfId="13627"/>
    <cellStyle name="Comma 5 2 6 2 2 8 2" xfId="38502"/>
    <cellStyle name="Comma 5 2 6 2 2 9" xfId="26061"/>
    <cellStyle name="Comma 5 2 6 2 3" xfId="1662"/>
    <cellStyle name="Comma 5 2 6 2 3 2" xfId="5009"/>
    <cellStyle name="Comma 5 2 6 2 3 2 2" xfId="10026"/>
    <cellStyle name="Comma 5 2 6 2 3 2 2 2" xfId="22469"/>
    <cellStyle name="Comma 5 2 6 2 3 2 2 2 2" xfId="47344"/>
    <cellStyle name="Comma 5 2 6 2 3 2 2 3" xfId="34911"/>
    <cellStyle name="Comma 5 2 6 2 3 2 3" xfId="17462"/>
    <cellStyle name="Comma 5 2 6 2 3 2 3 2" xfId="42337"/>
    <cellStyle name="Comma 5 2 6 2 3 2 4" xfId="29904"/>
    <cellStyle name="Comma 5 2 6 2 3 3" xfId="5808"/>
    <cellStyle name="Comma 5 2 6 2 3 3 2" xfId="10823"/>
    <cellStyle name="Comma 5 2 6 2 3 3 2 2" xfId="23266"/>
    <cellStyle name="Comma 5 2 6 2 3 3 2 2 2" xfId="48141"/>
    <cellStyle name="Comma 5 2 6 2 3 3 2 3" xfId="35708"/>
    <cellStyle name="Comma 5 2 6 2 3 3 3" xfId="18259"/>
    <cellStyle name="Comma 5 2 6 2 3 3 3 2" xfId="43134"/>
    <cellStyle name="Comma 5 2 6 2 3 3 4" xfId="30701"/>
    <cellStyle name="Comma 5 2 6 2 3 4" xfId="8433"/>
    <cellStyle name="Comma 5 2 6 2 3 4 2" xfId="20877"/>
    <cellStyle name="Comma 5 2 6 2 3 4 2 2" xfId="45752"/>
    <cellStyle name="Comma 5 2 6 2 3 4 3" xfId="33319"/>
    <cellStyle name="Comma 5 2 6 2 3 5" xfId="12277"/>
    <cellStyle name="Comma 5 2 6 2 3 5 2" xfId="24711"/>
    <cellStyle name="Comma 5 2 6 2 3 5 2 2" xfId="49586"/>
    <cellStyle name="Comma 5 2 6 2 3 5 3" xfId="37153"/>
    <cellStyle name="Comma 5 2 6 2 3 6" xfId="7620"/>
    <cellStyle name="Comma 5 2 6 2 3 6 2" xfId="20068"/>
    <cellStyle name="Comma 5 2 6 2 3 6 2 2" xfId="44943"/>
    <cellStyle name="Comma 5 2 6 2 3 6 3" xfId="32510"/>
    <cellStyle name="Comma 5 2 6 2 3 7" xfId="3364"/>
    <cellStyle name="Comma 5 2 6 2 3 7 2" xfId="15870"/>
    <cellStyle name="Comma 5 2 6 2 3 7 2 2" xfId="40745"/>
    <cellStyle name="Comma 5 2 6 2 3 7 3" xfId="28304"/>
    <cellStyle name="Comma 5 2 6 2 3 8" xfId="14462"/>
    <cellStyle name="Comma 5 2 6 2 3 8 2" xfId="39337"/>
    <cellStyle name="Comma 5 2 6 2 3 9" xfId="26896"/>
    <cellStyle name="Comma 5 2 6 2 4" xfId="2385"/>
    <cellStyle name="Comma 5 2 6 2 4 2" xfId="6407"/>
    <cellStyle name="Comma 5 2 6 2 4 2 2" xfId="11422"/>
    <cellStyle name="Comma 5 2 6 2 4 2 2 2" xfId="23865"/>
    <cellStyle name="Comma 5 2 6 2 4 2 2 2 2" xfId="48740"/>
    <cellStyle name="Comma 5 2 6 2 4 2 2 3" xfId="36307"/>
    <cellStyle name="Comma 5 2 6 2 4 2 3" xfId="18858"/>
    <cellStyle name="Comma 5 2 6 2 4 2 3 2" xfId="43733"/>
    <cellStyle name="Comma 5 2 6 2 4 2 4" xfId="31300"/>
    <cellStyle name="Comma 5 2 6 2 4 3" xfId="12876"/>
    <cellStyle name="Comma 5 2 6 2 4 3 2" xfId="25310"/>
    <cellStyle name="Comma 5 2 6 2 4 3 2 2" xfId="50185"/>
    <cellStyle name="Comma 5 2 6 2 4 3 3" xfId="37752"/>
    <cellStyle name="Comma 5 2 6 2 4 4" xfId="9317"/>
    <cellStyle name="Comma 5 2 6 2 4 4 2" xfId="21760"/>
    <cellStyle name="Comma 5 2 6 2 4 4 2 2" xfId="46635"/>
    <cellStyle name="Comma 5 2 6 2 4 4 3" xfId="34202"/>
    <cellStyle name="Comma 5 2 6 2 4 5" xfId="4299"/>
    <cellStyle name="Comma 5 2 6 2 4 5 2" xfId="16753"/>
    <cellStyle name="Comma 5 2 6 2 4 5 2 2" xfId="41628"/>
    <cellStyle name="Comma 5 2 6 2 4 5 3" xfId="29195"/>
    <cellStyle name="Comma 5 2 6 2 4 6" xfId="15061"/>
    <cellStyle name="Comma 5 2 6 2 4 6 2" xfId="39936"/>
    <cellStyle name="Comma 5 2 6 2 4 7" xfId="27495"/>
    <cellStyle name="Comma 5 2 6 2 5" xfId="1218"/>
    <cellStyle name="Comma 5 2 6 2 5 2" xfId="10379"/>
    <cellStyle name="Comma 5 2 6 2 5 2 2" xfId="22822"/>
    <cellStyle name="Comma 5 2 6 2 5 2 2 2" xfId="47697"/>
    <cellStyle name="Comma 5 2 6 2 5 2 3" xfId="35264"/>
    <cellStyle name="Comma 5 2 6 2 5 3" xfId="5363"/>
    <cellStyle name="Comma 5 2 6 2 5 3 2" xfId="17815"/>
    <cellStyle name="Comma 5 2 6 2 5 3 2 2" xfId="42690"/>
    <cellStyle name="Comma 5 2 6 2 5 3 3" xfId="30257"/>
    <cellStyle name="Comma 5 2 6 2 5 4" xfId="14018"/>
    <cellStyle name="Comma 5 2 6 2 5 4 2" xfId="38893"/>
    <cellStyle name="Comma 5 2 6 2 5 5" xfId="26452"/>
    <cellStyle name="Comma 5 2 6 2 6" xfId="7940"/>
    <cellStyle name="Comma 5 2 6 2 6 2" xfId="20386"/>
    <cellStyle name="Comma 5 2 6 2 6 2 2" xfId="45261"/>
    <cellStyle name="Comma 5 2 6 2 6 3" xfId="32828"/>
    <cellStyle name="Comma 5 2 6 2 7" xfId="11833"/>
    <cellStyle name="Comma 5 2 6 2 7 2" xfId="24267"/>
    <cellStyle name="Comma 5 2 6 2 7 2 2" xfId="49142"/>
    <cellStyle name="Comma 5 2 6 2 7 3" xfId="36709"/>
    <cellStyle name="Comma 5 2 6 2 8" xfId="6910"/>
    <cellStyle name="Comma 5 2 6 2 8 2" xfId="19359"/>
    <cellStyle name="Comma 5 2 6 2 8 2 2" xfId="44234"/>
    <cellStyle name="Comma 5 2 6 2 8 3" xfId="31801"/>
    <cellStyle name="Comma 5 2 6 2 9" xfId="2861"/>
    <cellStyle name="Comma 5 2 6 2 9 2" xfId="15379"/>
    <cellStyle name="Comma 5 2 6 2 9 2 2" xfId="40254"/>
    <cellStyle name="Comma 5 2 6 2 9 3" xfId="27813"/>
    <cellStyle name="Comma 5 2 6 3" xfId="615"/>
    <cellStyle name="Comma 5 2 6 3 2" xfId="1313"/>
    <cellStyle name="Comma 5 2 6 3 2 2" xfId="9112"/>
    <cellStyle name="Comma 5 2 6 3 2 2 2" xfId="21555"/>
    <cellStyle name="Comma 5 2 6 3 2 2 2 2" xfId="46430"/>
    <cellStyle name="Comma 5 2 6 3 2 2 3" xfId="33997"/>
    <cellStyle name="Comma 5 2 6 3 2 3" xfId="4094"/>
    <cellStyle name="Comma 5 2 6 3 2 3 2" xfId="16548"/>
    <cellStyle name="Comma 5 2 6 3 2 3 2 2" xfId="41423"/>
    <cellStyle name="Comma 5 2 6 3 2 3 3" xfId="28990"/>
    <cellStyle name="Comma 5 2 6 3 2 4" xfId="14113"/>
    <cellStyle name="Comma 5 2 6 3 2 4 2" xfId="38988"/>
    <cellStyle name="Comma 5 2 6 3 2 5" xfId="26547"/>
    <cellStyle name="Comma 5 2 6 3 3" xfId="5458"/>
    <cellStyle name="Comma 5 2 6 3 3 2" xfId="10474"/>
    <cellStyle name="Comma 5 2 6 3 3 2 2" xfId="22917"/>
    <cellStyle name="Comma 5 2 6 3 3 2 2 2" xfId="47792"/>
    <cellStyle name="Comma 5 2 6 3 3 2 3" xfId="35359"/>
    <cellStyle name="Comma 5 2 6 3 3 3" xfId="17910"/>
    <cellStyle name="Comma 5 2 6 3 3 3 2" xfId="42785"/>
    <cellStyle name="Comma 5 2 6 3 3 4" xfId="30352"/>
    <cellStyle name="Comma 5 2 6 3 4" xfId="8228"/>
    <cellStyle name="Comma 5 2 6 3 4 2" xfId="20672"/>
    <cellStyle name="Comma 5 2 6 3 4 2 2" xfId="45547"/>
    <cellStyle name="Comma 5 2 6 3 4 3" xfId="33114"/>
    <cellStyle name="Comma 5 2 6 3 5" xfId="11928"/>
    <cellStyle name="Comma 5 2 6 3 5 2" xfId="24362"/>
    <cellStyle name="Comma 5 2 6 3 5 2 2" xfId="49237"/>
    <cellStyle name="Comma 5 2 6 3 5 3" xfId="36804"/>
    <cellStyle name="Comma 5 2 6 3 6" xfId="6705"/>
    <cellStyle name="Comma 5 2 6 3 6 2" xfId="19154"/>
    <cellStyle name="Comma 5 2 6 3 6 2 2" xfId="44029"/>
    <cellStyle name="Comma 5 2 6 3 6 3" xfId="31596"/>
    <cellStyle name="Comma 5 2 6 3 7" xfId="3159"/>
    <cellStyle name="Comma 5 2 6 3 7 2" xfId="15665"/>
    <cellStyle name="Comma 5 2 6 3 7 2 2" xfId="40540"/>
    <cellStyle name="Comma 5 2 6 3 7 3" xfId="28099"/>
    <cellStyle name="Comma 5 2 6 3 8" xfId="13422"/>
    <cellStyle name="Comma 5 2 6 3 8 2" xfId="38297"/>
    <cellStyle name="Comma 5 2 6 3 9" xfId="25856"/>
    <cellStyle name="Comma 5 2 6 4" xfId="1661"/>
    <cellStyle name="Comma 5 2 6 4 2" xfId="4399"/>
    <cellStyle name="Comma 5 2 6 4 2 2" xfId="9417"/>
    <cellStyle name="Comma 5 2 6 4 2 2 2" xfId="21860"/>
    <cellStyle name="Comma 5 2 6 4 2 2 2 2" xfId="46735"/>
    <cellStyle name="Comma 5 2 6 4 2 2 3" xfId="34302"/>
    <cellStyle name="Comma 5 2 6 4 2 3" xfId="16853"/>
    <cellStyle name="Comma 5 2 6 4 2 3 2" xfId="41728"/>
    <cellStyle name="Comma 5 2 6 4 2 4" xfId="29295"/>
    <cellStyle name="Comma 5 2 6 4 3" xfId="5807"/>
    <cellStyle name="Comma 5 2 6 4 3 2" xfId="10822"/>
    <cellStyle name="Comma 5 2 6 4 3 2 2" xfId="23265"/>
    <cellStyle name="Comma 5 2 6 4 3 2 2 2" xfId="48140"/>
    <cellStyle name="Comma 5 2 6 4 3 2 3" xfId="35707"/>
    <cellStyle name="Comma 5 2 6 4 3 3" xfId="18258"/>
    <cellStyle name="Comma 5 2 6 4 3 3 2" xfId="43133"/>
    <cellStyle name="Comma 5 2 6 4 3 4" xfId="30700"/>
    <cellStyle name="Comma 5 2 6 4 4" xfId="8533"/>
    <cellStyle name="Comma 5 2 6 4 4 2" xfId="20977"/>
    <cellStyle name="Comma 5 2 6 4 4 2 2" xfId="45852"/>
    <cellStyle name="Comma 5 2 6 4 4 3" xfId="33419"/>
    <cellStyle name="Comma 5 2 6 4 5" xfId="12276"/>
    <cellStyle name="Comma 5 2 6 4 5 2" xfId="24710"/>
    <cellStyle name="Comma 5 2 6 4 5 2 2" xfId="49585"/>
    <cellStyle name="Comma 5 2 6 4 5 3" xfId="37152"/>
    <cellStyle name="Comma 5 2 6 4 6" xfId="7010"/>
    <cellStyle name="Comma 5 2 6 4 6 2" xfId="19459"/>
    <cellStyle name="Comma 5 2 6 4 6 2 2" xfId="44334"/>
    <cellStyle name="Comma 5 2 6 4 6 3" xfId="31901"/>
    <cellStyle name="Comma 5 2 6 4 7" xfId="3464"/>
    <cellStyle name="Comma 5 2 6 4 7 2" xfId="15970"/>
    <cellStyle name="Comma 5 2 6 4 7 2 2" xfId="40845"/>
    <cellStyle name="Comma 5 2 6 4 7 3" xfId="28404"/>
    <cellStyle name="Comma 5 2 6 4 8" xfId="14461"/>
    <cellStyle name="Comma 5 2 6 4 8 2" xfId="39336"/>
    <cellStyle name="Comma 5 2 6 4 9" xfId="26895"/>
    <cellStyle name="Comma 5 2 6 5" xfId="2171"/>
    <cellStyle name="Comma 5 2 6 5 2" xfId="4804"/>
    <cellStyle name="Comma 5 2 6 5 2 2" xfId="9821"/>
    <cellStyle name="Comma 5 2 6 5 2 2 2" xfId="22264"/>
    <cellStyle name="Comma 5 2 6 5 2 2 2 2" xfId="47139"/>
    <cellStyle name="Comma 5 2 6 5 2 2 3" xfId="34706"/>
    <cellStyle name="Comma 5 2 6 5 2 3" xfId="17257"/>
    <cellStyle name="Comma 5 2 6 5 2 3 2" xfId="42132"/>
    <cellStyle name="Comma 5 2 6 5 2 4" xfId="29699"/>
    <cellStyle name="Comma 5 2 6 5 3" xfId="6202"/>
    <cellStyle name="Comma 5 2 6 5 3 2" xfId="11217"/>
    <cellStyle name="Comma 5 2 6 5 3 2 2" xfId="23660"/>
    <cellStyle name="Comma 5 2 6 5 3 2 2 2" xfId="48535"/>
    <cellStyle name="Comma 5 2 6 5 3 2 3" xfId="36102"/>
    <cellStyle name="Comma 5 2 6 5 3 3" xfId="18653"/>
    <cellStyle name="Comma 5 2 6 5 3 3 2" xfId="43528"/>
    <cellStyle name="Comma 5 2 6 5 3 4" xfId="31095"/>
    <cellStyle name="Comma 5 2 6 5 4" xfId="8114"/>
    <cellStyle name="Comma 5 2 6 5 4 2" xfId="20560"/>
    <cellStyle name="Comma 5 2 6 5 4 2 2" xfId="45435"/>
    <cellStyle name="Comma 5 2 6 5 4 3" xfId="33002"/>
    <cellStyle name="Comma 5 2 6 5 5" xfId="12671"/>
    <cellStyle name="Comma 5 2 6 5 5 2" xfId="25105"/>
    <cellStyle name="Comma 5 2 6 5 5 2 2" xfId="49980"/>
    <cellStyle name="Comma 5 2 6 5 5 3" xfId="37547"/>
    <cellStyle name="Comma 5 2 6 5 6" xfId="7415"/>
    <cellStyle name="Comma 5 2 6 5 6 2" xfId="19863"/>
    <cellStyle name="Comma 5 2 6 5 6 2 2" xfId="44738"/>
    <cellStyle name="Comma 5 2 6 5 6 3" xfId="32305"/>
    <cellStyle name="Comma 5 2 6 5 7" xfId="3044"/>
    <cellStyle name="Comma 5 2 6 5 7 2" xfId="15553"/>
    <cellStyle name="Comma 5 2 6 5 7 2 2" xfId="40428"/>
    <cellStyle name="Comma 5 2 6 5 7 3" xfId="27987"/>
    <cellStyle name="Comma 5 2 6 5 8" xfId="14856"/>
    <cellStyle name="Comma 5 2 6 5 8 2" xfId="39731"/>
    <cellStyle name="Comma 5 2 6 5 9" xfId="27290"/>
    <cellStyle name="Comma 5 2 6 6" xfId="1013"/>
    <cellStyle name="Comma 5 2 6 6 2" xfId="9000"/>
    <cellStyle name="Comma 5 2 6 6 2 2" xfId="21443"/>
    <cellStyle name="Comma 5 2 6 6 2 2 2" xfId="46318"/>
    <cellStyle name="Comma 5 2 6 6 2 3" xfId="33885"/>
    <cellStyle name="Comma 5 2 6 6 3" xfId="3982"/>
    <cellStyle name="Comma 5 2 6 6 3 2" xfId="16436"/>
    <cellStyle name="Comma 5 2 6 6 3 2 2" xfId="41311"/>
    <cellStyle name="Comma 5 2 6 6 3 3" xfId="28878"/>
    <cellStyle name="Comma 5 2 6 6 4" xfId="13813"/>
    <cellStyle name="Comma 5 2 6 6 4 2" xfId="38688"/>
    <cellStyle name="Comma 5 2 6 6 5" xfId="26247"/>
    <cellStyle name="Comma 5 2 6 7" xfId="5158"/>
    <cellStyle name="Comma 5 2 6 7 2" xfId="10174"/>
    <cellStyle name="Comma 5 2 6 7 2 2" xfId="22617"/>
    <cellStyle name="Comma 5 2 6 7 2 2 2" xfId="47492"/>
    <cellStyle name="Comma 5 2 6 7 2 3" xfId="35059"/>
    <cellStyle name="Comma 5 2 6 7 3" xfId="17610"/>
    <cellStyle name="Comma 5 2 6 7 3 2" xfId="42485"/>
    <cellStyle name="Comma 5 2 6 7 4" xfId="30052"/>
    <cellStyle name="Comma 5 2 6 8" xfId="7735"/>
    <cellStyle name="Comma 5 2 6 8 2" xfId="20181"/>
    <cellStyle name="Comma 5 2 6 8 2 2" xfId="45056"/>
    <cellStyle name="Comma 5 2 6 8 3" xfId="32623"/>
    <cellStyle name="Comma 5 2 6 9" xfId="11628"/>
    <cellStyle name="Comma 5 2 6 9 2" xfId="24062"/>
    <cellStyle name="Comma 5 2 6 9 2 2" xfId="48937"/>
    <cellStyle name="Comma 5 2 6 9 3" xfId="36504"/>
    <cellStyle name="Comma 5 2 7" xfId="523"/>
    <cellStyle name="Comma 5 2 7 10" xfId="2917"/>
    <cellStyle name="Comma 5 2 7 10 2" xfId="15435"/>
    <cellStyle name="Comma 5 2 7 10 2 2" xfId="40310"/>
    <cellStyle name="Comma 5 2 7 10 3" xfId="27869"/>
    <cellStyle name="Comma 5 2 7 11" xfId="13336"/>
    <cellStyle name="Comma 5 2 7 11 2" xfId="38211"/>
    <cellStyle name="Comma 5 2 7 12" xfId="25770"/>
    <cellStyle name="Comma 5 2 7 2" xfId="882"/>
    <cellStyle name="Comma 5 2 7 2 2" xfId="1315"/>
    <cellStyle name="Comma 5 2 7 2 2 2" xfId="9373"/>
    <cellStyle name="Comma 5 2 7 2 2 2 2" xfId="21816"/>
    <cellStyle name="Comma 5 2 7 2 2 2 2 2" xfId="46691"/>
    <cellStyle name="Comma 5 2 7 2 2 2 3" xfId="34258"/>
    <cellStyle name="Comma 5 2 7 2 2 3" xfId="4355"/>
    <cellStyle name="Comma 5 2 7 2 2 3 2" xfId="16809"/>
    <cellStyle name="Comma 5 2 7 2 2 3 2 2" xfId="41684"/>
    <cellStyle name="Comma 5 2 7 2 2 3 3" xfId="29251"/>
    <cellStyle name="Comma 5 2 7 2 2 4" xfId="14115"/>
    <cellStyle name="Comma 5 2 7 2 2 4 2" xfId="38990"/>
    <cellStyle name="Comma 5 2 7 2 2 5" xfId="26549"/>
    <cellStyle name="Comma 5 2 7 2 3" xfId="5460"/>
    <cellStyle name="Comma 5 2 7 2 3 2" xfId="10476"/>
    <cellStyle name="Comma 5 2 7 2 3 2 2" xfId="22919"/>
    <cellStyle name="Comma 5 2 7 2 3 2 2 2" xfId="47794"/>
    <cellStyle name="Comma 5 2 7 2 3 2 3" xfId="35361"/>
    <cellStyle name="Comma 5 2 7 2 3 3" xfId="17912"/>
    <cellStyle name="Comma 5 2 7 2 3 3 2" xfId="42787"/>
    <cellStyle name="Comma 5 2 7 2 3 4" xfId="30354"/>
    <cellStyle name="Comma 5 2 7 2 4" xfId="8489"/>
    <cellStyle name="Comma 5 2 7 2 4 2" xfId="20933"/>
    <cellStyle name="Comma 5 2 7 2 4 2 2" xfId="45808"/>
    <cellStyle name="Comma 5 2 7 2 4 3" xfId="33375"/>
    <cellStyle name="Comma 5 2 7 2 5" xfId="11930"/>
    <cellStyle name="Comma 5 2 7 2 5 2" xfId="24364"/>
    <cellStyle name="Comma 5 2 7 2 5 2 2" xfId="49239"/>
    <cellStyle name="Comma 5 2 7 2 5 3" xfId="36806"/>
    <cellStyle name="Comma 5 2 7 2 6" xfId="6966"/>
    <cellStyle name="Comma 5 2 7 2 6 2" xfId="19415"/>
    <cellStyle name="Comma 5 2 7 2 6 2 2" xfId="44290"/>
    <cellStyle name="Comma 5 2 7 2 6 3" xfId="31857"/>
    <cellStyle name="Comma 5 2 7 2 7" xfId="3420"/>
    <cellStyle name="Comma 5 2 7 2 7 2" xfId="15926"/>
    <cellStyle name="Comma 5 2 7 2 7 2 2" xfId="40801"/>
    <cellStyle name="Comma 5 2 7 2 7 3" xfId="28360"/>
    <cellStyle name="Comma 5 2 7 2 8" xfId="13683"/>
    <cellStyle name="Comma 5 2 7 2 8 2" xfId="38558"/>
    <cellStyle name="Comma 5 2 7 2 9" xfId="26117"/>
    <cellStyle name="Comma 5 2 7 3" xfId="1663"/>
    <cellStyle name="Comma 5 2 7 3 2" xfId="4401"/>
    <cellStyle name="Comma 5 2 7 3 2 2" xfId="9419"/>
    <cellStyle name="Comma 5 2 7 3 2 2 2" xfId="21862"/>
    <cellStyle name="Comma 5 2 7 3 2 2 2 2" xfId="46737"/>
    <cellStyle name="Comma 5 2 7 3 2 2 3" xfId="34304"/>
    <cellStyle name="Comma 5 2 7 3 2 3" xfId="16855"/>
    <cellStyle name="Comma 5 2 7 3 2 3 2" xfId="41730"/>
    <cellStyle name="Comma 5 2 7 3 2 4" xfId="29297"/>
    <cellStyle name="Comma 5 2 7 3 3" xfId="5809"/>
    <cellStyle name="Comma 5 2 7 3 3 2" xfId="10824"/>
    <cellStyle name="Comma 5 2 7 3 3 2 2" xfId="23267"/>
    <cellStyle name="Comma 5 2 7 3 3 2 2 2" xfId="48142"/>
    <cellStyle name="Comma 5 2 7 3 3 2 3" xfId="35709"/>
    <cellStyle name="Comma 5 2 7 3 3 3" xfId="18260"/>
    <cellStyle name="Comma 5 2 7 3 3 3 2" xfId="43135"/>
    <cellStyle name="Comma 5 2 7 3 3 4" xfId="30702"/>
    <cellStyle name="Comma 5 2 7 3 4" xfId="8535"/>
    <cellStyle name="Comma 5 2 7 3 4 2" xfId="20979"/>
    <cellStyle name="Comma 5 2 7 3 4 2 2" xfId="45854"/>
    <cellStyle name="Comma 5 2 7 3 4 3" xfId="33421"/>
    <cellStyle name="Comma 5 2 7 3 5" xfId="12278"/>
    <cellStyle name="Comma 5 2 7 3 5 2" xfId="24712"/>
    <cellStyle name="Comma 5 2 7 3 5 2 2" xfId="49587"/>
    <cellStyle name="Comma 5 2 7 3 5 3" xfId="37154"/>
    <cellStyle name="Comma 5 2 7 3 6" xfId="7012"/>
    <cellStyle name="Comma 5 2 7 3 6 2" xfId="19461"/>
    <cellStyle name="Comma 5 2 7 3 6 2 2" xfId="44336"/>
    <cellStyle name="Comma 5 2 7 3 6 3" xfId="31903"/>
    <cellStyle name="Comma 5 2 7 3 7" xfId="3466"/>
    <cellStyle name="Comma 5 2 7 3 7 2" xfId="15972"/>
    <cellStyle name="Comma 5 2 7 3 7 2 2" xfId="40847"/>
    <cellStyle name="Comma 5 2 7 3 7 3" xfId="28406"/>
    <cellStyle name="Comma 5 2 7 3 8" xfId="14463"/>
    <cellStyle name="Comma 5 2 7 3 8 2" xfId="39338"/>
    <cellStyle name="Comma 5 2 7 3 9" xfId="26897"/>
    <cellStyle name="Comma 5 2 7 4" xfId="2441"/>
    <cellStyle name="Comma 5 2 7 4 2" xfId="5065"/>
    <cellStyle name="Comma 5 2 7 4 2 2" xfId="10082"/>
    <cellStyle name="Comma 5 2 7 4 2 2 2" xfId="22525"/>
    <cellStyle name="Comma 5 2 7 4 2 2 2 2" xfId="47400"/>
    <cellStyle name="Comma 5 2 7 4 2 2 3" xfId="34967"/>
    <cellStyle name="Comma 5 2 7 4 2 3" xfId="17518"/>
    <cellStyle name="Comma 5 2 7 4 2 3 2" xfId="42393"/>
    <cellStyle name="Comma 5 2 7 4 2 4" xfId="29960"/>
    <cellStyle name="Comma 5 2 7 4 3" xfId="6463"/>
    <cellStyle name="Comma 5 2 7 4 3 2" xfId="11478"/>
    <cellStyle name="Comma 5 2 7 4 3 2 2" xfId="23921"/>
    <cellStyle name="Comma 5 2 7 4 3 2 2 2" xfId="48796"/>
    <cellStyle name="Comma 5 2 7 4 3 2 3" xfId="36363"/>
    <cellStyle name="Comma 5 2 7 4 3 3" xfId="18914"/>
    <cellStyle name="Comma 5 2 7 4 3 3 2" xfId="43789"/>
    <cellStyle name="Comma 5 2 7 4 3 4" xfId="31356"/>
    <cellStyle name="Comma 5 2 7 4 4" xfId="8170"/>
    <cellStyle name="Comma 5 2 7 4 4 2" xfId="20616"/>
    <cellStyle name="Comma 5 2 7 4 4 2 2" xfId="45491"/>
    <cellStyle name="Comma 5 2 7 4 4 3" xfId="33058"/>
    <cellStyle name="Comma 5 2 7 4 5" xfId="12932"/>
    <cellStyle name="Comma 5 2 7 4 5 2" xfId="25366"/>
    <cellStyle name="Comma 5 2 7 4 5 2 2" xfId="50241"/>
    <cellStyle name="Comma 5 2 7 4 5 3" xfId="37808"/>
    <cellStyle name="Comma 5 2 7 4 6" xfId="7676"/>
    <cellStyle name="Comma 5 2 7 4 6 2" xfId="20124"/>
    <cellStyle name="Comma 5 2 7 4 6 2 2" xfId="44999"/>
    <cellStyle name="Comma 5 2 7 4 6 3" xfId="32566"/>
    <cellStyle name="Comma 5 2 7 4 7" xfId="3100"/>
    <cellStyle name="Comma 5 2 7 4 7 2" xfId="15609"/>
    <cellStyle name="Comma 5 2 7 4 7 2 2" xfId="40484"/>
    <cellStyle name="Comma 5 2 7 4 7 3" xfId="28043"/>
    <cellStyle name="Comma 5 2 7 4 8" xfId="15117"/>
    <cellStyle name="Comma 5 2 7 4 8 2" xfId="39992"/>
    <cellStyle name="Comma 5 2 7 4 9" xfId="27551"/>
    <cellStyle name="Comma 5 2 7 5" xfId="1274"/>
    <cellStyle name="Comma 5 2 7 5 2" xfId="9056"/>
    <cellStyle name="Comma 5 2 7 5 2 2" xfId="21499"/>
    <cellStyle name="Comma 5 2 7 5 2 2 2" xfId="46374"/>
    <cellStyle name="Comma 5 2 7 5 2 3" xfId="33941"/>
    <cellStyle name="Comma 5 2 7 5 3" xfId="4038"/>
    <cellStyle name="Comma 5 2 7 5 3 2" xfId="16492"/>
    <cellStyle name="Comma 5 2 7 5 3 2 2" xfId="41367"/>
    <cellStyle name="Comma 5 2 7 5 3 3" xfId="28934"/>
    <cellStyle name="Comma 5 2 7 5 4" xfId="14074"/>
    <cellStyle name="Comma 5 2 7 5 4 2" xfId="38949"/>
    <cellStyle name="Comma 5 2 7 5 5" xfId="26508"/>
    <cellStyle name="Comma 5 2 7 6" xfId="5419"/>
    <cellStyle name="Comma 5 2 7 6 2" xfId="10435"/>
    <cellStyle name="Comma 5 2 7 6 2 2" xfId="22878"/>
    <cellStyle name="Comma 5 2 7 6 2 2 2" xfId="47753"/>
    <cellStyle name="Comma 5 2 7 6 2 3" xfId="35320"/>
    <cellStyle name="Comma 5 2 7 6 3" xfId="17871"/>
    <cellStyle name="Comma 5 2 7 6 3 2" xfId="42746"/>
    <cellStyle name="Comma 5 2 7 6 4" xfId="30313"/>
    <cellStyle name="Comma 5 2 7 7" xfId="7996"/>
    <cellStyle name="Comma 5 2 7 7 2" xfId="20442"/>
    <cellStyle name="Comma 5 2 7 7 2 2" xfId="45317"/>
    <cellStyle name="Comma 5 2 7 7 3" xfId="32884"/>
    <cellStyle name="Comma 5 2 7 8" xfId="11889"/>
    <cellStyle name="Comma 5 2 7 8 2" xfId="24323"/>
    <cellStyle name="Comma 5 2 7 8 2 2" xfId="49198"/>
    <cellStyle name="Comma 5 2 7 8 3" xfId="36765"/>
    <cellStyle name="Comma 5 2 7 9" xfId="6649"/>
    <cellStyle name="Comma 5 2 7 9 2" xfId="19098"/>
    <cellStyle name="Comma 5 2 7 9 2 2" xfId="43973"/>
    <cellStyle name="Comma 5 2 7 9 3" xfId="31540"/>
    <cellStyle name="Comma 5 2 8" xfId="359"/>
    <cellStyle name="Comma 5 2 8 10" xfId="13175"/>
    <cellStyle name="Comma 5 2 8 10 2" xfId="38050"/>
    <cellStyle name="Comma 5 2 8 11" xfId="25609"/>
    <cellStyle name="Comma 5 2 8 2" xfId="719"/>
    <cellStyle name="Comma 5 2 8 2 2" xfId="1316"/>
    <cellStyle name="Comma 5 2 8 2 2 2" xfId="9420"/>
    <cellStyle name="Comma 5 2 8 2 2 2 2" xfId="21863"/>
    <cellStyle name="Comma 5 2 8 2 2 2 2 2" xfId="46738"/>
    <cellStyle name="Comma 5 2 8 2 2 2 3" xfId="34305"/>
    <cellStyle name="Comma 5 2 8 2 2 3" xfId="4402"/>
    <cellStyle name="Comma 5 2 8 2 2 3 2" xfId="16856"/>
    <cellStyle name="Comma 5 2 8 2 2 3 2 2" xfId="41731"/>
    <cellStyle name="Comma 5 2 8 2 2 3 3" xfId="29298"/>
    <cellStyle name="Comma 5 2 8 2 2 4" xfId="14116"/>
    <cellStyle name="Comma 5 2 8 2 2 4 2" xfId="38991"/>
    <cellStyle name="Comma 5 2 8 2 2 5" xfId="26550"/>
    <cellStyle name="Comma 5 2 8 2 3" xfId="5461"/>
    <cellStyle name="Comma 5 2 8 2 3 2" xfId="10477"/>
    <cellStyle name="Comma 5 2 8 2 3 2 2" xfId="22920"/>
    <cellStyle name="Comma 5 2 8 2 3 2 2 2" xfId="47795"/>
    <cellStyle name="Comma 5 2 8 2 3 2 3" xfId="35362"/>
    <cellStyle name="Comma 5 2 8 2 3 3" xfId="17913"/>
    <cellStyle name="Comma 5 2 8 2 3 3 2" xfId="42788"/>
    <cellStyle name="Comma 5 2 8 2 3 4" xfId="30355"/>
    <cellStyle name="Comma 5 2 8 2 4" xfId="8536"/>
    <cellStyle name="Comma 5 2 8 2 4 2" xfId="20980"/>
    <cellStyle name="Comma 5 2 8 2 4 2 2" xfId="45855"/>
    <cellStyle name="Comma 5 2 8 2 4 3" xfId="33422"/>
    <cellStyle name="Comma 5 2 8 2 5" xfId="11931"/>
    <cellStyle name="Comma 5 2 8 2 5 2" xfId="24365"/>
    <cellStyle name="Comma 5 2 8 2 5 2 2" xfId="49240"/>
    <cellStyle name="Comma 5 2 8 2 5 3" xfId="36807"/>
    <cellStyle name="Comma 5 2 8 2 6" xfId="7013"/>
    <cellStyle name="Comma 5 2 8 2 6 2" xfId="19462"/>
    <cellStyle name="Comma 5 2 8 2 6 2 2" xfId="44337"/>
    <cellStyle name="Comma 5 2 8 2 6 3" xfId="31904"/>
    <cellStyle name="Comma 5 2 8 2 7" xfId="3467"/>
    <cellStyle name="Comma 5 2 8 2 7 2" xfId="15973"/>
    <cellStyle name="Comma 5 2 8 2 7 2 2" xfId="40848"/>
    <cellStyle name="Comma 5 2 8 2 7 3" xfId="28407"/>
    <cellStyle name="Comma 5 2 8 2 8" xfId="13522"/>
    <cellStyle name="Comma 5 2 8 2 8 2" xfId="38397"/>
    <cellStyle name="Comma 5 2 8 2 9" xfId="25956"/>
    <cellStyle name="Comma 5 2 8 3" xfId="1664"/>
    <cellStyle name="Comma 5 2 8 3 2" xfId="4904"/>
    <cellStyle name="Comma 5 2 8 3 2 2" xfId="9921"/>
    <cellStyle name="Comma 5 2 8 3 2 2 2" xfId="22364"/>
    <cellStyle name="Comma 5 2 8 3 2 2 2 2" xfId="47239"/>
    <cellStyle name="Comma 5 2 8 3 2 2 3" xfId="34806"/>
    <cellStyle name="Comma 5 2 8 3 2 3" xfId="17357"/>
    <cellStyle name="Comma 5 2 8 3 2 3 2" xfId="42232"/>
    <cellStyle name="Comma 5 2 8 3 2 4" xfId="29799"/>
    <cellStyle name="Comma 5 2 8 3 3" xfId="5810"/>
    <cellStyle name="Comma 5 2 8 3 3 2" xfId="10825"/>
    <cellStyle name="Comma 5 2 8 3 3 2 2" xfId="23268"/>
    <cellStyle name="Comma 5 2 8 3 3 2 2 2" xfId="48143"/>
    <cellStyle name="Comma 5 2 8 3 3 2 3" xfId="35710"/>
    <cellStyle name="Comma 5 2 8 3 3 3" xfId="18261"/>
    <cellStyle name="Comma 5 2 8 3 3 3 2" xfId="43136"/>
    <cellStyle name="Comma 5 2 8 3 3 4" xfId="30703"/>
    <cellStyle name="Comma 5 2 8 3 4" xfId="8328"/>
    <cellStyle name="Comma 5 2 8 3 4 2" xfId="20772"/>
    <cellStyle name="Comma 5 2 8 3 4 2 2" xfId="45647"/>
    <cellStyle name="Comma 5 2 8 3 4 3" xfId="33214"/>
    <cellStyle name="Comma 5 2 8 3 5" xfId="12279"/>
    <cellStyle name="Comma 5 2 8 3 5 2" xfId="24713"/>
    <cellStyle name="Comma 5 2 8 3 5 2 2" xfId="49588"/>
    <cellStyle name="Comma 5 2 8 3 5 3" xfId="37155"/>
    <cellStyle name="Comma 5 2 8 3 6" xfId="7515"/>
    <cellStyle name="Comma 5 2 8 3 6 2" xfId="19963"/>
    <cellStyle name="Comma 5 2 8 3 6 2 2" xfId="44838"/>
    <cellStyle name="Comma 5 2 8 3 6 3" xfId="32405"/>
    <cellStyle name="Comma 5 2 8 3 7" xfId="3259"/>
    <cellStyle name="Comma 5 2 8 3 7 2" xfId="15765"/>
    <cellStyle name="Comma 5 2 8 3 7 2 2" xfId="40640"/>
    <cellStyle name="Comma 5 2 8 3 7 3" xfId="28199"/>
    <cellStyle name="Comma 5 2 8 3 8" xfId="14464"/>
    <cellStyle name="Comma 5 2 8 3 8 2" xfId="39339"/>
    <cellStyle name="Comma 5 2 8 3 9" xfId="26898"/>
    <cellStyle name="Comma 5 2 8 4" xfId="2277"/>
    <cellStyle name="Comma 5 2 8 4 2" xfId="6302"/>
    <cellStyle name="Comma 5 2 8 4 2 2" xfId="11317"/>
    <cellStyle name="Comma 5 2 8 4 2 2 2" xfId="23760"/>
    <cellStyle name="Comma 5 2 8 4 2 2 2 2" xfId="48635"/>
    <cellStyle name="Comma 5 2 8 4 2 2 3" xfId="36202"/>
    <cellStyle name="Comma 5 2 8 4 2 3" xfId="18753"/>
    <cellStyle name="Comma 5 2 8 4 2 3 2" xfId="43628"/>
    <cellStyle name="Comma 5 2 8 4 2 4" xfId="31195"/>
    <cellStyle name="Comma 5 2 8 4 3" xfId="12771"/>
    <cellStyle name="Comma 5 2 8 4 3 2" xfId="25205"/>
    <cellStyle name="Comma 5 2 8 4 3 2 2" xfId="50080"/>
    <cellStyle name="Comma 5 2 8 4 3 3" xfId="37647"/>
    <cellStyle name="Comma 5 2 8 4 4" xfId="9212"/>
    <cellStyle name="Comma 5 2 8 4 4 2" xfId="21655"/>
    <cellStyle name="Comma 5 2 8 4 4 2 2" xfId="46530"/>
    <cellStyle name="Comma 5 2 8 4 4 3" xfId="34097"/>
    <cellStyle name="Comma 5 2 8 4 5" xfId="4194"/>
    <cellStyle name="Comma 5 2 8 4 5 2" xfId="16648"/>
    <cellStyle name="Comma 5 2 8 4 5 2 2" xfId="41523"/>
    <cellStyle name="Comma 5 2 8 4 5 3" xfId="29090"/>
    <cellStyle name="Comma 5 2 8 4 6" xfId="14956"/>
    <cellStyle name="Comma 5 2 8 4 6 2" xfId="39831"/>
    <cellStyle name="Comma 5 2 8 4 7" xfId="27390"/>
    <cellStyle name="Comma 5 2 8 5" xfId="1113"/>
    <cellStyle name="Comma 5 2 8 5 2" xfId="10274"/>
    <cellStyle name="Comma 5 2 8 5 2 2" xfId="22717"/>
    <cellStyle name="Comma 5 2 8 5 2 2 2" xfId="47592"/>
    <cellStyle name="Comma 5 2 8 5 2 3" xfId="35159"/>
    <cellStyle name="Comma 5 2 8 5 3" xfId="5258"/>
    <cellStyle name="Comma 5 2 8 5 3 2" xfId="17710"/>
    <cellStyle name="Comma 5 2 8 5 3 2 2" xfId="42585"/>
    <cellStyle name="Comma 5 2 8 5 3 3" xfId="30152"/>
    <cellStyle name="Comma 5 2 8 5 4" xfId="13913"/>
    <cellStyle name="Comma 5 2 8 5 4 2" xfId="38788"/>
    <cellStyle name="Comma 5 2 8 5 5" xfId="26347"/>
    <cellStyle name="Comma 5 2 8 6" xfId="7835"/>
    <cellStyle name="Comma 5 2 8 6 2" xfId="20281"/>
    <cellStyle name="Comma 5 2 8 6 2 2" xfId="45156"/>
    <cellStyle name="Comma 5 2 8 6 3" xfId="32723"/>
    <cellStyle name="Comma 5 2 8 7" xfId="11728"/>
    <cellStyle name="Comma 5 2 8 7 2" xfId="24162"/>
    <cellStyle name="Comma 5 2 8 7 2 2" xfId="49037"/>
    <cellStyle name="Comma 5 2 8 7 3" xfId="36604"/>
    <cellStyle name="Comma 5 2 8 8" xfId="6805"/>
    <cellStyle name="Comma 5 2 8 8 2" xfId="19254"/>
    <cellStyle name="Comma 5 2 8 8 2 2" xfId="44129"/>
    <cellStyle name="Comma 5 2 8 8 3" xfId="31696"/>
    <cellStyle name="Comma 5 2 8 9" xfId="2756"/>
    <cellStyle name="Comma 5 2 8 9 2" xfId="15274"/>
    <cellStyle name="Comma 5 2 8 9 2 2" xfId="40149"/>
    <cellStyle name="Comma 5 2 8 9 3" xfId="27708"/>
    <cellStyle name="Comma 5 2 9" xfId="206"/>
    <cellStyle name="Comma 5 2 9 10" xfId="13036"/>
    <cellStyle name="Comma 5 2 9 10 2" xfId="37911"/>
    <cellStyle name="Comma 5 2 9 11" xfId="25470"/>
    <cellStyle name="Comma 5 2 9 2" xfId="573"/>
    <cellStyle name="Comma 5 2 9 2 2" xfId="1317"/>
    <cellStyle name="Comma 5 2 9 2 2 2" xfId="9421"/>
    <cellStyle name="Comma 5 2 9 2 2 2 2" xfId="21864"/>
    <cellStyle name="Comma 5 2 9 2 2 2 2 2" xfId="46739"/>
    <cellStyle name="Comma 5 2 9 2 2 2 3" xfId="34306"/>
    <cellStyle name="Comma 5 2 9 2 2 3" xfId="4403"/>
    <cellStyle name="Comma 5 2 9 2 2 3 2" xfId="16857"/>
    <cellStyle name="Comma 5 2 9 2 2 3 2 2" xfId="41732"/>
    <cellStyle name="Comma 5 2 9 2 2 3 3" xfId="29299"/>
    <cellStyle name="Comma 5 2 9 2 2 4" xfId="14117"/>
    <cellStyle name="Comma 5 2 9 2 2 4 2" xfId="38992"/>
    <cellStyle name="Comma 5 2 9 2 2 5" xfId="26551"/>
    <cellStyle name="Comma 5 2 9 2 3" xfId="5462"/>
    <cellStyle name="Comma 5 2 9 2 3 2" xfId="10478"/>
    <cellStyle name="Comma 5 2 9 2 3 2 2" xfId="22921"/>
    <cellStyle name="Comma 5 2 9 2 3 2 2 2" xfId="47796"/>
    <cellStyle name="Comma 5 2 9 2 3 2 3" xfId="35363"/>
    <cellStyle name="Comma 5 2 9 2 3 3" xfId="17914"/>
    <cellStyle name="Comma 5 2 9 2 3 3 2" xfId="42789"/>
    <cellStyle name="Comma 5 2 9 2 3 4" xfId="30356"/>
    <cellStyle name="Comma 5 2 9 2 4" xfId="8537"/>
    <cellStyle name="Comma 5 2 9 2 4 2" xfId="20981"/>
    <cellStyle name="Comma 5 2 9 2 4 2 2" xfId="45856"/>
    <cellStyle name="Comma 5 2 9 2 4 3" xfId="33423"/>
    <cellStyle name="Comma 5 2 9 2 5" xfId="11932"/>
    <cellStyle name="Comma 5 2 9 2 5 2" xfId="24366"/>
    <cellStyle name="Comma 5 2 9 2 5 2 2" xfId="49241"/>
    <cellStyle name="Comma 5 2 9 2 5 3" xfId="36808"/>
    <cellStyle name="Comma 5 2 9 2 6" xfId="7014"/>
    <cellStyle name="Comma 5 2 9 2 6 2" xfId="19463"/>
    <cellStyle name="Comma 5 2 9 2 6 2 2" xfId="44338"/>
    <cellStyle name="Comma 5 2 9 2 6 3" xfId="31905"/>
    <cellStyle name="Comma 5 2 9 2 7" xfId="3468"/>
    <cellStyle name="Comma 5 2 9 2 7 2" xfId="15974"/>
    <cellStyle name="Comma 5 2 9 2 7 2 2" xfId="40849"/>
    <cellStyle name="Comma 5 2 9 2 7 3" xfId="28408"/>
    <cellStyle name="Comma 5 2 9 2 8" xfId="13383"/>
    <cellStyle name="Comma 5 2 9 2 8 2" xfId="38258"/>
    <cellStyle name="Comma 5 2 9 2 9" xfId="25817"/>
    <cellStyle name="Comma 5 2 9 3" xfId="1665"/>
    <cellStyle name="Comma 5 2 9 3 2" xfId="4765"/>
    <cellStyle name="Comma 5 2 9 3 2 2" xfId="9782"/>
    <cellStyle name="Comma 5 2 9 3 2 2 2" xfId="22225"/>
    <cellStyle name="Comma 5 2 9 3 2 2 2 2" xfId="47100"/>
    <cellStyle name="Comma 5 2 9 3 2 2 3" xfId="34667"/>
    <cellStyle name="Comma 5 2 9 3 2 3" xfId="17218"/>
    <cellStyle name="Comma 5 2 9 3 2 3 2" xfId="42093"/>
    <cellStyle name="Comma 5 2 9 3 2 4" xfId="29660"/>
    <cellStyle name="Comma 5 2 9 3 3" xfId="5811"/>
    <cellStyle name="Comma 5 2 9 3 3 2" xfId="10826"/>
    <cellStyle name="Comma 5 2 9 3 3 2 2" xfId="23269"/>
    <cellStyle name="Comma 5 2 9 3 3 2 2 2" xfId="48144"/>
    <cellStyle name="Comma 5 2 9 3 3 2 3" xfId="35711"/>
    <cellStyle name="Comma 5 2 9 3 3 3" xfId="18262"/>
    <cellStyle name="Comma 5 2 9 3 3 3 2" xfId="43137"/>
    <cellStyle name="Comma 5 2 9 3 3 4" xfId="30704"/>
    <cellStyle name="Comma 5 2 9 3 4" xfId="8868"/>
    <cellStyle name="Comma 5 2 9 3 4 2" xfId="21311"/>
    <cellStyle name="Comma 5 2 9 3 4 2 2" xfId="46186"/>
    <cellStyle name="Comma 5 2 9 3 4 3" xfId="33753"/>
    <cellStyle name="Comma 5 2 9 3 5" xfId="12280"/>
    <cellStyle name="Comma 5 2 9 3 5 2" xfId="24714"/>
    <cellStyle name="Comma 5 2 9 3 5 2 2" xfId="49589"/>
    <cellStyle name="Comma 5 2 9 3 5 3" xfId="37156"/>
    <cellStyle name="Comma 5 2 9 3 6" xfId="7376"/>
    <cellStyle name="Comma 5 2 9 3 6 2" xfId="19824"/>
    <cellStyle name="Comma 5 2 9 3 6 2 2" xfId="44699"/>
    <cellStyle name="Comma 5 2 9 3 6 3" xfId="32266"/>
    <cellStyle name="Comma 5 2 9 3 7" xfId="3850"/>
    <cellStyle name="Comma 5 2 9 3 7 2" xfId="16304"/>
    <cellStyle name="Comma 5 2 9 3 7 2 2" xfId="41179"/>
    <cellStyle name="Comma 5 2 9 3 7 3" xfId="28746"/>
    <cellStyle name="Comma 5 2 9 3 8" xfId="14465"/>
    <cellStyle name="Comma 5 2 9 3 8 2" xfId="39340"/>
    <cellStyle name="Comma 5 2 9 3 9" xfId="26899"/>
    <cellStyle name="Comma 5 2 9 4" xfId="2124"/>
    <cellStyle name="Comma 5 2 9 4 2" xfId="6163"/>
    <cellStyle name="Comma 5 2 9 4 2 2" xfId="11178"/>
    <cellStyle name="Comma 5 2 9 4 2 2 2" xfId="23621"/>
    <cellStyle name="Comma 5 2 9 4 2 2 2 2" xfId="48496"/>
    <cellStyle name="Comma 5 2 9 4 2 2 3" xfId="36063"/>
    <cellStyle name="Comma 5 2 9 4 2 3" xfId="18614"/>
    <cellStyle name="Comma 5 2 9 4 2 3 2" xfId="43489"/>
    <cellStyle name="Comma 5 2 9 4 2 4" xfId="31056"/>
    <cellStyle name="Comma 5 2 9 4 3" xfId="12632"/>
    <cellStyle name="Comma 5 2 9 4 3 2" xfId="25066"/>
    <cellStyle name="Comma 5 2 9 4 3 2 2" xfId="49941"/>
    <cellStyle name="Comma 5 2 9 4 3 3" xfId="37508"/>
    <cellStyle name="Comma 5 2 9 4 4" xfId="9073"/>
    <cellStyle name="Comma 5 2 9 4 4 2" xfId="21516"/>
    <cellStyle name="Comma 5 2 9 4 4 2 2" xfId="46391"/>
    <cellStyle name="Comma 5 2 9 4 4 3" xfId="33958"/>
    <cellStyle name="Comma 5 2 9 4 5" xfId="4055"/>
    <cellStyle name="Comma 5 2 9 4 5 2" xfId="16509"/>
    <cellStyle name="Comma 5 2 9 4 5 2 2" xfId="41384"/>
    <cellStyle name="Comma 5 2 9 4 5 3" xfId="28951"/>
    <cellStyle name="Comma 5 2 9 4 6" xfId="14817"/>
    <cellStyle name="Comma 5 2 9 4 6 2" xfId="39692"/>
    <cellStyle name="Comma 5 2 9 4 7" xfId="27251"/>
    <cellStyle name="Comma 5 2 9 5" xfId="974"/>
    <cellStyle name="Comma 5 2 9 5 2" xfId="10133"/>
    <cellStyle name="Comma 5 2 9 5 2 2" xfId="22576"/>
    <cellStyle name="Comma 5 2 9 5 2 2 2" xfId="47451"/>
    <cellStyle name="Comma 5 2 9 5 2 3" xfId="35018"/>
    <cellStyle name="Comma 5 2 9 5 3" xfId="5117"/>
    <cellStyle name="Comma 5 2 9 5 3 2" xfId="17569"/>
    <cellStyle name="Comma 5 2 9 5 3 2 2" xfId="42444"/>
    <cellStyle name="Comma 5 2 9 5 3 3" xfId="30011"/>
    <cellStyle name="Comma 5 2 9 5 4" xfId="13774"/>
    <cellStyle name="Comma 5 2 9 5 4 2" xfId="38649"/>
    <cellStyle name="Comma 5 2 9 5 5" xfId="26208"/>
    <cellStyle name="Comma 5 2 9 6" xfId="8189"/>
    <cellStyle name="Comma 5 2 9 6 2" xfId="20633"/>
    <cellStyle name="Comma 5 2 9 6 2 2" xfId="45508"/>
    <cellStyle name="Comma 5 2 9 6 3" xfId="33075"/>
    <cellStyle name="Comma 5 2 9 7" xfId="11589"/>
    <cellStyle name="Comma 5 2 9 7 2" xfId="24023"/>
    <cellStyle name="Comma 5 2 9 7 2 2" xfId="48898"/>
    <cellStyle name="Comma 5 2 9 7 3" xfId="36465"/>
    <cellStyle name="Comma 5 2 9 8" xfId="6666"/>
    <cellStyle name="Comma 5 2 9 8 2" xfId="19115"/>
    <cellStyle name="Comma 5 2 9 8 2 2" xfId="43990"/>
    <cellStyle name="Comma 5 2 9 8 3" xfId="31557"/>
    <cellStyle name="Comma 5 2 9 9" xfId="3120"/>
    <cellStyle name="Comma 5 2 9 9 2" xfId="15626"/>
    <cellStyle name="Comma 5 2 9 9 2 2" xfId="40501"/>
    <cellStyle name="Comma 5 2 9 9 3" xfId="28060"/>
    <cellStyle name="Comma 5 20" xfId="25383"/>
    <cellStyle name="Comma 5 3" xfId="129"/>
    <cellStyle name="Comma 5 3 10" xfId="953"/>
    <cellStyle name="Comma 5 3 10 2" xfId="11568"/>
    <cellStyle name="Comma 5 3 10 2 2" xfId="24002"/>
    <cellStyle name="Comma 5 3 10 2 2 2" xfId="48877"/>
    <cellStyle name="Comma 5 3 10 2 3" xfId="36444"/>
    <cellStyle name="Comma 5 3 10 3" xfId="10112"/>
    <cellStyle name="Comma 5 3 10 3 2" xfId="22555"/>
    <cellStyle name="Comma 5 3 10 3 2 2" xfId="47430"/>
    <cellStyle name="Comma 5 3 10 3 3" xfId="34997"/>
    <cellStyle name="Comma 5 3 10 4" xfId="5096"/>
    <cellStyle name="Comma 5 3 10 4 2" xfId="17548"/>
    <cellStyle name="Comma 5 3 10 4 2 2" xfId="42423"/>
    <cellStyle name="Comma 5 3 10 4 3" xfId="29990"/>
    <cellStyle name="Comma 5 3 10 5" xfId="13753"/>
    <cellStyle name="Comma 5 3 10 5 2" xfId="38628"/>
    <cellStyle name="Comma 5 3 10 6" xfId="26187"/>
    <cellStyle name="Comma 5 3 11" xfId="923"/>
    <cellStyle name="Comma 5 3 11 2" xfId="7720"/>
    <cellStyle name="Comma 5 3 11 2 2" xfId="20166"/>
    <cellStyle name="Comma 5 3 11 2 2 2" xfId="45041"/>
    <cellStyle name="Comma 5 3 11 2 3" xfId="32608"/>
    <cellStyle name="Comma 5 3 11 3" xfId="13723"/>
    <cellStyle name="Comma 5 3 11 3 2" xfId="38598"/>
    <cellStyle name="Comma 5 3 11 4" xfId="26157"/>
    <cellStyle name="Comma 5 3 12" xfId="11538"/>
    <cellStyle name="Comma 5 3 12 2" xfId="23972"/>
    <cellStyle name="Comma 5 3 12 2 2" xfId="48847"/>
    <cellStyle name="Comma 5 3 12 3" xfId="36414"/>
    <cellStyle name="Comma 5 3 13" xfId="6500"/>
    <cellStyle name="Comma 5 3 13 2" xfId="18949"/>
    <cellStyle name="Comma 5 3 13 2 2" xfId="43824"/>
    <cellStyle name="Comma 5 3 13 3" xfId="31391"/>
    <cellStyle name="Comma 5 3 14" xfId="2641"/>
    <cellStyle name="Comma 5 3 14 2" xfId="15159"/>
    <cellStyle name="Comma 5 3 14 2 2" xfId="40034"/>
    <cellStyle name="Comma 5 3 14 3" xfId="27593"/>
    <cellStyle name="Comma 5 3 15" xfId="12961"/>
    <cellStyle name="Comma 5 3 15 2" xfId="37836"/>
    <cellStyle name="Comma 5 3 16" xfId="25395"/>
    <cellStyle name="Comma 5 3 2" xfId="155"/>
    <cellStyle name="Comma 5 3 2 10" xfId="11670"/>
    <cellStyle name="Comma 5 3 2 10 2" xfId="24104"/>
    <cellStyle name="Comma 5 3 2 10 2 2" xfId="48979"/>
    <cellStyle name="Comma 5 3 2 10 3" xfId="36546"/>
    <cellStyle name="Comma 5 3 2 11" xfId="6530"/>
    <cellStyle name="Comma 5 3 2 11 2" xfId="18979"/>
    <cellStyle name="Comma 5 3 2 11 2 2" xfId="43854"/>
    <cellStyle name="Comma 5 3 2 11 3" xfId="31421"/>
    <cellStyle name="Comma 5 3 2 12" xfId="2698"/>
    <cellStyle name="Comma 5 3 2 12 2" xfId="15216"/>
    <cellStyle name="Comma 5 3 2 12 2 2" xfId="40091"/>
    <cellStyle name="Comma 5 3 2 12 3" xfId="27650"/>
    <cellStyle name="Comma 5 3 2 13" xfId="12985"/>
    <cellStyle name="Comma 5 3 2 13 2" xfId="37860"/>
    <cellStyle name="Comma 5 3 2 14" xfId="25419"/>
    <cellStyle name="Comma 5 3 2 2" xfId="508"/>
    <cellStyle name="Comma 5 3 2 2 10" xfId="2902"/>
    <cellStyle name="Comma 5 3 2 2 10 2" xfId="15420"/>
    <cellStyle name="Comma 5 3 2 2 10 2 2" xfId="40295"/>
    <cellStyle name="Comma 5 3 2 2 10 3" xfId="27854"/>
    <cellStyle name="Comma 5 3 2 2 11" xfId="13321"/>
    <cellStyle name="Comma 5 3 2 2 11 2" xfId="38196"/>
    <cellStyle name="Comma 5 3 2 2 12" xfId="25755"/>
    <cellStyle name="Comma 5 3 2 2 2" xfId="867"/>
    <cellStyle name="Comma 5 3 2 2 2 2" xfId="1320"/>
    <cellStyle name="Comma 5 3 2 2 2 2 2" xfId="9358"/>
    <cellStyle name="Comma 5 3 2 2 2 2 2 2" xfId="21801"/>
    <cellStyle name="Comma 5 3 2 2 2 2 2 2 2" xfId="46676"/>
    <cellStyle name="Comma 5 3 2 2 2 2 2 3" xfId="34243"/>
    <cellStyle name="Comma 5 3 2 2 2 2 3" xfId="4340"/>
    <cellStyle name="Comma 5 3 2 2 2 2 3 2" xfId="16794"/>
    <cellStyle name="Comma 5 3 2 2 2 2 3 2 2" xfId="41669"/>
    <cellStyle name="Comma 5 3 2 2 2 2 3 3" xfId="29236"/>
    <cellStyle name="Comma 5 3 2 2 2 2 4" xfId="14120"/>
    <cellStyle name="Comma 5 3 2 2 2 2 4 2" xfId="38995"/>
    <cellStyle name="Comma 5 3 2 2 2 2 5" xfId="26554"/>
    <cellStyle name="Comma 5 3 2 2 2 3" xfId="5465"/>
    <cellStyle name="Comma 5 3 2 2 2 3 2" xfId="10481"/>
    <cellStyle name="Comma 5 3 2 2 2 3 2 2" xfId="22924"/>
    <cellStyle name="Comma 5 3 2 2 2 3 2 2 2" xfId="47799"/>
    <cellStyle name="Comma 5 3 2 2 2 3 2 3" xfId="35366"/>
    <cellStyle name="Comma 5 3 2 2 2 3 3" xfId="17917"/>
    <cellStyle name="Comma 5 3 2 2 2 3 3 2" xfId="42792"/>
    <cellStyle name="Comma 5 3 2 2 2 3 4" xfId="30359"/>
    <cellStyle name="Comma 5 3 2 2 2 4" xfId="8474"/>
    <cellStyle name="Comma 5 3 2 2 2 4 2" xfId="20918"/>
    <cellStyle name="Comma 5 3 2 2 2 4 2 2" xfId="45793"/>
    <cellStyle name="Comma 5 3 2 2 2 4 3" xfId="33360"/>
    <cellStyle name="Comma 5 3 2 2 2 5" xfId="11935"/>
    <cellStyle name="Comma 5 3 2 2 2 5 2" xfId="24369"/>
    <cellStyle name="Comma 5 3 2 2 2 5 2 2" xfId="49244"/>
    <cellStyle name="Comma 5 3 2 2 2 5 3" xfId="36811"/>
    <cellStyle name="Comma 5 3 2 2 2 6" xfId="6951"/>
    <cellStyle name="Comma 5 3 2 2 2 6 2" xfId="19400"/>
    <cellStyle name="Comma 5 3 2 2 2 6 2 2" xfId="44275"/>
    <cellStyle name="Comma 5 3 2 2 2 6 3" xfId="31842"/>
    <cellStyle name="Comma 5 3 2 2 2 7" xfId="3405"/>
    <cellStyle name="Comma 5 3 2 2 2 7 2" xfId="15911"/>
    <cellStyle name="Comma 5 3 2 2 2 7 2 2" xfId="40786"/>
    <cellStyle name="Comma 5 3 2 2 2 7 3" xfId="28345"/>
    <cellStyle name="Comma 5 3 2 2 2 8" xfId="13668"/>
    <cellStyle name="Comma 5 3 2 2 2 8 2" xfId="38543"/>
    <cellStyle name="Comma 5 3 2 2 2 9" xfId="26102"/>
    <cellStyle name="Comma 5 3 2 2 3" xfId="1668"/>
    <cellStyle name="Comma 5 3 2 2 3 2" xfId="4406"/>
    <cellStyle name="Comma 5 3 2 2 3 2 2" xfId="9424"/>
    <cellStyle name="Comma 5 3 2 2 3 2 2 2" xfId="21867"/>
    <cellStyle name="Comma 5 3 2 2 3 2 2 2 2" xfId="46742"/>
    <cellStyle name="Comma 5 3 2 2 3 2 2 3" xfId="34309"/>
    <cellStyle name="Comma 5 3 2 2 3 2 3" xfId="16860"/>
    <cellStyle name="Comma 5 3 2 2 3 2 3 2" xfId="41735"/>
    <cellStyle name="Comma 5 3 2 2 3 2 4" xfId="29302"/>
    <cellStyle name="Comma 5 3 2 2 3 3" xfId="5814"/>
    <cellStyle name="Comma 5 3 2 2 3 3 2" xfId="10829"/>
    <cellStyle name="Comma 5 3 2 2 3 3 2 2" xfId="23272"/>
    <cellStyle name="Comma 5 3 2 2 3 3 2 2 2" xfId="48147"/>
    <cellStyle name="Comma 5 3 2 2 3 3 2 3" xfId="35714"/>
    <cellStyle name="Comma 5 3 2 2 3 3 3" xfId="18265"/>
    <cellStyle name="Comma 5 3 2 2 3 3 3 2" xfId="43140"/>
    <cellStyle name="Comma 5 3 2 2 3 3 4" xfId="30707"/>
    <cellStyle name="Comma 5 3 2 2 3 4" xfId="8540"/>
    <cellStyle name="Comma 5 3 2 2 3 4 2" xfId="20984"/>
    <cellStyle name="Comma 5 3 2 2 3 4 2 2" xfId="45859"/>
    <cellStyle name="Comma 5 3 2 2 3 4 3" xfId="33426"/>
    <cellStyle name="Comma 5 3 2 2 3 5" xfId="12283"/>
    <cellStyle name="Comma 5 3 2 2 3 5 2" xfId="24717"/>
    <cellStyle name="Comma 5 3 2 2 3 5 2 2" xfId="49592"/>
    <cellStyle name="Comma 5 3 2 2 3 5 3" xfId="37159"/>
    <cellStyle name="Comma 5 3 2 2 3 6" xfId="7017"/>
    <cellStyle name="Comma 5 3 2 2 3 6 2" xfId="19466"/>
    <cellStyle name="Comma 5 3 2 2 3 6 2 2" xfId="44341"/>
    <cellStyle name="Comma 5 3 2 2 3 6 3" xfId="31908"/>
    <cellStyle name="Comma 5 3 2 2 3 7" xfId="3471"/>
    <cellStyle name="Comma 5 3 2 2 3 7 2" xfId="15977"/>
    <cellStyle name="Comma 5 3 2 2 3 7 2 2" xfId="40852"/>
    <cellStyle name="Comma 5 3 2 2 3 7 3" xfId="28411"/>
    <cellStyle name="Comma 5 3 2 2 3 8" xfId="14468"/>
    <cellStyle name="Comma 5 3 2 2 3 8 2" xfId="39343"/>
    <cellStyle name="Comma 5 3 2 2 3 9" xfId="26902"/>
    <cellStyle name="Comma 5 3 2 2 4" xfId="2426"/>
    <cellStyle name="Comma 5 3 2 2 4 2" xfId="5050"/>
    <cellStyle name="Comma 5 3 2 2 4 2 2" xfId="10067"/>
    <cellStyle name="Comma 5 3 2 2 4 2 2 2" xfId="22510"/>
    <cellStyle name="Comma 5 3 2 2 4 2 2 2 2" xfId="47385"/>
    <cellStyle name="Comma 5 3 2 2 4 2 2 3" xfId="34952"/>
    <cellStyle name="Comma 5 3 2 2 4 2 3" xfId="17503"/>
    <cellStyle name="Comma 5 3 2 2 4 2 3 2" xfId="42378"/>
    <cellStyle name="Comma 5 3 2 2 4 2 4" xfId="29945"/>
    <cellStyle name="Comma 5 3 2 2 4 3" xfId="6448"/>
    <cellStyle name="Comma 5 3 2 2 4 3 2" xfId="11463"/>
    <cellStyle name="Comma 5 3 2 2 4 3 2 2" xfId="23906"/>
    <cellStyle name="Comma 5 3 2 2 4 3 2 2 2" xfId="48781"/>
    <cellStyle name="Comma 5 3 2 2 4 3 2 3" xfId="36348"/>
    <cellStyle name="Comma 5 3 2 2 4 3 3" xfId="18899"/>
    <cellStyle name="Comma 5 3 2 2 4 3 3 2" xfId="43774"/>
    <cellStyle name="Comma 5 3 2 2 4 3 4" xfId="31341"/>
    <cellStyle name="Comma 5 3 2 2 4 4" xfId="8155"/>
    <cellStyle name="Comma 5 3 2 2 4 4 2" xfId="20601"/>
    <cellStyle name="Comma 5 3 2 2 4 4 2 2" xfId="45476"/>
    <cellStyle name="Comma 5 3 2 2 4 4 3" xfId="33043"/>
    <cellStyle name="Comma 5 3 2 2 4 5" xfId="12917"/>
    <cellStyle name="Comma 5 3 2 2 4 5 2" xfId="25351"/>
    <cellStyle name="Comma 5 3 2 2 4 5 2 2" xfId="50226"/>
    <cellStyle name="Comma 5 3 2 2 4 5 3" xfId="37793"/>
    <cellStyle name="Comma 5 3 2 2 4 6" xfId="7661"/>
    <cellStyle name="Comma 5 3 2 2 4 6 2" xfId="20109"/>
    <cellStyle name="Comma 5 3 2 2 4 6 2 2" xfId="44984"/>
    <cellStyle name="Comma 5 3 2 2 4 6 3" xfId="32551"/>
    <cellStyle name="Comma 5 3 2 2 4 7" xfId="3085"/>
    <cellStyle name="Comma 5 3 2 2 4 7 2" xfId="15594"/>
    <cellStyle name="Comma 5 3 2 2 4 7 2 2" xfId="40469"/>
    <cellStyle name="Comma 5 3 2 2 4 7 3" xfId="28028"/>
    <cellStyle name="Comma 5 3 2 2 4 8" xfId="15102"/>
    <cellStyle name="Comma 5 3 2 2 4 8 2" xfId="39977"/>
    <cellStyle name="Comma 5 3 2 2 4 9" xfId="27536"/>
    <cellStyle name="Comma 5 3 2 2 5" xfId="1259"/>
    <cellStyle name="Comma 5 3 2 2 5 2" xfId="9041"/>
    <cellStyle name="Comma 5 3 2 2 5 2 2" xfId="21484"/>
    <cellStyle name="Comma 5 3 2 2 5 2 2 2" xfId="46359"/>
    <cellStyle name="Comma 5 3 2 2 5 2 3" xfId="33926"/>
    <cellStyle name="Comma 5 3 2 2 5 3" xfId="4023"/>
    <cellStyle name="Comma 5 3 2 2 5 3 2" xfId="16477"/>
    <cellStyle name="Comma 5 3 2 2 5 3 2 2" xfId="41352"/>
    <cellStyle name="Comma 5 3 2 2 5 3 3" xfId="28919"/>
    <cellStyle name="Comma 5 3 2 2 5 4" xfId="14059"/>
    <cellStyle name="Comma 5 3 2 2 5 4 2" xfId="38934"/>
    <cellStyle name="Comma 5 3 2 2 5 5" xfId="26493"/>
    <cellStyle name="Comma 5 3 2 2 6" xfId="5404"/>
    <cellStyle name="Comma 5 3 2 2 6 2" xfId="10420"/>
    <cellStyle name="Comma 5 3 2 2 6 2 2" xfId="22863"/>
    <cellStyle name="Comma 5 3 2 2 6 2 2 2" xfId="47738"/>
    <cellStyle name="Comma 5 3 2 2 6 2 3" xfId="35305"/>
    <cellStyle name="Comma 5 3 2 2 6 3" xfId="17856"/>
    <cellStyle name="Comma 5 3 2 2 6 3 2" xfId="42731"/>
    <cellStyle name="Comma 5 3 2 2 6 4" xfId="30298"/>
    <cellStyle name="Comma 5 3 2 2 7" xfId="7981"/>
    <cellStyle name="Comma 5 3 2 2 7 2" xfId="20427"/>
    <cellStyle name="Comma 5 3 2 2 7 2 2" xfId="45302"/>
    <cellStyle name="Comma 5 3 2 2 7 3" xfId="32869"/>
    <cellStyle name="Comma 5 3 2 2 8" xfId="11874"/>
    <cellStyle name="Comma 5 3 2 2 8 2" xfId="24308"/>
    <cellStyle name="Comma 5 3 2 2 8 2 2" xfId="49183"/>
    <cellStyle name="Comma 5 3 2 2 8 3" xfId="36750"/>
    <cellStyle name="Comma 5 3 2 2 9" xfId="6634"/>
    <cellStyle name="Comma 5 3 2 2 9 2" xfId="19083"/>
    <cellStyle name="Comma 5 3 2 2 9 2 2" xfId="43958"/>
    <cellStyle name="Comma 5 3 2 2 9 3" xfId="31525"/>
    <cellStyle name="Comma 5 3 2 3" xfId="401"/>
    <cellStyle name="Comma 5 3 2 3 10" xfId="13217"/>
    <cellStyle name="Comma 5 3 2 3 10 2" xfId="38092"/>
    <cellStyle name="Comma 5 3 2 3 11" xfId="25651"/>
    <cellStyle name="Comma 5 3 2 3 2" xfId="761"/>
    <cellStyle name="Comma 5 3 2 3 2 2" xfId="1321"/>
    <cellStyle name="Comma 5 3 2 3 2 2 2" xfId="9425"/>
    <cellStyle name="Comma 5 3 2 3 2 2 2 2" xfId="21868"/>
    <cellStyle name="Comma 5 3 2 3 2 2 2 2 2" xfId="46743"/>
    <cellStyle name="Comma 5 3 2 3 2 2 2 3" xfId="34310"/>
    <cellStyle name="Comma 5 3 2 3 2 2 3" xfId="4407"/>
    <cellStyle name="Comma 5 3 2 3 2 2 3 2" xfId="16861"/>
    <cellStyle name="Comma 5 3 2 3 2 2 3 2 2" xfId="41736"/>
    <cellStyle name="Comma 5 3 2 3 2 2 3 3" xfId="29303"/>
    <cellStyle name="Comma 5 3 2 3 2 2 4" xfId="14121"/>
    <cellStyle name="Comma 5 3 2 3 2 2 4 2" xfId="38996"/>
    <cellStyle name="Comma 5 3 2 3 2 2 5" xfId="26555"/>
    <cellStyle name="Comma 5 3 2 3 2 3" xfId="5466"/>
    <cellStyle name="Comma 5 3 2 3 2 3 2" xfId="10482"/>
    <cellStyle name="Comma 5 3 2 3 2 3 2 2" xfId="22925"/>
    <cellStyle name="Comma 5 3 2 3 2 3 2 2 2" xfId="47800"/>
    <cellStyle name="Comma 5 3 2 3 2 3 2 3" xfId="35367"/>
    <cellStyle name="Comma 5 3 2 3 2 3 3" xfId="17918"/>
    <cellStyle name="Comma 5 3 2 3 2 3 3 2" xfId="42793"/>
    <cellStyle name="Comma 5 3 2 3 2 3 4" xfId="30360"/>
    <cellStyle name="Comma 5 3 2 3 2 4" xfId="8541"/>
    <cellStyle name="Comma 5 3 2 3 2 4 2" xfId="20985"/>
    <cellStyle name="Comma 5 3 2 3 2 4 2 2" xfId="45860"/>
    <cellStyle name="Comma 5 3 2 3 2 4 3" xfId="33427"/>
    <cellStyle name="Comma 5 3 2 3 2 5" xfId="11936"/>
    <cellStyle name="Comma 5 3 2 3 2 5 2" xfId="24370"/>
    <cellStyle name="Comma 5 3 2 3 2 5 2 2" xfId="49245"/>
    <cellStyle name="Comma 5 3 2 3 2 5 3" xfId="36812"/>
    <cellStyle name="Comma 5 3 2 3 2 6" xfId="7018"/>
    <cellStyle name="Comma 5 3 2 3 2 6 2" xfId="19467"/>
    <cellStyle name="Comma 5 3 2 3 2 6 2 2" xfId="44342"/>
    <cellStyle name="Comma 5 3 2 3 2 6 3" xfId="31909"/>
    <cellStyle name="Comma 5 3 2 3 2 7" xfId="3472"/>
    <cellStyle name="Comma 5 3 2 3 2 7 2" xfId="15978"/>
    <cellStyle name="Comma 5 3 2 3 2 7 2 2" xfId="40853"/>
    <cellStyle name="Comma 5 3 2 3 2 7 3" xfId="28412"/>
    <cellStyle name="Comma 5 3 2 3 2 8" xfId="13564"/>
    <cellStyle name="Comma 5 3 2 3 2 8 2" xfId="38439"/>
    <cellStyle name="Comma 5 3 2 3 2 9" xfId="25998"/>
    <cellStyle name="Comma 5 3 2 3 3" xfId="1669"/>
    <cellStyle name="Comma 5 3 2 3 3 2" xfId="4946"/>
    <cellStyle name="Comma 5 3 2 3 3 2 2" xfId="9963"/>
    <cellStyle name="Comma 5 3 2 3 3 2 2 2" xfId="22406"/>
    <cellStyle name="Comma 5 3 2 3 3 2 2 2 2" xfId="47281"/>
    <cellStyle name="Comma 5 3 2 3 3 2 2 3" xfId="34848"/>
    <cellStyle name="Comma 5 3 2 3 3 2 3" xfId="17399"/>
    <cellStyle name="Comma 5 3 2 3 3 2 3 2" xfId="42274"/>
    <cellStyle name="Comma 5 3 2 3 3 2 4" xfId="29841"/>
    <cellStyle name="Comma 5 3 2 3 3 3" xfId="5815"/>
    <cellStyle name="Comma 5 3 2 3 3 3 2" xfId="10830"/>
    <cellStyle name="Comma 5 3 2 3 3 3 2 2" xfId="23273"/>
    <cellStyle name="Comma 5 3 2 3 3 3 2 2 2" xfId="48148"/>
    <cellStyle name="Comma 5 3 2 3 3 3 2 3" xfId="35715"/>
    <cellStyle name="Comma 5 3 2 3 3 3 3" xfId="18266"/>
    <cellStyle name="Comma 5 3 2 3 3 3 3 2" xfId="43141"/>
    <cellStyle name="Comma 5 3 2 3 3 3 4" xfId="30708"/>
    <cellStyle name="Comma 5 3 2 3 3 4" xfId="8370"/>
    <cellStyle name="Comma 5 3 2 3 3 4 2" xfId="20814"/>
    <cellStyle name="Comma 5 3 2 3 3 4 2 2" xfId="45689"/>
    <cellStyle name="Comma 5 3 2 3 3 4 3" xfId="33256"/>
    <cellStyle name="Comma 5 3 2 3 3 5" xfId="12284"/>
    <cellStyle name="Comma 5 3 2 3 3 5 2" xfId="24718"/>
    <cellStyle name="Comma 5 3 2 3 3 5 2 2" xfId="49593"/>
    <cellStyle name="Comma 5 3 2 3 3 5 3" xfId="37160"/>
    <cellStyle name="Comma 5 3 2 3 3 6" xfId="7557"/>
    <cellStyle name="Comma 5 3 2 3 3 6 2" xfId="20005"/>
    <cellStyle name="Comma 5 3 2 3 3 6 2 2" xfId="44880"/>
    <cellStyle name="Comma 5 3 2 3 3 6 3" xfId="32447"/>
    <cellStyle name="Comma 5 3 2 3 3 7" xfId="3301"/>
    <cellStyle name="Comma 5 3 2 3 3 7 2" xfId="15807"/>
    <cellStyle name="Comma 5 3 2 3 3 7 2 2" xfId="40682"/>
    <cellStyle name="Comma 5 3 2 3 3 7 3" xfId="28241"/>
    <cellStyle name="Comma 5 3 2 3 3 8" xfId="14469"/>
    <cellStyle name="Comma 5 3 2 3 3 8 2" xfId="39344"/>
    <cellStyle name="Comma 5 3 2 3 3 9" xfId="26903"/>
    <cellStyle name="Comma 5 3 2 3 4" xfId="2319"/>
    <cellStyle name="Comma 5 3 2 3 4 2" xfId="6344"/>
    <cellStyle name="Comma 5 3 2 3 4 2 2" xfId="11359"/>
    <cellStyle name="Comma 5 3 2 3 4 2 2 2" xfId="23802"/>
    <cellStyle name="Comma 5 3 2 3 4 2 2 2 2" xfId="48677"/>
    <cellStyle name="Comma 5 3 2 3 4 2 2 3" xfId="36244"/>
    <cellStyle name="Comma 5 3 2 3 4 2 3" xfId="18795"/>
    <cellStyle name="Comma 5 3 2 3 4 2 3 2" xfId="43670"/>
    <cellStyle name="Comma 5 3 2 3 4 2 4" xfId="31237"/>
    <cellStyle name="Comma 5 3 2 3 4 3" xfId="12813"/>
    <cellStyle name="Comma 5 3 2 3 4 3 2" xfId="25247"/>
    <cellStyle name="Comma 5 3 2 3 4 3 2 2" xfId="50122"/>
    <cellStyle name="Comma 5 3 2 3 4 3 3" xfId="37689"/>
    <cellStyle name="Comma 5 3 2 3 4 4" xfId="9254"/>
    <cellStyle name="Comma 5 3 2 3 4 4 2" xfId="21697"/>
    <cellStyle name="Comma 5 3 2 3 4 4 2 2" xfId="46572"/>
    <cellStyle name="Comma 5 3 2 3 4 4 3" xfId="34139"/>
    <cellStyle name="Comma 5 3 2 3 4 5" xfId="4236"/>
    <cellStyle name="Comma 5 3 2 3 4 5 2" xfId="16690"/>
    <cellStyle name="Comma 5 3 2 3 4 5 2 2" xfId="41565"/>
    <cellStyle name="Comma 5 3 2 3 4 5 3" xfId="29132"/>
    <cellStyle name="Comma 5 3 2 3 4 6" xfId="14998"/>
    <cellStyle name="Comma 5 3 2 3 4 6 2" xfId="39873"/>
    <cellStyle name="Comma 5 3 2 3 4 7" xfId="27432"/>
    <cellStyle name="Comma 5 3 2 3 5" xfId="1155"/>
    <cellStyle name="Comma 5 3 2 3 5 2" xfId="10316"/>
    <cellStyle name="Comma 5 3 2 3 5 2 2" xfId="22759"/>
    <cellStyle name="Comma 5 3 2 3 5 2 2 2" xfId="47634"/>
    <cellStyle name="Comma 5 3 2 3 5 2 3" xfId="35201"/>
    <cellStyle name="Comma 5 3 2 3 5 3" xfId="5300"/>
    <cellStyle name="Comma 5 3 2 3 5 3 2" xfId="17752"/>
    <cellStyle name="Comma 5 3 2 3 5 3 2 2" xfId="42627"/>
    <cellStyle name="Comma 5 3 2 3 5 3 3" xfId="30194"/>
    <cellStyle name="Comma 5 3 2 3 5 4" xfId="13955"/>
    <cellStyle name="Comma 5 3 2 3 5 4 2" xfId="38830"/>
    <cellStyle name="Comma 5 3 2 3 5 5" xfId="26389"/>
    <cellStyle name="Comma 5 3 2 3 6" xfId="7877"/>
    <cellStyle name="Comma 5 3 2 3 6 2" xfId="20323"/>
    <cellStyle name="Comma 5 3 2 3 6 2 2" xfId="45198"/>
    <cellStyle name="Comma 5 3 2 3 6 3" xfId="32765"/>
    <cellStyle name="Comma 5 3 2 3 7" xfId="11770"/>
    <cellStyle name="Comma 5 3 2 3 7 2" xfId="24204"/>
    <cellStyle name="Comma 5 3 2 3 7 2 2" xfId="49079"/>
    <cellStyle name="Comma 5 3 2 3 7 3" xfId="36646"/>
    <cellStyle name="Comma 5 3 2 3 8" xfId="6847"/>
    <cellStyle name="Comma 5 3 2 3 8 2" xfId="19296"/>
    <cellStyle name="Comma 5 3 2 3 8 2 2" xfId="44171"/>
    <cellStyle name="Comma 5 3 2 3 8 3" xfId="31738"/>
    <cellStyle name="Comma 5 3 2 3 9" xfId="2798"/>
    <cellStyle name="Comma 5 3 2 3 9 2" xfId="15316"/>
    <cellStyle name="Comma 5 3 2 3 9 2 2" xfId="40191"/>
    <cellStyle name="Comma 5 3 2 3 9 3" xfId="27750"/>
    <cellStyle name="Comma 5 3 2 4" xfId="299"/>
    <cellStyle name="Comma 5 3 2 4 2" xfId="1319"/>
    <cellStyle name="Comma 5 3 2 4 2 2" xfId="9154"/>
    <cellStyle name="Comma 5 3 2 4 2 2 2" xfId="21597"/>
    <cellStyle name="Comma 5 3 2 4 2 2 2 2" xfId="46472"/>
    <cellStyle name="Comma 5 3 2 4 2 2 3" xfId="34039"/>
    <cellStyle name="Comma 5 3 2 4 2 3" xfId="4136"/>
    <cellStyle name="Comma 5 3 2 4 2 3 2" xfId="16590"/>
    <cellStyle name="Comma 5 3 2 4 2 3 2 2" xfId="41465"/>
    <cellStyle name="Comma 5 3 2 4 2 3 3" xfId="29032"/>
    <cellStyle name="Comma 5 3 2 4 2 4" xfId="14119"/>
    <cellStyle name="Comma 5 3 2 4 2 4 2" xfId="38994"/>
    <cellStyle name="Comma 5 3 2 4 2 5" xfId="26553"/>
    <cellStyle name="Comma 5 3 2 4 3" xfId="5464"/>
    <cellStyle name="Comma 5 3 2 4 3 2" xfId="10480"/>
    <cellStyle name="Comma 5 3 2 4 3 2 2" xfId="22923"/>
    <cellStyle name="Comma 5 3 2 4 3 2 2 2" xfId="47798"/>
    <cellStyle name="Comma 5 3 2 4 3 2 3" xfId="35365"/>
    <cellStyle name="Comma 5 3 2 4 3 3" xfId="17916"/>
    <cellStyle name="Comma 5 3 2 4 3 3 2" xfId="42791"/>
    <cellStyle name="Comma 5 3 2 4 3 4" xfId="30358"/>
    <cellStyle name="Comma 5 3 2 4 4" xfId="8270"/>
    <cellStyle name="Comma 5 3 2 4 4 2" xfId="20714"/>
    <cellStyle name="Comma 5 3 2 4 4 2 2" xfId="45589"/>
    <cellStyle name="Comma 5 3 2 4 4 3" xfId="33156"/>
    <cellStyle name="Comma 5 3 2 4 5" xfId="11934"/>
    <cellStyle name="Comma 5 3 2 4 5 2" xfId="24368"/>
    <cellStyle name="Comma 5 3 2 4 5 2 2" xfId="49243"/>
    <cellStyle name="Comma 5 3 2 4 5 3" xfId="36810"/>
    <cellStyle name="Comma 5 3 2 4 6" xfId="6747"/>
    <cellStyle name="Comma 5 3 2 4 6 2" xfId="19196"/>
    <cellStyle name="Comma 5 3 2 4 6 2 2" xfId="44071"/>
    <cellStyle name="Comma 5 3 2 4 6 3" xfId="31638"/>
    <cellStyle name="Comma 5 3 2 4 7" xfId="3201"/>
    <cellStyle name="Comma 5 3 2 4 7 2" xfId="15707"/>
    <cellStyle name="Comma 5 3 2 4 7 2 2" xfId="40582"/>
    <cellStyle name="Comma 5 3 2 4 7 3" xfId="28141"/>
    <cellStyle name="Comma 5 3 2 4 8" xfId="13117"/>
    <cellStyle name="Comma 5 3 2 4 8 2" xfId="37992"/>
    <cellStyle name="Comma 5 3 2 4 9" xfId="25551"/>
    <cellStyle name="Comma 5 3 2 5" xfId="660"/>
    <cellStyle name="Comma 5 3 2 5 2" xfId="1667"/>
    <cellStyle name="Comma 5 3 2 5 2 2" xfId="9423"/>
    <cellStyle name="Comma 5 3 2 5 2 2 2" xfId="21866"/>
    <cellStyle name="Comma 5 3 2 5 2 2 2 2" xfId="46741"/>
    <cellStyle name="Comma 5 3 2 5 2 2 3" xfId="34308"/>
    <cellStyle name="Comma 5 3 2 5 2 3" xfId="4405"/>
    <cellStyle name="Comma 5 3 2 5 2 3 2" xfId="16859"/>
    <cellStyle name="Comma 5 3 2 5 2 3 2 2" xfId="41734"/>
    <cellStyle name="Comma 5 3 2 5 2 3 3" xfId="29301"/>
    <cellStyle name="Comma 5 3 2 5 2 4" xfId="14467"/>
    <cellStyle name="Comma 5 3 2 5 2 4 2" xfId="39342"/>
    <cellStyle name="Comma 5 3 2 5 2 5" xfId="26901"/>
    <cellStyle name="Comma 5 3 2 5 3" xfId="5813"/>
    <cellStyle name="Comma 5 3 2 5 3 2" xfId="10828"/>
    <cellStyle name="Comma 5 3 2 5 3 2 2" xfId="23271"/>
    <cellStyle name="Comma 5 3 2 5 3 2 2 2" xfId="48146"/>
    <cellStyle name="Comma 5 3 2 5 3 2 3" xfId="35713"/>
    <cellStyle name="Comma 5 3 2 5 3 3" xfId="18264"/>
    <cellStyle name="Comma 5 3 2 5 3 3 2" xfId="43139"/>
    <cellStyle name="Comma 5 3 2 5 3 4" xfId="30706"/>
    <cellStyle name="Comma 5 3 2 5 4" xfId="8539"/>
    <cellStyle name="Comma 5 3 2 5 4 2" xfId="20983"/>
    <cellStyle name="Comma 5 3 2 5 4 2 2" xfId="45858"/>
    <cellStyle name="Comma 5 3 2 5 4 3" xfId="33425"/>
    <cellStyle name="Comma 5 3 2 5 5" xfId="12282"/>
    <cellStyle name="Comma 5 3 2 5 5 2" xfId="24716"/>
    <cellStyle name="Comma 5 3 2 5 5 2 2" xfId="49591"/>
    <cellStyle name="Comma 5 3 2 5 5 3" xfId="37158"/>
    <cellStyle name="Comma 5 3 2 5 6" xfId="7016"/>
    <cellStyle name="Comma 5 3 2 5 6 2" xfId="19465"/>
    <cellStyle name="Comma 5 3 2 5 6 2 2" xfId="44340"/>
    <cellStyle name="Comma 5 3 2 5 6 3" xfId="31907"/>
    <cellStyle name="Comma 5 3 2 5 7" xfId="3470"/>
    <cellStyle name="Comma 5 3 2 5 7 2" xfId="15976"/>
    <cellStyle name="Comma 5 3 2 5 7 2 2" xfId="40851"/>
    <cellStyle name="Comma 5 3 2 5 7 3" xfId="28410"/>
    <cellStyle name="Comma 5 3 2 5 8" xfId="13464"/>
    <cellStyle name="Comma 5 3 2 5 8 2" xfId="38339"/>
    <cellStyle name="Comma 5 3 2 5 9" xfId="25898"/>
    <cellStyle name="Comma 5 3 2 6" xfId="2217"/>
    <cellStyle name="Comma 5 3 2 6 2" xfId="4846"/>
    <cellStyle name="Comma 5 3 2 6 2 2" xfId="9863"/>
    <cellStyle name="Comma 5 3 2 6 2 2 2" xfId="22306"/>
    <cellStyle name="Comma 5 3 2 6 2 2 2 2" xfId="47181"/>
    <cellStyle name="Comma 5 3 2 6 2 2 3" xfId="34748"/>
    <cellStyle name="Comma 5 3 2 6 2 3" xfId="17299"/>
    <cellStyle name="Comma 5 3 2 6 2 3 2" xfId="42174"/>
    <cellStyle name="Comma 5 3 2 6 2 4" xfId="29741"/>
    <cellStyle name="Comma 5 3 2 6 3" xfId="6244"/>
    <cellStyle name="Comma 5 3 2 6 3 2" xfId="11259"/>
    <cellStyle name="Comma 5 3 2 6 3 2 2" xfId="23702"/>
    <cellStyle name="Comma 5 3 2 6 3 2 2 2" xfId="48577"/>
    <cellStyle name="Comma 5 3 2 6 3 2 3" xfId="36144"/>
    <cellStyle name="Comma 5 3 2 6 3 3" xfId="18695"/>
    <cellStyle name="Comma 5 3 2 6 3 3 2" xfId="43570"/>
    <cellStyle name="Comma 5 3 2 6 3 4" xfId="31137"/>
    <cellStyle name="Comma 5 3 2 6 4" xfId="8051"/>
    <cellStyle name="Comma 5 3 2 6 4 2" xfId="20497"/>
    <cellStyle name="Comma 5 3 2 6 4 2 2" xfId="45372"/>
    <cellStyle name="Comma 5 3 2 6 4 3" xfId="32939"/>
    <cellStyle name="Comma 5 3 2 6 5" xfId="12713"/>
    <cellStyle name="Comma 5 3 2 6 5 2" xfId="25147"/>
    <cellStyle name="Comma 5 3 2 6 5 2 2" xfId="50022"/>
    <cellStyle name="Comma 5 3 2 6 5 3" xfId="37589"/>
    <cellStyle name="Comma 5 3 2 6 6" xfId="7457"/>
    <cellStyle name="Comma 5 3 2 6 6 2" xfId="19905"/>
    <cellStyle name="Comma 5 3 2 6 6 2 2" xfId="44780"/>
    <cellStyle name="Comma 5 3 2 6 6 3" xfId="32347"/>
    <cellStyle name="Comma 5 3 2 6 7" xfId="2978"/>
    <cellStyle name="Comma 5 3 2 6 7 2" xfId="15490"/>
    <cellStyle name="Comma 5 3 2 6 7 2 2" xfId="40365"/>
    <cellStyle name="Comma 5 3 2 6 7 3" xfId="27924"/>
    <cellStyle name="Comma 5 3 2 6 8" xfId="14898"/>
    <cellStyle name="Comma 5 3 2 6 8 2" xfId="39773"/>
    <cellStyle name="Comma 5 3 2 6 9" xfId="27332"/>
    <cellStyle name="Comma 5 3 2 7" xfId="1055"/>
    <cellStyle name="Comma 5 3 2 7 2" xfId="8937"/>
    <cellStyle name="Comma 5 3 2 7 2 2" xfId="21380"/>
    <cellStyle name="Comma 5 3 2 7 2 2 2" xfId="46255"/>
    <cellStyle name="Comma 5 3 2 7 2 3" xfId="33822"/>
    <cellStyle name="Comma 5 3 2 7 3" xfId="3919"/>
    <cellStyle name="Comma 5 3 2 7 3 2" xfId="16373"/>
    <cellStyle name="Comma 5 3 2 7 3 2 2" xfId="41248"/>
    <cellStyle name="Comma 5 3 2 7 3 3" xfId="28815"/>
    <cellStyle name="Comma 5 3 2 7 4" xfId="13855"/>
    <cellStyle name="Comma 5 3 2 7 4 2" xfId="38730"/>
    <cellStyle name="Comma 5 3 2 7 5" xfId="26289"/>
    <cellStyle name="Comma 5 3 2 8" xfId="5200"/>
    <cellStyle name="Comma 5 3 2 8 2" xfId="10216"/>
    <cellStyle name="Comma 5 3 2 8 2 2" xfId="22659"/>
    <cellStyle name="Comma 5 3 2 8 2 2 2" xfId="47534"/>
    <cellStyle name="Comma 5 3 2 8 2 3" xfId="35101"/>
    <cellStyle name="Comma 5 3 2 8 3" xfId="17652"/>
    <cellStyle name="Comma 5 3 2 8 3 2" xfId="42527"/>
    <cellStyle name="Comma 5 3 2 8 4" xfId="30094"/>
    <cellStyle name="Comma 5 3 2 9" xfId="7777"/>
    <cellStyle name="Comma 5 3 2 9 2" xfId="20223"/>
    <cellStyle name="Comma 5 3 2 9 2 2" xfId="45098"/>
    <cellStyle name="Comma 5 3 2 9 3" xfId="32665"/>
    <cellStyle name="Comma 5 3 3" xfId="185"/>
    <cellStyle name="Comma 5 3 3 10" xfId="6573"/>
    <cellStyle name="Comma 5 3 3 10 2" xfId="19022"/>
    <cellStyle name="Comma 5 3 3 10 2 2" xfId="43897"/>
    <cellStyle name="Comma 5 3 3 10 3" xfId="31464"/>
    <cellStyle name="Comma 5 3 3 11" xfId="2741"/>
    <cellStyle name="Comma 5 3 3 11 2" xfId="15259"/>
    <cellStyle name="Comma 5 3 3 11 2 2" xfId="40134"/>
    <cellStyle name="Comma 5 3 3 11 3" xfId="27693"/>
    <cellStyle name="Comma 5 3 3 12" xfId="13015"/>
    <cellStyle name="Comma 5 3 3 12 2" xfId="37890"/>
    <cellStyle name="Comma 5 3 3 13" xfId="25449"/>
    <cellStyle name="Comma 5 3 3 2" xfId="446"/>
    <cellStyle name="Comma 5 3 3 2 10" xfId="13260"/>
    <cellStyle name="Comma 5 3 3 2 10 2" xfId="38135"/>
    <cellStyle name="Comma 5 3 3 2 11" xfId="25694"/>
    <cellStyle name="Comma 5 3 3 2 2" xfId="806"/>
    <cellStyle name="Comma 5 3 3 2 2 2" xfId="1323"/>
    <cellStyle name="Comma 5 3 3 2 2 2 2" xfId="9427"/>
    <cellStyle name="Comma 5 3 3 2 2 2 2 2" xfId="21870"/>
    <cellStyle name="Comma 5 3 3 2 2 2 2 2 2" xfId="46745"/>
    <cellStyle name="Comma 5 3 3 2 2 2 2 3" xfId="34312"/>
    <cellStyle name="Comma 5 3 3 2 2 2 3" xfId="4409"/>
    <cellStyle name="Comma 5 3 3 2 2 2 3 2" xfId="16863"/>
    <cellStyle name="Comma 5 3 3 2 2 2 3 2 2" xfId="41738"/>
    <cellStyle name="Comma 5 3 3 2 2 2 3 3" xfId="29305"/>
    <cellStyle name="Comma 5 3 3 2 2 2 4" xfId="14123"/>
    <cellStyle name="Comma 5 3 3 2 2 2 4 2" xfId="38998"/>
    <cellStyle name="Comma 5 3 3 2 2 2 5" xfId="26557"/>
    <cellStyle name="Comma 5 3 3 2 2 3" xfId="5468"/>
    <cellStyle name="Comma 5 3 3 2 2 3 2" xfId="10484"/>
    <cellStyle name="Comma 5 3 3 2 2 3 2 2" xfId="22927"/>
    <cellStyle name="Comma 5 3 3 2 2 3 2 2 2" xfId="47802"/>
    <cellStyle name="Comma 5 3 3 2 2 3 2 3" xfId="35369"/>
    <cellStyle name="Comma 5 3 3 2 2 3 3" xfId="17920"/>
    <cellStyle name="Comma 5 3 3 2 2 3 3 2" xfId="42795"/>
    <cellStyle name="Comma 5 3 3 2 2 3 4" xfId="30362"/>
    <cellStyle name="Comma 5 3 3 2 2 4" xfId="8543"/>
    <cellStyle name="Comma 5 3 3 2 2 4 2" xfId="20987"/>
    <cellStyle name="Comma 5 3 3 2 2 4 2 2" xfId="45862"/>
    <cellStyle name="Comma 5 3 3 2 2 4 3" xfId="33429"/>
    <cellStyle name="Comma 5 3 3 2 2 5" xfId="11938"/>
    <cellStyle name="Comma 5 3 3 2 2 5 2" xfId="24372"/>
    <cellStyle name="Comma 5 3 3 2 2 5 2 2" xfId="49247"/>
    <cellStyle name="Comma 5 3 3 2 2 5 3" xfId="36814"/>
    <cellStyle name="Comma 5 3 3 2 2 6" xfId="7020"/>
    <cellStyle name="Comma 5 3 3 2 2 6 2" xfId="19469"/>
    <cellStyle name="Comma 5 3 3 2 2 6 2 2" xfId="44344"/>
    <cellStyle name="Comma 5 3 3 2 2 6 3" xfId="31911"/>
    <cellStyle name="Comma 5 3 3 2 2 7" xfId="3474"/>
    <cellStyle name="Comma 5 3 3 2 2 7 2" xfId="15980"/>
    <cellStyle name="Comma 5 3 3 2 2 7 2 2" xfId="40855"/>
    <cellStyle name="Comma 5 3 3 2 2 7 3" xfId="28414"/>
    <cellStyle name="Comma 5 3 3 2 2 8" xfId="13607"/>
    <cellStyle name="Comma 5 3 3 2 2 8 2" xfId="38482"/>
    <cellStyle name="Comma 5 3 3 2 2 9" xfId="26041"/>
    <cellStyle name="Comma 5 3 3 2 3" xfId="1671"/>
    <cellStyle name="Comma 5 3 3 2 3 2" xfId="4989"/>
    <cellStyle name="Comma 5 3 3 2 3 2 2" xfId="10006"/>
    <cellStyle name="Comma 5 3 3 2 3 2 2 2" xfId="22449"/>
    <cellStyle name="Comma 5 3 3 2 3 2 2 2 2" xfId="47324"/>
    <cellStyle name="Comma 5 3 3 2 3 2 2 3" xfId="34891"/>
    <cellStyle name="Comma 5 3 3 2 3 2 3" xfId="17442"/>
    <cellStyle name="Comma 5 3 3 2 3 2 3 2" xfId="42317"/>
    <cellStyle name="Comma 5 3 3 2 3 2 4" xfId="29884"/>
    <cellStyle name="Comma 5 3 3 2 3 3" xfId="5817"/>
    <cellStyle name="Comma 5 3 3 2 3 3 2" xfId="10832"/>
    <cellStyle name="Comma 5 3 3 2 3 3 2 2" xfId="23275"/>
    <cellStyle name="Comma 5 3 3 2 3 3 2 2 2" xfId="48150"/>
    <cellStyle name="Comma 5 3 3 2 3 3 2 3" xfId="35717"/>
    <cellStyle name="Comma 5 3 3 2 3 3 3" xfId="18268"/>
    <cellStyle name="Comma 5 3 3 2 3 3 3 2" xfId="43143"/>
    <cellStyle name="Comma 5 3 3 2 3 3 4" xfId="30710"/>
    <cellStyle name="Comma 5 3 3 2 3 4" xfId="8413"/>
    <cellStyle name="Comma 5 3 3 2 3 4 2" xfId="20857"/>
    <cellStyle name="Comma 5 3 3 2 3 4 2 2" xfId="45732"/>
    <cellStyle name="Comma 5 3 3 2 3 4 3" xfId="33299"/>
    <cellStyle name="Comma 5 3 3 2 3 5" xfId="12286"/>
    <cellStyle name="Comma 5 3 3 2 3 5 2" xfId="24720"/>
    <cellStyle name="Comma 5 3 3 2 3 5 2 2" xfId="49595"/>
    <cellStyle name="Comma 5 3 3 2 3 5 3" xfId="37162"/>
    <cellStyle name="Comma 5 3 3 2 3 6" xfId="7600"/>
    <cellStyle name="Comma 5 3 3 2 3 6 2" xfId="20048"/>
    <cellStyle name="Comma 5 3 3 2 3 6 2 2" xfId="44923"/>
    <cellStyle name="Comma 5 3 3 2 3 6 3" xfId="32490"/>
    <cellStyle name="Comma 5 3 3 2 3 7" xfId="3344"/>
    <cellStyle name="Comma 5 3 3 2 3 7 2" xfId="15850"/>
    <cellStyle name="Comma 5 3 3 2 3 7 2 2" xfId="40725"/>
    <cellStyle name="Comma 5 3 3 2 3 7 3" xfId="28284"/>
    <cellStyle name="Comma 5 3 3 2 3 8" xfId="14471"/>
    <cellStyle name="Comma 5 3 3 2 3 8 2" xfId="39346"/>
    <cellStyle name="Comma 5 3 3 2 3 9" xfId="26905"/>
    <cellStyle name="Comma 5 3 3 2 4" xfId="2364"/>
    <cellStyle name="Comma 5 3 3 2 4 2" xfId="6387"/>
    <cellStyle name="Comma 5 3 3 2 4 2 2" xfId="11402"/>
    <cellStyle name="Comma 5 3 3 2 4 2 2 2" xfId="23845"/>
    <cellStyle name="Comma 5 3 3 2 4 2 2 2 2" xfId="48720"/>
    <cellStyle name="Comma 5 3 3 2 4 2 2 3" xfId="36287"/>
    <cellStyle name="Comma 5 3 3 2 4 2 3" xfId="18838"/>
    <cellStyle name="Comma 5 3 3 2 4 2 3 2" xfId="43713"/>
    <cellStyle name="Comma 5 3 3 2 4 2 4" xfId="31280"/>
    <cellStyle name="Comma 5 3 3 2 4 3" xfId="12856"/>
    <cellStyle name="Comma 5 3 3 2 4 3 2" xfId="25290"/>
    <cellStyle name="Comma 5 3 3 2 4 3 2 2" xfId="50165"/>
    <cellStyle name="Comma 5 3 3 2 4 3 3" xfId="37732"/>
    <cellStyle name="Comma 5 3 3 2 4 4" xfId="9297"/>
    <cellStyle name="Comma 5 3 3 2 4 4 2" xfId="21740"/>
    <cellStyle name="Comma 5 3 3 2 4 4 2 2" xfId="46615"/>
    <cellStyle name="Comma 5 3 3 2 4 4 3" xfId="34182"/>
    <cellStyle name="Comma 5 3 3 2 4 5" xfId="4279"/>
    <cellStyle name="Comma 5 3 3 2 4 5 2" xfId="16733"/>
    <cellStyle name="Comma 5 3 3 2 4 5 2 2" xfId="41608"/>
    <cellStyle name="Comma 5 3 3 2 4 5 3" xfId="29175"/>
    <cellStyle name="Comma 5 3 3 2 4 6" xfId="15041"/>
    <cellStyle name="Comma 5 3 3 2 4 6 2" xfId="39916"/>
    <cellStyle name="Comma 5 3 3 2 4 7" xfId="27475"/>
    <cellStyle name="Comma 5 3 3 2 5" xfId="1198"/>
    <cellStyle name="Comma 5 3 3 2 5 2" xfId="10359"/>
    <cellStyle name="Comma 5 3 3 2 5 2 2" xfId="22802"/>
    <cellStyle name="Comma 5 3 3 2 5 2 2 2" xfId="47677"/>
    <cellStyle name="Comma 5 3 3 2 5 2 3" xfId="35244"/>
    <cellStyle name="Comma 5 3 3 2 5 3" xfId="5343"/>
    <cellStyle name="Comma 5 3 3 2 5 3 2" xfId="17795"/>
    <cellStyle name="Comma 5 3 3 2 5 3 2 2" xfId="42670"/>
    <cellStyle name="Comma 5 3 3 2 5 3 3" xfId="30237"/>
    <cellStyle name="Comma 5 3 3 2 5 4" xfId="13998"/>
    <cellStyle name="Comma 5 3 3 2 5 4 2" xfId="38873"/>
    <cellStyle name="Comma 5 3 3 2 5 5" xfId="26432"/>
    <cellStyle name="Comma 5 3 3 2 6" xfId="7920"/>
    <cellStyle name="Comma 5 3 3 2 6 2" xfId="20366"/>
    <cellStyle name="Comma 5 3 3 2 6 2 2" xfId="45241"/>
    <cellStyle name="Comma 5 3 3 2 6 3" xfId="32808"/>
    <cellStyle name="Comma 5 3 3 2 7" xfId="11813"/>
    <cellStyle name="Comma 5 3 3 2 7 2" xfId="24247"/>
    <cellStyle name="Comma 5 3 3 2 7 2 2" xfId="49122"/>
    <cellStyle name="Comma 5 3 3 2 7 3" xfId="36689"/>
    <cellStyle name="Comma 5 3 3 2 8" xfId="6890"/>
    <cellStyle name="Comma 5 3 3 2 8 2" xfId="19339"/>
    <cellStyle name="Comma 5 3 3 2 8 2 2" xfId="44214"/>
    <cellStyle name="Comma 5 3 3 2 8 3" xfId="31781"/>
    <cellStyle name="Comma 5 3 3 2 9" xfId="2841"/>
    <cellStyle name="Comma 5 3 3 2 9 2" xfId="15359"/>
    <cellStyle name="Comma 5 3 3 2 9 2 2" xfId="40234"/>
    <cellStyle name="Comma 5 3 3 2 9 3" xfId="27793"/>
    <cellStyle name="Comma 5 3 3 3" xfId="344"/>
    <cellStyle name="Comma 5 3 3 3 2" xfId="1322"/>
    <cellStyle name="Comma 5 3 3 3 2 2" xfId="9197"/>
    <cellStyle name="Comma 5 3 3 3 2 2 2" xfId="21640"/>
    <cellStyle name="Comma 5 3 3 3 2 2 2 2" xfId="46515"/>
    <cellStyle name="Comma 5 3 3 3 2 2 3" xfId="34082"/>
    <cellStyle name="Comma 5 3 3 3 2 3" xfId="4179"/>
    <cellStyle name="Comma 5 3 3 3 2 3 2" xfId="16633"/>
    <cellStyle name="Comma 5 3 3 3 2 3 2 2" xfId="41508"/>
    <cellStyle name="Comma 5 3 3 3 2 3 3" xfId="29075"/>
    <cellStyle name="Comma 5 3 3 3 2 4" xfId="14122"/>
    <cellStyle name="Comma 5 3 3 3 2 4 2" xfId="38997"/>
    <cellStyle name="Comma 5 3 3 3 2 5" xfId="26556"/>
    <cellStyle name="Comma 5 3 3 3 3" xfId="5467"/>
    <cellStyle name="Comma 5 3 3 3 3 2" xfId="10483"/>
    <cellStyle name="Comma 5 3 3 3 3 2 2" xfId="22926"/>
    <cellStyle name="Comma 5 3 3 3 3 2 2 2" xfId="47801"/>
    <cellStyle name="Comma 5 3 3 3 3 2 3" xfId="35368"/>
    <cellStyle name="Comma 5 3 3 3 3 3" xfId="17919"/>
    <cellStyle name="Comma 5 3 3 3 3 3 2" xfId="42794"/>
    <cellStyle name="Comma 5 3 3 3 3 4" xfId="30361"/>
    <cellStyle name="Comma 5 3 3 3 4" xfId="8313"/>
    <cellStyle name="Comma 5 3 3 3 4 2" xfId="20757"/>
    <cellStyle name="Comma 5 3 3 3 4 2 2" xfId="45632"/>
    <cellStyle name="Comma 5 3 3 3 4 3" xfId="33199"/>
    <cellStyle name="Comma 5 3 3 3 5" xfId="11937"/>
    <cellStyle name="Comma 5 3 3 3 5 2" xfId="24371"/>
    <cellStyle name="Comma 5 3 3 3 5 2 2" xfId="49246"/>
    <cellStyle name="Comma 5 3 3 3 5 3" xfId="36813"/>
    <cellStyle name="Comma 5 3 3 3 6" xfId="6790"/>
    <cellStyle name="Comma 5 3 3 3 6 2" xfId="19239"/>
    <cellStyle name="Comma 5 3 3 3 6 2 2" xfId="44114"/>
    <cellStyle name="Comma 5 3 3 3 6 3" xfId="31681"/>
    <cellStyle name="Comma 5 3 3 3 7" xfId="3244"/>
    <cellStyle name="Comma 5 3 3 3 7 2" xfId="15750"/>
    <cellStyle name="Comma 5 3 3 3 7 2 2" xfId="40625"/>
    <cellStyle name="Comma 5 3 3 3 7 3" xfId="28184"/>
    <cellStyle name="Comma 5 3 3 3 8" xfId="13160"/>
    <cellStyle name="Comma 5 3 3 3 8 2" xfId="38035"/>
    <cellStyle name="Comma 5 3 3 3 9" xfId="25594"/>
    <cellStyle name="Comma 5 3 3 4" xfId="704"/>
    <cellStyle name="Comma 5 3 3 4 2" xfId="1670"/>
    <cellStyle name="Comma 5 3 3 4 2 2" xfId="9426"/>
    <cellStyle name="Comma 5 3 3 4 2 2 2" xfId="21869"/>
    <cellStyle name="Comma 5 3 3 4 2 2 2 2" xfId="46744"/>
    <cellStyle name="Comma 5 3 3 4 2 2 3" xfId="34311"/>
    <cellStyle name="Comma 5 3 3 4 2 3" xfId="4408"/>
    <cellStyle name="Comma 5 3 3 4 2 3 2" xfId="16862"/>
    <cellStyle name="Comma 5 3 3 4 2 3 2 2" xfId="41737"/>
    <cellStyle name="Comma 5 3 3 4 2 3 3" xfId="29304"/>
    <cellStyle name="Comma 5 3 3 4 2 4" xfId="14470"/>
    <cellStyle name="Comma 5 3 3 4 2 4 2" xfId="39345"/>
    <cellStyle name="Comma 5 3 3 4 2 5" xfId="26904"/>
    <cellStyle name="Comma 5 3 3 4 3" xfId="5816"/>
    <cellStyle name="Comma 5 3 3 4 3 2" xfId="10831"/>
    <cellStyle name="Comma 5 3 3 4 3 2 2" xfId="23274"/>
    <cellStyle name="Comma 5 3 3 4 3 2 2 2" xfId="48149"/>
    <cellStyle name="Comma 5 3 3 4 3 2 3" xfId="35716"/>
    <cellStyle name="Comma 5 3 3 4 3 3" xfId="18267"/>
    <cellStyle name="Comma 5 3 3 4 3 3 2" xfId="43142"/>
    <cellStyle name="Comma 5 3 3 4 3 4" xfId="30709"/>
    <cellStyle name="Comma 5 3 3 4 4" xfId="8542"/>
    <cellStyle name="Comma 5 3 3 4 4 2" xfId="20986"/>
    <cellStyle name="Comma 5 3 3 4 4 2 2" xfId="45861"/>
    <cellStyle name="Comma 5 3 3 4 4 3" xfId="33428"/>
    <cellStyle name="Comma 5 3 3 4 5" xfId="12285"/>
    <cellStyle name="Comma 5 3 3 4 5 2" xfId="24719"/>
    <cellStyle name="Comma 5 3 3 4 5 2 2" xfId="49594"/>
    <cellStyle name="Comma 5 3 3 4 5 3" xfId="37161"/>
    <cellStyle name="Comma 5 3 3 4 6" xfId="7019"/>
    <cellStyle name="Comma 5 3 3 4 6 2" xfId="19468"/>
    <cellStyle name="Comma 5 3 3 4 6 2 2" xfId="44343"/>
    <cellStyle name="Comma 5 3 3 4 6 3" xfId="31910"/>
    <cellStyle name="Comma 5 3 3 4 7" xfId="3473"/>
    <cellStyle name="Comma 5 3 3 4 7 2" xfId="15979"/>
    <cellStyle name="Comma 5 3 3 4 7 2 2" xfId="40854"/>
    <cellStyle name="Comma 5 3 3 4 7 3" xfId="28413"/>
    <cellStyle name="Comma 5 3 3 4 8" xfId="13507"/>
    <cellStyle name="Comma 5 3 3 4 8 2" xfId="38382"/>
    <cellStyle name="Comma 5 3 3 4 9" xfId="25941"/>
    <cellStyle name="Comma 5 3 3 5" xfId="2262"/>
    <cellStyle name="Comma 5 3 3 5 2" xfId="4889"/>
    <cellStyle name="Comma 5 3 3 5 2 2" xfId="9906"/>
    <cellStyle name="Comma 5 3 3 5 2 2 2" xfId="22349"/>
    <cellStyle name="Comma 5 3 3 5 2 2 2 2" xfId="47224"/>
    <cellStyle name="Comma 5 3 3 5 2 2 3" xfId="34791"/>
    <cellStyle name="Comma 5 3 3 5 2 3" xfId="17342"/>
    <cellStyle name="Comma 5 3 3 5 2 3 2" xfId="42217"/>
    <cellStyle name="Comma 5 3 3 5 2 4" xfId="29784"/>
    <cellStyle name="Comma 5 3 3 5 3" xfId="6287"/>
    <cellStyle name="Comma 5 3 3 5 3 2" xfId="11302"/>
    <cellStyle name="Comma 5 3 3 5 3 2 2" xfId="23745"/>
    <cellStyle name="Comma 5 3 3 5 3 2 2 2" xfId="48620"/>
    <cellStyle name="Comma 5 3 3 5 3 2 3" xfId="36187"/>
    <cellStyle name="Comma 5 3 3 5 3 3" xfId="18738"/>
    <cellStyle name="Comma 5 3 3 5 3 3 2" xfId="43613"/>
    <cellStyle name="Comma 5 3 3 5 3 4" xfId="31180"/>
    <cellStyle name="Comma 5 3 3 5 4" xfId="8094"/>
    <cellStyle name="Comma 5 3 3 5 4 2" xfId="20540"/>
    <cellStyle name="Comma 5 3 3 5 4 2 2" xfId="45415"/>
    <cellStyle name="Comma 5 3 3 5 4 3" xfId="32982"/>
    <cellStyle name="Comma 5 3 3 5 5" xfId="12756"/>
    <cellStyle name="Comma 5 3 3 5 5 2" xfId="25190"/>
    <cellStyle name="Comma 5 3 3 5 5 2 2" xfId="50065"/>
    <cellStyle name="Comma 5 3 3 5 5 3" xfId="37632"/>
    <cellStyle name="Comma 5 3 3 5 6" xfId="7500"/>
    <cellStyle name="Comma 5 3 3 5 6 2" xfId="19948"/>
    <cellStyle name="Comma 5 3 3 5 6 2 2" xfId="44823"/>
    <cellStyle name="Comma 5 3 3 5 6 3" xfId="32390"/>
    <cellStyle name="Comma 5 3 3 5 7" xfId="3024"/>
    <cellStyle name="Comma 5 3 3 5 7 2" xfId="15533"/>
    <cellStyle name="Comma 5 3 3 5 7 2 2" xfId="40408"/>
    <cellStyle name="Comma 5 3 3 5 7 3" xfId="27967"/>
    <cellStyle name="Comma 5 3 3 5 8" xfId="14941"/>
    <cellStyle name="Comma 5 3 3 5 8 2" xfId="39816"/>
    <cellStyle name="Comma 5 3 3 5 9" xfId="27375"/>
    <cellStyle name="Comma 5 3 3 6" xfId="1098"/>
    <cellStyle name="Comma 5 3 3 6 2" xfId="8980"/>
    <cellStyle name="Comma 5 3 3 6 2 2" xfId="21423"/>
    <cellStyle name="Comma 5 3 3 6 2 2 2" xfId="46298"/>
    <cellStyle name="Comma 5 3 3 6 2 3" xfId="33865"/>
    <cellStyle name="Comma 5 3 3 6 3" xfId="3962"/>
    <cellStyle name="Comma 5 3 3 6 3 2" xfId="16416"/>
    <cellStyle name="Comma 5 3 3 6 3 2 2" xfId="41291"/>
    <cellStyle name="Comma 5 3 3 6 3 3" xfId="28858"/>
    <cellStyle name="Comma 5 3 3 6 4" xfId="13898"/>
    <cellStyle name="Comma 5 3 3 6 4 2" xfId="38773"/>
    <cellStyle name="Comma 5 3 3 6 5" xfId="26332"/>
    <cellStyle name="Comma 5 3 3 7" xfId="5243"/>
    <cellStyle name="Comma 5 3 3 7 2" xfId="10259"/>
    <cellStyle name="Comma 5 3 3 7 2 2" xfId="22702"/>
    <cellStyle name="Comma 5 3 3 7 2 2 2" xfId="47577"/>
    <cellStyle name="Comma 5 3 3 7 2 3" xfId="35144"/>
    <cellStyle name="Comma 5 3 3 7 3" xfId="17695"/>
    <cellStyle name="Comma 5 3 3 7 3 2" xfId="42570"/>
    <cellStyle name="Comma 5 3 3 7 4" xfId="30137"/>
    <cellStyle name="Comma 5 3 3 8" xfId="7820"/>
    <cellStyle name="Comma 5 3 3 8 2" xfId="20266"/>
    <cellStyle name="Comma 5 3 3 8 2 2" xfId="45141"/>
    <cellStyle name="Comma 5 3 3 8 3" xfId="32708"/>
    <cellStyle name="Comma 5 3 3 9" xfId="11713"/>
    <cellStyle name="Comma 5 3 3 9 2" xfId="24147"/>
    <cellStyle name="Comma 5 3 3 9 2 2" xfId="49022"/>
    <cellStyle name="Comma 5 3 3 9 3" xfId="36589"/>
    <cellStyle name="Comma 5 3 4" xfId="265"/>
    <cellStyle name="Comma 5 3 4 10" xfId="6605"/>
    <cellStyle name="Comma 5 3 4 10 2" xfId="19054"/>
    <cellStyle name="Comma 5 3 4 10 2 2" xfId="43929"/>
    <cellStyle name="Comma 5 3 4 10 3" xfId="31496"/>
    <cellStyle name="Comma 5 3 4 11" xfId="2668"/>
    <cellStyle name="Comma 5 3 4 11 2" xfId="15186"/>
    <cellStyle name="Comma 5 3 4 11 2 2" xfId="40061"/>
    <cellStyle name="Comma 5 3 4 11 3" xfId="27620"/>
    <cellStyle name="Comma 5 3 4 12" xfId="13087"/>
    <cellStyle name="Comma 5 3 4 12 2" xfId="37962"/>
    <cellStyle name="Comma 5 3 4 13" xfId="25521"/>
    <cellStyle name="Comma 5 3 4 2" xfId="479"/>
    <cellStyle name="Comma 5 3 4 2 10" xfId="13292"/>
    <cellStyle name="Comma 5 3 4 2 10 2" xfId="38167"/>
    <cellStyle name="Comma 5 3 4 2 11" xfId="25726"/>
    <cellStyle name="Comma 5 3 4 2 2" xfId="838"/>
    <cellStyle name="Comma 5 3 4 2 2 2" xfId="1325"/>
    <cellStyle name="Comma 5 3 4 2 2 2 2" xfId="9429"/>
    <cellStyle name="Comma 5 3 4 2 2 2 2 2" xfId="21872"/>
    <cellStyle name="Comma 5 3 4 2 2 2 2 2 2" xfId="46747"/>
    <cellStyle name="Comma 5 3 4 2 2 2 2 3" xfId="34314"/>
    <cellStyle name="Comma 5 3 4 2 2 2 3" xfId="4411"/>
    <cellStyle name="Comma 5 3 4 2 2 2 3 2" xfId="16865"/>
    <cellStyle name="Comma 5 3 4 2 2 2 3 2 2" xfId="41740"/>
    <cellStyle name="Comma 5 3 4 2 2 2 3 3" xfId="29307"/>
    <cellStyle name="Comma 5 3 4 2 2 2 4" xfId="14125"/>
    <cellStyle name="Comma 5 3 4 2 2 2 4 2" xfId="39000"/>
    <cellStyle name="Comma 5 3 4 2 2 2 5" xfId="26559"/>
    <cellStyle name="Comma 5 3 4 2 2 3" xfId="5470"/>
    <cellStyle name="Comma 5 3 4 2 2 3 2" xfId="10486"/>
    <cellStyle name="Comma 5 3 4 2 2 3 2 2" xfId="22929"/>
    <cellStyle name="Comma 5 3 4 2 2 3 2 2 2" xfId="47804"/>
    <cellStyle name="Comma 5 3 4 2 2 3 2 3" xfId="35371"/>
    <cellStyle name="Comma 5 3 4 2 2 3 3" xfId="17922"/>
    <cellStyle name="Comma 5 3 4 2 2 3 3 2" xfId="42797"/>
    <cellStyle name="Comma 5 3 4 2 2 3 4" xfId="30364"/>
    <cellStyle name="Comma 5 3 4 2 2 4" xfId="8545"/>
    <cellStyle name="Comma 5 3 4 2 2 4 2" xfId="20989"/>
    <cellStyle name="Comma 5 3 4 2 2 4 2 2" xfId="45864"/>
    <cellStyle name="Comma 5 3 4 2 2 4 3" xfId="33431"/>
    <cellStyle name="Comma 5 3 4 2 2 5" xfId="11940"/>
    <cellStyle name="Comma 5 3 4 2 2 5 2" xfId="24374"/>
    <cellStyle name="Comma 5 3 4 2 2 5 2 2" xfId="49249"/>
    <cellStyle name="Comma 5 3 4 2 2 5 3" xfId="36816"/>
    <cellStyle name="Comma 5 3 4 2 2 6" xfId="7022"/>
    <cellStyle name="Comma 5 3 4 2 2 6 2" xfId="19471"/>
    <cellStyle name="Comma 5 3 4 2 2 6 2 2" xfId="44346"/>
    <cellStyle name="Comma 5 3 4 2 2 6 3" xfId="31913"/>
    <cellStyle name="Comma 5 3 4 2 2 7" xfId="3476"/>
    <cellStyle name="Comma 5 3 4 2 2 7 2" xfId="15982"/>
    <cellStyle name="Comma 5 3 4 2 2 7 2 2" xfId="40857"/>
    <cellStyle name="Comma 5 3 4 2 2 7 3" xfId="28416"/>
    <cellStyle name="Comma 5 3 4 2 2 8" xfId="13639"/>
    <cellStyle name="Comma 5 3 4 2 2 8 2" xfId="38514"/>
    <cellStyle name="Comma 5 3 4 2 2 9" xfId="26073"/>
    <cellStyle name="Comma 5 3 4 2 3" xfId="1673"/>
    <cellStyle name="Comma 5 3 4 2 3 2" xfId="5021"/>
    <cellStyle name="Comma 5 3 4 2 3 2 2" xfId="10038"/>
    <cellStyle name="Comma 5 3 4 2 3 2 2 2" xfId="22481"/>
    <cellStyle name="Comma 5 3 4 2 3 2 2 2 2" xfId="47356"/>
    <cellStyle name="Comma 5 3 4 2 3 2 2 3" xfId="34923"/>
    <cellStyle name="Comma 5 3 4 2 3 2 3" xfId="17474"/>
    <cellStyle name="Comma 5 3 4 2 3 2 3 2" xfId="42349"/>
    <cellStyle name="Comma 5 3 4 2 3 2 4" xfId="29916"/>
    <cellStyle name="Comma 5 3 4 2 3 3" xfId="5819"/>
    <cellStyle name="Comma 5 3 4 2 3 3 2" xfId="10834"/>
    <cellStyle name="Comma 5 3 4 2 3 3 2 2" xfId="23277"/>
    <cellStyle name="Comma 5 3 4 2 3 3 2 2 2" xfId="48152"/>
    <cellStyle name="Comma 5 3 4 2 3 3 2 3" xfId="35719"/>
    <cellStyle name="Comma 5 3 4 2 3 3 3" xfId="18270"/>
    <cellStyle name="Comma 5 3 4 2 3 3 3 2" xfId="43145"/>
    <cellStyle name="Comma 5 3 4 2 3 3 4" xfId="30712"/>
    <cellStyle name="Comma 5 3 4 2 3 4" xfId="8445"/>
    <cellStyle name="Comma 5 3 4 2 3 4 2" xfId="20889"/>
    <cellStyle name="Comma 5 3 4 2 3 4 2 2" xfId="45764"/>
    <cellStyle name="Comma 5 3 4 2 3 4 3" xfId="33331"/>
    <cellStyle name="Comma 5 3 4 2 3 5" xfId="12288"/>
    <cellStyle name="Comma 5 3 4 2 3 5 2" xfId="24722"/>
    <cellStyle name="Comma 5 3 4 2 3 5 2 2" xfId="49597"/>
    <cellStyle name="Comma 5 3 4 2 3 5 3" xfId="37164"/>
    <cellStyle name="Comma 5 3 4 2 3 6" xfId="7632"/>
    <cellStyle name="Comma 5 3 4 2 3 6 2" xfId="20080"/>
    <cellStyle name="Comma 5 3 4 2 3 6 2 2" xfId="44955"/>
    <cellStyle name="Comma 5 3 4 2 3 6 3" xfId="32522"/>
    <cellStyle name="Comma 5 3 4 2 3 7" xfId="3376"/>
    <cellStyle name="Comma 5 3 4 2 3 7 2" xfId="15882"/>
    <cellStyle name="Comma 5 3 4 2 3 7 2 2" xfId="40757"/>
    <cellStyle name="Comma 5 3 4 2 3 7 3" xfId="28316"/>
    <cellStyle name="Comma 5 3 4 2 3 8" xfId="14473"/>
    <cellStyle name="Comma 5 3 4 2 3 8 2" xfId="39348"/>
    <cellStyle name="Comma 5 3 4 2 3 9" xfId="26907"/>
    <cellStyle name="Comma 5 3 4 2 4" xfId="2397"/>
    <cellStyle name="Comma 5 3 4 2 4 2" xfId="6419"/>
    <cellStyle name="Comma 5 3 4 2 4 2 2" xfId="11434"/>
    <cellStyle name="Comma 5 3 4 2 4 2 2 2" xfId="23877"/>
    <cellStyle name="Comma 5 3 4 2 4 2 2 2 2" xfId="48752"/>
    <cellStyle name="Comma 5 3 4 2 4 2 2 3" xfId="36319"/>
    <cellStyle name="Comma 5 3 4 2 4 2 3" xfId="18870"/>
    <cellStyle name="Comma 5 3 4 2 4 2 3 2" xfId="43745"/>
    <cellStyle name="Comma 5 3 4 2 4 2 4" xfId="31312"/>
    <cellStyle name="Comma 5 3 4 2 4 3" xfId="12888"/>
    <cellStyle name="Comma 5 3 4 2 4 3 2" xfId="25322"/>
    <cellStyle name="Comma 5 3 4 2 4 3 2 2" xfId="50197"/>
    <cellStyle name="Comma 5 3 4 2 4 3 3" xfId="37764"/>
    <cellStyle name="Comma 5 3 4 2 4 4" xfId="9329"/>
    <cellStyle name="Comma 5 3 4 2 4 4 2" xfId="21772"/>
    <cellStyle name="Comma 5 3 4 2 4 4 2 2" xfId="46647"/>
    <cellStyle name="Comma 5 3 4 2 4 4 3" xfId="34214"/>
    <cellStyle name="Comma 5 3 4 2 4 5" xfId="4311"/>
    <cellStyle name="Comma 5 3 4 2 4 5 2" xfId="16765"/>
    <cellStyle name="Comma 5 3 4 2 4 5 2 2" xfId="41640"/>
    <cellStyle name="Comma 5 3 4 2 4 5 3" xfId="29207"/>
    <cellStyle name="Comma 5 3 4 2 4 6" xfId="15073"/>
    <cellStyle name="Comma 5 3 4 2 4 6 2" xfId="39948"/>
    <cellStyle name="Comma 5 3 4 2 4 7" xfId="27507"/>
    <cellStyle name="Comma 5 3 4 2 5" xfId="1230"/>
    <cellStyle name="Comma 5 3 4 2 5 2" xfId="10391"/>
    <cellStyle name="Comma 5 3 4 2 5 2 2" xfId="22834"/>
    <cellStyle name="Comma 5 3 4 2 5 2 2 2" xfId="47709"/>
    <cellStyle name="Comma 5 3 4 2 5 2 3" xfId="35276"/>
    <cellStyle name="Comma 5 3 4 2 5 3" xfId="5375"/>
    <cellStyle name="Comma 5 3 4 2 5 3 2" xfId="17827"/>
    <cellStyle name="Comma 5 3 4 2 5 3 2 2" xfId="42702"/>
    <cellStyle name="Comma 5 3 4 2 5 3 3" xfId="30269"/>
    <cellStyle name="Comma 5 3 4 2 5 4" xfId="14030"/>
    <cellStyle name="Comma 5 3 4 2 5 4 2" xfId="38905"/>
    <cellStyle name="Comma 5 3 4 2 5 5" xfId="26464"/>
    <cellStyle name="Comma 5 3 4 2 6" xfId="7952"/>
    <cellStyle name="Comma 5 3 4 2 6 2" xfId="20398"/>
    <cellStyle name="Comma 5 3 4 2 6 2 2" xfId="45273"/>
    <cellStyle name="Comma 5 3 4 2 6 3" xfId="32840"/>
    <cellStyle name="Comma 5 3 4 2 7" xfId="11845"/>
    <cellStyle name="Comma 5 3 4 2 7 2" xfId="24279"/>
    <cellStyle name="Comma 5 3 4 2 7 2 2" xfId="49154"/>
    <cellStyle name="Comma 5 3 4 2 7 3" xfId="36721"/>
    <cellStyle name="Comma 5 3 4 2 8" xfId="6922"/>
    <cellStyle name="Comma 5 3 4 2 8 2" xfId="19371"/>
    <cellStyle name="Comma 5 3 4 2 8 2 2" xfId="44246"/>
    <cellStyle name="Comma 5 3 4 2 8 3" xfId="31813"/>
    <cellStyle name="Comma 5 3 4 2 9" xfId="2873"/>
    <cellStyle name="Comma 5 3 4 2 9 2" xfId="15391"/>
    <cellStyle name="Comma 5 3 4 2 9 2 2" xfId="40266"/>
    <cellStyle name="Comma 5 3 4 2 9 3" xfId="27825"/>
    <cellStyle name="Comma 5 3 4 3" xfId="627"/>
    <cellStyle name="Comma 5 3 4 3 2" xfId="1324"/>
    <cellStyle name="Comma 5 3 4 3 2 2" xfId="9124"/>
    <cellStyle name="Comma 5 3 4 3 2 2 2" xfId="21567"/>
    <cellStyle name="Comma 5 3 4 3 2 2 2 2" xfId="46442"/>
    <cellStyle name="Comma 5 3 4 3 2 2 3" xfId="34009"/>
    <cellStyle name="Comma 5 3 4 3 2 3" xfId="4106"/>
    <cellStyle name="Comma 5 3 4 3 2 3 2" xfId="16560"/>
    <cellStyle name="Comma 5 3 4 3 2 3 2 2" xfId="41435"/>
    <cellStyle name="Comma 5 3 4 3 2 3 3" xfId="29002"/>
    <cellStyle name="Comma 5 3 4 3 2 4" xfId="14124"/>
    <cellStyle name="Comma 5 3 4 3 2 4 2" xfId="38999"/>
    <cellStyle name="Comma 5 3 4 3 2 5" xfId="26558"/>
    <cellStyle name="Comma 5 3 4 3 3" xfId="5469"/>
    <cellStyle name="Comma 5 3 4 3 3 2" xfId="10485"/>
    <cellStyle name="Comma 5 3 4 3 3 2 2" xfId="22928"/>
    <cellStyle name="Comma 5 3 4 3 3 2 2 2" xfId="47803"/>
    <cellStyle name="Comma 5 3 4 3 3 2 3" xfId="35370"/>
    <cellStyle name="Comma 5 3 4 3 3 3" xfId="17921"/>
    <cellStyle name="Comma 5 3 4 3 3 3 2" xfId="42796"/>
    <cellStyle name="Comma 5 3 4 3 3 4" xfId="30363"/>
    <cellStyle name="Comma 5 3 4 3 4" xfId="8240"/>
    <cellStyle name="Comma 5 3 4 3 4 2" xfId="20684"/>
    <cellStyle name="Comma 5 3 4 3 4 2 2" xfId="45559"/>
    <cellStyle name="Comma 5 3 4 3 4 3" xfId="33126"/>
    <cellStyle name="Comma 5 3 4 3 5" xfId="11939"/>
    <cellStyle name="Comma 5 3 4 3 5 2" xfId="24373"/>
    <cellStyle name="Comma 5 3 4 3 5 2 2" xfId="49248"/>
    <cellStyle name="Comma 5 3 4 3 5 3" xfId="36815"/>
    <cellStyle name="Comma 5 3 4 3 6" xfId="6717"/>
    <cellStyle name="Comma 5 3 4 3 6 2" xfId="19166"/>
    <cellStyle name="Comma 5 3 4 3 6 2 2" xfId="44041"/>
    <cellStyle name="Comma 5 3 4 3 6 3" xfId="31608"/>
    <cellStyle name="Comma 5 3 4 3 7" xfId="3171"/>
    <cellStyle name="Comma 5 3 4 3 7 2" xfId="15677"/>
    <cellStyle name="Comma 5 3 4 3 7 2 2" xfId="40552"/>
    <cellStyle name="Comma 5 3 4 3 7 3" xfId="28111"/>
    <cellStyle name="Comma 5 3 4 3 8" xfId="13434"/>
    <cellStyle name="Comma 5 3 4 3 8 2" xfId="38309"/>
    <cellStyle name="Comma 5 3 4 3 9" xfId="25868"/>
    <cellStyle name="Comma 5 3 4 4" xfId="1672"/>
    <cellStyle name="Comma 5 3 4 4 2" xfId="4410"/>
    <cellStyle name="Comma 5 3 4 4 2 2" xfId="9428"/>
    <cellStyle name="Comma 5 3 4 4 2 2 2" xfId="21871"/>
    <cellStyle name="Comma 5 3 4 4 2 2 2 2" xfId="46746"/>
    <cellStyle name="Comma 5 3 4 4 2 2 3" xfId="34313"/>
    <cellStyle name="Comma 5 3 4 4 2 3" xfId="16864"/>
    <cellStyle name="Comma 5 3 4 4 2 3 2" xfId="41739"/>
    <cellStyle name="Comma 5 3 4 4 2 4" xfId="29306"/>
    <cellStyle name="Comma 5 3 4 4 3" xfId="5818"/>
    <cellStyle name="Comma 5 3 4 4 3 2" xfId="10833"/>
    <cellStyle name="Comma 5 3 4 4 3 2 2" xfId="23276"/>
    <cellStyle name="Comma 5 3 4 4 3 2 2 2" xfId="48151"/>
    <cellStyle name="Comma 5 3 4 4 3 2 3" xfId="35718"/>
    <cellStyle name="Comma 5 3 4 4 3 3" xfId="18269"/>
    <cellStyle name="Comma 5 3 4 4 3 3 2" xfId="43144"/>
    <cellStyle name="Comma 5 3 4 4 3 4" xfId="30711"/>
    <cellStyle name="Comma 5 3 4 4 4" xfId="8544"/>
    <cellStyle name="Comma 5 3 4 4 4 2" xfId="20988"/>
    <cellStyle name="Comma 5 3 4 4 4 2 2" xfId="45863"/>
    <cellStyle name="Comma 5 3 4 4 4 3" xfId="33430"/>
    <cellStyle name="Comma 5 3 4 4 5" xfId="12287"/>
    <cellStyle name="Comma 5 3 4 4 5 2" xfId="24721"/>
    <cellStyle name="Comma 5 3 4 4 5 2 2" xfId="49596"/>
    <cellStyle name="Comma 5 3 4 4 5 3" xfId="37163"/>
    <cellStyle name="Comma 5 3 4 4 6" xfId="7021"/>
    <cellStyle name="Comma 5 3 4 4 6 2" xfId="19470"/>
    <cellStyle name="Comma 5 3 4 4 6 2 2" xfId="44345"/>
    <cellStyle name="Comma 5 3 4 4 6 3" xfId="31912"/>
    <cellStyle name="Comma 5 3 4 4 7" xfId="3475"/>
    <cellStyle name="Comma 5 3 4 4 7 2" xfId="15981"/>
    <cellStyle name="Comma 5 3 4 4 7 2 2" xfId="40856"/>
    <cellStyle name="Comma 5 3 4 4 7 3" xfId="28415"/>
    <cellStyle name="Comma 5 3 4 4 8" xfId="14472"/>
    <cellStyle name="Comma 5 3 4 4 8 2" xfId="39347"/>
    <cellStyle name="Comma 5 3 4 4 9" xfId="26906"/>
    <cellStyle name="Comma 5 3 4 5" xfId="2183"/>
    <cellStyle name="Comma 5 3 4 5 2" xfId="4816"/>
    <cellStyle name="Comma 5 3 4 5 2 2" xfId="9833"/>
    <cellStyle name="Comma 5 3 4 5 2 2 2" xfId="22276"/>
    <cellStyle name="Comma 5 3 4 5 2 2 2 2" xfId="47151"/>
    <cellStyle name="Comma 5 3 4 5 2 2 3" xfId="34718"/>
    <cellStyle name="Comma 5 3 4 5 2 3" xfId="17269"/>
    <cellStyle name="Comma 5 3 4 5 2 3 2" xfId="42144"/>
    <cellStyle name="Comma 5 3 4 5 2 4" xfId="29711"/>
    <cellStyle name="Comma 5 3 4 5 3" xfId="6214"/>
    <cellStyle name="Comma 5 3 4 5 3 2" xfId="11229"/>
    <cellStyle name="Comma 5 3 4 5 3 2 2" xfId="23672"/>
    <cellStyle name="Comma 5 3 4 5 3 2 2 2" xfId="48547"/>
    <cellStyle name="Comma 5 3 4 5 3 2 3" xfId="36114"/>
    <cellStyle name="Comma 5 3 4 5 3 3" xfId="18665"/>
    <cellStyle name="Comma 5 3 4 5 3 3 2" xfId="43540"/>
    <cellStyle name="Comma 5 3 4 5 3 4" xfId="31107"/>
    <cellStyle name="Comma 5 3 4 5 4" xfId="8126"/>
    <cellStyle name="Comma 5 3 4 5 4 2" xfId="20572"/>
    <cellStyle name="Comma 5 3 4 5 4 2 2" xfId="45447"/>
    <cellStyle name="Comma 5 3 4 5 4 3" xfId="33014"/>
    <cellStyle name="Comma 5 3 4 5 5" xfId="12683"/>
    <cellStyle name="Comma 5 3 4 5 5 2" xfId="25117"/>
    <cellStyle name="Comma 5 3 4 5 5 2 2" xfId="49992"/>
    <cellStyle name="Comma 5 3 4 5 5 3" xfId="37559"/>
    <cellStyle name="Comma 5 3 4 5 6" xfId="7427"/>
    <cellStyle name="Comma 5 3 4 5 6 2" xfId="19875"/>
    <cellStyle name="Comma 5 3 4 5 6 2 2" xfId="44750"/>
    <cellStyle name="Comma 5 3 4 5 6 3" xfId="32317"/>
    <cellStyle name="Comma 5 3 4 5 7" xfId="3056"/>
    <cellStyle name="Comma 5 3 4 5 7 2" xfId="15565"/>
    <cellStyle name="Comma 5 3 4 5 7 2 2" xfId="40440"/>
    <cellStyle name="Comma 5 3 4 5 7 3" xfId="27999"/>
    <cellStyle name="Comma 5 3 4 5 8" xfId="14868"/>
    <cellStyle name="Comma 5 3 4 5 8 2" xfId="39743"/>
    <cellStyle name="Comma 5 3 4 5 9" xfId="27302"/>
    <cellStyle name="Comma 5 3 4 6" xfId="1025"/>
    <cellStyle name="Comma 5 3 4 6 2" xfId="9012"/>
    <cellStyle name="Comma 5 3 4 6 2 2" xfId="21455"/>
    <cellStyle name="Comma 5 3 4 6 2 2 2" xfId="46330"/>
    <cellStyle name="Comma 5 3 4 6 2 3" xfId="33897"/>
    <cellStyle name="Comma 5 3 4 6 3" xfId="3994"/>
    <cellStyle name="Comma 5 3 4 6 3 2" xfId="16448"/>
    <cellStyle name="Comma 5 3 4 6 3 2 2" xfId="41323"/>
    <cellStyle name="Comma 5 3 4 6 3 3" xfId="28890"/>
    <cellStyle name="Comma 5 3 4 6 4" xfId="13825"/>
    <cellStyle name="Comma 5 3 4 6 4 2" xfId="38700"/>
    <cellStyle name="Comma 5 3 4 6 5" xfId="26259"/>
    <cellStyle name="Comma 5 3 4 7" xfId="5170"/>
    <cellStyle name="Comma 5 3 4 7 2" xfId="10186"/>
    <cellStyle name="Comma 5 3 4 7 2 2" xfId="22629"/>
    <cellStyle name="Comma 5 3 4 7 2 2 2" xfId="47504"/>
    <cellStyle name="Comma 5 3 4 7 2 3" xfId="35071"/>
    <cellStyle name="Comma 5 3 4 7 3" xfId="17622"/>
    <cellStyle name="Comma 5 3 4 7 3 2" xfId="42497"/>
    <cellStyle name="Comma 5 3 4 7 4" xfId="30064"/>
    <cellStyle name="Comma 5 3 4 8" xfId="7747"/>
    <cellStyle name="Comma 5 3 4 8 2" xfId="20193"/>
    <cellStyle name="Comma 5 3 4 8 2 2" xfId="45068"/>
    <cellStyle name="Comma 5 3 4 8 3" xfId="32635"/>
    <cellStyle name="Comma 5 3 4 9" xfId="11640"/>
    <cellStyle name="Comma 5 3 4 9 2" xfId="24074"/>
    <cellStyle name="Comma 5 3 4 9 2 2" xfId="48949"/>
    <cellStyle name="Comma 5 3 4 9 3" xfId="36516"/>
    <cellStyle name="Comma 5 3 5" xfId="371"/>
    <cellStyle name="Comma 5 3 5 10" xfId="13187"/>
    <cellStyle name="Comma 5 3 5 10 2" xfId="38062"/>
    <cellStyle name="Comma 5 3 5 11" xfId="25621"/>
    <cellStyle name="Comma 5 3 5 2" xfId="731"/>
    <cellStyle name="Comma 5 3 5 2 2" xfId="1326"/>
    <cellStyle name="Comma 5 3 5 2 2 2" xfId="9430"/>
    <cellStyle name="Comma 5 3 5 2 2 2 2" xfId="21873"/>
    <cellStyle name="Comma 5 3 5 2 2 2 2 2" xfId="46748"/>
    <cellStyle name="Comma 5 3 5 2 2 2 3" xfId="34315"/>
    <cellStyle name="Comma 5 3 5 2 2 3" xfId="4412"/>
    <cellStyle name="Comma 5 3 5 2 2 3 2" xfId="16866"/>
    <cellStyle name="Comma 5 3 5 2 2 3 2 2" xfId="41741"/>
    <cellStyle name="Comma 5 3 5 2 2 3 3" xfId="29308"/>
    <cellStyle name="Comma 5 3 5 2 2 4" xfId="14126"/>
    <cellStyle name="Comma 5 3 5 2 2 4 2" xfId="39001"/>
    <cellStyle name="Comma 5 3 5 2 2 5" xfId="26560"/>
    <cellStyle name="Comma 5 3 5 2 3" xfId="5471"/>
    <cellStyle name="Comma 5 3 5 2 3 2" xfId="10487"/>
    <cellStyle name="Comma 5 3 5 2 3 2 2" xfId="22930"/>
    <cellStyle name="Comma 5 3 5 2 3 2 2 2" xfId="47805"/>
    <cellStyle name="Comma 5 3 5 2 3 2 3" xfId="35372"/>
    <cellStyle name="Comma 5 3 5 2 3 3" xfId="17923"/>
    <cellStyle name="Comma 5 3 5 2 3 3 2" xfId="42798"/>
    <cellStyle name="Comma 5 3 5 2 3 4" xfId="30365"/>
    <cellStyle name="Comma 5 3 5 2 4" xfId="8546"/>
    <cellStyle name="Comma 5 3 5 2 4 2" xfId="20990"/>
    <cellStyle name="Comma 5 3 5 2 4 2 2" xfId="45865"/>
    <cellStyle name="Comma 5 3 5 2 4 3" xfId="33432"/>
    <cellStyle name="Comma 5 3 5 2 5" xfId="11941"/>
    <cellStyle name="Comma 5 3 5 2 5 2" xfId="24375"/>
    <cellStyle name="Comma 5 3 5 2 5 2 2" xfId="49250"/>
    <cellStyle name="Comma 5 3 5 2 5 3" xfId="36817"/>
    <cellStyle name="Comma 5 3 5 2 6" xfId="7023"/>
    <cellStyle name="Comma 5 3 5 2 6 2" xfId="19472"/>
    <cellStyle name="Comma 5 3 5 2 6 2 2" xfId="44347"/>
    <cellStyle name="Comma 5 3 5 2 6 3" xfId="31914"/>
    <cellStyle name="Comma 5 3 5 2 7" xfId="3477"/>
    <cellStyle name="Comma 5 3 5 2 7 2" xfId="15983"/>
    <cellStyle name="Comma 5 3 5 2 7 2 2" xfId="40858"/>
    <cellStyle name="Comma 5 3 5 2 7 3" xfId="28417"/>
    <cellStyle name="Comma 5 3 5 2 8" xfId="13534"/>
    <cellStyle name="Comma 5 3 5 2 8 2" xfId="38409"/>
    <cellStyle name="Comma 5 3 5 2 9" xfId="25968"/>
    <cellStyle name="Comma 5 3 5 3" xfId="1674"/>
    <cellStyle name="Comma 5 3 5 3 2" xfId="4916"/>
    <cellStyle name="Comma 5 3 5 3 2 2" xfId="9933"/>
    <cellStyle name="Comma 5 3 5 3 2 2 2" xfId="22376"/>
    <cellStyle name="Comma 5 3 5 3 2 2 2 2" xfId="47251"/>
    <cellStyle name="Comma 5 3 5 3 2 2 3" xfId="34818"/>
    <cellStyle name="Comma 5 3 5 3 2 3" xfId="17369"/>
    <cellStyle name="Comma 5 3 5 3 2 3 2" xfId="42244"/>
    <cellStyle name="Comma 5 3 5 3 2 4" xfId="29811"/>
    <cellStyle name="Comma 5 3 5 3 3" xfId="5820"/>
    <cellStyle name="Comma 5 3 5 3 3 2" xfId="10835"/>
    <cellStyle name="Comma 5 3 5 3 3 2 2" xfId="23278"/>
    <cellStyle name="Comma 5 3 5 3 3 2 2 2" xfId="48153"/>
    <cellStyle name="Comma 5 3 5 3 3 2 3" xfId="35720"/>
    <cellStyle name="Comma 5 3 5 3 3 3" xfId="18271"/>
    <cellStyle name="Comma 5 3 5 3 3 3 2" xfId="43146"/>
    <cellStyle name="Comma 5 3 5 3 3 4" xfId="30713"/>
    <cellStyle name="Comma 5 3 5 3 4" xfId="8340"/>
    <cellStyle name="Comma 5 3 5 3 4 2" xfId="20784"/>
    <cellStyle name="Comma 5 3 5 3 4 2 2" xfId="45659"/>
    <cellStyle name="Comma 5 3 5 3 4 3" xfId="33226"/>
    <cellStyle name="Comma 5 3 5 3 5" xfId="12289"/>
    <cellStyle name="Comma 5 3 5 3 5 2" xfId="24723"/>
    <cellStyle name="Comma 5 3 5 3 5 2 2" xfId="49598"/>
    <cellStyle name="Comma 5 3 5 3 5 3" xfId="37165"/>
    <cellStyle name="Comma 5 3 5 3 6" xfId="7527"/>
    <cellStyle name="Comma 5 3 5 3 6 2" xfId="19975"/>
    <cellStyle name="Comma 5 3 5 3 6 2 2" xfId="44850"/>
    <cellStyle name="Comma 5 3 5 3 6 3" xfId="32417"/>
    <cellStyle name="Comma 5 3 5 3 7" xfId="3271"/>
    <cellStyle name="Comma 5 3 5 3 7 2" xfId="15777"/>
    <cellStyle name="Comma 5 3 5 3 7 2 2" xfId="40652"/>
    <cellStyle name="Comma 5 3 5 3 7 3" xfId="28211"/>
    <cellStyle name="Comma 5 3 5 3 8" xfId="14474"/>
    <cellStyle name="Comma 5 3 5 3 8 2" xfId="39349"/>
    <cellStyle name="Comma 5 3 5 3 9" xfId="26908"/>
    <cellStyle name="Comma 5 3 5 4" xfId="2289"/>
    <cellStyle name="Comma 5 3 5 4 2" xfId="6314"/>
    <cellStyle name="Comma 5 3 5 4 2 2" xfId="11329"/>
    <cellStyle name="Comma 5 3 5 4 2 2 2" xfId="23772"/>
    <cellStyle name="Comma 5 3 5 4 2 2 2 2" xfId="48647"/>
    <cellStyle name="Comma 5 3 5 4 2 2 3" xfId="36214"/>
    <cellStyle name="Comma 5 3 5 4 2 3" xfId="18765"/>
    <cellStyle name="Comma 5 3 5 4 2 3 2" xfId="43640"/>
    <cellStyle name="Comma 5 3 5 4 2 4" xfId="31207"/>
    <cellStyle name="Comma 5 3 5 4 3" xfId="12783"/>
    <cellStyle name="Comma 5 3 5 4 3 2" xfId="25217"/>
    <cellStyle name="Comma 5 3 5 4 3 2 2" xfId="50092"/>
    <cellStyle name="Comma 5 3 5 4 3 3" xfId="37659"/>
    <cellStyle name="Comma 5 3 5 4 4" xfId="9224"/>
    <cellStyle name="Comma 5 3 5 4 4 2" xfId="21667"/>
    <cellStyle name="Comma 5 3 5 4 4 2 2" xfId="46542"/>
    <cellStyle name="Comma 5 3 5 4 4 3" xfId="34109"/>
    <cellStyle name="Comma 5 3 5 4 5" xfId="4206"/>
    <cellStyle name="Comma 5 3 5 4 5 2" xfId="16660"/>
    <cellStyle name="Comma 5 3 5 4 5 2 2" xfId="41535"/>
    <cellStyle name="Comma 5 3 5 4 5 3" xfId="29102"/>
    <cellStyle name="Comma 5 3 5 4 6" xfId="14968"/>
    <cellStyle name="Comma 5 3 5 4 6 2" xfId="39843"/>
    <cellStyle name="Comma 5 3 5 4 7" xfId="27402"/>
    <cellStyle name="Comma 5 3 5 5" xfId="1125"/>
    <cellStyle name="Comma 5 3 5 5 2" xfId="10286"/>
    <cellStyle name="Comma 5 3 5 5 2 2" xfId="22729"/>
    <cellStyle name="Comma 5 3 5 5 2 2 2" xfId="47604"/>
    <cellStyle name="Comma 5 3 5 5 2 3" xfId="35171"/>
    <cellStyle name="Comma 5 3 5 5 3" xfId="5270"/>
    <cellStyle name="Comma 5 3 5 5 3 2" xfId="17722"/>
    <cellStyle name="Comma 5 3 5 5 3 2 2" xfId="42597"/>
    <cellStyle name="Comma 5 3 5 5 3 3" xfId="30164"/>
    <cellStyle name="Comma 5 3 5 5 4" xfId="13925"/>
    <cellStyle name="Comma 5 3 5 5 4 2" xfId="38800"/>
    <cellStyle name="Comma 5 3 5 5 5" xfId="26359"/>
    <cellStyle name="Comma 5 3 5 6" xfId="7847"/>
    <cellStyle name="Comma 5 3 5 6 2" xfId="20293"/>
    <cellStyle name="Comma 5 3 5 6 2 2" xfId="45168"/>
    <cellStyle name="Comma 5 3 5 6 3" xfId="32735"/>
    <cellStyle name="Comma 5 3 5 7" xfId="11740"/>
    <cellStyle name="Comma 5 3 5 7 2" xfId="24174"/>
    <cellStyle name="Comma 5 3 5 7 2 2" xfId="49049"/>
    <cellStyle name="Comma 5 3 5 7 3" xfId="36616"/>
    <cellStyle name="Comma 5 3 5 8" xfId="6817"/>
    <cellStyle name="Comma 5 3 5 8 2" xfId="19266"/>
    <cellStyle name="Comma 5 3 5 8 2 2" xfId="44141"/>
    <cellStyle name="Comma 5 3 5 8 3" xfId="31708"/>
    <cellStyle name="Comma 5 3 5 9" xfId="2768"/>
    <cellStyle name="Comma 5 3 5 9 2" xfId="15286"/>
    <cellStyle name="Comma 5 3 5 9 2 2" xfId="40161"/>
    <cellStyle name="Comma 5 3 5 9 3" xfId="27720"/>
    <cellStyle name="Comma 5 3 6" xfId="234"/>
    <cellStyle name="Comma 5 3 6 10" xfId="13060"/>
    <cellStyle name="Comma 5 3 6 10 2" xfId="37935"/>
    <cellStyle name="Comma 5 3 6 11" xfId="25494"/>
    <cellStyle name="Comma 5 3 6 2" xfId="598"/>
    <cellStyle name="Comma 5 3 6 2 2" xfId="1327"/>
    <cellStyle name="Comma 5 3 6 2 2 2" xfId="9431"/>
    <cellStyle name="Comma 5 3 6 2 2 2 2" xfId="21874"/>
    <cellStyle name="Comma 5 3 6 2 2 2 2 2" xfId="46749"/>
    <cellStyle name="Comma 5 3 6 2 2 2 3" xfId="34316"/>
    <cellStyle name="Comma 5 3 6 2 2 3" xfId="4413"/>
    <cellStyle name="Comma 5 3 6 2 2 3 2" xfId="16867"/>
    <cellStyle name="Comma 5 3 6 2 2 3 2 2" xfId="41742"/>
    <cellStyle name="Comma 5 3 6 2 2 3 3" xfId="29309"/>
    <cellStyle name="Comma 5 3 6 2 2 4" xfId="14127"/>
    <cellStyle name="Comma 5 3 6 2 2 4 2" xfId="39002"/>
    <cellStyle name="Comma 5 3 6 2 2 5" xfId="26561"/>
    <cellStyle name="Comma 5 3 6 2 3" xfId="5472"/>
    <cellStyle name="Comma 5 3 6 2 3 2" xfId="10488"/>
    <cellStyle name="Comma 5 3 6 2 3 2 2" xfId="22931"/>
    <cellStyle name="Comma 5 3 6 2 3 2 2 2" xfId="47806"/>
    <cellStyle name="Comma 5 3 6 2 3 2 3" xfId="35373"/>
    <cellStyle name="Comma 5 3 6 2 3 3" xfId="17924"/>
    <cellStyle name="Comma 5 3 6 2 3 3 2" xfId="42799"/>
    <cellStyle name="Comma 5 3 6 2 3 4" xfId="30366"/>
    <cellStyle name="Comma 5 3 6 2 4" xfId="8547"/>
    <cellStyle name="Comma 5 3 6 2 4 2" xfId="20991"/>
    <cellStyle name="Comma 5 3 6 2 4 2 2" xfId="45866"/>
    <cellStyle name="Comma 5 3 6 2 4 3" xfId="33433"/>
    <cellStyle name="Comma 5 3 6 2 5" xfId="11942"/>
    <cellStyle name="Comma 5 3 6 2 5 2" xfId="24376"/>
    <cellStyle name="Comma 5 3 6 2 5 2 2" xfId="49251"/>
    <cellStyle name="Comma 5 3 6 2 5 3" xfId="36818"/>
    <cellStyle name="Comma 5 3 6 2 6" xfId="7024"/>
    <cellStyle name="Comma 5 3 6 2 6 2" xfId="19473"/>
    <cellStyle name="Comma 5 3 6 2 6 2 2" xfId="44348"/>
    <cellStyle name="Comma 5 3 6 2 6 3" xfId="31915"/>
    <cellStyle name="Comma 5 3 6 2 7" xfId="3478"/>
    <cellStyle name="Comma 5 3 6 2 7 2" xfId="15984"/>
    <cellStyle name="Comma 5 3 6 2 7 2 2" xfId="40859"/>
    <cellStyle name="Comma 5 3 6 2 7 3" xfId="28418"/>
    <cellStyle name="Comma 5 3 6 2 8" xfId="13407"/>
    <cellStyle name="Comma 5 3 6 2 8 2" xfId="38282"/>
    <cellStyle name="Comma 5 3 6 2 9" xfId="25841"/>
    <cellStyle name="Comma 5 3 6 3" xfId="1675"/>
    <cellStyle name="Comma 5 3 6 3 2" xfId="4789"/>
    <cellStyle name="Comma 5 3 6 3 2 2" xfId="9806"/>
    <cellStyle name="Comma 5 3 6 3 2 2 2" xfId="22249"/>
    <cellStyle name="Comma 5 3 6 3 2 2 2 2" xfId="47124"/>
    <cellStyle name="Comma 5 3 6 3 2 2 3" xfId="34691"/>
    <cellStyle name="Comma 5 3 6 3 2 3" xfId="17242"/>
    <cellStyle name="Comma 5 3 6 3 2 3 2" xfId="42117"/>
    <cellStyle name="Comma 5 3 6 3 2 4" xfId="29684"/>
    <cellStyle name="Comma 5 3 6 3 3" xfId="5821"/>
    <cellStyle name="Comma 5 3 6 3 3 2" xfId="10836"/>
    <cellStyle name="Comma 5 3 6 3 3 2 2" xfId="23279"/>
    <cellStyle name="Comma 5 3 6 3 3 2 2 2" xfId="48154"/>
    <cellStyle name="Comma 5 3 6 3 3 2 3" xfId="35721"/>
    <cellStyle name="Comma 5 3 6 3 3 3" xfId="18272"/>
    <cellStyle name="Comma 5 3 6 3 3 3 2" xfId="43147"/>
    <cellStyle name="Comma 5 3 6 3 3 4" xfId="30714"/>
    <cellStyle name="Comma 5 3 6 3 4" xfId="8877"/>
    <cellStyle name="Comma 5 3 6 3 4 2" xfId="21320"/>
    <cellStyle name="Comma 5 3 6 3 4 2 2" xfId="46195"/>
    <cellStyle name="Comma 5 3 6 3 4 3" xfId="33762"/>
    <cellStyle name="Comma 5 3 6 3 5" xfId="12290"/>
    <cellStyle name="Comma 5 3 6 3 5 2" xfId="24724"/>
    <cellStyle name="Comma 5 3 6 3 5 2 2" xfId="49599"/>
    <cellStyle name="Comma 5 3 6 3 5 3" xfId="37166"/>
    <cellStyle name="Comma 5 3 6 3 6" xfId="7400"/>
    <cellStyle name="Comma 5 3 6 3 6 2" xfId="19848"/>
    <cellStyle name="Comma 5 3 6 3 6 2 2" xfId="44723"/>
    <cellStyle name="Comma 5 3 6 3 6 3" xfId="32290"/>
    <cellStyle name="Comma 5 3 6 3 7" xfId="3859"/>
    <cellStyle name="Comma 5 3 6 3 7 2" xfId="16313"/>
    <cellStyle name="Comma 5 3 6 3 7 2 2" xfId="41188"/>
    <cellStyle name="Comma 5 3 6 3 7 3" xfId="28755"/>
    <cellStyle name="Comma 5 3 6 3 8" xfId="14475"/>
    <cellStyle name="Comma 5 3 6 3 8 2" xfId="39350"/>
    <cellStyle name="Comma 5 3 6 3 9" xfId="26909"/>
    <cellStyle name="Comma 5 3 6 4" xfId="2152"/>
    <cellStyle name="Comma 5 3 6 4 2" xfId="6187"/>
    <cellStyle name="Comma 5 3 6 4 2 2" xfId="11202"/>
    <cellStyle name="Comma 5 3 6 4 2 2 2" xfId="23645"/>
    <cellStyle name="Comma 5 3 6 4 2 2 2 2" xfId="48520"/>
    <cellStyle name="Comma 5 3 6 4 2 2 3" xfId="36087"/>
    <cellStyle name="Comma 5 3 6 4 2 3" xfId="18638"/>
    <cellStyle name="Comma 5 3 6 4 2 3 2" xfId="43513"/>
    <cellStyle name="Comma 5 3 6 4 2 4" xfId="31080"/>
    <cellStyle name="Comma 5 3 6 4 3" xfId="12656"/>
    <cellStyle name="Comma 5 3 6 4 3 2" xfId="25090"/>
    <cellStyle name="Comma 5 3 6 4 3 2 2" xfId="49965"/>
    <cellStyle name="Comma 5 3 6 4 3 3" xfId="37532"/>
    <cellStyle name="Comma 5 3 6 4 4" xfId="9097"/>
    <cellStyle name="Comma 5 3 6 4 4 2" xfId="21540"/>
    <cellStyle name="Comma 5 3 6 4 4 2 2" xfId="46415"/>
    <cellStyle name="Comma 5 3 6 4 4 3" xfId="33982"/>
    <cellStyle name="Comma 5 3 6 4 5" xfId="4079"/>
    <cellStyle name="Comma 5 3 6 4 5 2" xfId="16533"/>
    <cellStyle name="Comma 5 3 6 4 5 2 2" xfId="41408"/>
    <cellStyle name="Comma 5 3 6 4 5 3" xfId="28975"/>
    <cellStyle name="Comma 5 3 6 4 6" xfId="14841"/>
    <cellStyle name="Comma 5 3 6 4 6 2" xfId="39716"/>
    <cellStyle name="Comma 5 3 6 4 7" xfId="27275"/>
    <cellStyle name="Comma 5 3 6 5" xfId="998"/>
    <cellStyle name="Comma 5 3 6 5 2" xfId="10157"/>
    <cellStyle name="Comma 5 3 6 5 2 2" xfId="22600"/>
    <cellStyle name="Comma 5 3 6 5 2 2 2" xfId="47475"/>
    <cellStyle name="Comma 5 3 6 5 2 3" xfId="35042"/>
    <cellStyle name="Comma 5 3 6 5 3" xfId="5141"/>
    <cellStyle name="Comma 5 3 6 5 3 2" xfId="17593"/>
    <cellStyle name="Comma 5 3 6 5 3 2 2" xfId="42468"/>
    <cellStyle name="Comma 5 3 6 5 3 3" xfId="30035"/>
    <cellStyle name="Comma 5 3 6 5 4" xfId="13798"/>
    <cellStyle name="Comma 5 3 6 5 4 2" xfId="38673"/>
    <cellStyle name="Comma 5 3 6 5 5" xfId="26232"/>
    <cellStyle name="Comma 5 3 6 6" xfId="8213"/>
    <cellStyle name="Comma 5 3 6 6 2" xfId="20657"/>
    <cellStyle name="Comma 5 3 6 6 2 2" xfId="45532"/>
    <cellStyle name="Comma 5 3 6 6 3" xfId="33099"/>
    <cellStyle name="Comma 5 3 6 7" xfId="11613"/>
    <cellStyle name="Comma 5 3 6 7 2" xfId="24047"/>
    <cellStyle name="Comma 5 3 6 7 2 2" xfId="48922"/>
    <cellStyle name="Comma 5 3 6 7 3" xfId="36489"/>
    <cellStyle name="Comma 5 3 6 8" xfId="6690"/>
    <cellStyle name="Comma 5 3 6 8 2" xfId="19139"/>
    <cellStyle name="Comma 5 3 6 8 2 2" xfId="44014"/>
    <cellStyle name="Comma 5 3 6 8 3" xfId="31581"/>
    <cellStyle name="Comma 5 3 6 9" xfId="3144"/>
    <cellStyle name="Comma 5 3 6 9 2" xfId="15650"/>
    <cellStyle name="Comma 5 3 6 9 2 2" xfId="40525"/>
    <cellStyle name="Comma 5 3 6 9 3" xfId="28084"/>
    <cellStyle name="Comma 5 3 7" xfId="552"/>
    <cellStyle name="Comma 5 3 7 2" xfId="1318"/>
    <cellStyle name="Comma 5 3 7 2 2" xfId="9422"/>
    <cellStyle name="Comma 5 3 7 2 2 2" xfId="21865"/>
    <cellStyle name="Comma 5 3 7 2 2 2 2" xfId="46740"/>
    <cellStyle name="Comma 5 3 7 2 2 3" xfId="34307"/>
    <cellStyle name="Comma 5 3 7 2 3" xfId="4404"/>
    <cellStyle name="Comma 5 3 7 2 3 2" xfId="16858"/>
    <cellStyle name="Comma 5 3 7 2 3 2 2" xfId="41733"/>
    <cellStyle name="Comma 5 3 7 2 3 3" xfId="29300"/>
    <cellStyle name="Comma 5 3 7 2 4" xfId="14118"/>
    <cellStyle name="Comma 5 3 7 2 4 2" xfId="38993"/>
    <cellStyle name="Comma 5 3 7 2 5" xfId="26552"/>
    <cellStyle name="Comma 5 3 7 3" xfId="5463"/>
    <cellStyle name="Comma 5 3 7 3 2" xfId="10479"/>
    <cellStyle name="Comma 5 3 7 3 2 2" xfId="22922"/>
    <cellStyle name="Comma 5 3 7 3 2 2 2" xfId="47797"/>
    <cellStyle name="Comma 5 3 7 3 2 3" xfId="35364"/>
    <cellStyle name="Comma 5 3 7 3 3" xfId="17915"/>
    <cellStyle name="Comma 5 3 7 3 3 2" xfId="42790"/>
    <cellStyle name="Comma 5 3 7 3 4" xfId="30357"/>
    <cellStyle name="Comma 5 3 7 4" xfId="8538"/>
    <cellStyle name="Comma 5 3 7 4 2" xfId="20982"/>
    <cellStyle name="Comma 5 3 7 4 2 2" xfId="45857"/>
    <cellStyle name="Comma 5 3 7 4 3" xfId="33424"/>
    <cellStyle name="Comma 5 3 7 5" xfId="11933"/>
    <cellStyle name="Comma 5 3 7 5 2" xfId="24367"/>
    <cellStyle name="Comma 5 3 7 5 2 2" xfId="49242"/>
    <cellStyle name="Comma 5 3 7 5 3" xfId="36809"/>
    <cellStyle name="Comma 5 3 7 6" xfId="7015"/>
    <cellStyle name="Comma 5 3 7 6 2" xfId="19464"/>
    <cellStyle name="Comma 5 3 7 6 2 2" xfId="44339"/>
    <cellStyle name="Comma 5 3 7 6 3" xfId="31906"/>
    <cellStyle name="Comma 5 3 7 7" xfId="3469"/>
    <cellStyle name="Comma 5 3 7 7 2" xfId="15975"/>
    <cellStyle name="Comma 5 3 7 7 2 2" xfId="40850"/>
    <cellStyle name="Comma 5 3 7 7 3" xfId="28409"/>
    <cellStyle name="Comma 5 3 7 8" xfId="13362"/>
    <cellStyle name="Comma 5 3 7 8 2" xfId="38237"/>
    <cellStyle name="Comma 5 3 7 9" xfId="25796"/>
    <cellStyle name="Comma 5 3 8" xfId="1666"/>
    <cellStyle name="Comma 5 3 8 2" xfId="4744"/>
    <cellStyle name="Comma 5 3 8 2 2" xfId="9761"/>
    <cellStyle name="Comma 5 3 8 2 2 2" xfId="22204"/>
    <cellStyle name="Comma 5 3 8 2 2 2 2" xfId="47079"/>
    <cellStyle name="Comma 5 3 8 2 2 3" xfId="34646"/>
    <cellStyle name="Comma 5 3 8 2 3" xfId="17197"/>
    <cellStyle name="Comma 5 3 8 2 3 2" xfId="42072"/>
    <cellStyle name="Comma 5 3 8 2 4" xfId="29639"/>
    <cellStyle name="Comma 5 3 8 3" xfId="5812"/>
    <cellStyle name="Comma 5 3 8 3 2" xfId="10827"/>
    <cellStyle name="Comma 5 3 8 3 2 2" xfId="23270"/>
    <cellStyle name="Comma 5 3 8 3 2 2 2" xfId="48145"/>
    <cellStyle name="Comma 5 3 8 3 2 3" xfId="35712"/>
    <cellStyle name="Comma 5 3 8 3 3" xfId="18263"/>
    <cellStyle name="Comma 5 3 8 3 3 2" xfId="43138"/>
    <cellStyle name="Comma 5 3 8 3 4" xfId="30705"/>
    <cellStyle name="Comma 5 3 8 4" xfId="8020"/>
    <cellStyle name="Comma 5 3 8 4 2" xfId="20466"/>
    <cellStyle name="Comma 5 3 8 4 2 2" xfId="45341"/>
    <cellStyle name="Comma 5 3 8 4 3" xfId="32908"/>
    <cellStyle name="Comma 5 3 8 5" xfId="12281"/>
    <cellStyle name="Comma 5 3 8 5 2" xfId="24715"/>
    <cellStyle name="Comma 5 3 8 5 2 2" xfId="49590"/>
    <cellStyle name="Comma 5 3 8 5 3" xfId="37157"/>
    <cellStyle name="Comma 5 3 8 6" xfId="7355"/>
    <cellStyle name="Comma 5 3 8 6 2" xfId="19803"/>
    <cellStyle name="Comma 5 3 8 6 2 2" xfId="44678"/>
    <cellStyle name="Comma 5 3 8 6 3" xfId="32245"/>
    <cellStyle name="Comma 5 3 8 7" xfId="2944"/>
    <cellStyle name="Comma 5 3 8 7 2" xfId="15459"/>
    <cellStyle name="Comma 5 3 8 7 2 2" xfId="40334"/>
    <cellStyle name="Comma 5 3 8 7 3" xfId="27893"/>
    <cellStyle name="Comma 5 3 8 8" xfId="14466"/>
    <cellStyle name="Comma 5 3 8 8 2" xfId="39341"/>
    <cellStyle name="Comma 5 3 8 9" xfId="26900"/>
    <cellStyle name="Comma 5 3 9" xfId="2101"/>
    <cellStyle name="Comma 5 3 9 2" xfId="6142"/>
    <cellStyle name="Comma 5 3 9 2 2" xfId="11157"/>
    <cellStyle name="Comma 5 3 9 2 2 2" xfId="23600"/>
    <cellStyle name="Comma 5 3 9 2 2 2 2" xfId="48475"/>
    <cellStyle name="Comma 5 3 9 2 2 3" xfId="36042"/>
    <cellStyle name="Comma 5 3 9 2 3" xfId="18593"/>
    <cellStyle name="Comma 5 3 9 2 3 2" xfId="43468"/>
    <cellStyle name="Comma 5 3 9 2 4" xfId="31035"/>
    <cellStyle name="Comma 5 3 9 3" xfId="12611"/>
    <cellStyle name="Comma 5 3 9 3 2" xfId="25045"/>
    <cellStyle name="Comma 5 3 9 3 2 2" xfId="49920"/>
    <cellStyle name="Comma 5 3 9 3 3" xfId="37487"/>
    <cellStyle name="Comma 5 3 9 4" xfId="8906"/>
    <cellStyle name="Comma 5 3 9 4 2" xfId="21349"/>
    <cellStyle name="Comma 5 3 9 4 2 2" xfId="46224"/>
    <cellStyle name="Comma 5 3 9 4 3" xfId="33791"/>
    <cellStyle name="Comma 5 3 9 5" xfId="3888"/>
    <cellStyle name="Comma 5 3 9 5 2" xfId="16342"/>
    <cellStyle name="Comma 5 3 9 5 2 2" xfId="41217"/>
    <cellStyle name="Comma 5 3 9 5 3" xfId="28784"/>
    <cellStyle name="Comma 5 3 9 6" xfId="14796"/>
    <cellStyle name="Comma 5 3 9 6 2" xfId="39671"/>
    <cellStyle name="Comma 5 3 9 7" xfId="27230"/>
    <cellStyle name="Comma 5 4" xfId="163"/>
    <cellStyle name="Comma 5 4 10" xfId="961"/>
    <cellStyle name="Comma 5 4 10 2" xfId="11576"/>
    <cellStyle name="Comma 5 4 10 2 2" xfId="24010"/>
    <cellStyle name="Comma 5 4 10 2 2 2" xfId="48885"/>
    <cellStyle name="Comma 5 4 10 2 3" xfId="36452"/>
    <cellStyle name="Comma 5 4 10 3" xfId="10120"/>
    <cellStyle name="Comma 5 4 10 3 2" xfId="22563"/>
    <cellStyle name="Comma 5 4 10 3 2 2" xfId="47438"/>
    <cellStyle name="Comma 5 4 10 3 3" xfId="35005"/>
    <cellStyle name="Comma 5 4 10 4" xfId="5104"/>
    <cellStyle name="Comma 5 4 10 4 2" xfId="17556"/>
    <cellStyle name="Comma 5 4 10 4 2 2" xfId="42431"/>
    <cellStyle name="Comma 5 4 10 4 3" xfId="29998"/>
    <cellStyle name="Comma 5 4 10 5" xfId="13761"/>
    <cellStyle name="Comma 5 4 10 5 2" xfId="38636"/>
    <cellStyle name="Comma 5 4 10 6" xfId="26195"/>
    <cellStyle name="Comma 5 4 11" xfId="931"/>
    <cellStyle name="Comma 5 4 11 2" xfId="7728"/>
    <cellStyle name="Comma 5 4 11 2 2" xfId="20174"/>
    <cellStyle name="Comma 5 4 11 2 2 2" xfId="45049"/>
    <cellStyle name="Comma 5 4 11 2 3" xfId="32616"/>
    <cellStyle name="Comma 5 4 11 3" xfId="13731"/>
    <cellStyle name="Comma 5 4 11 3 2" xfId="38606"/>
    <cellStyle name="Comma 5 4 11 4" xfId="26165"/>
    <cellStyle name="Comma 5 4 12" xfId="11546"/>
    <cellStyle name="Comma 5 4 12 2" xfId="23980"/>
    <cellStyle name="Comma 5 4 12 2 2" xfId="48855"/>
    <cellStyle name="Comma 5 4 12 3" xfId="36422"/>
    <cellStyle name="Comma 5 4 13" xfId="6506"/>
    <cellStyle name="Comma 5 4 13 2" xfId="18955"/>
    <cellStyle name="Comma 5 4 13 2 2" xfId="43830"/>
    <cellStyle name="Comma 5 4 13 3" xfId="31397"/>
    <cellStyle name="Comma 5 4 14" xfId="2649"/>
    <cellStyle name="Comma 5 4 14 2" xfId="15167"/>
    <cellStyle name="Comma 5 4 14 2 2" xfId="40042"/>
    <cellStyle name="Comma 5 4 14 3" xfId="27601"/>
    <cellStyle name="Comma 5 4 15" xfId="12993"/>
    <cellStyle name="Comma 5 4 15 2" xfId="37868"/>
    <cellStyle name="Comma 5 4 16" xfId="25427"/>
    <cellStyle name="Comma 5 4 2" xfId="193"/>
    <cellStyle name="Comma 5 4 2 10" xfId="11678"/>
    <cellStyle name="Comma 5 4 2 10 2" xfId="24112"/>
    <cellStyle name="Comma 5 4 2 10 2 2" xfId="48987"/>
    <cellStyle name="Comma 5 4 2 10 3" xfId="36554"/>
    <cellStyle name="Comma 5 4 2 11" xfId="6538"/>
    <cellStyle name="Comma 5 4 2 11 2" xfId="18987"/>
    <cellStyle name="Comma 5 4 2 11 2 2" xfId="43862"/>
    <cellStyle name="Comma 5 4 2 11 3" xfId="31429"/>
    <cellStyle name="Comma 5 4 2 12" xfId="2706"/>
    <cellStyle name="Comma 5 4 2 12 2" xfId="15224"/>
    <cellStyle name="Comma 5 4 2 12 2 2" xfId="40099"/>
    <cellStyle name="Comma 5 4 2 12 3" xfId="27658"/>
    <cellStyle name="Comma 5 4 2 13" xfId="13023"/>
    <cellStyle name="Comma 5 4 2 13 2" xfId="37898"/>
    <cellStyle name="Comma 5 4 2 14" xfId="25457"/>
    <cellStyle name="Comma 5 4 2 2" xfId="516"/>
    <cellStyle name="Comma 5 4 2 2 10" xfId="2910"/>
    <cellStyle name="Comma 5 4 2 2 10 2" xfId="15428"/>
    <cellStyle name="Comma 5 4 2 2 10 2 2" xfId="40303"/>
    <cellStyle name="Comma 5 4 2 2 10 3" xfId="27862"/>
    <cellStyle name="Comma 5 4 2 2 11" xfId="13329"/>
    <cellStyle name="Comma 5 4 2 2 11 2" xfId="38204"/>
    <cellStyle name="Comma 5 4 2 2 12" xfId="25763"/>
    <cellStyle name="Comma 5 4 2 2 2" xfId="875"/>
    <cellStyle name="Comma 5 4 2 2 2 2" xfId="1330"/>
    <cellStyle name="Comma 5 4 2 2 2 2 2" xfId="9366"/>
    <cellStyle name="Comma 5 4 2 2 2 2 2 2" xfId="21809"/>
    <cellStyle name="Comma 5 4 2 2 2 2 2 2 2" xfId="46684"/>
    <cellStyle name="Comma 5 4 2 2 2 2 2 3" xfId="34251"/>
    <cellStyle name="Comma 5 4 2 2 2 2 3" xfId="4348"/>
    <cellStyle name="Comma 5 4 2 2 2 2 3 2" xfId="16802"/>
    <cellStyle name="Comma 5 4 2 2 2 2 3 2 2" xfId="41677"/>
    <cellStyle name="Comma 5 4 2 2 2 2 3 3" xfId="29244"/>
    <cellStyle name="Comma 5 4 2 2 2 2 4" xfId="14130"/>
    <cellStyle name="Comma 5 4 2 2 2 2 4 2" xfId="39005"/>
    <cellStyle name="Comma 5 4 2 2 2 2 5" xfId="26564"/>
    <cellStyle name="Comma 5 4 2 2 2 3" xfId="5475"/>
    <cellStyle name="Comma 5 4 2 2 2 3 2" xfId="10491"/>
    <cellStyle name="Comma 5 4 2 2 2 3 2 2" xfId="22934"/>
    <cellStyle name="Comma 5 4 2 2 2 3 2 2 2" xfId="47809"/>
    <cellStyle name="Comma 5 4 2 2 2 3 2 3" xfId="35376"/>
    <cellStyle name="Comma 5 4 2 2 2 3 3" xfId="17927"/>
    <cellStyle name="Comma 5 4 2 2 2 3 3 2" xfId="42802"/>
    <cellStyle name="Comma 5 4 2 2 2 3 4" xfId="30369"/>
    <cellStyle name="Comma 5 4 2 2 2 4" xfId="8482"/>
    <cellStyle name="Comma 5 4 2 2 2 4 2" xfId="20926"/>
    <cellStyle name="Comma 5 4 2 2 2 4 2 2" xfId="45801"/>
    <cellStyle name="Comma 5 4 2 2 2 4 3" xfId="33368"/>
    <cellStyle name="Comma 5 4 2 2 2 5" xfId="11945"/>
    <cellStyle name="Comma 5 4 2 2 2 5 2" xfId="24379"/>
    <cellStyle name="Comma 5 4 2 2 2 5 2 2" xfId="49254"/>
    <cellStyle name="Comma 5 4 2 2 2 5 3" xfId="36821"/>
    <cellStyle name="Comma 5 4 2 2 2 6" xfId="6959"/>
    <cellStyle name="Comma 5 4 2 2 2 6 2" xfId="19408"/>
    <cellStyle name="Comma 5 4 2 2 2 6 2 2" xfId="44283"/>
    <cellStyle name="Comma 5 4 2 2 2 6 3" xfId="31850"/>
    <cellStyle name="Comma 5 4 2 2 2 7" xfId="3413"/>
    <cellStyle name="Comma 5 4 2 2 2 7 2" xfId="15919"/>
    <cellStyle name="Comma 5 4 2 2 2 7 2 2" xfId="40794"/>
    <cellStyle name="Comma 5 4 2 2 2 7 3" xfId="28353"/>
    <cellStyle name="Comma 5 4 2 2 2 8" xfId="13676"/>
    <cellStyle name="Comma 5 4 2 2 2 8 2" xfId="38551"/>
    <cellStyle name="Comma 5 4 2 2 2 9" xfId="26110"/>
    <cellStyle name="Comma 5 4 2 2 3" xfId="1678"/>
    <cellStyle name="Comma 5 4 2 2 3 2" xfId="4416"/>
    <cellStyle name="Comma 5 4 2 2 3 2 2" xfId="9434"/>
    <cellStyle name="Comma 5 4 2 2 3 2 2 2" xfId="21877"/>
    <cellStyle name="Comma 5 4 2 2 3 2 2 2 2" xfId="46752"/>
    <cellStyle name="Comma 5 4 2 2 3 2 2 3" xfId="34319"/>
    <cellStyle name="Comma 5 4 2 2 3 2 3" xfId="16870"/>
    <cellStyle name="Comma 5 4 2 2 3 2 3 2" xfId="41745"/>
    <cellStyle name="Comma 5 4 2 2 3 2 4" xfId="29312"/>
    <cellStyle name="Comma 5 4 2 2 3 3" xfId="5824"/>
    <cellStyle name="Comma 5 4 2 2 3 3 2" xfId="10839"/>
    <cellStyle name="Comma 5 4 2 2 3 3 2 2" xfId="23282"/>
    <cellStyle name="Comma 5 4 2 2 3 3 2 2 2" xfId="48157"/>
    <cellStyle name="Comma 5 4 2 2 3 3 2 3" xfId="35724"/>
    <cellStyle name="Comma 5 4 2 2 3 3 3" xfId="18275"/>
    <cellStyle name="Comma 5 4 2 2 3 3 3 2" xfId="43150"/>
    <cellStyle name="Comma 5 4 2 2 3 3 4" xfId="30717"/>
    <cellStyle name="Comma 5 4 2 2 3 4" xfId="8550"/>
    <cellStyle name="Comma 5 4 2 2 3 4 2" xfId="20994"/>
    <cellStyle name="Comma 5 4 2 2 3 4 2 2" xfId="45869"/>
    <cellStyle name="Comma 5 4 2 2 3 4 3" xfId="33436"/>
    <cellStyle name="Comma 5 4 2 2 3 5" xfId="12293"/>
    <cellStyle name="Comma 5 4 2 2 3 5 2" xfId="24727"/>
    <cellStyle name="Comma 5 4 2 2 3 5 2 2" xfId="49602"/>
    <cellStyle name="Comma 5 4 2 2 3 5 3" xfId="37169"/>
    <cellStyle name="Comma 5 4 2 2 3 6" xfId="7027"/>
    <cellStyle name="Comma 5 4 2 2 3 6 2" xfId="19476"/>
    <cellStyle name="Comma 5 4 2 2 3 6 2 2" xfId="44351"/>
    <cellStyle name="Comma 5 4 2 2 3 6 3" xfId="31918"/>
    <cellStyle name="Comma 5 4 2 2 3 7" xfId="3481"/>
    <cellStyle name="Comma 5 4 2 2 3 7 2" xfId="15987"/>
    <cellStyle name="Comma 5 4 2 2 3 7 2 2" xfId="40862"/>
    <cellStyle name="Comma 5 4 2 2 3 7 3" xfId="28421"/>
    <cellStyle name="Comma 5 4 2 2 3 8" xfId="14478"/>
    <cellStyle name="Comma 5 4 2 2 3 8 2" xfId="39353"/>
    <cellStyle name="Comma 5 4 2 2 3 9" xfId="26912"/>
    <cellStyle name="Comma 5 4 2 2 4" xfId="2434"/>
    <cellStyle name="Comma 5 4 2 2 4 2" xfId="5058"/>
    <cellStyle name="Comma 5 4 2 2 4 2 2" xfId="10075"/>
    <cellStyle name="Comma 5 4 2 2 4 2 2 2" xfId="22518"/>
    <cellStyle name="Comma 5 4 2 2 4 2 2 2 2" xfId="47393"/>
    <cellStyle name="Comma 5 4 2 2 4 2 2 3" xfId="34960"/>
    <cellStyle name="Comma 5 4 2 2 4 2 3" xfId="17511"/>
    <cellStyle name="Comma 5 4 2 2 4 2 3 2" xfId="42386"/>
    <cellStyle name="Comma 5 4 2 2 4 2 4" xfId="29953"/>
    <cellStyle name="Comma 5 4 2 2 4 3" xfId="6456"/>
    <cellStyle name="Comma 5 4 2 2 4 3 2" xfId="11471"/>
    <cellStyle name="Comma 5 4 2 2 4 3 2 2" xfId="23914"/>
    <cellStyle name="Comma 5 4 2 2 4 3 2 2 2" xfId="48789"/>
    <cellStyle name="Comma 5 4 2 2 4 3 2 3" xfId="36356"/>
    <cellStyle name="Comma 5 4 2 2 4 3 3" xfId="18907"/>
    <cellStyle name="Comma 5 4 2 2 4 3 3 2" xfId="43782"/>
    <cellStyle name="Comma 5 4 2 2 4 3 4" xfId="31349"/>
    <cellStyle name="Comma 5 4 2 2 4 4" xfId="8163"/>
    <cellStyle name="Comma 5 4 2 2 4 4 2" xfId="20609"/>
    <cellStyle name="Comma 5 4 2 2 4 4 2 2" xfId="45484"/>
    <cellStyle name="Comma 5 4 2 2 4 4 3" xfId="33051"/>
    <cellStyle name="Comma 5 4 2 2 4 5" xfId="12925"/>
    <cellStyle name="Comma 5 4 2 2 4 5 2" xfId="25359"/>
    <cellStyle name="Comma 5 4 2 2 4 5 2 2" xfId="50234"/>
    <cellStyle name="Comma 5 4 2 2 4 5 3" xfId="37801"/>
    <cellStyle name="Comma 5 4 2 2 4 6" xfId="7669"/>
    <cellStyle name="Comma 5 4 2 2 4 6 2" xfId="20117"/>
    <cellStyle name="Comma 5 4 2 2 4 6 2 2" xfId="44992"/>
    <cellStyle name="Comma 5 4 2 2 4 6 3" xfId="32559"/>
    <cellStyle name="Comma 5 4 2 2 4 7" xfId="3093"/>
    <cellStyle name="Comma 5 4 2 2 4 7 2" xfId="15602"/>
    <cellStyle name="Comma 5 4 2 2 4 7 2 2" xfId="40477"/>
    <cellStyle name="Comma 5 4 2 2 4 7 3" xfId="28036"/>
    <cellStyle name="Comma 5 4 2 2 4 8" xfId="15110"/>
    <cellStyle name="Comma 5 4 2 2 4 8 2" xfId="39985"/>
    <cellStyle name="Comma 5 4 2 2 4 9" xfId="27544"/>
    <cellStyle name="Comma 5 4 2 2 5" xfId="1267"/>
    <cellStyle name="Comma 5 4 2 2 5 2" xfId="9049"/>
    <cellStyle name="Comma 5 4 2 2 5 2 2" xfId="21492"/>
    <cellStyle name="Comma 5 4 2 2 5 2 2 2" xfId="46367"/>
    <cellStyle name="Comma 5 4 2 2 5 2 3" xfId="33934"/>
    <cellStyle name="Comma 5 4 2 2 5 3" xfId="4031"/>
    <cellStyle name="Comma 5 4 2 2 5 3 2" xfId="16485"/>
    <cellStyle name="Comma 5 4 2 2 5 3 2 2" xfId="41360"/>
    <cellStyle name="Comma 5 4 2 2 5 3 3" xfId="28927"/>
    <cellStyle name="Comma 5 4 2 2 5 4" xfId="14067"/>
    <cellStyle name="Comma 5 4 2 2 5 4 2" xfId="38942"/>
    <cellStyle name="Comma 5 4 2 2 5 5" xfId="26501"/>
    <cellStyle name="Comma 5 4 2 2 6" xfId="5412"/>
    <cellStyle name="Comma 5 4 2 2 6 2" xfId="10428"/>
    <cellStyle name="Comma 5 4 2 2 6 2 2" xfId="22871"/>
    <cellStyle name="Comma 5 4 2 2 6 2 2 2" xfId="47746"/>
    <cellStyle name="Comma 5 4 2 2 6 2 3" xfId="35313"/>
    <cellStyle name="Comma 5 4 2 2 6 3" xfId="17864"/>
    <cellStyle name="Comma 5 4 2 2 6 3 2" xfId="42739"/>
    <cellStyle name="Comma 5 4 2 2 6 4" xfId="30306"/>
    <cellStyle name="Comma 5 4 2 2 7" xfId="7989"/>
    <cellStyle name="Comma 5 4 2 2 7 2" xfId="20435"/>
    <cellStyle name="Comma 5 4 2 2 7 2 2" xfId="45310"/>
    <cellStyle name="Comma 5 4 2 2 7 3" xfId="32877"/>
    <cellStyle name="Comma 5 4 2 2 8" xfId="11882"/>
    <cellStyle name="Comma 5 4 2 2 8 2" xfId="24316"/>
    <cellStyle name="Comma 5 4 2 2 8 2 2" xfId="49191"/>
    <cellStyle name="Comma 5 4 2 2 8 3" xfId="36758"/>
    <cellStyle name="Comma 5 4 2 2 9" xfId="6642"/>
    <cellStyle name="Comma 5 4 2 2 9 2" xfId="19091"/>
    <cellStyle name="Comma 5 4 2 2 9 2 2" xfId="43966"/>
    <cellStyle name="Comma 5 4 2 2 9 3" xfId="31533"/>
    <cellStyle name="Comma 5 4 2 3" xfId="409"/>
    <cellStyle name="Comma 5 4 2 3 10" xfId="13225"/>
    <cellStyle name="Comma 5 4 2 3 10 2" xfId="38100"/>
    <cellStyle name="Comma 5 4 2 3 11" xfId="25659"/>
    <cellStyle name="Comma 5 4 2 3 2" xfId="769"/>
    <cellStyle name="Comma 5 4 2 3 2 2" xfId="1331"/>
    <cellStyle name="Comma 5 4 2 3 2 2 2" xfId="9435"/>
    <cellStyle name="Comma 5 4 2 3 2 2 2 2" xfId="21878"/>
    <cellStyle name="Comma 5 4 2 3 2 2 2 2 2" xfId="46753"/>
    <cellStyle name="Comma 5 4 2 3 2 2 2 3" xfId="34320"/>
    <cellStyle name="Comma 5 4 2 3 2 2 3" xfId="4417"/>
    <cellStyle name="Comma 5 4 2 3 2 2 3 2" xfId="16871"/>
    <cellStyle name="Comma 5 4 2 3 2 2 3 2 2" xfId="41746"/>
    <cellStyle name="Comma 5 4 2 3 2 2 3 3" xfId="29313"/>
    <cellStyle name="Comma 5 4 2 3 2 2 4" xfId="14131"/>
    <cellStyle name="Comma 5 4 2 3 2 2 4 2" xfId="39006"/>
    <cellStyle name="Comma 5 4 2 3 2 2 5" xfId="26565"/>
    <cellStyle name="Comma 5 4 2 3 2 3" xfId="5476"/>
    <cellStyle name="Comma 5 4 2 3 2 3 2" xfId="10492"/>
    <cellStyle name="Comma 5 4 2 3 2 3 2 2" xfId="22935"/>
    <cellStyle name="Comma 5 4 2 3 2 3 2 2 2" xfId="47810"/>
    <cellStyle name="Comma 5 4 2 3 2 3 2 3" xfId="35377"/>
    <cellStyle name="Comma 5 4 2 3 2 3 3" xfId="17928"/>
    <cellStyle name="Comma 5 4 2 3 2 3 3 2" xfId="42803"/>
    <cellStyle name="Comma 5 4 2 3 2 3 4" xfId="30370"/>
    <cellStyle name="Comma 5 4 2 3 2 4" xfId="8551"/>
    <cellStyle name="Comma 5 4 2 3 2 4 2" xfId="20995"/>
    <cellStyle name="Comma 5 4 2 3 2 4 2 2" xfId="45870"/>
    <cellStyle name="Comma 5 4 2 3 2 4 3" xfId="33437"/>
    <cellStyle name="Comma 5 4 2 3 2 5" xfId="11946"/>
    <cellStyle name="Comma 5 4 2 3 2 5 2" xfId="24380"/>
    <cellStyle name="Comma 5 4 2 3 2 5 2 2" xfId="49255"/>
    <cellStyle name="Comma 5 4 2 3 2 5 3" xfId="36822"/>
    <cellStyle name="Comma 5 4 2 3 2 6" xfId="7028"/>
    <cellStyle name="Comma 5 4 2 3 2 6 2" xfId="19477"/>
    <cellStyle name="Comma 5 4 2 3 2 6 2 2" xfId="44352"/>
    <cellStyle name="Comma 5 4 2 3 2 6 3" xfId="31919"/>
    <cellStyle name="Comma 5 4 2 3 2 7" xfId="3482"/>
    <cellStyle name="Comma 5 4 2 3 2 7 2" xfId="15988"/>
    <cellStyle name="Comma 5 4 2 3 2 7 2 2" xfId="40863"/>
    <cellStyle name="Comma 5 4 2 3 2 7 3" xfId="28422"/>
    <cellStyle name="Comma 5 4 2 3 2 8" xfId="13572"/>
    <cellStyle name="Comma 5 4 2 3 2 8 2" xfId="38447"/>
    <cellStyle name="Comma 5 4 2 3 2 9" xfId="26006"/>
    <cellStyle name="Comma 5 4 2 3 3" xfId="1679"/>
    <cellStyle name="Comma 5 4 2 3 3 2" xfId="4954"/>
    <cellStyle name="Comma 5 4 2 3 3 2 2" xfId="9971"/>
    <cellStyle name="Comma 5 4 2 3 3 2 2 2" xfId="22414"/>
    <cellStyle name="Comma 5 4 2 3 3 2 2 2 2" xfId="47289"/>
    <cellStyle name="Comma 5 4 2 3 3 2 2 3" xfId="34856"/>
    <cellStyle name="Comma 5 4 2 3 3 2 3" xfId="17407"/>
    <cellStyle name="Comma 5 4 2 3 3 2 3 2" xfId="42282"/>
    <cellStyle name="Comma 5 4 2 3 3 2 4" xfId="29849"/>
    <cellStyle name="Comma 5 4 2 3 3 3" xfId="5825"/>
    <cellStyle name="Comma 5 4 2 3 3 3 2" xfId="10840"/>
    <cellStyle name="Comma 5 4 2 3 3 3 2 2" xfId="23283"/>
    <cellStyle name="Comma 5 4 2 3 3 3 2 2 2" xfId="48158"/>
    <cellStyle name="Comma 5 4 2 3 3 3 2 3" xfId="35725"/>
    <cellStyle name="Comma 5 4 2 3 3 3 3" xfId="18276"/>
    <cellStyle name="Comma 5 4 2 3 3 3 3 2" xfId="43151"/>
    <cellStyle name="Comma 5 4 2 3 3 3 4" xfId="30718"/>
    <cellStyle name="Comma 5 4 2 3 3 4" xfId="8378"/>
    <cellStyle name="Comma 5 4 2 3 3 4 2" xfId="20822"/>
    <cellStyle name="Comma 5 4 2 3 3 4 2 2" xfId="45697"/>
    <cellStyle name="Comma 5 4 2 3 3 4 3" xfId="33264"/>
    <cellStyle name="Comma 5 4 2 3 3 5" xfId="12294"/>
    <cellStyle name="Comma 5 4 2 3 3 5 2" xfId="24728"/>
    <cellStyle name="Comma 5 4 2 3 3 5 2 2" xfId="49603"/>
    <cellStyle name="Comma 5 4 2 3 3 5 3" xfId="37170"/>
    <cellStyle name="Comma 5 4 2 3 3 6" xfId="7565"/>
    <cellStyle name="Comma 5 4 2 3 3 6 2" xfId="20013"/>
    <cellStyle name="Comma 5 4 2 3 3 6 2 2" xfId="44888"/>
    <cellStyle name="Comma 5 4 2 3 3 6 3" xfId="32455"/>
    <cellStyle name="Comma 5 4 2 3 3 7" xfId="3309"/>
    <cellStyle name="Comma 5 4 2 3 3 7 2" xfId="15815"/>
    <cellStyle name="Comma 5 4 2 3 3 7 2 2" xfId="40690"/>
    <cellStyle name="Comma 5 4 2 3 3 7 3" xfId="28249"/>
    <cellStyle name="Comma 5 4 2 3 3 8" xfId="14479"/>
    <cellStyle name="Comma 5 4 2 3 3 8 2" xfId="39354"/>
    <cellStyle name="Comma 5 4 2 3 3 9" xfId="26913"/>
    <cellStyle name="Comma 5 4 2 3 4" xfId="2327"/>
    <cellStyle name="Comma 5 4 2 3 4 2" xfId="6352"/>
    <cellStyle name="Comma 5 4 2 3 4 2 2" xfId="11367"/>
    <cellStyle name="Comma 5 4 2 3 4 2 2 2" xfId="23810"/>
    <cellStyle name="Comma 5 4 2 3 4 2 2 2 2" xfId="48685"/>
    <cellStyle name="Comma 5 4 2 3 4 2 2 3" xfId="36252"/>
    <cellStyle name="Comma 5 4 2 3 4 2 3" xfId="18803"/>
    <cellStyle name="Comma 5 4 2 3 4 2 3 2" xfId="43678"/>
    <cellStyle name="Comma 5 4 2 3 4 2 4" xfId="31245"/>
    <cellStyle name="Comma 5 4 2 3 4 3" xfId="12821"/>
    <cellStyle name="Comma 5 4 2 3 4 3 2" xfId="25255"/>
    <cellStyle name="Comma 5 4 2 3 4 3 2 2" xfId="50130"/>
    <cellStyle name="Comma 5 4 2 3 4 3 3" xfId="37697"/>
    <cellStyle name="Comma 5 4 2 3 4 4" xfId="9262"/>
    <cellStyle name="Comma 5 4 2 3 4 4 2" xfId="21705"/>
    <cellStyle name="Comma 5 4 2 3 4 4 2 2" xfId="46580"/>
    <cellStyle name="Comma 5 4 2 3 4 4 3" xfId="34147"/>
    <cellStyle name="Comma 5 4 2 3 4 5" xfId="4244"/>
    <cellStyle name="Comma 5 4 2 3 4 5 2" xfId="16698"/>
    <cellStyle name="Comma 5 4 2 3 4 5 2 2" xfId="41573"/>
    <cellStyle name="Comma 5 4 2 3 4 5 3" xfId="29140"/>
    <cellStyle name="Comma 5 4 2 3 4 6" xfId="15006"/>
    <cellStyle name="Comma 5 4 2 3 4 6 2" xfId="39881"/>
    <cellStyle name="Comma 5 4 2 3 4 7" xfId="27440"/>
    <cellStyle name="Comma 5 4 2 3 5" xfId="1163"/>
    <cellStyle name="Comma 5 4 2 3 5 2" xfId="10324"/>
    <cellStyle name="Comma 5 4 2 3 5 2 2" xfId="22767"/>
    <cellStyle name="Comma 5 4 2 3 5 2 2 2" xfId="47642"/>
    <cellStyle name="Comma 5 4 2 3 5 2 3" xfId="35209"/>
    <cellStyle name="Comma 5 4 2 3 5 3" xfId="5308"/>
    <cellStyle name="Comma 5 4 2 3 5 3 2" xfId="17760"/>
    <cellStyle name="Comma 5 4 2 3 5 3 2 2" xfId="42635"/>
    <cellStyle name="Comma 5 4 2 3 5 3 3" xfId="30202"/>
    <cellStyle name="Comma 5 4 2 3 5 4" xfId="13963"/>
    <cellStyle name="Comma 5 4 2 3 5 4 2" xfId="38838"/>
    <cellStyle name="Comma 5 4 2 3 5 5" xfId="26397"/>
    <cellStyle name="Comma 5 4 2 3 6" xfId="7885"/>
    <cellStyle name="Comma 5 4 2 3 6 2" xfId="20331"/>
    <cellStyle name="Comma 5 4 2 3 6 2 2" xfId="45206"/>
    <cellStyle name="Comma 5 4 2 3 6 3" xfId="32773"/>
    <cellStyle name="Comma 5 4 2 3 7" xfId="11778"/>
    <cellStyle name="Comma 5 4 2 3 7 2" xfId="24212"/>
    <cellStyle name="Comma 5 4 2 3 7 2 2" xfId="49087"/>
    <cellStyle name="Comma 5 4 2 3 7 3" xfId="36654"/>
    <cellStyle name="Comma 5 4 2 3 8" xfId="6855"/>
    <cellStyle name="Comma 5 4 2 3 8 2" xfId="19304"/>
    <cellStyle name="Comma 5 4 2 3 8 2 2" xfId="44179"/>
    <cellStyle name="Comma 5 4 2 3 8 3" xfId="31746"/>
    <cellStyle name="Comma 5 4 2 3 9" xfId="2806"/>
    <cellStyle name="Comma 5 4 2 3 9 2" xfId="15324"/>
    <cellStyle name="Comma 5 4 2 3 9 2 2" xfId="40199"/>
    <cellStyle name="Comma 5 4 2 3 9 3" xfId="27758"/>
    <cellStyle name="Comma 5 4 2 4" xfId="307"/>
    <cellStyle name="Comma 5 4 2 4 2" xfId="1329"/>
    <cellStyle name="Comma 5 4 2 4 2 2" xfId="9162"/>
    <cellStyle name="Comma 5 4 2 4 2 2 2" xfId="21605"/>
    <cellStyle name="Comma 5 4 2 4 2 2 2 2" xfId="46480"/>
    <cellStyle name="Comma 5 4 2 4 2 2 3" xfId="34047"/>
    <cellStyle name="Comma 5 4 2 4 2 3" xfId="4144"/>
    <cellStyle name="Comma 5 4 2 4 2 3 2" xfId="16598"/>
    <cellStyle name="Comma 5 4 2 4 2 3 2 2" xfId="41473"/>
    <cellStyle name="Comma 5 4 2 4 2 3 3" xfId="29040"/>
    <cellStyle name="Comma 5 4 2 4 2 4" xfId="14129"/>
    <cellStyle name="Comma 5 4 2 4 2 4 2" xfId="39004"/>
    <cellStyle name="Comma 5 4 2 4 2 5" xfId="26563"/>
    <cellStyle name="Comma 5 4 2 4 3" xfId="5474"/>
    <cellStyle name="Comma 5 4 2 4 3 2" xfId="10490"/>
    <cellStyle name="Comma 5 4 2 4 3 2 2" xfId="22933"/>
    <cellStyle name="Comma 5 4 2 4 3 2 2 2" xfId="47808"/>
    <cellStyle name="Comma 5 4 2 4 3 2 3" xfId="35375"/>
    <cellStyle name="Comma 5 4 2 4 3 3" xfId="17926"/>
    <cellStyle name="Comma 5 4 2 4 3 3 2" xfId="42801"/>
    <cellStyle name="Comma 5 4 2 4 3 4" xfId="30368"/>
    <cellStyle name="Comma 5 4 2 4 4" xfId="8278"/>
    <cellStyle name="Comma 5 4 2 4 4 2" xfId="20722"/>
    <cellStyle name="Comma 5 4 2 4 4 2 2" xfId="45597"/>
    <cellStyle name="Comma 5 4 2 4 4 3" xfId="33164"/>
    <cellStyle name="Comma 5 4 2 4 5" xfId="11944"/>
    <cellStyle name="Comma 5 4 2 4 5 2" xfId="24378"/>
    <cellStyle name="Comma 5 4 2 4 5 2 2" xfId="49253"/>
    <cellStyle name="Comma 5 4 2 4 5 3" xfId="36820"/>
    <cellStyle name="Comma 5 4 2 4 6" xfId="6755"/>
    <cellStyle name="Comma 5 4 2 4 6 2" xfId="19204"/>
    <cellStyle name="Comma 5 4 2 4 6 2 2" xfId="44079"/>
    <cellStyle name="Comma 5 4 2 4 6 3" xfId="31646"/>
    <cellStyle name="Comma 5 4 2 4 7" xfId="3209"/>
    <cellStyle name="Comma 5 4 2 4 7 2" xfId="15715"/>
    <cellStyle name="Comma 5 4 2 4 7 2 2" xfId="40590"/>
    <cellStyle name="Comma 5 4 2 4 7 3" xfId="28149"/>
    <cellStyle name="Comma 5 4 2 4 8" xfId="13125"/>
    <cellStyle name="Comma 5 4 2 4 8 2" xfId="38000"/>
    <cellStyle name="Comma 5 4 2 4 9" xfId="25559"/>
    <cellStyle name="Comma 5 4 2 5" xfId="668"/>
    <cellStyle name="Comma 5 4 2 5 2" xfId="1677"/>
    <cellStyle name="Comma 5 4 2 5 2 2" xfId="9433"/>
    <cellStyle name="Comma 5 4 2 5 2 2 2" xfId="21876"/>
    <cellStyle name="Comma 5 4 2 5 2 2 2 2" xfId="46751"/>
    <cellStyle name="Comma 5 4 2 5 2 2 3" xfId="34318"/>
    <cellStyle name="Comma 5 4 2 5 2 3" xfId="4415"/>
    <cellStyle name="Comma 5 4 2 5 2 3 2" xfId="16869"/>
    <cellStyle name="Comma 5 4 2 5 2 3 2 2" xfId="41744"/>
    <cellStyle name="Comma 5 4 2 5 2 3 3" xfId="29311"/>
    <cellStyle name="Comma 5 4 2 5 2 4" xfId="14477"/>
    <cellStyle name="Comma 5 4 2 5 2 4 2" xfId="39352"/>
    <cellStyle name="Comma 5 4 2 5 2 5" xfId="26911"/>
    <cellStyle name="Comma 5 4 2 5 3" xfId="5823"/>
    <cellStyle name="Comma 5 4 2 5 3 2" xfId="10838"/>
    <cellStyle name="Comma 5 4 2 5 3 2 2" xfId="23281"/>
    <cellStyle name="Comma 5 4 2 5 3 2 2 2" xfId="48156"/>
    <cellStyle name="Comma 5 4 2 5 3 2 3" xfId="35723"/>
    <cellStyle name="Comma 5 4 2 5 3 3" xfId="18274"/>
    <cellStyle name="Comma 5 4 2 5 3 3 2" xfId="43149"/>
    <cellStyle name="Comma 5 4 2 5 3 4" xfId="30716"/>
    <cellStyle name="Comma 5 4 2 5 4" xfId="8549"/>
    <cellStyle name="Comma 5 4 2 5 4 2" xfId="20993"/>
    <cellStyle name="Comma 5 4 2 5 4 2 2" xfId="45868"/>
    <cellStyle name="Comma 5 4 2 5 4 3" xfId="33435"/>
    <cellStyle name="Comma 5 4 2 5 5" xfId="12292"/>
    <cellStyle name="Comma 5 4 2 5 5 2" xfId="24726"/>
    <cellStyle name="Comma 5 4 2 5 5 2 2" xfId="49601"/>
    <cellStyle name="Comma 5 4 2 5 5 3" xfId="37168"/>
    <cellStyle name="Comma 5 4 2 5 6" xfId="7026"/>
    <cellStyle name="Comma 5 4 2 5 6 2" xfId="19475"/>
    <cellStyle name="Comma 5 4 2 5 6 2 2" xfId="44350"/>
    <cellStyle name="Comma 5 4 2 5 6 3" xfId="31917"/>
    <cellStyle name="Comma 5 4 2 5 7" xfId="3480"/>
    <cellStyle name="Comma 5 4 2 5 7 2" xfId="15986"/>
    <cellStyle name="Comma 5 4 2 5 7 2 2" xfId="40861"/>
    <cellStyle name="Comma 5 4 2 5 7 3" xfId="28420"/>
    <cellStyle name="Comma 5 4 2 5 8" xfId="13472"/>
    <cellStyle name="Comma 5 4 2 5 8 2" xfId="38347"/>
    <cellStyle name="Comma 5 4 2 5 9" xfId="25906"/>
    <cellStyle name="Comma 5 4 2 6" xfId="2225"/>
    <cellStyle name="Comma 5 4 2 6 2" xfId="4854"/>
    <cellStyle name="Comma 5 4 2 6 2 2" xfId="9871"/>
    <cellStyle name="Comma 5 4 2 6 2 2 2" xfId="22314"/>
    <cellStyle name="Comma 5 4 2 6 2 2 2 2" xfId="47189"/>
    <cellStyle name="Comma 5 4 2 6 2 2 3" xfId="34756"/>
    <cellStyle name="Comma 5 4 2 6 2 3" xfId="17307"/>
    <cellStyle name="Comma 5 4 2 6 2 3 2" xfId="42182"/>
    <cellStyle name="Comma 5 4 2 6 2 4" xfId="29749"/>
    <cellStyle name="Comma 5 4 2 6 3" xfId="6252"/>
    <cellStyle name="Comma 5 4 2 6 3 2" xfId="11267"/>
    <cellStyle name="Comma 5 4 2 6 3 2 2" xfId="23710"/>
    <cellStyle name="Comma 5 4 2 6 3 2 2 2" xfId="48585"/>
    <cellStyle name="Comma 5 4 2 6 3 2 3" xfId="36152"/>
    <cellStyle name="Comma 5 4 2 6 3 3" xfId="18703"/>
    <cellStyle name="Comma 5 4 2 6 3 3 2" xfId="43578"/>
    <cellStyle name="Comma 5 4 2 6 3 4" xfId="31145"/>
    <cellStyle name="Comma 5 4 2 6 4" xfId="8059"/>
    <cellStyle name="Comma 5 4 2 6 4 2" xfId="20505"/>
    <cellStyle name="Comma 5 4 2 6 4 2 2" xfId="45380"/>
    <cellStyle name="Comma 5 4 2 6 4 3" xfId="32947"/>
    <cellStyle name="Comma 5 4 2 6 5" xfId="12721"/>
    <cellStyle name="Comma 5 4 2 6 5 2" xfId="25155"/>
    <cellStyle name="Comma 5 4 2 6 5 2 2" xfId="50030"/>
    <cellStyle name="Comma 5 4 2 6 5 3" xfId="37597"/>
    <cellStyle name="Comma 5 4 2 6 6" xfId="7465"/>
    <cellStyle name="Comma 5 4 2 6 6 2" xfId="19913"/>
    <cellStyle name="Comma 5 4 2 6 6 2 2" xfId="44788"/>
    <cellStyle name="Comma 5 4 2 6 6 3" xfId="32355"/>
    <cellStyle name="Comma 5 4 2 6 7" xfId="2986"/>
    <cellStyle name="Comma 5 4 2 6 7 2" xfId="15498"/>
    <cellStyle name="Comma 5 4 2 6 7 2 2" xfId="40373"/>
    <cellStyle name="Comma 5 4 2 6 7 3" xfId="27932"/>
    <cellStyle name="Comma 5 4 2 6 8" xfId="14906"/>
    <cellStyle name="Comma 5 4 2 6 8 2" xfId="39781"/>
    <cellStyle name="Comma 5 4 2 6 9" xfId="27340"/>
    <cellStyle name="Comma 5 4 2 7" xfId="1063"/>
    <cellStyle name="Comma 5 4 2 7 2" xfId="8945"/>
    <cellStyle name="Comma 5 4 2 7 2 2" xfId="21388"/>
    <cellStyle name="Comma 5 4 2 7 2 2 2" xfId="46263"/>
    <cellStyle name="Comma 5 4 2 7 2 3" xfId="33830"/>
    <cellStyle name="Comma 5 4 2 7 3" xfId="3927"/>
    <cellStyle name="Comma 5 4 2 7 3 2" xfId="16381"/>
    <cellStyle name="Comma 5 4 2 7 3 2 2" xfId="41256"/>
    <cellStyle name="Comma 5 4 2 7 3 3" xfId="28823"/>
    <cellStyle name="Comma 5 4 2 7 4" xfId="13863"/>
    <cellStyle name="Comma 5 4 2 7 4 2" xfId="38738"/>
    <cellStyle name="Comma 5 4 2 7 5" xfId="26297"/>
    <cellStyle name="Comma 5 4 2 8" xfId="5208"/>
    <cellStyle name="Comma 5 4 2 8 2" xfId="10224"/>
    <cellStyle name="Comma 5 4 2 8 2 2" xfId="22667"/>
    <cellStyle name="Comma 5 4 2 8 2 2 2" xfId="47542"/>
    <cellStyle name="Comma 5 4 2 8 2 3" xfId="35109"/>
    <cellStyle name="Comma 5 4 2 8 3" xfId="17660"/>
    <cellStyle name="Comma 5 4 2 8 3 2" xfId="42535"/>
    <cellStyle name="Comma 5 4 2 8 4" xfId="30102"/>
    <cellStyle name="Comma 5 4 2 9" xfId="7785"/>
    <cellStyle name="Comma 5 4 2 9 2" xfId="20231"/>
    <cellStyle name="Comma 5 4 2 9 2 2" xfId="45106"/>
    <cellStyle name="Comma 5 4 2 9 3" xfId="32673"/>
    <cellStyle name="Comma 5 4 3" xfId="352"/>
    <cellStyle name="Comma 5 4 3 10" xfId="6581"/>
    <cellStyle name="Comma 5 4 3 10 2" xfId="19030"/>
    <cellStyle name="Comma 5 4 3 10 2 2" xfId="43905"/>
    <cellStyle name="Comma 5 4 3 10 3" xfId="31472"/>
    <cellStyle name="Comma 5 4 3 11" xfId="2749"/>
    <cellStyle name="Comma 5 4 3 11 2" xfId="15267"/>
    <cellStyle name="Comma 5 4 3 11 2 2" xfId="40142"/>
    <cellStyle name="Comma 5 4 3 11 3" xfId="27701"/>
    <cellStyle name="Comma 5 4 3 12" xfId="13168"/>
    <cellStyle name="Comma 5 4 3 12 2" xfId="38043"/>
    <cellStyle name="Comma 5 4 3 13" xfId="25602"/>
    <cellStyle name="Comma 5 4 3 2" xfId="454"/>
    <cellStyle name="Comma 5 4 3 2 10" xfId="13268"/>
    <cellStyle name="Comma 5 4 3 2 10 2" xfId="38143"/>
    <cellStyle name="Comma 5 4 3 2 11" xfId="25702"/>
    <cellStyle name="Comma 5 4 3 2 2" xfId="814"/>
    <cellStyle name="Comma 5 4 3 2 2 2" xfId="1333"/>
    <cellStyle name="Comma 5 4 3 2 2 2 2" xfId="9437"/>
    <cellStyle name="Comma 5 4 3 2 2 2 2 2" xfId="21880"/>
    <cellStyle name="Comma 5 4 3 2 2 2 2 2 2" xfId="46755"/>
    <cellStyle name="Comma 5 4 3 2 2 2 2 3" xfId="34322"/>
    <cellStyle name="Comma 5 4 3 2 2 2 3" xfId="4419"/>
    <cellStyle name="Comma 5 4 3 2 2 2 3 2" xfId="16873"/>
    <cellStyle name="Comma 5 4 3 2 2 2 3 2 2" xfId="41748"/>
    <cellStyle name="Comma 5 4 3 2 2 2 3 3" xfId="29315"/>
    <cellStyle name="Comma 5 4 3 2 2 2 4" xfId="14133"/>
    <cellStyle name="Comma 5 4 3 2 2 2 4 2" xfId="39008"/>
    <cellStyle name="Comma 5 4 3 2 2 2 5" xfId="26567"/>
    <cellStyle name="Comma 5 4 3 2 2 3" xfId="5478"/>
    <cellStyle name="Comma 5 4 3 2 2 3 2" xfId="10494"/>
    <cellStyle name="Comma 5 4 3 2 2 3 2 2" xfId="22937"/>
    <cellStyle name="Comma 5 4 3 2 2 3 2 2 2" xfId="47812"/>
    <cellStyle name="Comma 5 4 3 2 2 3 2 3" xfId="35379"/>
    <cellStyle name="Comma 5 4 3 2 2 3 3" xfId="17930"/>
    <cellStyle name="Comma 5 4 3 2 2 3 3 2" xfId="42805"/>
    <cellStyle name="Comma 5 4 3 2 2 3 4" xfId="30372"/>
    <cellStyle name="Comma 5 4 3 2 2 4" xfId="8553"/>
    <cellStyle name="Comma 5 4 3 2 2 4 2" xfId="20997"/>
    <cellStyle name="Comma 5 4 3 2 2 4 2 2" xfId="45872"/>
    <cellStyle name="Comma 5 4 3 2 2 4 3" xfId="33439"/>
    <cellStyle name="Comma 5 4 3 2 2 5" xfId="11948"/>
    <cellStyle name="Comma 5 4 3 2 2 5 2" xfId="24382"/>
    <cellStyle name="Comma 5 4 3 2 2 5 2 2" xfId="49257"/>
    <cellStyle name="Comma 5 4 3 2 2 5 3" xfId="36824"/>
    <cellStyle name="Comma 5 4 3 2 2 6" xfId="7030"/>
    <cellStyle name="Comma 5 4 3 2 2 6 2" xfId="19479"/>
    <cellStyle name="Comma 5 4 3 2 2 6 2 2" xfId="44354"/>
    <cellStyle name="Comma 5 4 3 2 2 6 3" xfId="31921"/>
    <cellStyle name="Comma 5 4 3 2 2 7" xfId="3484"/>
    <cellStyle name="Comma 5 4 3 2 2 7 2" xfId="15990"/>
    <cellStyle name="Comma 5 4 3 2 2 7 2 2" xfId="40865"/>
    <cellStyle name="Comma 5 4 3 2 2 7 3" xfId="28424"/>
    <cellStyle name="Comma 5 4 3 2 2 8" xfId="13615"/>
    <cellStyle name="Comma 5 4 3 2 2 8 2" xfId="38490"/>
    <cellStyle name="Comma 5 4 3 2 2 9" xfId="26049"/>
    <cellStyle name="Comma 5 4 3 2 3" xfId="1681"/>
    <cellStyle name="Comma 5 4 3 2 3 2" xfId="4997"/>
    <cellStyle name="Comma 5 4 3 2 3 2 2" xfId="10014"/>
    <cellStyle name="Comma 5 4 3 2 3 2 2 2" xfId="22457"/>
    <cellStyle name="Comma 5 4 3 2 3 2 2 2 2" xfId="47332"/>
    <cellStyle name="Comma 5 4 3 2 3 2 2 3" xfId="34899"/>
    <cellStyle name="Comma 5 4 3 2 3 2 3" xfId="17450"/>
    <cellStyle name="Comma 5 4 3 2 3 2 3 2" xfId="42325"/>
    <cellStyle name="Comma 5 4 3 2 3 2 4" xfId="29892"/>
    <cellStyle name="Comma 5 4 3 2 3 3" xfId="5827"/>
    <cellStyle name="Comma 5 4 3 2 3 3 2" xfId="10842"/>
    <cellStyle name="Comma 5 4 3 2 3 3 2 2" xfId="23285"/>
    <cellStyle name="Comma 5 4 3 2 3 3 2 2 2" xfId="48160"/>
    <cellStyle name="Comma 5 4 3 2 3 3 2 3" xfId="35727"/>
    <cellStyle name="Comma 5 4 3 2 3 3 3" xfId="18278"/>
    <cellStyle name="Comma 5 4 3 2 3 3 3 2" xfId="43153"/>
    <cellStyle name="Comma 5 4 3 2 3 3 4" xfId="30720"/>
    <cellStyle name="Comma 5 4 3 2 3 4" xfId="8421"/>
    <cellStyle name="Comma 5 4 3 2 3 4 2" xfId="20865"/>
    <cellStyle name="Comma 5 4 3 2 3 4 2 2" xfId="45740"/>
    <cellStyle name="Comma 5 4 3 2 3 4 3" xfId="33307"/>
    <cellStyle name="Comma 5 4 3 2 3 5" xfId="12296"/>
    <cellStyle name="Comma 5 4 3 2 3 5 2" xfId="24730"/>
    <cellStyle name="Comma 5 4 3 2 3 5 2 2" xfId="49605"/>
    <cellStyle name="Comma 5 4 3 2 3 5 3" xfId="37172"/>
    <cellStyle name="Comma 5 4 3 2 3 6" xfId="7608"/>
    <cellStyle name="Comma 5 4 3 2 3 6 2" xfId="20056"/>
    <cellStyle name="Comma 5 4 3 2 3 6 2 2" xfId="44931"/>
    <cellStyle name="Comma 5 4 3 2 3 6 3" xfId="32498"/>
    <cellStyle name="Comma 5 4 3 2 3 7" xfId="3352"/>
    <cellStyle name="Comma 5 4 3 2 3 7 2" xfId="15858"/>
    <cellStyle name="Comma 5 4 3 2 3 7 2 2" xfId="40733"/>
    <cellStyle name="Comma 5 4 3 2 3 7 3" xfId="28292"/>
    <cellStyle name="Comma 5 4 3 2 3 8" xfId="14481"/>
    <cellStyle name="Comma 5 4 3 2 3 8 2" xfId="39356"/>
    <cellStyle name="Comma 5 4 3 2 3 9" xfId="26915"/>
    <cellStyle name="Comma 5 4 3 2 4" xfId="2372"/>
    <cellStyle name="Comma 5 4 3 2 4 2" xfId="6395"/>
    <cellStyle name="Comma 5 4 3 2 4 2 2" xfId="11410"/>
    <cellStyle name="Comma 5 4 3 2 4 2 2 2" xfId="23853"/>
    <cellStyle name="Comma 5 4 3 2 4 2 2 2 2" xfId="48728"/>
    <cellStyle name="Comma 5 4 3 2 4 2 2 3" xfId="36295"/>
    <cellStyle name="Comma 5 4 3 2 4 2 3" xfId="18846"/>
    <cellStyle name="Comma 5 4 3 2 4 2 3 2" xfId="43721"/>
    <cellStyle name="Comma 5 4 3 2 4 2 4" xfId="31288"/>
    <cellStyle name="Comma 5 4 3 2 4 3" xfId="12864"/>
    <cellStyle name="Comma 5 4 3 2 4 3 2" xfId="25298"/>
    <cellStyle name="Comma 5 4 3 2 4 3 2 2" xfId="50173"/>
    <cellStyle name="Comma 5 4 3 2 4 3 3" xfId="37740"/>
    <cellStyle name="Comma 5 4 3 2 4 4" xfId="9305"/>
    <cellStyle name="Comma 5 4 3 2 4 4 2" xfId="21748"/>
    <cellStyle name="Comma 5 4 3 2 4 4 2 2" xfId="46623"/>
    <cellStyle name="Comma 5 4 3 2 4 4 3" xfId="34190"/>
    <cellStyle name="Comma 5 4 3 2 4 5" xfId="4287"/>
    <cellStyle name="Comma 5 4 3 2 4 5 2" xfId="16741"/>
    <cellStyle name="Comma 5 4 3 2 4 5 2 2" xfId="41616"/>
    <cellStyle name="Comma 5 4 3 2 4 5 3" xfId="29183"/>
    <cellStyle name="Comma 5 4 3 2 4 6" xfId="15049"/>
    <cellStyle name="Comma 5 4 3 2 4 6 2" xfId="39924"/>
    <cellStyle name="Comma 5 4 3 2 4 7" xfId="27483"/>
    <cellStyle name="Comma 5 4 3 2 5" xfId="1206"/>
    <cellStyle name="Comma 5 4 3 2 5 2" xfId="10367"/>
    <cellStyle name="Comma 5 4 3 2 5 2 2" xfId="22810"/>
    <cellStyle name="Comma 5 4 3 2 5 2 2 2" xfId="47685"/>
    <cellStyle name="Comma 5 4 3 2 5 2 3" xfId="35252"/>
    <cellStyle name="Comma 5 4 3 2 5 3" xfId="5351"/>
    <cellStyle name="Comma 5 4 3 2 5 3 2" xfId="17803"/>
    <cellStyle name="Comma 5 4 3 2 5 3 2 2" xfId="42678"/>
    <cellStyle name="Comma 5 4 3 2 5 3 3" xfId="30245"/>
    <cellStyle name="Comma 5 4 3 2 5 4" xfId="14006"/>
    <cellStyle name="Comma 5 4 3 2 5 4 2" xfId="38881"/>
    <cellStyle name="Comma 5 4 3 2 5 5" xfId="26440"/>
    <cellStyle name="Comma 5 4 3 2 6" xfId="7928"/>
    <cellStyle name="Comma 5 4 3 2 6 2" xfId="20374"/>
    <cellStyle name="Comma 5 4 3 2 6 2 2" xfId="45249"/>
    <cellStyle name="Comma 5 4 3 2 6 3" xfId="32816"/>
    <cellStyle name="Comma 5 4 3 2 7" xfId="11821"/>
    <cellStyle name="Comma 5 4 3 2 7 2" xfId="24255"/>
    <cellStyle name="Comma 5 4 3 2 7 2 2" xfId="49130"/>
    <cellStyle name="Comma 5 4 3 2 7 3" xfId="36697"/>
    <cellStyle name="Comma 5 4 3 2 8" xfId="6898"/>
    <cellStyle name="Comma 5 4 3 2 8 2" xfId="19347"/>
    <cellStyle name="Comma 5 4 3 2 8 2 2" xfId="44222"/>
    <cellStyle name="Comma 5 4 3 2 8 3" xfId="31789"/>
    <cellStyle name="Comma 5 4 3 2 9" xfId="2849"/>
    <cellStyle name="Comma 5 4 3 2 9 2" xfId="15367"/>
    <cellStyle name="Comma 5 4 3 2 9 2 2" xfId="40242"/>
    <cellStyle name="Comma 5 4 3 2 9 3" xfId="27801"/>
    <cellStyle name="Comma 5 4 3 3" xfId="712"/>
    <cellStyle name="Comma 5 4 3 3 2" xfId="1332"/>
    <cellStyle name="Comma 5 4 3 3 2 2" xfId="9205"/>
    <cellStyle name="Comma 5 4 3 3 2 2 2" xfId="21648"/>
    <cellStyle name="Comma 5 4 3 3 2 2 2 2" xfId="46523"/>
    <cellStyle name="Comma 5 4 3 3 2 2 3" xfId="34090"/>
    <cellStyle name="Comma 5 4 3 3 2 3" xfId="4187"/>
    <cellStyle name="Comma 5 4 3 3 2 3 2" xfId="16641"/>
    <cellStyle name="Comma 5 4 3 3 2 3 2 2" xfId="41516"/>
    <cellStyle name="Comma 5 4 3 3 2 3 3" xfId="29083"/>
    <cellStyle name="Comma 5 4 3 3 2 4" xfId="14132"/>
    <cellStyle name="Comma 5 4 3 3 2 4 2" xfId="39007"/>
    <cellStyle name="Comma 5 4 3 3 2 5" xfId="26566"/>
    <cellStyle name="Comma 5 4 3 3 3" xfId="5477"/>
    <cellStyle name="Comma 5 4 3 3 3 2" xfId="10493"/>
    <cellStyle name="Comma 5 4 3 3 3 2 2" xfId="22936"/>
    <cellStyle name="Comma 5 4 3 3 3 2 2 2" xfId="47811"/>
    <cellStyle name="Comma 5 4 3 3 3 2 3" xfId="35378"/>
    <cellStyle name="Comma 5 4 3 3 3 3" xfId="17929"/>
    <cellStyle name="Comma 5 4 3 3 3 3 2" xfId="42804"/>
    <cellStyle name="Comma 5 4 3 3 3 4" xfId="30371"/>
    <cellStyle name="Comma 5 4 3 3 4" xfId="8321"/>
    <cellStyle name="Comma 5 4 3 3 4 2" xfId="20765"/>
    <cellStyle name="Comma 5 4 3 3 4 2 2" xfId="45640"/>
    <cellStyle name="Comma 5 4 3 3 4 3" xfId="33207"/>
    <cellStyle name="Comma 5 4 3 3 5" xfId="11947"/>
    <cellStyle name="Comma 5 4 3 3 5 2" xfId="24381"/>
    <cellStyle name="Comma 5 4 3 3 5 2 2" xfId="49256"/>
    <cellStyle name="Comma 5 4 3 3 5 3" xfId="36823"/>
    <cellStyle name="Comma 5 4 3 3 6" xfId="6798"/>
    <cellStyle name="Comma 5 4 3 3 6 2" xfId="19247"/>
    <cellStyle name="Comma 5 4 3 3 6 2 2" xfId="44122"/>
    <cellStyle name="Comma 5 4 3 3 6 3" xfId="31689"/>
    <cellStyle name="Comma 5 4 3 3 7" xfId="3252"/>
    <cellStyle name="Comma 5 4 3 3 7 2" xfId="15758"/>
    <cellStyle name="Comma 5 4 3 3 7 2 2" xfId="40633"/>
    <cellStyle name="Comma 5 4 3 3 7 3" xfId="28192"/>
    <cellStyle name="Comma 5 4 3 3 8" xfId="13515"/>
    <cellStyle name="Comma 5 4 3 3 8 2" xfId="38390"/>
    <cellStyle name="Comma 5 4 3 3 9" xfId="25949"/>
    <cellStyle name="Comma 5 4 3 4" xfId="1680"/>
    <cellStyle name="Comma 5 4 3 4 2" xfId="4418"/>
    <cellStyle name="Comma 5 4 3 4 2 2" xfId="9436"/>
    <cellStyle name="Comma 5 4 3 4 2 2 2" xfId="21879"/>
    <cellStyle name="Comma 5 4 3 4 2 2 2 2" xfId="46754"/>
    <cellStyle name="Comma 5 4 3 4 2 2 3" xfId="34321"/>
    <cellStyle name="Comma 5 4 3 4 2 3" xfId="16872"/>
    <cellStyle name="Comma 5 4 3 4 2 3 2" xfId="41747"/>
    <cellStyle name="Comma 5 4 3 4 2 4" xfId="29314"/>
    <cellStyle name="Comma 5 4 3 4 3" xfId="5826"/>
    <cellStyle name="Comma 5 4 3 4 3 2" xfId="10841"/>
    <cellStyle name="Comma 5 4 3 4 3 2 2" xfId="23284"/>
    <cellStyle name="Comma 5 4 3 4 3 2 2 2" xfId="48159"/>
    <cellStyle name="Comma 5 4 3 4 3 2 3" xfId="35726"/>
    <cellStyle name="Comma 5 4 3 4 3 3" xfId="18277"/>
    <cellStyle name="Comma 5 4 3 4 3 3 2" xfId="43152"/>
    <cellStyle name="Comma 5 4 3 4 3 4" xfId="30719"/>
    <cellStyle name="Comma 5 4 3 4 4" xfId="8552"/>
    <cellStyle name="Comma 5 4 3 4 4 2" xfId="20996"/>
    <cellStyle name="Comma 5 4 3 4 4 2 2" xfId="45871"/>
    <cellStyle name="Comma 5 4 3 4 4 3" xfId="33438"/>
    <cellStyle name="Comma 5 4 3 4 5" xfId="12295"/>
    <cellStyle name="Comma 5 4 3 4 5 2" xfId="24729"/>
    <cellStyle name="Comma 5 4 3 4 5 2 2" xfId="49604"/>
    <cellStyle name="Comma 5 4 3 4 5 3" xfId="37171"/>
    <cellStyle name="Comma 5 4 3 4 6" xfId="7029"/>
    <cellStyle name="Comma 5 4 3 4 6 2" xfId="19478"/>
    <cellStyle name="Comma 5 4 3 4 6 2 2" xfId="44353"/>
    <cellStyle name="Comma 5 4 3 4 6 3" xfId="31920"/>
    <cellStyle name="Comma 5 4 3 4 7" xfId="3483"/>
    <cellStyle name="Comma 5 4 3 4 7 2" xfId="15989"/>
    <cellStyle name="Comma 5 4 3 4 7 2 2" xfId="40864"/>
    <cellStyle name="Comma 5 4 3 4 7 3" xfId="28423"/>
    <cellStyle name="Comma 5 4 3 4 8" xfId="14480"/>
    <cellStyle name="Comma 5 4 3 4 8 2" xfId="39355"/>
    <cellStyle name="Comma 5 4 3 4 9" xfId="26914"/>
    <cellStyle name="Comma 5 4 3 5" xfId="2270"/>
    <cellStyle name="Comma 5 4 3 5 2" xfId="4897"/>
    <cellStyle name="Comma 5 4 3 5 2 2" xfId="9914"/>
    <cellStyle name="Comma 5 4 3 5 2 2 2" xfId="22357"/>
    <cellStyle name="Comma 5 4 3 5 2 2 2 2" xfId="47232"/>
    <cellStyle name="Comma 5 4 3 5 2 2 3" xfId="34799"/>
    <cellStyle name="Comma 5 4 3 5 2 3" xfId="17350"/>
    <cellStyle name="Comma 5 4 3 5 2 3 2" xfId="42225"/>
    <cellStyle name="Comma 5 4 3 5 2 4" xfId="29792"/>
    <cellStyle name="Comma 5 4 3 5 3" xfId="6295"/>
    <cellStyle name="Comma 5 4 3 5 3 2" xfId="11310"/>
    <cellStyle name="Comma 5 4 3 5 3 2 2" xfId="23753"/>
    <cellStyle name="Comma 5 4 3 5 3 2 2 2" xfId="48628"/>
    <cellStyle name="Comma 5 4 3 5 3 2 3" xfId="36195"/>
    <cellStyle name="Comma 5 4 3 5 3 3" xfId="18746"/>
    <cellStyle name="Comma 5 4 3 5 3 3 2" xfId="43621"/>
    <cellStyle name="Comma 5 4 3 5 3 4" xfId="31188"/>
    <cellStyle name="Comma 5 4 3 5 4" xfId="8102"/>
    <cellStyle name="Comma 5 4 3 5 4 2" xfId="20548"/>
    <cellStyle name="Comma 5 4 3 5 4 2 2" xfId="45423"/>
    <cellStyle name="Comma 5 4 3 5 4 3" xfId="32990"/>
    <cellStyle name="Comma 5 4 3 5 5" xfId="12764"/>
    <cellStyle name="Comma 5 4 3 5 5 2" xfId="25198"/>
    <cellStyle name="Comma 5 4 3 5 5 2 2" xfId="50073"/>
    <cellStyle name="Comma 5 4 3 5 5 3" xfId="37640"/>
    <cellStyle name="Comma 5 4 3 5 6" xfId="7508"/>
    <cellStyle name="Comma 5 4 3 5 6 2" xfId="19956"/>
    <cellStyle name="Comma 5 4 3 5 6 2 2" xfId="44831"/>
    <cellStyle name="Comma 5 4 3 5 6 3" xfId="32398"/>
    <cellStyle name="Comma 5 4 3 5 7" xfId="3032"/>
    <cellStyle name="Comma 5 4 3 5 7 2" xfId="15541"/>
    <cellStyle name="Comma 5 4 3 5 7 2 2" xfId="40416"/>
    <cellStyle name="Comma 5 4 3 5 7 3" xfId="27975"/>
    <cellStyle name="Comma 5 4 3 5 8" xfId="14949"/>
    <cellStyle name="Comma 5 4 3 5 8 2" xfId="39824"/>
    <cellStyle name="Comma 5 4 3 5 9" xfId="27383"/>
    <cellStyle name="Comma 5 4 3 6" xfId="1106"/>
    <cellStyle name="Comma 5 4 3 6 2" xfId="8988"/>
    <cellStyle name="Comma 5 4 3 6 2 2" xfId="21431"/>
    <cellStyle name="Comma 5 4 3 6 2 2 2" xfId="46306"/>
    <cellStyle name="Comma 5 4 3 6 2 3" xfId="33873"/>
    <cellStyle name="Comma 5 4 3 6 3" xfId="3970"/>
    <cellStyle name="Comma 5 4 3 6 3 2" xfId="16424"/>
    <cellStyle name="Comma 5 4 3 6 3 2 2" xfId="41299"/>
    <cellStyle name="Comma 5 4 3 6 3 3" xfId="28866"/>
    <cellStyle name="Comma 5 4 3 6 4" xfId="13906"/>
    <cellStyle name="Comma 5 4 3 6 4 2" xfId="38781"/>
    <cellStyle name="Comma 5 4 3 6 5" xfId="26340"/>
    <cellStyle name="Comma 5 4 3 7" xfId="5251"/>
    <cellStyle name="Comma 5 4 3 7 2" xfId="10267"/>
    <cellStyle name="Comma 5 4 3 7 2 2" xfId="22710"/>
    <cellStyle name="Comma 5 4 3 7 2 2 2" xfId="47585"/>
    <cellStyle name="Comma 5 4 3 7 2 3" xfId="35152"/>
    <cellStyle name="Comma 5 4 3 7 3" xfId="17703"/>
    <cellStyle name="Comma 5 4 3 7 3 2" xfId="42578"/>
    <cellStyle name="Comma 5 4 3 7 4" xfId="30145"/>
    <cellStyle name="Comma 5 4 3 8" xfId="7828"/>
    <cellStyle name="Comma 5 4 3 8 2" xfId="20274"/>
    <cellStyle name="Comma 5 4 3 8 2 2" xfId="45149"/>
    <cellStyle name="Comma 5 4 3 8 3" xfId="32716"/>
    <cellStyle name="Comma 5 4 3 9" xfId="11721"/>
    <cellStyle name="Comma 5 4 3 9 2" xfId="24155"/>
    <cellStyle name="Comma 5 4 3 9 2 2" xfId="49030"/>
    <cellStyle name="Comma 5 4 3 9 3" xfId="36597"/>
    <cellStyle name="Comma 5 4 4" xfId="271"/>
    <cellStyle name="Comma 5 4 4 10" xfId="6611"/>
    <cellStyle name="Comma 5 4 4 10 2" xfId="19060"/>
    <cellStyle name="Comma 5 4 4 10 2 2" xfId="43935"/>
    <cellStyle name="Comma 5 4 4 10 3" xfId="31502"/>
    <cellStyle name="Comma 5 4 4 11" xfId="2674"/>
    <cellStyle name="Comma 5 4 4 11 2" xfId="15192"/>
    <cellStyle name="Comma 5 4 4 11 2 2" xfId="40067"/>
    <cellStyle name="Comma 5 4 4 11 3" xfId="27626"/>
    <cellStyle name="Comma 5 4 4 12" xfId="13093"/>
    <cellStyle name="Comma 5 4 4 12 2" xfId="37968"/>
    <cellStyle name="Comma 5 4 4 13" xfId="25527"/>
    <cellStyle name="Comma 5 4 4 2" xfId="485"/>
    <cellStyle name="Comma 5 4 4 2 10" xfId="13298"/>
    <cellStyle name="Comma 5 4 4 2 10 2" xfId="38173"/>
    <cellStyle name="Comma 5 4 4 2 11" xfId="25732"/>
    <cellStyle name="Comma 5 4 4 2 2" xfId="844"/>
    <cellStyle name="Comma 5 4 4 2 2 2" xfId="1335"/>
    <cellStyle name="Comma 5 4 4 2 2 2 2" xfId="9439"/>
    <cellStyle name="Comma 5 4 4 2 2 2 2 2" xfId="21882"/>
    <cellStyle name="Comma 5 4 4 2 2 2 2 2 2" xfId="46757"/>
    <cellStyle name="Comma 5 4 4 2 2 2 2 3" xfId="34324"/>
    <cellStyle name="Comma 5 4 4 2 2 2 3" xfId="4421"/>
    <cellStyle name="Comma 5 4 4 2 2 2 3 2" xfId="16875"/>
    <cellStyle name="Comma 5 4 4 2 2 2 3 2 2" xfId="41750"/>
    <cellStyle name="Comma 5 4 4 2 2 2 3 3" xfId="29317"/>
    <cellStyle name="Comma 5 4 4 2 2 2 4" xfId="14135"/>
    <cellStyle name="Comma 5 4 4 2 2 2 4 2" xfId="39010"/>
    <cellStyle name="Comma 5 4 4 2 2 2 5" xfId="26569"/>
    <cellStyle name="Comma 5 4 4 2 2 3" xfId="5480"/>
    <cellStyle name="Comma 5 4 4 2 2 3 2" xfId="10496"/>
    <cellStyle name="Comma 5 4 4 2 2 3 2 2" xfId="22939"/>
    <cellStyle name="Comma 5 4 4 2 2 3 2 2 2" xfId="47814"/>
    <cellStyle name="Comma 5 4 4 2 2 3 2 3" xfId="35381"/>
    <cellStyle name="Comma 5 4 4 2 2 3 3" xfId="17932"/>
    <cellStyle name="Comma 5 4 4 2 2 3 3 2" xfId="42807"/>
    <cellStyle name="Comma 5 4 4 2 2 3 4" xfId="30374"/>
    <cellStyle name="Comma 5 4 4 2 2 4" xfId="8555"/>
    <cellStyle name="Comma 5 4 4 2 2 4 2" xfId="20999"/>
    <cellStyle name="Comma 5 4 4 2 2 4 2 2" xfId="45874"/>
    <cellStyle name="Comma 5 4 4 2 2 4 3" xfId="33441"/>
    <cellStyle name="Comma 5 4 4 2 2 5" xfId="11950"/>
    <cellStyle name="Comma 5 4 4 2 2 5 2" xfId="24384"/>
    <cellStyle name="Comma 5 4 4 2 2 5 2 2" xfId="49259"/>
    <cellStyle name="Comma 5 4 4 2 2 5 3" xfId="36826"/>
    <cellStyle name="Comma 5 4 4 2 2 6" xfId="7032"/>
    <cellStyle name="Comma 5 4 4 2 2 6 2" xfId="19481"/>
    <cellStyle name="Comma 5 4 4 2 2 6 2 2" xfId="44356"/>
    <cellStyle name="Comma 5 4 4 2 2 6 3" xfId="31923"/>
    <cellStyle name="Comma 5 4 4 2 2 7" xfId="3486"/>
    <cellStyle name="Comma 5 4 4 2 2 7 2" xfId="15992"/>
    <cellStyle name="Comma 5 4 4 2 2 7 2 2" xfId="40867"/>
    <cellStyle name="Comma 5 4 4 2 2 7 3" xfId="28426"/>
    <cellStyle name="Comma 5 4 4 2 2 8" xfId="13645"/>
    <cellStyle name="Comma 5 4 4 2 2 8 2" xfId="38520"/>
    <cellStyle name="Comma 5 4 4 2 2 9" xfId="26079"/>
    <cellStyle name="Comma 5 4 4 2 3" xfId="1683"/>
    <cellStyle name="Comma 5 4 4 2 3 2" xfId="5027"/>
    <cellStyle name="Comma 5 4 4 2 3 2 2" xfId="10044"/>
    <cellStyle name="Comma 5 4 4 2 3 2 2 2" xfId="22487"/>
    <cellStyle name="Comma 5 4 4 2 3 2 2 2 2" xfId="47362"/>
    <cellStyle name="Comma 5 4 4 2 3 2 2 3" xfId="34929"/>
    <cellStyle name="Comma 5 4 4 2 3 2 3" xfId="17480"/>
    <cellStyle name="Comma 5 4 4 2 3 2 3 2" xfId="42355"/>
    <cellStyle name="Comma 5 4 4 2 3 2 4" xfId="29922"/>
    <cellStyle name="Comma 5 4 4 2 3 3" xfId="5829"/>
    <cellStyle name="Comma 5 4 4 2 3 3 2" xfId="10844"/>
    <cellStyle name="Comma 5 4 4 2 3 3 2 2" xfId="23287"/>
    <cellStyle name="Comma 5 4 4 2 3 3 2 2 2" xfId="48162"/>
    <cellStyle name="Comma 5 4 4 2 3 3 2 3" xfId="35729"/>
    <cellStyle name="Comma 5 4 4 2 3 3 3" xfId="18280"/>
    <cellStyle name="Comma 5 4 4 2 3 3 3 2" xfId="43155"/>
    <cellStyle name="Comma 5 4 4 2 3 3 4" xfId="30722"/>
    <cellStyle name="Comma 5 4 4 2 3 4" xfId="8451"/>
    <cellStyle name="Comma 5 4 4 2 3 4 2" xfId="20895"/>
    <cellStyle name="Comma 5 4 4 2 3 4 2 2" xfId="45770"/>
    <cellStyle name="Comma 5 4 4 2 3 4 3" xfId="33337"/>
    <cellStyle name="Comma 5 4 4 2 3 5" xfId="12298"/>
    <cellStyle name="Comma 5 4 4 2 3 5 2" xfId="24732"/>
    <cellStyle name="Comma 5 4 4 2 3 5 2 2" xfId="49607"/>
    <cellStyle name="Comma 5 4 4 2 3 5 3" xfId="37174"/>
    <cellStyle name="Comma 5 4 4 2 3 6" xfId="7638"/>
    <cellStyle name="Comma 5 4 4 2 3 6 2" xfId="20086"/>
    <cellStyle name="Comma 5 4 4 2 3 6 2 2" xfId="44961"/>
    <cellStyle name="Comma 5 4 4 2 3 6 3" xfId="32528"/>
    <cellStyle name="Comma 5 4 4 2 3 7" xfId="3382"/>
    <cellStyle name="Comma 5 4 4 2 3 7 2" xfId="15888"/>
    <cellStyle name="Comma 5 4 4 2 3 7 2 2" xfId="40763"/>
    <cellStyle name="Comma 5 4 4 2 3 7 3" xfId="28322"/>
    <cellStyle name="Comma 5 4 4 2 3 8" xfId="14483"/>
    <cellStyle name="Comma 5 4 4 2 3 8 2" xfId="39358"/>
    <cellStyle name="Comma 5 4 4 2 3 9" xfId="26917"/>
    <cellStyle name="Comma 5 4 4 2 4" xfId="2403"/>
    <cellStyle name="Comma 5 4 4 2 4 2" xfId="6425"/>
    <cellStyle name="Comma 5 4 4 2 4 2 2" xfId="11440"/>
    <cellStyle name="Comma 5 4 4 2 4 2 2 2" xfId="23883"/>
    <cellStyle name="Comma 5 4 4 2 4 2 2 2 2" xfId="48758"/>
    <cellStyle name="Comma 5 4 4 2 4 2 2 3" xfId="36325"/>
    <cellStyle name="Comma 5 4 4 2 4 2 3" xfId="18876"/>
    <cellStyle name="Comma 5 4 4 2 4 2 3 2" xfId="43751"/>
    <cellStyle name="Comma 5 4 4 2 4 2 4" xfId="31318"/>
    <cellStyle name="Comma 5 4 4 2 4 3" xfId="12894"/>
    <cellStyle name="Comma 5 4 4 2 4 3 2" xfId="25328"/>
    <cellStyle name="Comma 5 4 4 2 4 3 2 2" xfId="50203"/>
    <cellStyle name="Comma 5 4 4 2 4 3 3" xfId="37770"/>
    <cellStyle name="Comma 5 4 4 2 4 4" xfId="9335"/>
    <cellStyle name="Comma 5 4 4 2 4 4 2" xfId="21778"/>
    <cellStyle name="Comma 5 4 4 2 4 4 2 2" xfId="46653"/>
    <cellStyle name="Comma 5 4 4 2 4 4 3" xfId="34220"/>
    <cellStyle name="Comma 5 4 4 2 4 5" xfId="4317"/>
    <cellStyle name="Comma 5 4 4 2 4 5 2" xfId="16771"/>
    <cellStyle name="Comma 5 4 4 2 4 5 2 2" xfId="41646"/>
    <cellStyle name="Comma 5 4 4 2 4 5 3" xfId="29213"/>
    <cellStyle name="Comma 5 4 4 2 4 6" xfId="15079"/>
    <cellStyle name="Comma 5 4 4 2 4 6 2" xfId="39954"/>
    <cellStyle name="Comma 5 4 4 2 4 7" xfId="27513"/>
    <cellStyle name="Comma 5 4 4 2 5" xfId="1236"/>
    <cellStyle name="Comma 5 4 4 2 5 2" xfId="10397"/>
    <cellStyle name="Comma 5 4 4 2 5 2 2" xfId="22840"/>
    <cellStyle name="Comma 5 4 4 2 5 2 2 2" xfId="47715"/>
    <cellStyle name="Comma 5 4 4 2 5 2 3" xfId="35282"/>
    <cellStyle name="Comma 5 4 4 2 5 3" xfId="5381"/>
    <cellStyle name="Comma 5 4 4 2 5 3 2" xfId="17833"/>
    <cellStyle name="Comma 5 4 4 2 5 3 2 2" xfId="42708"/>
    <cellStyle name="Comma 5 4 4 2 5 3 3" xfId="30275"/>
    <cellStyle name="Comma 5 4 4 2 5 4" xfId="14036"/>
    <cellStyle name="Comma 5 4 4 2 5 4 2" xfId="38911"/>
    <cellStyle name="Comma 5 4 4 2 5 5" xfId="26470"/>
    <cellStyle name="Comma 5 4 4 2 6" xfId="7958"/>
    <cellStyle name="Comma 5 4 4 2 6 2" xfId="20404"/>
    <cellStyle name="Comma 5 4 4 2 6 2 2" xfId="45279"/>
    <cellStyle name="Comma 5 4 4 2 6 3" xfId="32846"/>
    <cellStyle name="Comma 5 4 4 2 7" xfId="11851"/>
    <cellStyle name="Comma 5 4 4 2 7 2" xfId="24285"/>
    <cellStyle name="Comma 5 4 4 2 7 2 2" xfId="49160"/>
    <cellStyle name="Comma 5 4 4 2 7 3" xfId="36727"/>
    <cellStyle name="Comma 5 4 4 2 8" xfId="6928"/>
    <cellStyle name="Comma 5 4 4 2 8 2" xfId="19377"/>
    <cellStyle name="Comma 5 4 4 2 8 2 2" xfId="44252"/>
    <cellStyle name="Comma 5 4 4 2 8 3" xfId="31819"/>
    <cellStyle name="Comma 5 4 4 2 9" xfId="2879"/>
    <cellStyle name="Comma 5 4 4 2 9 2" xfId="15397"/>
    <cellStyle name="Comma 5 4 4 2 9 2 2" xfId="40272"/>
    <cellStyle name="Comma 5 4 4 2 9 3" xfId="27831"/>
    <cellStyle name="Comma 5 4 4 3" xfId="633"/>
    <cellStyle name="Comma 5 4 4 3 2" xfId="1334"/>
    <cellStyle name="Comma 5 4 4 3 2 2" xfId="9130"/>
    <cellStyle name="Comma 5 4 4 3 2 2 2" xfId="21573"/>
    <cellStyle name="Comma 5 4 4 3 2 2 2 2" xfId="46448"/>
    <cellStyle name="Comma 5 4 4 3 2 2 3" xfId="34015"/>
    <cellStyle name="Comma 5 4 4 3 2 3" xfId="4112"/>
    <cellStyle name="Comma 5 4 4 3 2 3 2" xfId="16566"/>
    <cellStyle name="Comma 5 4 4 3 2 3 2 2" xfId="41441"/>
    <cellStyle name="Comma 5 4 4 3 2 3 3" xfId="29008"/>
    <cellStyle name="Comma 5 4 4 3 2 4" xfId="14134"/>
    <cellStyle name="Comma 5 4 4 3 2 4 2" xfId="39009"/>
    <cellStyle name="Comma 5 4 4 3 2 5" xfId="26568"/>
    <cellStyle name="Comma 5 4 4 3 3" xfId="5479"/>
    <cellStyle name="Comma 5 4 4 3 3 2" xfId="10495"/>
    <cellStyle name="Comma 5 4 4 3 3 2 2" xfId="22938"/>
    <cellStyle name="Comma 5 4 4 3 3 2 2 2" xfId="47813"/>
    <cellStyle name="Comma 5 4 4 3 3 2 3" xfId="35380"/>
    <cellStyle name="Comma 5 4 4 3 3 3" xfId="17931"/>
    <cellStyle name="Comma 5 4 4 3 3 3 2" xfId="42806"/>
    <cellStyle name="Comma 5 4 4 3 3 4" xfId="30373"/>
    <cellStyle name="Comma 5 4 4 3 4" xfId="8246"/>
    <cellStyle name="Comma 5 4 4 3 4 2" xfId="20690"/>
    <cellStyle name="Comma 5 4 4 3 4 2 2" xfId="45565"/>
    <cellStyle name="Comma 5 4 4 3 4 3" xfId="33132"/>
    <cellStyle name="Comma 5 4 4 3 5" xfId="11949"/>
    <cellStyle name="Comma 5 4 4 3 5 2" xfId="24383"/>
    <cellStyle name="Comma 5 4 4 3 5 2 2" xfId="49258"/>
    <cellStyle name="Comma 5 4 4 3 5 3" xfId="36825"/>
    <cellStyle name="Comma 5 4 4 3 6" xfId="6723"/>
    <cellStyle name="Comma 5 4 4 3 6 2" xfId="19172"/>
    <cellStyle name="Comma 5 4 4 3 6 2 2" xfId="44047"/>
    <cellStyle name="Comma 5 4 4 3 6 3" xfId="31614"/>
    <cellStyle name="Comma 5 4 4 3 7" xfId="3177"/>
    <cellStyle name="Comma 5 4 4 3 7 2" xfId="15683"/>
    <cellStyle name="Comma 5 4 4 3 7 2 2" xfId="40558"/>
    <cellStyle name="Comma 5 4 4 3 7 3" xfId="28117"/>
    <cellStyle name="Comma 5 4 4 3 8" xfId="13440"/>
    <cellStyle name="Comma 5 4 4 3 8 2" xfId="38315"/>
    <cellStyle name="Comma 5 4 4 3 9" xfId="25874"/>
    <cellStyle name="Comma 5 4 4 4" xfId="1682"/>
    <cellStyle name="Comma 5 4 4 4 2" xfId="4420"/>
    <cellStyle name="Comma 5 4 4 4 2 2" xfId="9438"/>
    <cellStyle name="Comma 5 4 4 4 2 2 2" xfId="21881"/>
    <cellStyle name="Comma 5 4 4 4 2 2 2 2" xfId="46756"/>
    <cellStyle name="Comma 5 4 4 4 2 2 3" xfId="34323"/>
    <cellStyle name="Comma 5 4 4 4 2 3" xfId="16874"/>
    <cellStyle name="Comma 5 4 4 4 2 3 2" xfId="41749"/>
    <cellStyle name="Comma 5 4 4 4 2 4" xfId="29316"/>
    <cellStyle name="Comma 5 4 4 4 3" xfId="5828"/>
    <cellStyle name="Comma 5 4 4 4 3 2" xfId="10843"/>
    <cellStyle name="Comma 5 4 4 4 3 2 2" xfId="23286"/>
    <cellStyle name="Comma 5 4 4 4 3 2 2 2" xfId="48161"/>
    <cellStyle name="Comma 5 4 4 4 3 2 3" xfId="35728"/>
    <cellStyle name="Comma 5 4 4 4 3 3" xfId="18279"/>
    <cellStyle name="Comma 5 4 4 4 3 3 2" xfId="43154"/>
    <cellStyle name="Comma 5 4 4 4 3 4" xfId="30721"/>
    <cellStyle name="Comma 5 4 4 4 4" xfId="8554"/>
    <cellStyle name="Comma 5 4 4 4 4 2" xfId="20998"/>
    <cellStyle name="Comma 5 4 4 4 4 2 2" xfId="45873"/>
    <cellStyle name="Comma 5 4 4 4 4 3" xfId="33440"/>
    <cellStyle name="Comma 5 4 4 4 5" xfId="12297"/>
    <cellStyle name="Comma 5 4 4 4 5 2" xfId="24731"/>
    <cellStyle name="Comma 5 4 4 4 5 2 2" xfId="49606"/>
    <cellStyle name="Comma 5 4 4 4 5 3" xfId="37173"/>
    <cellStyle name="Comma 5 4 4 4 6" xfId="7031"/>
    <cellStyle name="Comma 5 4 4 4 6 2" xfId="19480"/>
    <cellStyle name="Comma 5 4 4 4 6 2 2" xfId="44355"/>
    <cellStyle name="Comma 5 4 4 4 6 3" xfId="31922"/>
    <cellStyle name="Comma 5 4 4 4 7" xfId="3485"/>
    <cellStyle name="Comma 5 4 4 4 7 2" xfId="15991"/>
    <cellStyle name="Comma 5 4 4 4 7 2 2" xfId="40866"/>
    <cellStyle name="Comma 5 4 4 4 7 3" xfId="28425"/>
    <cellStyle name="Comma 5 4 4 4 8" xfId="14482"/>
    <cellStyle name="Comma 5 4 4 4 8 2" xfId="39357"/>
    <cellStyle name="Comma 5 4 4 4 9" xfId="26916"/>
    <cellStyle name="Comma 5 4 4 5" xfId="2189"/>
    <cellStyle name="Comma 5 4 4 5 2" xfId="4822"/>
    <cellStyle name="Comma 5 4 4 5 2 2" xfId="9839"/>
    <cellStyle name="Comma 5 4 4 5 2 2 2" xfId="22282"/>
    <cellStyle name="Comma 5 4 4 5 2 2 2 2" xfId="47157"/>
    <cellStyle name="Comma 5 4 4 5 2 2 3" xfId="34724"/>
    <cellStyle name="Comma 5 4 4 5 2 3" xfId="17275"/>
    <cellStyle name="Comma 5 4 4 5 2 3 2" xfId="42150"/>
    <cellStyle name="Comma 5 4 4 5 2 4" xfId="29717"/>
    <cellStyle name="Comma 5 4 4 5 3" xfId="6220"/>
    <cellStyle name="Comma 5 4 4 5 3 2" xfId="11235"/>
    <cellStyle name="Comma 5 4 4 5 3 2 2" xfId="23678"/>
    <cellStyle name="Comma 5 4 4 5 3 2 2 2" xfId="48553"/>
    <cellStyle name="Comma 5 4 4 5 3 2 3" xfId="36120"/>
    <cellStyle name="Comma 5 4 4 5 3 3" xfId="18671"/>
    <cellStyle name="Comma 5 4 4 5 3 3 2" xfId="43546"/>
    <cellStyle name="Comma 5 4 4 5 3 4" xfId="31113"/>
    <cellStyle name="Comma 5 4 4 5 4" xfId="8132"/>
    <cellStyle name="Comma 5 4 4 5 4 2" xfId="20578"/>
    <cellStyle name="Comma 5 4 4 5 4 2 2" xfId="45453"/>
    <cellStyle name="Comma 5 4 4 5 4 3" xfId="33020"/>
    <cellStyle name="Comma 5 4 4 5 5" xfId="12689"/>
    <cellStyle name="Comma 5 4 4 5 5 2" xfId="25123"/>
    <cellStyle name="Comma 5 4 4 5 5 2 2" xfId="49998"/>
    <cellStyle name="Comma 5 4 4 5 5 3" xfId="37565"/>
    <cellStyle name="Comma 5 4 4 5 6" xfId="7433"/>
    <cellStyle name="Comma 5 4 4 5 6 2" xfId="19881"/>
    <cellStyle name="Comma 5 4 4 5 6 2 2" xfId="44756"/>
    <cellStyle name="Comma 5 4 4 5 6 3" xfId="32323"/>
    <cellStyle name="Comma 5 4 4 5 7" xfId="3062"/>
    <cellStyle name="Comma 5 4 4 5 7 2" xfId="15571"/>
    <cellStyle name="Comma 5 4 4 5 7 2 2" xfId="40446"/>
    <cellStyle name="Comma 5 4 4 5 7 3" xfId="28005"/>
    <cellStyle name="Comma 5 4 4 5 8" xfId="14874"/>
    <cellStyle name="Comma 5 4 4 5 8 2" xfId="39749"/>
    <cellStyle name="Comma 5 4 4 5 9" xfId="27308"/>
    <cellStyle name="Comma 5 4 4 6" xfId="1031"/>
    <cellStyle name="Comma 5 4 4 6 2" xfId="9018"/>
    <cellStyle name="Comma 5 4 4 6 2 2" xfId="21461"/>
    <cellStyle name="Comma 5 4 4 6 2 2 2" xfId="46336"/>
    <cellStyle name="Comma 5 4 4 6 2 3" xfId="33903"/>
    <cellStyle name="Comma 5 4 4 6 3" xfId="4000"/>
    <cellStyle name="Comma 5 4 4 6 3 2" xfId="16454"/>
    <cellStyle name="Comma 5 4 4 6 3 2 2" xfId="41329"/>
    <cellStyle name="Comma 5 4 4 6 3 3" xfId="28896"/>
    <cellStyle name="Comma 5 4 4 6 4" xfId="13831"/>
    <cellStyle name="Comma 5 4 4 6 4 2" xfId="38706"/>
    <cellStyle name="Comma 5 4 4 6 5" xfId="26265"/>
    <cellStyle name="Comma 5 4 4 7" xfId="5176"/>
    <cellStyle name="Comma 5 4 4 7 2" xfId="10192"/>
    <cellStyle name="Comma 5 4 4 7 2 2" xfId="22635"/>
    <cellStyle name="Comma 5 4 4 7 2 2 2" xfId="47510"/>
    <cellStyle name="Comma 5 4 4 7 2 3" xfId="35077"/>
    <cellStyle name="Comma 5 4 4 7 3" xfId="17628"/>
    <cellStyle name="Comma 5 4 4 7 3 2" xfId="42503"/>
    <cellStyle name="Comma 5 4 4 7 4" xfId="30070"/>
    <cellStyle name="Comma 5 4 4 8" xfId="7753"/>
    <cellStyle name="Comma 5 4 4 8 2" xfId="20199"/>
    <cellStyle name="Comma 5 4 4 8 2 2" xfId="45074"/>
    <cellStyle name="Comma 5 4 4 8 3" xfId="32641"/>
    <cellStyle name="Comma 5 4 4 9" xfId="11646"/>
    <cellStyle name="Comma 5 4 4 9 2" xfId="24080"/>
    <cellStyle name="Comma 5 4 4 9 2 2" xfId="48955"/>
    <cellStyle name="Comma 5 4 4 9 3" xfId="36522"/>
    <cellStyle name="Comma 5 4 5" xfId="377"/>
    <cellStyle name="Comma 5 4 5 10" xfId="13193"/>
    <cellStyle name="Comma 5 4 5 10 2" xfId="38068"/>
    <cellStyle name="Comma 5 4 5 11" xfId="25627"/>
    <cellStyle name="Comma 5 4 5 2" xfId="737"/>
    <cellStyle name="Comma 5 4 5 2 2" xfId="1336"/>
    <cellStyle name="Comma 5 4 5 2 2 2" xfId="9440"/>
    <cellStyle name="Comma 5 4 5 2 2 2 2" xfId="21883"/>
    <cellStyle name="Comma 5 4 5 2 2 2 2 2" xfId="46758"/>
    <cellStyle name="Comma 5 4 5 2 2 2 3" xfId="34325"/>
    <cellStyle name="Comma 5 4 5 2 2 3" xfId="4422"/>
    <cellStyle name="Comma 5 4 5 2 2 3 2" xfId="16876"/>
    <cellStyle name="Comma 5 4 5 2 2 3 2 2" xfId="41751"/>
    <cellStyle name="Comma 5 4 5 2 2 3 3" xfId="29318"/>
    <cellStyle name="Comma 5 4 5 2 2 4" xfId="14136"/>
    <cellStyle name="Comma 5 4 5 2 2 4 2" xfId="39011"/>
    <cellStyle name="Comma 5 4 5 2 2 5" xfId="26570"/>
    <cellStyle name="Comma 5 4 5 2 3" xfId="5481"/>
    <cellStyle name="Comma 5 4 5 2 3 2" xfId="10497"/>
    <cellStyle name="Comma 5 4 5 2 3 2 2" xfId="22940"/>
    <cellStyle name="Comma 5 4 5 2 3 2 2 2" xfId="47815"/>
    <cellStyle name="Comma 5 4 5 2 3 2 3" xfId="35382"/>
    <cellStyle name="Comma 5 4 5 2 3 3" xfId="17933"/>
    <cellStyle name="Comma 5 4 5 2 3 3 2" xfId="42808"/>
    <cellStyle name="Comma 5 4 5 2 3 4" xfId="30375"/>
    <cellStyle name="Comma 5 4 5 2 4" xfId="8556"/>
    <cellStyle name="Comma 5 4 5 2 4 2" xfId="21000"/>
    <cellStyle name="Comma 5 4 5 2 4 2 2" xfId="45875"/>
    <cellStyle name="Comma 5 4 5 2 4 3" xfId="33442"/>
    <cellStyle name="Comma 5 4 5 2 5" xfId="11951"/>
    <cellStyle name="Comma 5 4 5 2 5 2" xfId="24385"/>
    <cellStyle name="Comma 5 4 5 2 5 2 2" xfId="49260"/>
    <cellStyle name="Comma 5 4 5 2 5 3" xfId="36827"/>
    <cellStyle name="Comma 5 4 5 2 6" xfId="7033"/>
    <cellStyle name="Comma 5 4 5 2 6 2" xfId="19482"/>
    <cellStyle name="Comma 5 4 5 2 6 2 2" xfId="44357"/>
    <cellStyle name="Comma 5 4 5 2 6 3" xfId="31924"/>
    <cellStyle name="Comma 5 4 5 2 7" xfId="3487"/>
    <cellStyle name="Comma 5 4 5 2 7 2" xfId="15993"/>
    <cellStyle name="Comma 5 4 5 2 7 2 2" xfId="40868"/>
    <cellStyle name="Comma 5 4 5 2 7 3" xfId="28427"/>
    <cellStyle name="Comma 5 4 5 2 8" xfId="13540"/>
    <cellStyle name="Comma 5 4 5 2 8 2" xfId="38415"/>
    <cellStyle name="Comma 5 4 5 2 9" xfId="25974"/>
    <cellStyle name="Comma 5 4 5 3" xfId="1684"/>
    <cellStyle name="Comma 5 4 5 3 2" xfId="4922"/>
    <cellStyle name="Comma 5 4 5 3 2 2" xfId="9939"/>
    <cellStyle name="Comma 5 4 5 3 2 2 2" xfId="22382"/>
    <cellStyle name="Comma 5 4 5 3 2 2 2 2" xfId="47257"/>
    <cellStyle name="Comma 5 4 5 3 2 2 3" xfId="34824"/>
    <cellStyle name="Comma 5 4 5 3 2 3" xfId="17375"/>
    <cellStyle name="Comma 5 4 5 3 2 3 2" xfId="42250"/>
    <cellStyle name="Comma 5 4 5 3 2 4" xfId="29817"/>
    <cellStyle name="Comma 5 4 5 3 3" xfId="5830"/>
    <cellStyle name="Comma 5 4 5 3 3 2" xfId="10845"/>
    <cellStyle name="Comma 5 4 5 3 3 2 2" xfId="23288"/>
    <cellStyle name="Comma 5 4 5 3 3 2 2 2" xfId="48163"/>
    <cellStyle name="Comma 5 4 5 3 3 2 3" xfId="35730"/>
    <cellStyle name="Comma 5 4 5 3 3 3" xfId="18281"/>
    <cellStyle name="Comma 5 4 5 3 3 3 2" xfId="43156"/>
    <cellStyle name="Comma 5 4 5 3 3 4" xfId="30723"/>
    <cellStyle name="Comma 5 4 5 3 4" xfId="8346"/>
    <cellStyle name="Comma 5 4 5 3 4 2" xfId="20790"/>
    <cellStyle name="Comma 5 4 5 3 4 2 2" xfId="45665"/>
    <cellStyle name="Comma 5 4 5 3 4 3" xfId="33232"/>
    <cellStyle name="Comma 5 4 5 3 5" xfId="12299"/>
    <cellStyle name="Comma 5 4 5 3 5 2" xfId="24733"/>
    <cellStyle name="Comma 5 4 5 3 5 2 2" xfId="49608"/>
    <cellStyle name="Comma 5 4 5 3 5 3" xfId="37175"/>
    <cellStyle name="Comma 5 4 5 3 6" xfId="7533"/>
    <cellStyle name="Comma 5 4 5 3 6 2" xfId="19981"/>
    <cellStyle name="Comma 5 4 5 3 6 2 2" xfId="44856"/>
    <cellStyle name="Comma 5 4 5 3 6 3" xfId="32423"/>
    <cellStyle name="Comma 5 4 5 3 7" xfId="3277"/>
    <cellStyle name="Comma 5 4 5 3 7 2" xfId="15783"/>
    <cellStyle name="Comma 5 4 5 3 7 2 2" xfId="40658"/>
    <cellStyle name="Comma 5 4 5 3 7 3" xfId="28217"/>
    <cellStyle name="Comma 5 4 5 3 8" xfId="14484"/>
    <cellStyle name="Comma 5 4 5 3 8 2" xfId="39359"/>
    <cellStyle name="Comma 5 4 5 3 9" xfId="26918"/>
    <cellStyle name="Comma 5 4 5 4" xfId="2295"/>
    <cellStyle name="Comma 5 4 5 4 2" xfId="6320"/>
    <cellStyle name="Comma 5 4 5 4 2 2" xfId="11335"/>
    <cellStyle name="Comma 5 4 5 4 2 2 2" xfId="23778"/>
    <cellStyle name="Comma 5 4 5 4 2 2 2 2" xfId="48653"/>
    <cellStyle name="Comma 5 4 5 4 2 2 3" xfId="36220"/>
    <cellStyle name="Comma 5 4 5 4 2 3" xfId="18771"/>
    <cellStyle name="Comma 5 4 5 4 2 3 2" xfId="43646"/>
    <cellStyle name="Comma 5 4 5 4 2 4" xfId="31213"/>
    <cellStyle name="Comma 5 4 5 4 3" xfId="12789"/>
    <cellStyle name="Comma 5 4 5 4 3 2" xfId="25223"/>
    <cellStyle name="Comma 5 4 5 4 3 2 2" xfId="50098"/>
    <cellStyle name="Comma 5 4 5 4 3 3" xfId="37665"/>
    <cellStyle name="Comma 5 4 5 4 4" xfId="9230"/>
    <cellStyle name="Comma 5 4 5 4 4 2" xfId="21673"/>
    <cellStyle name="Comma 5 4 5 4 4 2 2" xfId="46548"/>
    <cellStyle name="Comma 5 4 5 4 4 3" xfId="34115"/>
    <cellStyle name="Comma 5 4 5 4 5" xfId="4212"/>
    <cellStyle name="Comma 5 4 5 4 5 2" xfId="16666"/>
    <cellStyle name="Comma 5 4 5 4 5 2 2" xfId="41541"/>
    <cellStyle name="Comma 5 4 5 4 5 3" xfId="29108"/>
    <cellStyle name="Comma 5 4 5 4 6" xfId="14974"/>
    <cellStyle name="Comma 5 4 5 4 6 2" xfId="39849"/>
    <cellStyle name="Comma 5 4 5 4 7" xfId="27408"/>
    <cellStyle name="Comma 5 4 5 5" xfId="1131"/>
    <cellStyle name="Comma 5 4 5 5 2" xfId="10292"/>
    <cellStyle name="Comma 5 4 5 5 2 2" xfId="22735"/>
    <cellStyle name="Comma 5 4 5 5 2 2 2" xfId="47610"/>
    <cellStyle name="Comma 5 4 5 5 2 3" xfId="35177"/>
    <cellStyle name="Comma 5 4 5 5 3" xfId="5276"/>
    <cellStyle name="Comma 5 4 5 5 3 2" xfId="17728"/>
    <cellStyle name="Comma 5 4 5 5 3 2 2" xfId="42603"/>
    <cellStyle name="Comma 5 4 5 5 3 3" xfId="30170"/>
    <cellStyle name="Comma 5 4 5 5 4" xfId="13931"/>
    <cellStyle name="Comma 5 4 5 5 4 2" xfId="38806"/>
    <cellStyle name="Comma 5 4 5 5 5" xfId="26365"/>
    <cellStyle name="Comma 5 4 5 6" xfId="7853"/>
    <cellStyle name="Comma 5 4 5 6 2" xfId="20299"/>
    <cellStyle name="Comma 5 4 5 6 2 2" xfId="45174"/>
    <cellStyle name="Comma 5 4 5 6 3" xfId="32741"/>
    <cellStyle name="Comma 5 4 5 7" xfId="11746"/>
    <cellStyle name="Comma 5 4 5 7 2" xfId="24180"/>
    <cellStyle name="Comma 5 4 5 7 2 2" xfId="49055"/>
    <cellStyle name="Comma 5 4 5 7 3" xfId="36622"/>
    <cellStyle name="Comma 5 4 5 8" xfId="6823"/>
    <cellStyle name="Comma 5 4 5 8 2" xfId="19272"/>
    <cellStyle name="Comma 5 4 5 8 2 2" xfId="44147"/>
    <cellStyle name="Comma 5 4 5 8 3" xfId="31714"/>
    <cellStyle name="Comma 5 4 5 9" xfId="2774"/>
    <cellStyle name="Comma 5 4 5 9 2" xfId="15292"/>
    <cellStyle name="Comma 5 4 5 9 2 2" xfId="40167"/>
    <cellStyle name="Comma 5 4 5 9 3" xfId="27726"/>
    <cellStyle name="Comma 5 4 6" xfId="242"/>
    <cellStyle name="Comma 5 4 6 10" xfId="13068"/>
    <cellStyle name="Comma 5 4 6 10 2" xfId="37943"/>
    <cellStyle name="Comma 5 4 6 11" xfId="25502"/>
    <cellStyle name="Comma 5 4 6 2" xfId="606"/>
    <cellStyle name="Comma 5 4 6 2 2" xfId="1337"/>
    <cellStyle name="Comma 5 4 6 2 2 2" xfId="9441"/>
    <cellStyle name="Comma 5 4 6 2 2 2 2" xfId="21884"/>
    <cellStyle name="Comma 5 4 6 2 2 2 2 2" xfId="46759"/>
    <cellStyle name="Comma 5 4 6 2 2 2 3" xfId="34326"/>
    <cellStyle name="Comma 5 4 6 2 2 3" xfId="4423"/>
    <cellStyle name="Comma 5 4 6 2 2 3 2" xfId="16877"/>
    <cellStyle name="Comma 5 4 6 2 2 3 2 2" xfId="41752"/>
    <cellStyle name="Comma 5 4 6 2 2 3 3" xfId="29319"/>
    <cellStyle name="Comma 5 4 6 2 2 4" xfId="14137"/>
    <cellStyle name="Comma 5 4 6 2 2 4 2" xfId="39012"/>
    <cellStyle name="Comma 5 4 6 2 2 5" xfId="26571"/>
    <cellStyle name="Comma 5 4 6 2 3" xfId="5482"/>
    <cellStyle name="Comma 5 4 6 2 3 2" xfId="10498"/>
    <cellStyle name="Comma 5 4 6 2 3 2 2" xfId="22941"/>
    <cellStyle name="Comma 5 4 6 2 3 2 2 2" xfId="47816"/>
    <cellStyle name="Comma 5 4 6 2 3 2 3" xfId="35383"/>
    <cellStyle name="Comma 5 4 6 2 3 3" xfId="17934"/>
    <cellStyle name="Comma 5 4 6 2 3 3 2" xfId="42809"/>
    <cellStyle name="Comma 5 4 6 2 3 4" xfId="30376"/>
    <cellStyle name="Comma 5 4 6 2 4" xfId="8557"/>
    <cellStyle name="Comma 5 4 6 2 4 2" xfId="21001"/>
    <cellStyle name="Comma 5 4 6 2 4 2 2" xfId="45876"/>
    <cellStyle name="Comma 5 4 6 2 4 3" xfId="33443"/>
    <cellStyle name="Comma 5 4 6 2 5" xfId="11952"/>
    <cellStyle name="Comma 5 4 6 2 5 2" xfId="24386"/>
    <cellStyle name="Comma 5 4 6 2 5 2 2" xfId="49261"/>
    <cellStyle name="Comma 5 4 6 2 5 3" xfId="36828"/>
    <cellStyle name="Comma 5 4 6 2 6" xfId="7034"/>
    <cellStyle name="Comma 5 4 6 2 6 2" xfId="19483"/>
    <cellStyle name="Comma 5 4 6 2 6 2 2" xfId="44358"/>
    <cellStyle name="Comma 5 4 6 2 6 3" xfId="31925"/>
    <cellStyle name="Comma 5 4 6 2 7" xfId="3488"/>
    <cellStyle name="Comma 5 4 6 2 7 2" xfId="15994"/>
    <cellStyle name="Comma 5 4 6 2 7 2 2" xfId="40869"/>
    <cellStyle name="Comma 5 4 6 2 7 3" xfId="28428"/>
    <cellStyle name="Comma 5 4 6 2 8" xfId="13415"/>
    <cellStyle name="Comma 5 4 6 2 8 2" xfId="38290"/>
    <cellStyle name="Comma 5 4 6 2 9" xfId="25849"/>
    <cellStyle name="Comma 5 4 6 3" xfId="1685"/>
    <cellStyle name="Comma 5 4 6 3 2" xfId="4797"/>
    <cellStyle name="Comma 5 4 6 3 2 2" xfId="9814"/>
    <cellStyle name="Comma 5 4 6 3 2 2 2" xfId="22257"/>
    <cellStyle name="Comma 5 4 6 3 2 2 2 2" xfId="47132"/>
    <cellStyle name="Comma 5 4 6 3 2 2 3" xfId="34699"/>
    <cellStyle name="Comma 5 4 6 3 2 3" xfId="17250"/>
    <cellStyle name="Comma 5 4 6 3 2 3 2" xfId="42125"/>
    <cellStyle name="Comma 5 4 6 3 2 4" xfId="29692"/>
    <cellStyle name="Comma 5 4 6 3 3" xfId="5831"/>
    <cellStyle name="Comma 5 4 6 3 3 2" xfId="10846"/>
    <cellStyle name="Comma 5 4 6 3 3 2 2" xfId="23289"/>
    <cellStyle name="Comma 5 4 6 3 3 2 2 2" xfId="48164"/>
    <cellStyle name="Comma 5 4 6 3 3 2 3" xfId="35731"/>
    <cellStyle name="Comma 5 4 6 3 3 3" xfId="18282"/>
    <cellStyle name="Comma 5 4 6 3 3 3 2" xfId="43157"/>
    <cellStyle name="Comma 5 4 6 3 3 4" xfId="30724"/>
    <cellStyle name="Comma 5 4 6 3 4" xfId="8861"/>
    <cellStyle name="Comma 5 4 6 3 4 2" xfId="21304"/>
    <cellStyle name="Comma 5 4 6 3 4 2 2" xfId="46179"/>
    <cellStyle name="Comma 5 4 6 3 4 3" xfId="33746"/>
    <cellStyle name="Comma 5 4 6 3 5" xfId="12300"/>
    <cellStyle name="Comma 5 4 6 3 5 2" xfId="24734"/>
    <cellStyle name="Comma 5 4 6 3 5 2 2" xfId="49609"/>
    <cellStyle name="Comma 5 4 6 3 5 3" xfId="37176"/>
    <cellStyle name="Comma 5 4 6 3 6" xfId="7408"/>
    <cellStyle name="Comma 5 4 6 3 6 2" xfId="19856"/>
    <cellStyle name="Comma 5 4 6 3 6 2 2" xfId="44731"/>
    <cellStyle name="Comma 5 4 6 3 6 3" xfId="32298"/>
    <cellStyle name="Comma 5 4 6 3 7" xfId="3843"/>
    <cellStyle name="Comma 5 4 6 3 7 2" xfId="16297"/>
    <cellStyle name="Comma 5 4 6 3 7 2 2" xfId="41172"/>
    <cellStyle name="Comma 5 4 6 3 7 3" xfId="28739"/>
    <cellStyle name="Comma 5 4 6 3 8" xfId="14485"/>
    <cellStyle name="Comma 5 4 6 3 8 2" xfId="39360"/>
    <cellStyle name="Comma 5 4 6 3 9" xfId="26919"/>
    <cellStyle name="Comma 5 4 6 4" xfId="2160"/>
    <cellStyle name="Comma 5 4 6 4 2" xfId="6195"/>
    <cellStyle name="Comma 5 4 6 4 2 2" xfId="11210"/>
    <cellStyle name="Comma 5 4 6 4 2 2 2" xfId="23653"/>
    <cellStyle name="Comma 5 4 6 4 2 2 2 2" xfId="48528"/>
    <cellStyle name="Comma 5 4 6 4 2 2 3" xfId="36095"/>
    <cellStyle name="Comma 5 4 6 4 2 3" xfId="18646"/>
    <cellStyle name="Comma 5 4 6 4 2 3 2" xfId="43521"/>
    <cellStyle name="Comma 5 4 6 4 2 4" xfId="31088"/>
    <cellStyle name="Comma 5 4 6 4 3" xfId="12664"/>
    <cellStyle name="Comma 5 4 6 4 3 2" xfId="25098"/>
    <cellStyle name="Comma 5 4 6 4 3 2 2" xfId="49973"/>
    <cellStyle name="Comma 5 4 6 4 3 3" xfId="37540"/>
    <cellStyle name="Comma 5 4 6 4 4" xfId="9105"/>
    <cellStyle name="Comma 5 4 6 4 4 2" xfId="21548"/>
    <cellStyle name="Comma 5 4 6 4 4 2 2" xfId="46423"/>
    <cellStyle name="Comma 5 4 6 4 4 3" xfId="33990"/>
    <cellStyle name="Comma 5 4 6 4 5" xfId="4087"/>
    <cellStyle name="Comma 5 4 6 4 5 2" xfId="16541"/>
    <cellStyle name="Comma 5 4 6 4 5 2 2" xfId="41416"/>
    <cellStyle name="Comma 5 4 6 4 5 3" xfId="28983"/>
    <cellStyle name="Comma 5 4 6 4 6" xfId="14849"/>
    <cellStyle name="Comma 5 4 6 4 6 2" xfId="39724"/>
    <cellStyle name="Comma 5 4 6 4 7" xfId="27283"/>
    <cellStyle name="Comma 5 4 6 5" xfId="1006"/>
    <cellStyle name="Comma 5 4 6 5 2" xfId="10165"/>
    <cellStyle name="Comma 5 4 6 5 2 2" xfId="22608"/>
    <cellStyle name="Comma 5 4 6 5 2 2 2" xfId="47483"/>
    <cellStyle name="Comma 5 4 6 5 2 3" xfId="35050"/>
    <cellStyle name="Comma 5 4 6 5 3" xfId="5149"/>
    <cellStyle name="Comma 5 4 6 5 3 2" xfId="17601"/>
    <cellStyle name="Comma 5 4 6 5 3 2 2" xfId="42476"/>
    <cellStyle name="Comma 5 4 6 5 3 3" xfId="30043"/>
    <cellStyle name="Comma 5 4 6 5 4" xfId="13806"/>
    <cellStyle name="Comma 5 4 6 5 4 2" xfId="38681"/>
    <cellStyle name="Comma 5 4 6 5 5" xfId="26240"/>
    <cellStyle name="Comma 5 4 6 6" xfId="8221"/>
    <cellStyle name="Comma 5 4 6 6 2" xfId="20665"/>
    <cellStyle name="Comma 5 4 6 6 2 2" xfId="45540"/>
    <cellStyle name="Comma 5 4 6 6 3" xfId="33107"/>
    <cellStyle name="Comma 5 4 6 7" xfId="11621"/>
    <cellStyle name="Comma 5 4 6 7 2" xfId="24055"/>
    <cellStyle name="Comma 5 4 6 7 2 2" xfId="48930"/>
    <cellStyle name="Comma 5 4 6 7 3" xfId="36497"/>
    <cellStyle name="Comma 5 4 6 8" xfId="6698"/>
    <cellStyle name="Comma 5 4 6 8 2" xfId="19147"/>
    <cellStyle name="Comma 5 4 6 8 2 2" xfId="44022"/>
    <cellStyle name="Comma 5 4 6 8 3" xfId="31589"/>
    <cellStyle name="Comma 5 4 6 9" xfId="3152"/>
    <cellStyle name="Comma 5 4 6 9 2" xfId="15658"/>
    <cellStyle name="Comma 5 4 6 9 2 2" xfId="40533"/>
    <cellStyle name="Comma 5 4 6 9 3" xfId="28092"/>
    <cellStyle name="Comma 5 4 7" xfId="560"/>
    <cellStyle name="Comma 5 4 7 2" xfId="1328"/>
    <cellStyle name="Comma 5 4 7 2 2" xfId="9432"/>
    <cellStyle name="Comma 5 4 7 2 2 2" xfId="21875"/>
    <cellStyle name="Comma 5 4 7 2 2 2 2" xfId="46750"/>
    <cellStyle name="Comma 5 4 7 2 2 3" xfId="34317"/>
    <cellStyle name="Comma 5 4 7 2 3" xfId="4414"/>
    <cellStyle name="Comma 5 4 7 2 3 2" xfId="16868"/>
    <cellStyle name="Comma 5 4 7 2 3 2 2" xfId="41743"/>
    <cellStyle name="Comma 5 4 7 2 3 3" xfId="29310"/>
    <cellStyle name="Comma 5 4 7 2 4" xfId="14128"/>
    <cellStyle name="Comma 5 4 7 2 4 2" xfId="39003"/>
    <cellStyle name="Comma 5 4 7 2 5" xfId="26562"/>
    <cellStyle name="Comma 5 4 7 3" xfId="5473"/>
    <cellStyle name="Comma 5 4 7 3 2" xfId="10489"/>
    <cellStyle name="Comma 5 4 7 3 2 2" xfId="22932"/>
    <cellStyle name="Comma 5 4 7 3 2 2 2" xfId="47807"/>
    <cellStyle name="Comma 5 4 7 3 2 3" xfId="35374"/>
    <cellStyle name="Comma 5 4 7 3 3" xfId="17925"/>
    <cellStyle name="Comma 5 4 7 3 3 2" xfId="42800"/>
    <cellStyle name="Comma 5 4 7 3 4" xfId="30367"/>
    <cellStyle name="Comma 5 4 7 4" xfId="8548"/>
    <cellStyle name="Comma 5 4 7 4 2" xfId="20992"/>
    <cellStyle name="Comma 5 4 7 4 2 2" xfId="45867"/>
    <cellStyle name="Comma 5 4 7 4 3" xfId="33434"/>
    <cellStyle name="Comma 5 4 7 5" xfId="11943"/>
    <cellStyle name="Comma 5 4 7 5 2" xfId="24377"/>
    <cellStyle name="Comma 5 4 7 5 2 2" xfId="49252"/>
    <cellStyle name="Comma 5 4 7 5 3" xfId="36819"/>
    <cellStyle name="Comma 5 4 7 6" xfId="7025"/>
    <cellStyle name="Comma 5 4 7 6 2" xfId="19474"/>
    <cellStyle name="Comma 5 4 7 6 2 2" xfId="44349"/>
    <cellStyle name="Comma 5 4 7 6 3" xfId="31916"/>
    <cellStyle name="Comma 5 4 7 7" xfId="3479"/>
    <cellStyle name="Comma 5 4 7 7 2" xfId="15985"/>
    <cellStyle name="Comma 5 4 7 7 2 2" xfId="40860"/>
    <cellStyle name="Comma 5 4 7 7 3" xfId="28419"/>
    <cellStyle name="Comma 5 4 7 8" xfId="13370"/>
    <cellStyle name="Comma 5 4 7 8 2" xfId="38245"/>
    <cellStyle name="Comma 5 4 7 9" xfId="25804"/>
    <cellStyle name="Comma 5 4 8" xfId="1676"/>
    <cellStyle name="Comma 5 4 8 2" xfId="4752"/>
    <cellStyle name="Comma 5 4 8 2 2" xfId="9769"/>
    <cellStyle name="Comma 5 4 8 2 2 2" xfId="22212"/>
    <cellStyle name="Comma 5 4 8 2 2 2 2" xfId="47087"/>
    <cellStyle name="Comma 5 4 8 2 2 3" xfId="34654"/>
    <cellStyle name="Comma 5 4 8 2 3" xfId="17205"/>
    <cellStyle name="Comma 5 4 8 2 3 2" xfId="42080"/>
    <cellStyle name="Comma 5 4 8 2 4" xfId="29647"/>
    <cellStyle name="Comma 5 4 8 3" xfId="5822"/>
    <cellStyle name="Comma 5 4 8 3 2" xfId="10837"/>
    <cellStyle name="Comma 5 4 8 3 2 2" xfId="23280"/>
    <cellStyle name="Comma 5 4 8 3 2 2 2" xfId="48155"/>
    <cellStyle name="Comma 5 4 8 3 2 3" xfId="35722"/>
    <cellStyle name="Comma 5 4 8 3 3" xfId="18273"/>
    <cellStyle name="Comma 5 4 8 3 3 2" xfId="43148"/>
    <cellStyle name="Comma 5 4 8 3 4" xfId="30715"/>
    <cellStyle name="Comma 5 4 8 4" xfId="8026"/>
    <cellStyle name="Comma 5 4 8 4 2" xfId="20472"/>
    <cellStyle name="Comma 5 4 8 4 2 2" xfId="45347"/>
    <cellStyle name="Comma 5 4 8 4 3" xfId="32914"/>
    <cellStyle name="Comma 5 4 8 5" xfId="12291"/>
    <cellStyle name="Comma 5 4 8 5 2" xfId="24725"/>
    <cellStyle name="Comma 5 4 8 5 2 2" xfId="49600"/>
    <cellStyle name="Comma 5 4 8 5 3" xfId="37167"/>
    <cellStyle name="Comma 5 4 8 6" xfId="7363"/>
    <cellStyle name="Comma 5 4 8 6 2" xfId="19811"/>
    <cellStyle name="Comma 5 4 8 6 2 2" xfId="44686"/>
    <cellStyle name="Comma 5 4 8 6 3" xfId="32253"/>
    <cellStyle name="Comma 5 4 8 7" xfId="2950"/>
    <cellStyle name="Comma 5 4 8 7 2" xfId="15465"/>
    <cellStyle name="Comma 5 4 8 7 2 2" xfId="40340"/>
    <cellStyle name="Comma 5 4 8 7 3" xfId="27899"/>
    <cellStyle name="Comma 5 4 8 8" xfId="14476"/>
    <cellStyle name="Comma 5 4 8 8 2" xfId="39351"/>
    <cellStyle name="Comma 5 4 8 9" xfId="26910"/>
    <cellStyle name="Comma 5 4 9" xfId="2111"/>
    <cellStyle name="Comma 5 4 9 2" xfId="6150"/>
    <cellStyle name="Comma 5 4 9 2 2" xfId="11165"/>
    <cellStyle name="Comma 5 4 9 2 2 2" xfId="23608"/>
    <cellStyle name="Comma 5 4 9 2 2 2 2" xfId="48483"/>
    <cellStyle name="Comma 5 4 9 2 2 3" xfId="36050"/>
    <cellStyle name="Comma 5 4 9 2 3" xfId="18601"/>
    <cellStyle name="Comma 5 4 9 2 3 2" xfId="43476"/>
    <cellStyle name="Comma 5 4 9 2 4" xfId="31043"/>
    <cellStyle name="Comma 5 4 9 3" xfId="12619"/>
    <cellStyle name="Comma 5 4 9 3 2" xfId="25053"/>
    <cellStyle name="Comma 5 4 9 3 2 2" xfId="49928"/>
    <cellStyle name="Comma 5 4 9 3 3" xfId="37495"/>
    <cellStyle name="Comma 5 4 9 4" xfId="8913"/>
    <cellStyle name="Comma 5 4 9 4 2" xfId="21356"/>
    <cellStyle name="Comma 5 4 9 4 2 2" xfId="46231"/>
    <cellStyle name="Comma 5 4 9 4 3" xfId="33798"/>
    <cellStyle name="Comma 5 4 9 5" xfId="3895"/>
    <cellStyle name="Comma 5 4 9 5 2" xfId="16349"/>
    <cellStyle name="Comma 5 4 9 5 2 2" xfId="41224"/>
    <cellStyle name="Comma 5 4 9 5 3" xfId="28791"/>
    <cellStyle name="Comma 5 4 9 6" xfId="14804"/>
    <cellStyle name="Comma 5 4 9 6 2" xfId="39679"/>
    <cellStyle name="Comma 5 4 9 7" xfId="27238"/>
    <cellStyle name="Comma 5 5" xfId="143"/>
    <cellStyle name="Comma 5 5 10" xfId="7706"/>
    <cellStyle name="Comma 5 5 10 2" xfId="20152"/>
    <cellStyle name="Comma 5 5 10 2 2" xfId="45027"/>
    <cellStyle name="Comma 5 5 10 3" xfId="32594"/>
    <cellStyle name="Comma 5 5 11" xfId="11526"/>
    <cellStyle name="Comma 5 5 11 2" xfId="23960"/>
    <cellStyle name="Comma 5 5 11 2 2" xfId="48835"/>
    <cellStyle name="Comma 5 5 11 3" xfId="36402"/>
    <cellStyle name="Comma 5 5 12" xfId="6518"/>
    <cellStyle name="Comma 5 5 12 2" xfId="18967"/>
    <cellStyle name="Comma 5 5 12 2 2" xfId="43842"/>
    <cellStyle name="Comma 5 5 12 3" xfId="31409"/>
    <cellStyle name="Comma 5 5 13" xfId="2626"/>
    <cellStyle name="Comma 5 5 13 2" xfId="15145"/>
    <cellStyle name="Comma 5 5 13 2 2" xfId="40020"/>
    <cellStyle name="Comma 5 5 13 3" xfId="27579"/>
    <cellStyle name="Comma 5 5 14" xfId="12973"/>
    <cellStyle name="Comma 5 5 14 2" xfId="37848"/>
    <cellStyle name="Comma 5 5 15" xfId="25407"/>
    <cellStyle name="Comma 5 5 2" xfId="331"/>
    <cellStyle name="Comma 5 5 2 10" xfId="6561"/>
    <cellStyle name="Comma 5 5 2 10 2" xfId="19010"/>
    <cellStyle name="Comma 5 5 2 10 2 2" xfId="43885"/>
    <cellStyle name="Comma 5 5 2 10 3" xfId="31452"/>
    <cellStyle name="Comma 5 5 2 11" xfId="2729"/>
    <cellStyle name="Comma 5 5 2 11 2" xfId="15247"/>
    <cellStyle name="Comma 5 5 2 11 2 2" xfId="40122"/>
    <cellStyle name="Comma 5 5 2 11 3" xfId="27681"/>
    <cellStyle name="Comma 5 5 2 12" xfId="13148"/>
    <cellStyle name="Comma 5 5 2 12 2" xfId="38023"/>
    <cellStyle name="Comma 5 5 2 13" xfId="25582"/>
    <cellStyle name="Comma 5 5 2 2" xfId="433"/>
    <cellStyle name="Comma 5 5 2 2 10" xfId="13248"/>
    <cellStyle name="Comma 5 5 2 2 10 2" xfId="38123"/>
    <cellStyle name="Comma 5 5 2 2 11" xfId="25682"/>
    <cellStyle name="Comma 5 5 2 2 2" xfId="793"/>
    <cellStyle name="Comma 5 5 2 2 2 2" xfId="1340"/>
    <cellStyle name="Comma 5 5 2 2 2 2 2" xfId="9444"/>
    <cellStyle name="Comma 5 5 2 2 2 2 2 2" xfId="21887"/>
    <cellStyle name="Comma 5 5 2 2 2 2 2 2 2" xfId="46762"/>
    <cellStyle name="Comma 5 5 2 2 2 2 2 3" xfId="34329"/>
    <cellStyle name="Comma 5 5 2 2 2 2 3" xfId="4426"/>
    <cellStyle name="Comma 5 5 2 2 2 2 3 2" xfId="16880"/>
    <cellStyle name="Comma 5 5 2 2 2 2 3 2 2" xfId="41755"/>
    <cellStyle name="Comma 5 5 2 2 2 2 3 3" xfId="29322"/>
    <cellStyle name="Comma 5 5 2 2 2 2 4" xfId="14140"/>
    <cellStyle name="Comma 5 5 2 2 2 2 4 2" xfId="39015"/>
    <cellStyle name="Comma 5 5 2 2 2 2 5" xfId="26574"/>
    <cellStyle name="Comma 5 5 2 2 2 3" xfId="5485"/>
    <cellStyle name="Comma 5 5 2 2 2 3 2" xfId="10501"/>
    <cellStyle name="Comma 5 5 2 2 2 3 2 2" xfId="22944"/>
    <cellStyle name="Comma 5 5 2 2 2 3 2 2 2" xfId="47819"/>
    <cellStyle name="Comma 5 5 2 2 2 3 2 3" xfId="35386"/>
    <cellStyle name="Comma 5 5 2 2 2 3 3" xfId="17937"/>
    <cellStyle name="Comma 5 5 2 2 2 3 3 2" xfId="42812"/>
    <cellStyle name="Comma 5 5 2 2 2 3 4" xfId="30379"/>
    <cellStyle name="Comma 5 5 2 2 2 4" xfId="8560"/>
    <cellStyle name="Comma 5 5 2 2 2 4 2" xfId="21004"/>
    <cellStyle name="Comma 5 5 2 2 2 4 2 2" xfId="45879"/>
    <cellStyle name="Comma 5 5 2 2 2 4 3" xfId="33446"/>
    <cellStyle name="Comma 5 5 2 2 2 5" xfId="11955"/>
    <cellStyle name="Comma 5 5 2 2 2 5 2" xfId="24389"/>
    <cellStyle name="Comma 5 5 2 2 2 5 2 2" xfId="49264"/>
    <cellStyle name="Comma 5 5 2 2 2 5 3" xfId="36831"/>
    <cellStyle name="Comma 5 5 2 2 2 6" xfId="7037"/>
    <cellStyle name="Comma 5 5 2 2 2 6 2" xfId="19486"/>
    <cellStyle name="Comma 5 5 2 2 2 6 2 2" xfId="44361"/>
    <cellStyle name="Comma 5 5 2 2 2 6 3" xfId="31928"/>
    <cellStyle name="Comma 5 5 2 2 2 7" xfId="3491"/>
    <cellStyle name="Comma 5 5 2 2 2 7 2" xfId="15997"/>
    <cellStyle name="Comma 5 5 2 2 2 7 2 2" xfId="40872"/>
    <cellStyle name="Comma 5 5 2 2 2 7 3" xfId="28431"/>
    <cellStyle name="Comma 5 5 2 2 2 8" xfId="13595"/>
    <cellStyle name="Comma 5 5 2 2 2 8 2" xfId="38470"/>
    <cellStyle name="Comma 5 5 2 2 2 9" xfId="26029"/>
    <cellStyle name="Comma 5 5 2 2 3" xfId="1688"/>
    <cellStyle name="Comma 5 5 2 2 3 2" xfId="4977"/>
    <cellStyle name="Comma 5 5 2 2 3 2 2" xfId="9994"/>
    <cellStyle name="Comma 5 5 2 2 3 2 2 2" xfId="22437"/>
    <cellStyle name="Comma 5 5 2 2 3 2 2 2 2" xfId="47312"/>
    <cellStyle name="Comma 5 5 2 2 3 2 2 3" xfId="34879"/>
    <cellStyle name="Comma 5 5 2 2 3 2 3" xfId="17430"/>
    <cellStyle name="Comma 5 5 2 2 3 2 3 2" xfId="42305"/>
    <cellStyle name="Comma 5 5 2 2 3 2 4" xfId="29872"/>
    <cellStyle name="Comma 5 5 2 2 3 3" xfId="5834"/>
    <cellStyle name="Comma 5 5 2 2 3 3 2" xfId="10849"/>
    <cellStyle name="Comma 5 5 2 2 3 3 2 2" xfId="23292"/>
    <cellStyle name="Comma 5 5 2 2 3 3 2 2 2" xfId="48167"/>
    <cellStyle name="Comma 5 5 2 2 3 3 2 3" xfId="35734"/>
    <cellStyle name="Comma 5 5 2 2 3 3 3" xfId="18285"/>
    <cellStyle name="Comma 5 5 2 2 3 3 3 2" xfId="43160"/>
    <cellStyle name="Comma 5 5 2 2 3 3 4" xfId="30727"/>
    <cellStyle name="Comma 5 5 2 2 3 4" xfId="8401"/>
    <cellStyle name="Comma 5 5 2 2 3 4 2" xfId="20845"/>
    <cellStyle name="Comma 5 5 2 2 3 4 2 2" xfId="45720"/>
    <cellStyle name="Comma 5 5 2 2 3 4 3" xfId="33287"/>
    <cellStyle name="Comma 5 5 2 2 3 5" xfId="12303"/>
    <cellStyle name="Comma 5 5 2 2 3 5 2" xfId="24737"/>
    <cellStyle name="Comma 5 5 2 2 3 5 2 2" xfId="49612"/>
    <cellStyle name="Comma 5 5 2 2 3 5 3" xfId="37179"/>
    <cellStyle name="Comma 5 5 2 2 3 6" xfId="7588"/>
    <cellStyle name="Comma 5 5 2 2 3 6 2" xfId="20036"/>
    <cellStyle name="Comma 5 5 2 2 3 6 2 2" xfId="44911"/>
    <cellStyle name="Comma 5 5 2 2 3 6 3" xfId="32478"/>
    <cellStyle name="Comma 5 5 2 2 3 7" xfId="3332"/>
    <cellStyle name="Comma 5 5 2 2 3 7 2" xfId="15838"/>
    <cellStyle name="Comma 5 5 2 2 3 7 2 2" xfId="40713"/>
    <cellStyle name="Comma 5 5 2 2 3 7 3" xfId="28272"/>
    <cellStyle name="Comma 5 5 2 2 3 8" xfId="14488"/>
    <cellStyle name="Comma 5 5 2 2 3 8 2" xfId="39363"/>
    <cellStyle name="Comma 5 5 2 2 3 9" xfId="26922"/>
    <cellStyle name="Comma 5 5 2 2 4" xfId="2351"/>
    <cellStyle name="Comma 5 5 2 2 4 2" xfId="6375"/>
    <cellStyle name="Comma 5 5 2 2 4 2 2" xfId="11390"/>
    <cellStyle name="Comma 5 5 2 2 4 2 2 2" xfId="23833"/>
    <cellStyle name="Comma 5 5 2 2 4 2 2 2 2" xfId="48708"/>
    <cellStyle name="Comma 5 5 2 2 4 2 2 3" xfId="36275"/>
    <cellStyle name="Comma 5 5 2 2 4 2 3" xfId="18826"/>
    <cellStyle name="Comma 5 5 2 2 4 2 3 2" xfId="43701"/>
    <cellStyle name="Comma 5 5 2 2 4 2 4" xfId="31268"/>
    <cellStyle name="Comma 5 5 2 2 4 3" xfId="12844"/>
    <cellStyle name="Comma 5 5 2 2 4 3 2" xfId="25278"/>
    <cellStyle name="Comma 5 5 2 2 4 3 2 2" xfId="50153"/>
    <cellStyle name="Comma 5 5 2 2 4 3 3" xfId="37720"/>
    <cellStyle name="Comma 5 5 2 2 4 4" xfId="9285"/>
    <cellStyle name="Comma 5 5 2 2 4 4 2" xfId="21728"/>
    <cellStyle name="Comma 5 5 2 2 4 4 2 2" xfId="46603"/>
    <cellStyle name="Comma 5 5 2 2 4 4 3" xfId="34170"/>
    <cellStyle name="Comma 5 5 2 2 4 5" xfId="4267"/>
    <cellStyle name="Comma 5 5 2 2 4 5 2" xfId="16721"/>
    <cellStyle name="Comma 5 5 2 2 4 5 2 2" xfId="41596"/>
    <cellStyle name="Comma 5 5 2 2 4 5 3" xfId="29163"/>
    <cellStyle name="Comma 5 5 2 2 4 6" xfId="15029"/>
    <cellStyle name="Comma 5 5 2 2 4 6 2" xfId="39904"/>
    <cellStyle name="Comma 5 5 2 2 4 7" xfId="27463"/>
    <cellStyle name="Comma 5 5 2 2 5" xfId="1186"/>
    <cellStyle name="Comma 5 5 2 2 5 2" xfId="10347"/>
    <cellStyle name="Comma 5 5 2 2 5 2 2" xfId="22790"/>
    <cellStyle name="Comma 5 5 2 2 5 2 2 2" xfId="47665"/>
    <cellStyle name="Comma 5 5 2 2 5 2 3" xfId="35232"/>
    <cellStyle name="Comma 5 5 2 2 5 3" xfId="5331"/>
    <cellStyle name="Comma 5 5 2 2 5 3 2" xfId="17783"/>
    <cellStyle name="Comma 5 5 2 2 5 3 2 2" xfId="42658"/>
    <cellStyle name="Comma 5 5 2 2 5 3 3" xfId="30225"/>
    <cellStyle name="Comma 5 5 2 2 5 4" xfId="13986"/>
    <cellStyle name="Comma 5 5 2 2 5 4 2" xfId="38861"/>
    <cellStyle name="Comma 5 5 2 2 5 5" xfId="26420"/>
    <cellStyle name="Comma 5 5 2 2 6" xfId="7908"/>
    <cellStyle name="Comma 5 5 2 2 6 2" xfId="20354"/>
    <cellStyle name="Comma 5 5 2 2 6 2 2" xfId="45229"/>
    <cellStyle name="Comma 5 5 2 2 6 3" xfId="32796"/>
    <cellStyle name="Comma 5 5 2 2 7" xfId="11801"/>
    <cellStyle name="Comma 5 5 2 2 7 2" xfId="24235"/>
    <cellStyle name="Comma 5 5 2 2 7 2 2" xfId="49110"/>
    <cellStyle name="Comma 5 5 2 2 7 3" xfId="36677"/>
    <cellStyle name="Comma 5 5 2 2 8" xfId="6878"/>
    <cellStyle name="Comma 5 5 2 2 8 2" xfId="19327"/>
    <cellStyle name="Comma 5 5 2 2 8 2 2" xfId="44202"/>
    <cellStyle name="Comma 5 5 2 2 8 3" xfId="31769"/>
    <cellStyle name="Comma 5 5 2 2 9" xfId="2829"/>
    <cellStyle name="Comma 5 5 2 2 9 2" xfId="15347"/>
    <cellStyle name="Comma 5 5 2 2 9 2 2" xfId="40222"/>
    <cellStyle name="Comma 5 5 2 2 9 3" xfId="27781"/>
    <cellStyle name="Comma 5 5 2 3" xfId="692"/>
    <cellStyle name="Comma 5 5 2 3 2" xfId="1339"/>
    <cellStyle name="Comma 5 5 2 3 2 2" xfId="9185"/>
    <cellStyle name="Comma 5 5 2 3 2 2 2" xfId="21628"/>
    <cellStyle name="Comma 5 5 2 3 2 2 2 2" xfId="46503"/>
    <cellStyle name="Comma 5 5 2 3 2 2 3" xfId="34070"/>
    <cellStyle name="Comma 5 5 2 3 2 3" xfId="4167"/>
    <cellStyle name="Comma 5 5 2 3 2 3 2" xfId="16621"/>
    <cellStyle name="Comma 5 5 2 3 2 3 2 2" xfId="41496"/>
    <cellStyle name="Comma 5 5 2 3 2 3 3" xfId="29063"/>
    <cellStyle name="Comma 5 5 2 3 2 4" xfId="14139"/>
    <cellStyle name="Comma 5 5 2 3 2 4 2" xfId="39014"/>
    <cellStyle name="Comma 5 5 2 3 2 5" xfId="26573"/>
    <cellStyle name="Comma 5 5 2 3 3" xfId="5484"/>
    <cellStyle name="Comma 5 5 2 3 3 2" xfId="10500"/>
    <cellStyle name="Comma 5 5 2 3 3 2 2" xfId="22943"/>
    <cellStyle name="Comma 5 5 2 3 3 2 2 2" xfId="47818"/>
    <cellStyle name="Comma 5 5 2 3 3 2 3" xfId="35385"/>
    <cellStyle name="Comma 5 5 2 3 3 3" xfId="17936"/>
    <cellStyle name="Comma 5 5 2 3 3 3 2" xfId="42811"/>
    <cellStyle name="Comma 5 5 2 3 3 4" xfId="30378"/>
    <cellStyle name="Comma 5 5 2 3 4" xfId="8301"/>
    <cellStyle name="Comma 5 5 2 3 4 2" xfId="20745"/>
    <cellStyle name="Comma 5 5 2 3 4 2 2" xfId="45620"/>
    <cellStyle name="Comma 5 5 2 3 4 3" xfId="33187"/>
    <cellStyle name="Comma 5 5 2 3 5" xfId="11954"/>
    <cellStyle name="Comma 5 5 2 3 5 2" xfId="24388"/>
    <cellStyle name="Comma 5 5 2 3 5 2 2" xfId="49263"/>
    <cellStyle name="Comma 5 5 2 3 5 3" xfId="36830"/>
    <cellStyle name="Comma 5 5 2 3 6" xfId="6778"/>
    <cellStyle name="Comma 5 5 2 3 6 2" xfId="19227"/>
    <cellStyle name="Comma 5 5 2 3 6 2 2" xfId="44102"/>
    <cellStyle name="Comma 5 5 2 3 6 3" xfId="31669"/>
    <cellStyle name="Comma 5 5 2 3 7" xfId="3232"/>
    <cellStyle name="Comma 5 5 2 3 7 2" xfId="15738"/>
    <cellStyle name="Comma 5 5 2 3 7 2 2" xfId="40613"/>
    <cellStyle name="Comma 5 5 2 3 7 3" xfId="28172"/>
    <cellStyle name="Comma 5 5 2 3 8" xfId="13495"/>
    <cellStyle name="Comma 5 5 2 3 8 2" xfId="38370"/>
    <cellStyle name="Comma 5 5 2 3 9" xfId="25929"/>
    <cellStyle name="Comma 5 5 2 4" xfId="1687"/>
    <cellStyle name="Comma 5 5 2 4 2" xfId="4425"/>
    <cellStyle name="Comma 5 5 2 4 2 2" xfId="9443"/>
    <cellStyle name="Comma 5 5 2 4 2 2 2" xfId="21886"/>
    <cellStyle name="Comma 5 5 2 4 2 2 2 2" xfId="46761"/>
    <cellStyle name="Comma 5 5 2 4 2 2 3" xfId="34328"/>
    <cellStyle name="Comma 5 5 2 4 2 3" xfId="16879"/>
    <cellStyle name="Comma 5 5 2 4 2 3 2" xfId="41754"/>
    <cellStyle name="Comma 5 5 2 4 2 4" xfId="29321"/>
    <cellStyle name="Comma 5 5 2 4 3" xfId="5833"/>
    <cellStyle name="Comma 5 5 2 4 3 2" xfId="10848"/>
    <cellStyle name="Comma 5 5 2 4 3 2 2" xfId="23291"/>
    <cellStyle name="Comma 5 5 2 4 3 2 2 2" xfId="48166"/>
    <cellStyle name="Comma 5 5 2 4 3 2 3" xfId="35733"/>
    <cellStyle name="Comma 5 5 2 4 3 3" xfId="18284"/>
    <cellStyle name="Comma 5 5 2 4 3 3 2" xfId="43159"/>
    <cellStyle name="Comma 5 5 2 4 3 4" xfId="30726"/>
    <cellStyle name="Comma 5 5 2 4 4" xfId="8559"/>
    <cellStyle name="Comma 5 5 2 4 4 2" xfId="21003"/>
    <cellStyle name="Comma 5 5 2 4 4 2 2" xfId="45878"/>
    <cellStyle name="Comma 5 5 2 4 4 3" xfId="33445"/>
    <cellStyle name="Comma 5 5 2 4 5" xfId="12302"/>
    <cellStyle name="Comma 5 5 2 4 5 2" xfId="24736"/>
    <cellStyle name="Comma 5 5 2 4 5 2 2" xfId="49611"/>
    <cellStyle name="Comma 5 5 2 4 5 3" xfId="37178"/>
    <cellStyle name="Comma 5 5 2 4 6" xfId="7036"/>
    <cellStyle name="Comma 5 5 2 4 6 2" xfId="19485"/>
    <cellStyle name="Comma 5 5 2 4 6 2 2" xfId="44360"/>
    <cellStyle name="Comma 5 5 2 4 6 3" xfId="31927"/>
    <cellStyle name="Comma 5 5 2 4 7" xfId="3490"/>
    <cellStyle name="Comma 5 5 2 4 7 2" xfId="15996"/>
    <cellStyle name="Comma 5 5 2 4 7 2 2" xfId="40871"/>
    <cellStyle name="Comma 5 5 2 4 7 3" xfId="28430"/>
    <cellStyle name="Comma 5 5 2 4 8" xfId="14487"/>
    <cellStyle name="Comma 5 5 2 4 8 2" xfId="39362"/>
    <cellStyle name="Comma 5 5 2 4 9" xfId="26921"/>
    <cellStyle name="Comma 5 5 2 5" xfId="2249"/>
    <cellStyle name="Comma 5 5 2 5 2" xfId="4877"/>
    <cellStyle name="Comma 5 5 2 5 2 2" xfId="9894"/>
    <cellStyle name="Comma 5 5 2 5 2 2 2" xfId="22337"/>
    <cellStyle name="Comma 5 5 2 5 2 2 2 2" xfId="47212"/>
    <cellStyle name="Comma 5 5 2 5 2 2 3" xfId="34779"/>
    <cellStyle name="Comma 5 5 2 5 2 3" xfId="17330"/>
    <cellStyle name="Comma 5 5 2 5 2 3 2" xfId="42205"/>
    <cellStyle name="Comma 5 5 2 5 2 4" xfId="29772"/>
    <cellStyle name="Comma 5 5 2 5 3" xfId="6275"/>
    <cellStyle name="Comma 5 5 2 5 3 2" xfId="11290"/>
    <cellStyle name="Comma 5 5 2 5 3 2 2" xfId="23733"/>
    <cellStyle name="Comma 5 5 2 5 3 2 2 2" xfId="48608"/>
    <cellStyle name="Comma 5 5 2 5 3 2 3" xfId="36175"/>
    <cellStyle name="Comma 5 5 2 5 3 3" xfId="18726"/>
    <cellStyle name="Comma 5 5 2 5 3 3 2" xfId="43601"/>
    <cellStyle name="Comma 5 5 2 5 3 4" xfId="31168"/>
    <cellStyle name="Comma 5 5 2 5 4" xfId="8082"/>
    <cellStyle name="Comma 5 5 2 5 4 2" xfId="20528"/>
    <cellStyle name="Comma 5 5 2 5 4 2 2" xfId="45403"/>
    <cellStyle name="Comma 5 5 2 5 4 3" xfId="32970"/>
    <cellStyle name="Comma 5 5 2 5 5" xfId="12744"/>
    <cellStyle name="Comma 5 5 2 5 5 2" xfId="25178"/>
    <cellStyle name="Comma 5 5 2 5 5 2 2" xfId="50053"/>
    <cellStyle name="Comma 5 5 2 5 5 3" xfId="37620"/>
    <cellStyle name="Comma 5 5 2 5 6" xfId="7488"/>
    <cellStyle name="Comma 5 5 2 5 6 2" xfId="19936"/>
    <cellStyle name="Comma 5 5 2 5 6 2 2" xfId="44811"/>
    <cellStyle name="Comma 5 5 2 5 6 3" xfId="32378"/>
    <cellStyle name="Comma 5 5 2 5 7" xfId="3011"/>
    <cellStyle name="Comma 5 5 2 5 7 2" xfId="15521"/>
    <cellStyle name="Comma 5 5 2 5 7 2 2" xfId="40396"/>
    <cellStyle name="Comma 5 5 2 5 7 3" xfId="27955"/>
    <cellStyle name="Comma 5 5 2 5 8" xfId="14929"/>
    <cellStyle name="Comma 5 5 2 5 8 2" xfId="39804"/>
    <cellStyle name="Comma 5 5 2 5 9" xfId="27363"/>
    <cellStyle name="Comma 5 5 2 6" xfId="1086"/>
    <cellStyle name="Comma 5 5 2 6 2" xfId="8968"/>
    <cellStyle name="Comma 5 5 2 6 2 2" xfId="21411"/>
    <cellStyle name="Comma 5 5 2 6 2 2 2" xfId="46286"/>
    <cellStyle name="Comma 5 5 2 6 2 3" xfId="33853"/>
    <cellStyle name="Comma 5 5 2 6 3" xfId="3950"/>
    <cellStyle name="Comma 5 5 2 6 3 2" xfId="16404"/>
    <cellStyle name="Comma 5 5 2 6 3 2 2" xfId="41279"/>
    <cellStyle name="Comma 5 5 2 6 3 3" xfId="28846"/>
    <cellStyle name="Comma 5 5 2 6 4" xfId="13886"/>
    <cellStyle name="Comma 5 5 2 6 4 2" xfId="38761"/>
    <cellStyle name="Comma 5 5 2 6 5" xfId="26320"/>
    <cellStyle name="Comma 5 5 2 7" xfId="5231"/>
    <cellStyle name="Comma 5 5 2 7 2" xfId="10247"/>
    <cellStyle name="Comma 5 5 2 7 2 2" xfId="22690"/>
    <cellStyle name="Comma 5 5 2 7 2 2 2" xfId="47565"/>
    <cellStyle name="Comma 5 5 2 7 2 3" xfId="35132"/>
    <cellStyle name="Comma 5 5 2 7 3" xfId="17683"/>
    <cellStyle name="Comma 5 5 2 7 3 2" xfId="42558"/>
    <cellStyle name="Comma 5 5 2 7 4" xfId="30125"/>
    <cellStyle name="Comma 5 5 2 8" xfId="7808"/>
    <cellStyle name="Comma 5 5 2 8 2" xfId="20254"/>
    <cellStyle name="Comma 5 5 2 8 2 2" xfId="45129"/>
    <cellStyle name="Comma 5 5 2 8 3" xfId="32696"/>
    <cellStyle name="Comma 5 5 2 9" xfId="11701"/>
    <cellStyle name="Comma 5 5 2 9 2" xfId="24135"/>
    <cellStyle name="Comma 5 5 2 9 2 2" xfId="49010"/>
    <cellStyle name="Comma 5 5 2 9 3" xfId="36577"/>
    <cellStyle name="Comma 5 5 3" xfId="286"/>
    <cellStyle name="Comma 5 5 3 10" xfId="6623"/>
    <cellStyle name="Comma 5 5 3 10 2" xfId="19072"/>
    <cellStyle name="Comma 5 5 3 10 2 2" xfId="43947"/>
    <cellStyle name="Comma 5 5 3 10 3" xfId="31514"/>
    <cellStyle name="Comma 5 5 3 11" xfId="2686"/>
    <cellStyle name="Comma 5 5 3 11 2" xfId="15204"/>
    <cellStyle name="Comma 5 5 3 11 2 2" xfId="40079"/>
    <cellStyle name="Comma 5 5 3 11 3" xfId="27638"/>
    <cellStyle name="Comma 5 5 3 12" xfId="13105"/>
    <cellStyle name="Comma 5 5 3 12 2" xfId="37980"/>
    <cellStyle name="Comma 5 5 3 13" xfId="25539"/>
    <cellStyle name="Comma 5 5 3 2" xfId="497"/>
    <cellStyle name="Comma 5 5 3 2 10" xfId="13310"/>
    <cellStyle name="Comma 5 5 3 2 10 2" xfId="38185"/>
    <cellStyle name="Comma 5 5 3 2 11" xfId="25744"/>
    <cellStyle name="Comma 5 5 3 2 2" xfId="856"/>
    <cellStyle name="Comma 5 5 3 2 2 2" xfId="1342"/>
    <cellStyle name="Comma 5 5 3 2 2 2 2" xfId="9446"/>
    <cellStyle name="Comma 5 5 3 2 2 2 2 2" xfId="21889"/>
    <cellStyle name="Comma 5 5 3 2 2 2 2 2 2" xfId="46764"/>
    <cellStyle name="Comma 5 5 3 2 2 2 2 3" xfId="34331"/>
    <cellStyle name="Comma 5 5 3 2 2 2 3" xfId="4428"/>
    <cellStyle name="Comma 5 5 3 2 2 2 3 2" xfId="16882"/>
    <cellStyle name="Comma 5 5 3 2 2 2 3 2 2" xfId="41757"/>
    <cellStyle name="Comma 5 5 3 2 2 2 3 3" xfId="29324"/>
    <cellStyle name="Comma 5 5 3 2 2 2 4" xfId="14142"/>
    <cellStyle name="Comma 5 5 3 2 2 2 4 2" xfId="39017"/>
    <cellStyle name="Comma 5 5 3 2 2 2 5" xfId="26576"/>
    <cellStyle name="Comma 5 5 3 2 2 3" xfId="5487"/>
    <cellStyle name="Comma 5 5 3 2 2 3 2" xfId="10503"/>
    <cellStyle name="Comma 5 5 3 2 2 3 2 2" xfId="22946"/>
    <cellStyle name="Comma 5 5 3 2 2 3 2 2 2" xfId="47821"/>
    <cellStyle name="Comma 5 5 3 2 2 3 2 3" xfId="35388"/>
    <cellStyle name="Comma 5 5 3 2 2 3 3" xfId="17939"/>
    <cellStyle name="Comma 5 5 3 2 2 3 3 2" xfId="42814"/>
    <cellStyle name="Comma 5 5 3 2 2 3 4" xfId="30381"/>
    <cellStyle name="Comma 5 5 3 2 2 4" xfId="8562"/>
    <cellStyle name="Comma 5 5 3 2 2 4 2" xfId="21006"/>
    <cellStyle name="Comma 5 5 3 2 2 4 2 2" xfId="45881"/>
    <cellStyle name="Comma 5 5 3 2 2 4 3" xfId="33448"/>
    <cellStyle name="Comma 5 5 3 2 2 5" xfId="11957"/>
    <cellStyle name="Comma 5 5 3 2 2 5 2" xfId="24391"/>
    <cellStyle name="Comma 5 5 3 2 2 5 2 2" xfId="49266"/>
    <cellStyle name="Comma 5 5 3 2 2 5 3" xfId="36833"/>
    <cellStyle name="Comma 5 5 3 2 2 6" xfId="7039"/>
    <cellStyle name="Comma 5 5 3 2 2 6 2" xfId="19488"/>
    <cellStyle name="Comma 5 5 3 2 2 6 2 2" xfId="44363"/>
    <cellStyle name="Comma 5 5 3 2 2 6 3" xfId="31930"/>
    <cellStyle name="Comma 5 5 3 2 2 7" xfId="3493"/>
    <cellStyle name="Comma 5 5 3 2 2 7 2" xfId="15999"/>
    <cellStyle name="Comma 5 5 3 2 2 7 2 2" xfId="40874"/>
    <cellStyle name="Comma 5 5 3 2 2 7 3" xfId="28433"/>
    <cellStyle name="Comma 5 5 3 2 2 8" xfId="13657"/>
    <cellStyle name="Comma 5 5 3 2 2 8 2" xfId="38532"/>
    <cellStyle name="Comma 5 5 3 2 2 9" xfId="26091"/>
    <cellStyle name="Comma 5 5 3 2 3" xfId="1690"/>
    <cellStyle name="Comma 5 5 3 2 3 2" xfId="5039"/>
    <cellStyle name="Comma 5 5 3 2 3 2 2" xfId="10056"/>
    <cellStyle name="Comma 5 5 3 2 3 2 2 2" xfId="22499"/>
    <cellStyle name="Comma 5 5 3 2 3 2 2 2 2" xfId="47374"/>
    <cellStyle name="Comma 5 5 3 2 3 2 2 3" xfId="34941"/>
    <cellStyle name="Comma 5 5 3 2 3 2 3" xfId="17492"/>
    <cellStyle name="Comma 5 5 3 2 3 2 3 2" xfId="42367"/>
    <cellStyle name="Comma 5 5 3 2 3 2 4" xfId="29934"/>
    <cellStyle name="Comma 5 5 3 2 3 3" xfId="5836"/>
    <cellStyle name="Comma 5 5 3 2 3 3 2" xfId="10851"/>
    <cellStyle name="Comma 5 5 3 2 3 3 2 2" xfId="23294"/>
    <cellStyle name="Comma 5 5 3 2 3 3 2 2 2" xfId="48169"/>
    <cellStyle name="Comma 5 5 3 2 3 3 2 3" xfId="35736"/>
    <cellStyle name="Comma 5 5 3 2 3 3 3" xfId="18287"/>
    <cellStyle name="Comma 5 5 3 2 3 3 3 2" xfId="43162"/>
    <cellStyle name="Comma 5 5 3 2 3 3 4" xfId="30729"/>
    <cellStyle name="Comma 5 5 3 2 3 4" xfId="8463"/>
    <cellStyle name="Comma 5 5 3 2 3 4 2" xfId="20907"/>
    <cellStyle name="Comma 5 5 3 2 3 4 2 2" xfId="45782"/>
    <cellStyle name="Comma 5 5 3 2 3 4 3" xfId="33349"/>
    <cellStyle name="Comma 5 5 3 2 3 5" xfId="12305"/>
    <cellStyle name="Comma 5 5 3 2 3 5 2" xfId="24739"/>
    <cellStyle name="Comma 5 5 3 2 3 5 2 2" xfId="49614"/>
    <cellStyle name="Comma 5 5 3 2 3 5 3" xfId="37181"/>
    <cellStyle name="Comma 5 5 3 2 3 6" xfId="7650"/>
    <cellStyle name="Comma 5 5 3 2 3 6 2" xfId="20098"/>
    <cellStyle name="Comma 5 5 3 2 3 6 2 2" xfId="44973"/>
    <cellStyle name="Comma 5 5 3 2 3 6 3" xfId="32540"/>
    <cellStyle name="Comma 5 5 3 2 3 7" xfId="3394"/>
    <cellStyle name="Comma 5 5 3 2 3 7 2" xfId="15900"/>
    <cellStyle name="Comma 5 5 3 2 3 7 2 2" xfId="40775"/>
    <cellStyle name="Comma 5 5 3 2 3 7 3" xfId="28334"/>
    <cellStyle name="Comma 5 5 3 2 3 8" xfId="14490"/>
    <cellStyle name="Comma 5 5 3 2 3 8 2" xfId="39365"/>
    <cellStyle name="Comma 5 5 3 2 3 9" xfId="26924"/>
    <cellStyle name="Comma 5 5 3 2 4" xfId="2415"/>
    <cellStyle name="Comma 5 5 3 2 4 2" xfId="6437"/>
    <cellStyle name="Comma 5 5 3 2 4 2 2" xfId="11452"/>
    <cellStyle name="Comma 5 5 3 2 4 2 2 2" xfId="23895"/>
    <cellStyle name="Comma 5 5 3 2 4 2 2 2 2" xfId="48770"/>
    <cellStyle name="Comma 5 5 3 2 4 2 2 3" xfId="36337"/>
    <cellStyle name="Comma 5 5 3 2 4 2 3" xfId="18888"/>
    <cellStyle name="Comma 5 5 3 2 4 2 3 2" xfId="43763"/>
    <cellStyle name="Comma 5 5 3 2 4 2 4" xfId="31330"/>
    <cellStyle name="Comma 5 5 3 2 4 3" xfId="12906"/>
    <cellStyle name="Comma 5 5 3 2 4 3 2" xfId="25340"/>
    <cellStyle name="Comma 5 5 3 2 4 3 2 2" xfId="50215"/>
    <cellStyle name="Comma 5 5 3 2 4 3 3" xfId="37782"/>
    <cellStyle name="Comma 5 5 3 2 4 4" xfId="9347"/>
    <cellStyle name="Comma 5 5 3 2 4 4 2" xfId="21790"/>
    <cellStyle name="Comma 5 5 3 2 4 4 2 2" xfId="46665"/>
    <cellStyle name="Comma 5 5 3 2 4 4 3" xfId="34232"/>
    <cellStyle name="Comma 5 5 3 2 4 5" xfId="4329"/>
    <cellStyle name="Comma 5 5 3 2 4 5 2" xfId="16783"/>
    <cellStyle name="Comma 5 5 3 2 4 5 2 2" xfId="41658"/>
    <cellStyle name="Comma 5 5 3 2 4 5 3" xfId="29225"/>
    <cellStyle name="Comma 5 5 3 2 4 6" xfId="15091"/>
    <cellStyle name="Comma 5 5 3 2 4 6 2" xfId="39966"/>
    <cellStyle name="Comma 5 5 3 2 4 7" xfId="27525"/>
    <cellStyle name="Comma 5 5 3 2 5" xfId="1248"/>
    <cellStyle name="Comma 5 5 3 2 5 2" xfId="10409"/>
    <cellStyle name="Comma 5 5 3 2 5 2 2" xfId="22852"/>
    <cellStyle name="Comma 5 5 3 2 5 2 2 2" xfId="47727"/>
    <cellStyle name="Comma 5 5 3 2 5 2 3" xfId="35294"/>
    <cellStyle name="Comma 5 5 3 2 5 3" xfId="5393"/>
    <cellStyle name="Comma 5 5 3 2 5 3 2" xfId="17845"/>
    <cellStyle name="Comma 5 5 3 2 5 3 2 2" xfId="42720"/>
    <cellStyle name="Comma 5 5 3 2 5 3 3" xfId="30287"/>
    <cellStyle name="Comma 5 5 3 2 5 4" xfId="14048"/>
    <cellStyle name="Comma 5 5 3 2 5 4 2" xfId="38923"/>
    <cellStyle name="Comma 5 5 3 2 5 5" xfId="26482"/>
    <cellStyle name="Comma 5 5 3 2 6" xfId="7970"/>
    <cellStyle name="Comma 5 5 3 2 6 2" xfId="20416"/>
    <cellStyle name="Comma 5 5 3 2 6 2 2" xfId="45291"/>
    <cellStyle name="Comma 5 5 3 2 6 3" xfId="32858"/>
    <cellStyle name="Comma 5 5 3 2 7" xfId="11863"/>
    <cellStyle name="Comma 5 5 3 2 7 2" xfId="24297"/>
    <cellStyle name="Comma 5 5 3 2 7 2 2" xfId="49172"/>
    <cellStyle name="Comma 5 5 3 2 7 3" xfId="36739"/>
    <cellStyle name="Comma 5 5 3 2 8" xfId="6940"/>
    <cellStyle name="Comma 5 5 3 2 8 2" xfId="19389"/>
    <cellStyle name="Comma 5 5 3 2 8 2 2" xfId="44264"/>
    <cellStyle name="Comma 5 5 3 2 8 3" xfId="31831"/>
    <cellStyle name="Comma 5 5 3 2 9" xfId="2891"/>
    <cellStyle name="Comma 5 5 3 2 9 2" xfId="15409"/>
    <cellStyle name="Comma 5 5 3 2 9 2 2" xfId="40284"/>
    <cellStyle name="Comma 5 5 3 2 9 3" xfId="27843"/>
    <cellStyle name="Comma 5 5 3 3" xfId="648"/>
    <cellStyle name="Comma 5 5 3 3 2" xfId="1341"/>
    <cellStyle name="Comma 5 5 3 3 2 2" xfId="9142"/>
    <cellStyle name="Comma 5 5 3 3 2 2 2" xfId="21585"/>
    <cellStyle name="Comma 5 5 3 3 2 2 2 2" xfId="46460"/>
    <cellStyle name="Comma 5 5 3 3 2 2 3" xfId="34027"/>
    <cellStyle name="Comma 5 5 3 3 2 3" xfId="4124"/>
    <cellStyle name="Comma 5 5 3 3 2 3 2" xfId="16578"/>
    <cellStyle name="Comma 5 5 3 3 2 3 2 2" xfId="41453"/>
    <cellStyle name="Comma 5 5 3 3 2 3 3" xfId="29020"/>
    <cellStyle name="Comma 5 5 3 3 2 4" xfId="14141"/>
    <cellStyle name="Comma 5 5 3 3 2 4 2" xfId="39016"/>
    <cellStyle name="Comma 5 5 3 3 2 5" xfId="26575"/>
    <cellStyle name="Comma 5 5 3 3 3" xfId="5486"/>
    <cellStyle name="Comma 5 5 3 3 3 2" xfId="10502"/>
    <cellStyle name="Comma 5 5 3 3 3 2 2" xfId="22945"/>
    <cellStyle name="Comma 5 5 3 3 3 2 2 2" xfId="47820"/>
    <cellStyle name="Comma 5 5 3 3 3 2 3" xfId="35387"/>
    <cellStyle name="Comma 5 5 3 3 3 3" xfId="17938"/>
    <cellStyle name="Comma 5 5 3 3 3 3 2" xfId="42813"/>
    <cellStyle name="Comma 5 5 3 3 3 4" xfId="30380"/>
    <cellStyle name="Comma 5 5 3 3 4" xfId="8258"/>
    <cellStyle name="Comma 5 5 3 3 4 2" xfId="20702"/>
    <cellStyle name="Comma 5 5 3 3 4 2 2" xfId="45577"/>
    <cellStyle name="Comma 5 5 3 3 4 3" xfId="33144"/>
    <cellStyle name="Comma 5 5 3 3 5" xfId="11956"/>
    <cellStyle name="Comma 5 5 3 3 5 2" xfId="24390"/>
    <cellStyle name="Comma 5 5 3 3 5 2 2" xfId="49265"/>
    <cellStyle name="Comma 5 5 3 3 5 3" xfId="36832"/>
    <cellStyle name="Comma 5 5 3 3 6" xfId="6735"/>
    <cellStyle name="Comma 5 5 3 3 6 2" xfId="19184"/>
    <cellStyle name="Comma 5 5 3 3 6 2 2" xfId="44059"/>
    <cellStyle name="Comma 5 5 3 3 6 3" xfId="31626"/>
    <cellStyle name="Comma 5 5 3 3 7" xfId="3189"/>
    <cellStyle name="Comma 5 5 3 3 7 2" xfId="15695"/>
    <cellStyle name="Comma 5 5 3 3 7 2 2" xfId="40570"/>
    <cellStyle name="Comma 5 5 3 3 7 3" xfId="28129"/>
    <cellStyle name="Comma 5 5 3 3 8" xfId="13452"/>
    <cellStyle name="Comma 5 5 3 3 8 2" xfId="38327"/>
    <cellStyle name="Comma 5 5 3 3 9" xfId="25886"/>
    <cellStyle name="Comma 5 5 3 4" xfId="1689"/>
    <cellStyle name="Comma 5 5 3 4 2" xfId="4427"/>
    <cellStyle name="Comma 5 5 3 4 2 2" xfId="9445"/>
    <cellStyle name="Comma 5 5 3 4 2 2 2" xfId="21888"/>
    <cellStyle name="Comma 5 5 3 4 2 2 2 2" xfId="46763"/>
    <cellStyle name="Comma 5 5 3 4 2 2 3" xfId="34330"/>
    <cellStyle name="Comma 5 5 3 4 2 3" xfId="16881"/>
    <cellStyle name="Comma 5 5 3 4 2 3 2" xfId="41756"/>
    <cellStyle name="Comma 5 5 3 4 2 4" xfId="29323"/>
    <cellStyle name="Comma 5 5 3 4 3" xfId="5835"/>
    <cellStyle name="Comma 5 5 3 4 3 2" xfId="10850"/>
    <cellStyle name="Comma 5 5 3 4 3 2 2" xfId="23293"/>
    <cellStyle name="Comma 5 5 3 4 3 2 2 2" xfId="48168"/>
    <cellStyle name="Comma 5 5 3 4 3 2 3" xfId="35735"/>
    <cellStyle name="Comma 5 5 3 4 3 3" xfId="18286"/>
    <cellStyle name="Comma 5 5 3 4 3 3 2" xfId="43161"/>
    <cellStyle name="Comma 5 5 3 4 3 4" xfId="30728"/>
    <cellStyle name="Comma 5 5 3 4 4" xfId="8561"/>
    <cellStyle name="Comma 5 5 3 4 4 2" xfId="21005"/>
    <cellStyle name="Comma 5 5 3 4 4 2 2" xfId="45880"/>
    <cellStyle name="Comma 5 5 3 4 4 3" xfId="33447"/>
    <cellStyle name="Comma 5 5 3 4 5" xfId="12304"/>
    <cellStyle name="Comma 5 5 3 4 5 2" xfId="24738"/>
    <cellStyle name="Comma 5 5 3 4 5 2 2" xfId="49613"/>
    <cellStyle name="Comma 5 5 3 4 5 3" xfId="37180"/>
    <cellStyle name="Comma 5 5 3 4 6" xfId="7038"/>
    <cellStyle name="Comma 5 5 3 4 6 2" xfId="19487"/>
    <cellStyle name="Comma 5 5 3 4 6 2 2" xfId="44362"/>
    <cellStyle name="Comma 5 5 3 4 6 3" xfId="31929"/>
    <cellStyle name="Comma 5 5 3 4 7" xfId="3492"/>
    <cellStyle name="Comma 5 5 3 4 7 2" xfId="15998"/>
    <cellStyle name="Comma 5 5 3 4 7 2 2" xfId="40873"/>
    <cellStyle name="Comma 5 5 3 4 7 3" xfId="28432"/>
    <cellStyle name="Comma 5 5 3 4 8" xfId="14489"/>
    <cellStyle name="Comma 5 5 3 4 8 2" xfId="39364"/>
    <cellStyle name="Comma 5 5 3 4 9" xfId="26923"/>
    <cellStyle name="Comma 5 5 3 5" xfId="2204"/>
    <cellStyle name="Comma 5 5 3 5 2" xfId="4834"/>
    <cellStyle name="Comma 5 5 3 5 2 2" xfId="9851"/>
    <cellStyle name="Comma 5 5 3 5 2 2 2" xfId="22294"/>
    <cellStyle name="Comma 5 5 3 5 2 2 2 2" xfId="47169"/>
    <cellStyle name="Comma 5 5 3 5 2 2 3" xfId="34736"/>
    <cellStyle name="Comma 5 5 3 5 2 3" xfId="17287"/>
    <cellStyle name="Comma 5 5 3 5 2 3 2" xfId="42162"/>
    <cellStyle name="Comma 5 5 3 5 2 4" xfId="29729"/>
    <cellStyle name="Comma 5 5 3 5 3" xfId="6232"/>
    <cellStyle name="Comma 5 5 3 5 3 2" xfId="11247"/>
    <cellStyle name="Comma 5 5 3 5 3 2 2" xfId="23690"/>
    <cellStyle name="Comma 5 5 3 5 3 2 2 2" xfId="48565"/>
    <cellStyle name="Comma 5 5 3 5 3 2 3" xfId="36132"/>
    <cellStyle name="Comma 5 5 3 5 3 3" xfId="18683"/>
    <cellStyle name="Comma 5 5 3 5 3 3 2" xfId="43558"/>
    <cellStyle name="Comma 5 5 3 5 3 4" xfId="31125"/>
    <cellStyle name="Comma 5 5 3 5 4" xfId="8144"/>
    <cellStyle name="Comma 5 5 3 5 4 2" xfId="20590"/>
    <cellStyle name="Comma 5 5 3 5 4 2 2" xfId="45465"/>
    <cellStyle name="Comma 5 5 3 5 4 3" xfId="33032"/>
    <cellStyle name="Comma 5 5 3 5 5" xfId="12701"/>
    <cellStyle name="Comma 5 5 3 5 5 2" xfId="25135"/>
    <cellStyle name="Comma 5 5 3 5 5 2 2" xfId="50010"/>
    <cellStyle name="Comma 5 5 3 5 5 3" xfId="37577"/>
    <cellStyle name="Comma 5 5 3 5 6" xfId="7445"/>
    <cellStyle name="Comma 5 5 3 5 6 2" xfId="19893"/>
    <cellStyle name="Comma 5 5 3 5 6 2 2" xfId="44768"/>
    <cellStyle name="Comma 5 5 3 5 6 3" xfId="32335"/>
    <cellStyle name="Comma 5 5 3 5 7" xfId="3074"/>
    <cellStyle name="Comma 5 5 3 5 7 2" xfId="15583"/>
    <cellStyle name="Comma 5 5 3 5 7 2 2" xfId="40458"/>
    <cellStyle name="Comma 5 5 3 5 7 3" xfId="28017"/>
    <cellStyle name="Comma 5 5 3 5 8" xfId="14886"/>
    <cellStyle name="Comma 5 5 3 5 8 2" xfId="39761"/>
    <cellStyle name="Comma 5 5 3 5 9" xfId="27320"/>
    <cellStyle name="Comma 5 5 3 6" xfId="1043"/>
    <cellStyle name="Comma 5 5 3 6 2" xfId="9030"/>
    <cellStyle name="Comma 5 5 3 6 2 2" xfId="21473"/>
    <cellStyle name="Comma 5 5 3 6 2 2 2" xfId="46348"/>
    <cellStyle name="Comma 5 5 3 6 2 3" xfId="33915"/>
    <cellStyle name="Comma 5 5 3 6 3" xfId="4012"/>
    <cellStyle name="Comma 5 5 3 6 3 2" xfId="16466"/>
    <cellStyle name="Comma 5 5 3 6 3 2 2" xfId="41341"/>
    <cellStyle name="Comma 5 5 3 6 3 3" xfId="28908"/>
    <cellStyle name="Comma 5 5 3 6 4" xfId="13843"/>
    <cellStyle name="Comma 5 5 3 6 4 2" xfId="38718"/>
    <cellStyle name="Comma 5 5 3 6 5" xfId="26277"/>
    <cellStyle name="Comma 5 5 3 7" xfId="5188"/>
    <cellStyle name="Comma 5 5 3 7 2" xfId="10204"/>
    <cellStyle name="Comma 5 5 3 7 2 2" xfId="22647"/>
    <cellStyle name="Comma 5 5 3 7 2 2 2" xfId="47522"/>
    <cellStyle name="Comma 5 5 3 7 2 3" xfId="35089"/>
    <cellStyle name="Comma 5 5 3 7 3" xfId="17640"/>
    <cellStyle name="Comma 5 5 3 7 3 2" xfId="42515"/>
    <cellStyle name="Comma 5 5 3 7 4" xfId="30082"/>
    <cellStyle name="Comma 5 5 3 8" xfId="7765"/>
    <cellStyle name="Comma 5 5 3 8 2" xfId="20211"/>
    <cellStyle name="Comma 5 5 3 8 2 2" xfId="45086"/>
    <cellStyle name="Comma 5 5 3 8 3" xfId="32653"/>
    <cellStyle name="Comma 5 5 3 9" xfId="11658"/>
    <cellStyle name="Comma 5 5 3 9 2" xfId="24092"/>
    <cellStyle name="Comma 5 5 3 9 2 2" xfId="48967"/>
    <cellStyle name="Comma 5 5 3 9 3" xfId="36534"/>
    <cellStyle name="Comma 5 5 4" xfId="389"/>
    <cellStyle name="Comma 5 5 4 10" xfId="13205"/>
    <cellStyle name="Comma 5 5 4 10 2" xfId="38080"/>
    <cellStyle name="Comma 5 5 4 11" xfId="25639"/>
    <cellStyle name="Comma 5 5 4 2" xfId="749"/>
    <cellStyle name="Comma 5 5 4 2 2" xfId="1343"/>
    <cellStyle name="Comma 5 5 4 2 2 2" xfId="9447"/>
    <cellStyle name="Comma 5 5 4 2 2 2 2" xfId="21890"/>
    <cellStyle name="Comma 5 5 4 2 2 2 2 2" xfId="46765"/>
    <cellStyle name="Comma 5 5 4 2 2 2 3" xfId="34332"/>
    <cellStyle name="Comma 5 5 4 2 2 3" xfId="4429"/>
    <cellStyle name="Comma 5 5 4 2 2 3 2" xfId="16883"/>
    <cellStyle name="Comma 5 5 4 2 2 3 2 2" xfId="41758"/>
    <cellStyle name="Comma 5 5 4 2 2 3 3" xfId="29325"/>
    <cellStyle name="Comma 5 5 4 2 2 4" xfId="14143"/>
    <cellStyle name="Comma 5 5 4 2 2 4 2" xfId="39018"/>
    <cellStyle name="Comma 5 5 4 2 2 5" xfId="26577"/>
    <cellStyle name="Comma 5 5 4 2 3" xfId="5488"/>
    <cellStyle name="Comma 5 5 4 2 3 2" xfId="10504"/>
    <cellStyle name="Comma 5 5 4 2 3 2 2" xfId="22947"/>
    <cellStyle name="Comma 5 5 4 2 3 2 2 2" xfId="47822"/>
    <cellStyle name="Comma 5 5 4 2 3 2 3" xfId="35389"/>
    <cellStyle name="Comma 5 5 4 2 3 3" xfId="17940"/>
    <cellStyle name="Comma 5 5 4 2 3 3 2" xfId="42815"/>
    <cellStyle name="Comma 5 5 4 2 3 4" xfId="30382"/>
    <cellStyle name="Comma 5 5 4 2 4" xfId="8563"/>
    <cellStyle name="Comma 5 5 4 2 4 2" xfId="21007"/>
    <cellStyle name="Comma 5 5 4 2 4 2 2" xfId="45882"/>
    <cellStyle name="Comma 5 5 4 2 4 3" xfId="33449"/>
    <cellStyle name="Comma 5 5 4 2 5" xfId="11958"/>
    <cellStyle name="Comma 5 5 4 2 5 2" xfId="24392"/>
    <cellStyle name="Comma 5 5 4 2 5 2 2" xfId="49267"/>
    <cellStyle name="Comma 5 5 4 2 5 3" xfId="36834"/>
    <cellStyle name="Comma 5 5 4 2 6" xfId="7040"/>
    <cellStyle name="Comma 5 5 4 2 6 2" xfId="19489"/>
    <cellStyle name="Comma 5 5 4 2 6 2 2" xfId="44364"/>
    <cellStyle name="Comma 5 5 4 2 6 3" xfId="31931"/>
    <cellStyle name="Comma 5 5 4 2 7" xfId="3494"/>
    <cellStyle name="Comma 5 5 4 2 7 2" xfId="16000"/>
    <cellStyle name="Comma 5 5 4 2 7 2 2" xfId="40875"/>
    <cellStyle name="Comma 5 5 4 2 7 3" xfId="28434"/>
    <cellStyle name="Comma 5 5 4 2 8" xfId="13552"/>
    <cellStyle name="Comma 5 5 4 2 8 2" xfId="38427"/>
    <cellStyle name="Comma 5 5 4 2 9" xfId="25986"/>
    <cellStyle name="Comma 5 5 4 3" xfId="1691"/>
    <cellStyle name="Comma 5 5 4 3 2" xfId="4934"/>
    <cellStyle name="Comma 5 5 4 3 2 2" xfId="9951"/>
    <cellStyle name="Comma 5 5 4 3 2 2 2" xfId="22394"/>
    <cellStyle name="Comma 5 5 4 3 2 2 2 2" xfId="47269"/>
    <cellStyle name="Comma 5 5 4 3 2 2 3" xfId="34836"/>
    <cellStyle name="Comma 5 5 4 3 2 3" xfId="17387"/>
    <cellStyle name="Comma 5 5 4 3 2 3 2" xfId="42262"/>
    <cellStyle name="Comma 5 5 4 3 2 4" xfId="29829"/>
    <cellStyle name="Comma 5 5 4 3 3" xfId="5837"/>
    <cellStyle name="Comma 5 5 4 3 3 2" xfId="10852"/>
    <cellStyle name="Comma 5 5 4 3 3 2 2" xfId="23295"/>
    <cellStyle name="Comma 5 5 4 3 3 2 2 2" xfId="48170"/>
    <cellStyle name="Comma 5 5 4 3 3 2 3" xfId="35737"/>
    <cellStyle name="Comma 5 5 4 3 3 3" xfId="18288"/>
    <cellStyle name="Comma 5 5 4 3 3 3 2" xfId="43163"/>
    <cellStyle name="Comma 5 5 4 3 3 4" xfId="30730"/>
    <cellStyle name="Comma 5 5 4 3 4" xfId="8358"/>
    <cellStyle name="Comma 5 5 4 3 4 2" xfId="20802"/>
    <cellStyle name="Comma 5 5 4 3 4 2 2" xfId="45677"/>
    <cellStyle name="Comma 5 5 4 3 4 3" xfId="33244"/>
    <cellStyle name="Comma 5 5 4 3 5" xfId="12306"/>
    <cellStyle name="Comma 5 5 4 3 5 2" xfId="24740"/>
    <cellStyle name="Comma 5 5 4 3 5 2 2" xfId="49615"/>
    <cellStyle name="Comma 5 5 4 3 5 3" xfId="37182"/>
    <cellStyle name="Comma 5 5 4 3 6" xfId="7545"/>
    <cellStyle name="Comma 5 5 4 3 6 2" xfId="19993"/>
    <cellStyle name="Comma 5 5 4 3 6 2 2" xfId="44868"/>
    <cellStyle name="Comma 5 5 4 3 6 3" xfId="32435"/>
    <cellStyle name="Comma 5 5 4 3 7" xfId="3289"/>
    <cellStyle name="Comma 5 5 4 3 7 2" xfId="15795"/>
    <cellStyle name="Comma 5 5 4 3 7 2 2" xfId="40670"/>
    <cellStyle name="Comma 5 5 4 3 7 3" xfId="28229"/>
    <cellStyle name="Comma 5 5 4 3 8" xfId="14491"/>
    <cellStyle name="Comma 5 5 4 3 8 2" xfId="39366"/>
    <cellStyle name="Comma 5 5 4 3 9" xfId="26925"/>
    <cellStyle name="Comma 5 5 4 4" xfId="2307"/>
    <cellStyle name="Comma 5 5 4 4 2" xfId="6332"/>
    <cellStyle name="Comma 5 5 4 4 2 2" xfId="11347"/>
    <cellStyle name="Comma 5 5 4 4 2 2 2" xfId="23790"/>
    <cellStyle name="Comma 5 5 4 4 2 2 2 2" xfId="48665"/>
    <cellStyle name="Comma 5 5 4 4 2 2 3" xfId="36232"/>
    <cellStyle name="Comma 5 5 4 4 2 3" xfId="18783"/>
    <cellStyle name="Comma 5 5 4 4 2 3 2" xfId="43658"/>
    <cellStyle name="Comma 5 5 4 4 2 4" xfId="31225"/>
    <cellStyle name="Comma 5 5 4 4 3" xfId="12801"/>
    <cellStyle name="Comma 5 5 4 4 3 2" xfId="25235"/>
    <cellStyle name="Comma 5 5 4 4 3 2 2" xfId="50110"/>
    <cellStyle name="Comma 5 5 4 4 3 3" xfId="37677"/>
    <cellStyle name="Comma 5 5 4 4 4" xfId="9242"/>
    <cellStyle name="Comma 5 5 4 4 4 2" xfId="21685"/>
    <cellStyle name="Comma 5 5 4 4 4 2 2" xfId="46560"/>
    <cellStyle name="Comma 5 5 4 4 4 3" xfId="34127"/>
    <cellStyle name="Comma 5 5 4 4 5" xfId="4224"/>
    <cellStyle name="Comma 5 5 4 4 5 2" xfId="16678"/>
    <cellStyle name="Comma 5 5 4 4 5 2 2" xfId="41553"/>
    <cellStyle name="Comma 5 5 4 4 5 3" xfId="29120"/>
    <cellStyle name="Comma 5 5 4 4 6" xfId="14986"/>
    <cellStyle name="Comma 5 5 4 4 6 2" xfId="39861"/>
    <cellStyle name="Comma 5 5 4 4 7" xfId="27420"/>
    <cellStyle name="Comma 5 5 4 5" xfId="1143"/>
    <cellStyle name="Comma 5 5 4 5 2" xfId="10304"/>
    <cellStyle name="Comma 5 5 4 5 2 2" xfId="22747"/>
    <cellStyle name="Comma 5 5 4 5 2 2 2" xfId="47622"/>
    <cellStyle name="Comma 5 5 4 5 2 3" xfId="35189"/>
    <cellStyle name="Comma 5 5 4 5 3" xfId="5288"/>
    <cellStyle name="Comma 5 5 4 5 3 2" xfId="17740"/>
    <cellStyle name="Comma 5 5 4 5 3 2 2" xfId="42615"/>
    <cellStyle name="Comma 5 5 4 5 3 3" xfId="30182"/>
    <cellStyle name="Comma 5 5 4 5 4" xfId="13943"/>
    <cellStyle name="Comma 5 5 4 5 4 2" xfId="38818"/>
    <cellStyle name="Comma 5 5 4 5 5" xfId="26377"/>
    <cellStyle name="Comma 5 5 4 6" xfId="7865"/>
    <cellStyle name="Comma 5 5 4 6 2" xfId="20311"/>
    <cellStyle name="Comma 5 5 4 6 2 2" xfId="45186"/>
    <cellStyle name="Comma 5 5 4 6 3" xfId="32753"/>
    <cellStyle name="Comma 5 5 4 7" xfId="11758"/>
    <cellStyle name="Comma 5 5 4 7 2" xfId="24192"/>
    <cellStyle name="Comma 5 5 4 7 2 2" xfId="49067"/>
    <cellStyle name="Comma 5 5 4 7 3" xfId="36634"/>
    <cellStyle name="Comma 5 5 4 8" xfId="6835"/>
    <cellStyle name="Comma 5 5 4 8 2" xfId="19284"/>
    <cellStyle name="Comma 5 5 4 8 2 2" xfId="44159"/>
    <cellStyle name="Comma 5 5 4 8 3" xfId="31726"/>
    <cellStyle name="Comma 5 5 4 9" xfId="2786"/>
    <cellStyle name="Comma 5 5 4 9 2" xfId="15304"/>
    <cellStyle name="Comma 5 5 4 9 2 2" xfId="40179"/>
    <cellStyle name="Comma 5 5 4 9 3" xfId="27738"/>
    <cellStyle name="Comma 5 5 5" xfId="218"/>
    <cellStyle name="Comma 5 5 5 2" xfId="1338"/>
    <cellStyle name="Comma 5 5 5 2 2" xfId="9083"/>
    <cellStyle name="Comma 5 5 5 2 2 2" xfId="21526"/>
    <cellStyle name="Comma 5 5 5 2 2 2 2" xfId="46401"/>
    <cellStyle name="Comma 5 5 5 2 2 3" xfId="33968"/>
    <cellStyle name="Comma 5 5 5 2 3" xfId="4065"/>
    <cellStyle name="Comma 5 5 5 2 3 2" xfId="16519"/>
    <cellStyle name="Comma 5 5 5 2 3 2 2" xfId="41394"/>
    <cellStyle name="Comma 5 5 5 2 3 3" xfId="28961"/>
    <cellStyle name="Comma 5 5 5 2 4" xfId="14138"/>
    <cellStyle name="Comma 5 5 5 2 4 2" xfId="39013"/>
    <cellStyle name="Comma 5 5 5 2 5" xfId="26572"/>
    <cellStyle name="Comma 5 5 5 3" xfId="5483"/>
    <cellStyle name="Comma 5 5 5 3 2" xfId="10499"/>
    <cellStyle name="Comma 5 5 5 3 2 2" xfId="22942"/>
    <cellStyle name="Comma 5 5 5 3 2 2 2" xfId="47817"/>
    <cellStyle name="Comma 5 5 5 3 2 3" xfId="35384"/>
    <cellStyle name="Comma 5 5 5 3 3" xfId="17935"/>
    <cellStyle name="Comma 5 5 5 3 3 2" xfId="42810"/>
    <cellStyle name="Comma 5 5 5 3 4" xfId="30377"/>
    <cellStyle name="Comma 5 5 5 4" xfId="8199"/>
    <cellStyle name="Comma 5 5 5 4 2" xfId="20643"/>
    <cellStyle name="Comma 5 5 5 4 2 2" xfId="45518"/>
    <cellStyle name="Comma 5 5 5 4 3" xfId="33085"/>
    <cellStyle name="Comma 5 5 5 5" xfId="11953"/>
    <cellStyle name="Comma 5 5 5 5 2" xfId="24387"/>
    <cellStyle name="Comma 5 5 5 5 2 2" xfId="49262"/>
    <cellStyle name="Comma 5 5 5 5 3" xfId="36829"/>
    <cellStyle name="Comma 5 5 5 6" xfId="6676"/>
    <cellStyle name="Comma 5 5 5 6 2" xfId="19125"/>
    <cellStyle name="Comma 5 5 5 6 2 2" xfId="44000"/>
    <cellStyle name="Comma 5 5 5 6 3" xfId="31567"/>
    <cellStyle name="Comma 5 5 5 7" xfId="3130"/>
    <cellStyle name="Comma 5 5 5 7 2" xfId="15636"/>
    <cellStyle name="Comma 5 5 5 7 2 2" xfId="40511"/>
    <cellStyle name="Comma 5 5 5 7 3" xfId="28070"/>
    <cellStyle name="Comma 5 5 5 8" xfId="13046"/>
    <cellStyle name="Comma 5 5 5 8 2" xfId="37921"/>
    <cellStyle name="Comma 5 5 5 9" xfId="25480"/>
    <cellStyle name="Comma 5 5 6" xfId="584"/>
    <cellStyle name="Comma 5 5 6 2" xfId="1686"/>
    <cellStyle name="Comma 5 5 6 2 2" xfId="9442"/>
    <cellStyle name="Comma 5 5 6 2 2 2" xfId="21885"/>
    <cellStyle name="Comma 5 5 6 2 2 2 2" xfId="46760"/>
    <cellStyle name="Comma 5 5 6 2 2 3" xfId="34327"/>
    <cellStyle name="Comma 5 5 6 2 3" xfId="4424"/>
    <cellStyle name="Comma 5 5 6 2 3 2" xfId="16878"/>
    <cellStyle name="Comma 5 5 6 2 3 2 2" xfId="41753"/>
    <cellStyle name="Comma 5 5 6 2 3 3" xfId="29320"/>
    <cellStyle name="Comma 5 5 6 2 4" xfId="14486"/>
    <cellStyle name="Comma 5 5 6 2 4 2" xfId="39361"/>
    <cellStyle name="Comma 5 5 6 2 5" xfId="26920"/>
    <cellStyle name="Comma 5 5 6 3" xfId="5832"/>
    <cellStyle name="Comma 5 5 6 3 2" xfId="10847"/>
    <cellStyle name="Comma 5 5 6 3 2 2" xfId="23290"/>
    <cellStyle name="Comma 5 5 6 3 2 2 2" xfId="48165"/>
    <cellStyle name="Comma 5 5 6 3 2 3" xfId="35732"/>
    <cellStyle name="Comma 5 5 6 3 3" xfId="18283"/>
    <cellStyle name="Comma 5 5 6 3 3 2" xfId="43158"/>
    <cellStyle name="Comma 5 5 6 3 4" xfId="30725"/>
    <cellStyle name="Comma 5 5 6 4" xfId="8558"/>
    <cellStyle name="Comma 5 5 6 4 2" xfId="21002"/>
    <cellStyle name="Comma 5 5 6 4 2 2" xfId="45877"/>
    <cellStyle name="Comma 5 5 6 4 3" xfId="33444"/>
    <cellStyle name="Comma 5 5 6 5" xfId="12301"/>
    <cellStyle name="Comma 5 5 6 5 2" xfId="24735"/>
    <cellStyle name="Comma 5 5 6 5 2 2" xfId="49610"/>
    <cellStyle name="Comma 5 5 6 5 3" xfId="37177"/>
    <cellStyle name="Comma 5 5 6 6" xfId="7035"/>
    <cellStyle name="Comma 5 5 6 6 2" xfId="19484"/>
    <cellStyle name="Comma 5 5 6 6 2 2" xfId="44359"/>
    <cellStyle name="Comma 5 5 6 6 3" xfId="31926"/>
    <cellStyle name="Comma 5 5 6 7" xfId="3489"/>
    <cellStyle name="Comma 5 5 6 7 2" xfId="15995"/>
    <cellStyle name="Comma 5 5 6 7 2 2" xfId="40870"/>
    <cellStyle name="Comma 5 5 6 7 3" xfId="28429"/>
    <cellStyle name="Comma 5 5 6 8" xfId="13393"/>
    <cellStyle name="Comma 5 5 6 8 2" xfId="38268"/>
    <cellStyle name="Comma 5 5 6 9" xfId="25827"/>
    <cellStyle name="Comma 5 5 7" xfId="2136"/>
    <cellStyle name="Comma 5 5 7 2" xfId="4775"/>
    <cellStyle name="Comma 5 5 7 2 2" xfId="9792"/>
    <cellStyle name="Comma 5 5 7 2 2 2" xfId="22235"/>
    <cellStyle name="Comma 5 5 7 2 2 2 2" xfId="47110"/>
    <cellStyle name="Comma 5 5 7 2 2 3" xfId="34677"/>
    <cellStyle name="Comma 5 5 7 2 3" xfId="17228"/>
    <cellStyle name="Comma 5 5 7 2 3 2" xfId="42103"/>
    <cellStyle name="Comma 5 5 7 2 4" xfId="29670"/>
    <cellStyle name="Comma 5 5 7 3" xfId="6173"/>
    <cellStyle name="Comma 5 5 7 3 2" xfId="11188"/>
    <cellStyle name="Comma 5 5 7 3 2 2" xfId="23631"/>
    <cellStyle name="Comma 5 5 7 3 2 2 2" xfId="48506"/>
    <cellStyle name="Comma 5 5 7 3 2 3" xfId="36073"/>
    <cellStyle name="Comma 5 5 7 3 3" xfId="18624"/>
    <cellStyle name="Comma 5 5 7 3 3 2" xfId="43499"/>
    <cellStyle name="Comma 5 5 7 3 4" xfId="31066"/>
    <cellStyle name="Comma 5 5 7 4" xfId="8038"/>
    <cellStyle name="Comma 5 5 7 4 2" xfId="20484"/>
    <cellStyle name="Comma 5 5 7 4 2 2" xfId="45359"/>
    <cellStyle name="Comma 5 5 7 4 3" xfId="32926"/>
    <cellStyle name="Comma 5 5 7 5" xfId="12642"/>
    <cellStyle name="Comma 5 5 7 5 2" xfId="25076"/>
    <cellStyle name="Comma 5 5 7 5 2 2" xfId="49951"/>
    <cellStyle name="Comma 5 5 7 5 3" xfId="37518"/>
    <cellStyle name="Comma 5 5 7 6" xfId="7386"/>
    <cellStyle name="Comma 5 5 7 6 2" xfId="19834"/>
    <cellStyle name="Comma 5 5 7 6 2 2" xfId="44709"/>
    <cellStyle name="Comma 5 5 7 6 3" xfId="32276"/>
    <cellStyle name="Comma 5 5 7 7" xfId="2965"/>
    <cellStyle name="Comma 5 5 7 7 2" xfId="15477"/>
    <cellStyle name="Comma 5 5 7 7 2 2" xfId="40352"/>
    <cellStyle name="Comma 5 5 7 7 3" xfId="27911"/>
    <cellStyle name="Comma 5 5 7 8" xfId="14827"/>
    <cellStyle name="Comma 5 5 7 8 2" xfId="39702"/>
    <cellStyle name="Comma 5 5 7 9" xfId="27261"/>
    <cellStyle name="Comma 5 5 8" xfId="984"/>
    <cellStyle name="Comma 5 5 8 2" xfId="11599"/>
    <cellStyle name="Comma 5 5 8 2 2" xfId="24033"/>
    <cellStyle name="Comma 5 5 8 2 2 2" xfId="48908"/>
    <cellStyle name="Comma 5 5 8 2 3" xfId="36475"/>
    <cellStyle name="Comma 5 5 8 3" xfId="8925"/>
    <cellStyle name="Comma 5 5 8 3 2" xfId="21368"/>
    <cellStyle name="Comma 5 5 8 3 2 2" xfId="46243"/>
    <cellStyle name="Comma 5 5 8 3 3" xfId="33810"/>
    <cellStyle name="Comma 5 5 8 4" xfId="3907"/>
    <cellStyle name="Comma 5 5 8 4 2" xfId="16361"/>
    <cellStyle name="Comma 5 5 8 4 2 2" xfId="41236"/>
    <cellStyle name="Comma 5 5 8 4 3" xfId="28803"/>
    <cellStyle name="Comma 5 5 8 5" xfId="13784"/>
    <cellStyle name="Comma 5 5 8 5 2" xfId="38659"/>
    <cellStyle name="Comma 5 5 8 6" xfId="26218"/>
    <cellStyle name="Comma 5 5 9" xfId="911"/>
    <cellStyle name="Comma 5 5 9 2" xfId="10143"/>
    <cellStyle name="Comma 5 5 9 2 2" xfId="22586"/>
    <cellStyle name="Comma 5 5 9 2 2 2" xfId="47461"/>
    <cellStyle name="Comma 5 5 9 2 3" xfId="35028"/>
    <cellStyle name="Comma 5 5 9 3" xfId="5127"/>
    <cellStyle name="Comma 5 5 9 3 2" xfId="17579"/>
    <cellStyle name="Comma 5 5 9 3 2 2" xfId="42454"/>
    <cellStyle name="Comma 5 5 9 3 3" xfId="30021"/>
    <cellStyle name="Comma 5 5 9 4" xfId="13711"/>
    <cellStyle name="Comma 5 5 9 4 2" xfId="38586"/>
    <cellStyle name="Comma 5 5 9 5" xfId="26145"/>
    <cellStyle name="Comma 5 6" xfId="173"/>
    <cellStyle name="Comma 5 6 10" xfId="6544"/>
    <cellStyle name="Comma 5 6 10 2" xfId="18993"/>
    <cellStyle name="Comma 5 6 10 2 2" xfId="43868"/>
    <cellStyle name="Comma 5 6 10 3" xfId="31435"/>
    <cellStyle name="Comma 5 6 11" xfId="2712"/>
    <cellStyle name="Comma 5 6 11 2" xfId="15230"/>
    <cellStyle name="Comma 5 6 11 2 2" xfId="40105"/>
    <cellStyle name="Comma 5 6 11 3" xfId="27664"/>
    <cellStyle name="Comma 5 6 12" xfId="13003"/>
    <cellStyle name="Comma 5 6 12 2" xfId="37878"/>
    <cellStyle name="Comma 5 6 13" xfId="25437"/>
    <cellStyle name="Comma 5 6 2" xfId="416"/>
    <cellStyle name="Comma 5 6 2 10" xfId="13231"/>
    <cellStyle name="Comma 5 6 2 10 2" xfId="38106"/>
    <cellStyle name="Comma 5 6 2 11" xfId="25665"/>
    <cellStyle name="Comma 5 6 2 2" xfId="776"/>
    <cellStyle name="Comma 5 6 2 2 2" xfId="1345"/>
    <cellStyle name="Comma 5 6 2 2 2 2" xfId="9449"/>
    <cellStyle name="Comma 5 6 2 2 2 2 2" xfId="21892"/>
    <cellStyle name="Comma 5 6 2 2 2 2 2 2" xfId="46767"/>
    <cellStyle name="Comma 5 6 2 2 2 2 3" xfId="34334"/>
    <cellStyle name="Comma 5 6 2 2 2 3" xfId="4431"/>
    <cellStyle name="Comma 5 6 2 2 2 3 2" xfId="16885"/>
    <cellStyle name="Comma 5 6 2 2 2 3 2 2" xfId="41760"/>
    <cellStyle name="Comma 5 6 2 2 2 3 3" xfId="29327"/>
    <cellStyle name="Comma 5 6 2 2 2 4" xfId="14145"/>
    <cellStyle name="Comma 5 6 2 2 2 4 2" xfId="39020"/>
    <cellStyle name="Comma 5 6 2 2 2 5" xfId="26579"/>
    <cellStyle name="Comma 5 6 2 2 3" xfId="5490"/>
    <cellStyle name="Comma 5 6 2 2 3 2" xfId="10506"/>
    <cellStyle name="Comma 5 6 2 2 3 2 2" xfId="22949"/>
    <cellStyle name="Comma 5 6 2 2 3 2 2 2" xfId="47824"/>
    <cellStyle name="Comma 5 6 2 2 3 2 3" xfId="35391"/>
    <cellStyle name="Comma 5 6 2 2 3 3" xfId="17942"/>
    <cellStyle name="Comma 5 6 2 2 3 3 2" xfId="42817"/>
    <cellStyle name="Comma 5 6 2 2 3 4" xfId="30384"/>
    <cellStyle name="Comma 5 6 2 2 4" xfId="8565"/>
    <cellStyle name="Comma 5 6 2 2 4 2" xfId="21009"/>
    <cellStyle name="Comma 5 6 2 2 4 2 2" xfId="45884"/>
    <cellStyle name="Comma 5 6 2 2 4 3" xfId="33451"/>
    <cellStyle name="Comma 5 6 2 2 5" xfId="11960"/>
    <cellStyle name="Comma 5 6 2 2 5 2" xfId="24394"/>
    <cellStyle name="Comma 5 6 2 2 5 2 2" xfId="49269"/>
    <cellStyle name="Comma 5 6 2 2 5 3" xfId="36836"/>
    <cellStyle name="Comma 5 6 2 2 6" xfId="7042"/>
    <cellStyle name="Comma 5 6 2 2 6 2" xfId="19491"/>
    <cellStyle name="Comma 5 6 2 2 6 2 2" xfId="44366"/>
    <cellStyle name="Comma 5 6 2 2 6 3" xfId="31933"/>
    <cellStyle name="Comma 5 6 2 2 7" xfId="3496"/>
    <cellStyle name="Comma 5 6 2 2 7 2" xfId="16002"/>
    <cellStyle name="Comma 5 6 2 2 7 2 2" xfId="40877"/>
    <cellStyle name="Comma 5 6 2 2 7 3" xfId="28436"/>
    <cellStyle name="Comma 5 6 2 2 8" xfId="13578"/>
    <cellStyle name="Comma 5 6 2 2 8 2" xfId="38453"/>
    <cellStyle name="Comma 5 6 2 2 9" xfId="26012"/>
    <cellStyle name="Comma 5 6 2 3" xfId="1693"/>
    <cellStyle name="Comma 5 6 2 3 2" xfId="4960"/>
    <cellStyle name="Comma 5 6 2 3 2 2" xfId="9977"/>
    <cellStyle name="Comma 5 6 2 3 2 2 2" xfId="22420"/>
    <cellStyle name="Comma 5 6 2 3 2 2 2 2" xfId="47295"/>
    <cellStyle name="Comma 5 6 2 3 2 2 3" xfId="34862"/>
    <cellStyle name="Comma 5 6 2 3 2 3" xfId="17413"/>
    <cellStyle name="Comma 5 6 2 3 2 3 2" xfId="42288"/>
    <cellStyle name="Comma 5 6 2 3 2 4" xfId="29855"/>
    <cellStyle name="Comma 5 6 2 3 3" xfId="5839"/>
    <cellStyle name="Comma 5 6 2 3 3 2" xfId="10854"/>
    <cellStyle name="Comma 5 6 2 3 3 2 2" xfId="23297"/>
    <cellStyle name="Comma 5 6 2 3 3 2 2 2" xfId="48172"/>
    <cellStyle name="Comma 5 6 2 3 3 2 3" xfId="35739"/>
    <cellStyle name="Comma 5 6 2 3 3 3" xfId="18290"/>
    <cellStyle name="Comma 5 6 2 3 3 3 2" xfId="43165"/>
    <cellStyle name="Comma 5 6 2 3 3 4" xfId="30732"/>
    <cellStyle name="Comma 5 6 2 3 4" xfId="8384"/>
    <cellStyle name="Comma 5 6 2 3 4 2" xfId="20828"/>
    <cellStyle name="Comma 5 6 2 3 4 2 2" xfId="45703"/>
    <cellStyle name="Comma 5 6 2 3 4 3" xfId="33270"/>
    <cellStyle name="Comma 5 6 2 3 5" xfId="12308"/>
    <cellStyle name="Comma 5 6 2 3 5 2" xfId="24742"/>
    <cellStyle name="Comma 5 6 2 3 5 2 2" xfId="49617"/>
    <cellStyle name="Comma 5 6 2 3 5 3" xfId="37184"/>
    <cellStyle name="Comma 5 6 2 3 6" xfId="7571"/>
    <cellStyle name="Comma 5 6 2 3 6 2" xfId="20019"/>
    <cellStyle name="Comma 5 6 2 3 6 2 2" xfId="44894"/>
    <cellStyle name="Comma 5 6 2 3 6 3" xfId="32461"/>
    <cellStyle name="Comma 5 6 2 3 7" xfId="3315"/>
    <cellStyle name="Comma 5 6 2 3 7 2" xfId="15821"/>
    <cellStyle name="Comma 5 6 2 3 7 2 2" xfId="40696"/>
    <cellStyle name="Comma 5 6 2 3 7 3" xfId="28255"/>
    <cellStyle name="Comma 5 6 2 3 8" xfId="14493"/>
    <cellStyle name="Comma 5 6 2 3 8 2" xfId="39368"/>
    <cellStyle name="Comma 5 6 2 3 9" xfId="26927"/>
    <cellStyle name="Comma 5 6 2 4" xfId="2334"/>
    <cellStyle name="Comma 5 6 2 4 2" xfId="6358"/>
    <cellStyle name="Comma 5 6 2 4 2 2" xfId="11373"/>
    <cellStyle name="Comma 5 6 2 4 2 2 2" xfId="23816"/>
    <cellStyle name="Comma 5 6 2 4 2 2 2 2" xfId="48691"/>
    <cellStyle name="Comma 5 6 2 4 2 2 3" xfId="36258"/>
    <cellStyle name="Comma 5 6 2 4 2 3" xfId="18809"/>
    <cellStyle name="Comma 5 6 2 4 2 3 2" xfId="43684"/>
    <cellStyle name="Comma 5 6 2 4 2 4" xfId="31251"/>
    <cellStyle name="Comma 5 6 2 4 3" xfId="12827"/>
    <cellStyle name="Comma 5 6 2 4 3 2" xfId="25261"/>
    <cellStyle name="Comma 5 6 2 4 3 2 2" xfId="50136"/>
    <cellStyle name="Comma 5 6 2 4 3 3" xfId="37703"/>
    <cellStyle name="Comma 5 6 2 4 4" xfId="9268"/>
    <cellStyle name="Comma 5 6 2 4 4 2" xfId="21711"/>
    <cellStyle name="Comma 5 6 2 4 4 2 2" xfId="46586"/>
    <cellStyle name="Comma 5 6 2 4 4 3" xfId="34153"/>
    <cellStyle name="Comma 5 6 2 4 5" xfId="4250"/>
    <cellStyle name="Comma 5 6 2 4 5 2" xfId="16704"/>
    <cellStyle name="Comma 5 6 2 4 5 2 2" xfId="41579"/>
    <cellStyle name="Comma 5 6 2 4 5 3" xfId="29146"/>
    <cellStyle name="Comma 5 6 2 4 6" xfId="15012"/>
    <cellStyle name="Comma 5 6 2 4 6 2" xfId="39887"/>
    <cellStyle name="Comma 5 6 2 4 7" xfId="27446"/>
    <cellStyle name="Comma 5 6 2 5" xfId="1169"/>
    <cellStyle name="Comma 5 6 2 5 2" xfId="10330"/>
    <cellStyle name="Comma 5 6 2 5 2 2" xfId="22773"/>
    <cellStyle name="Comma 5 6 2 5 2 2 2" xfId="47648"/>
    <cellStyle name="Comma 5 6 2 5 2 3" xfId="35215"/>
    <cellStyle name="Comma 5 6 2 5 3" xfId="5314"/>
    <cellStyle name="Comma 5 6 2 5 3 2" xfId="17766"/>
    <cellStyle name="Comma 5 6 2 5 3 2 2" xfId="42641"/>
    <cellStyle name="Comma 5 6 2 5 3 3" xfId="30208"/>
    <cellStyle name="Comma 5 6 2 5 4" xfId="13969"/>
    <cellStyle name="Comma 5 6 2 5 4 2" xfId="38844"/>
    <cellStyle name="Comma 5 6 2 5 5" xfId="26403"/>
    <cellStyle name="Comma 5 6 2 6" xfId="7891"/>
    <cellStyle name="Comma 5 6 2 6 2" xfId="20337"/>
    <cellStyle name="Comma 5 6 2 6 2 2" xfId="45212"/>
    <cellStyle name="Comma 5 6 2 6 3" xfId="32779"/>
    <cellStyle name="Comma 5 6 2 7" xfId="11784"/>
    <cellStyle name="Comma 5 6 2 7 2" xfId="24218"/>
    <cellStyle name="Comma 5 6 2 7 2 2" xfId="49093"/>
    <cellStyle name="Comma 5 6 2 7 3" xfId="36660"/>
    <cellStyle name="Comma 5 6 2 8" xfId="6861"/>
    <cellStyle name="Comma 5 6 2 8 2" xfId="19310"/>
    <cellStyle name="Comma 5 6 2 8 2 2" xfId="44185"/>
    <cellStyle name="Comma 5 6 2 8 3" xfId="31752"/>
    <cellStyle name="Comma 5 6 2 9" xfId="2812"/>
    <cellStyle name="Comma 5 6 2 9 2" xfId="15330"/>
    <cellStyle name="Comma 5 6 2 9 2 2" xfId="40205"/>
    <cellStyle name="Comma 5 6 2 9 3" xfId="27764"/>
    <cellStyle name="Comma 5 6 3" xfId="314"/>
    <cellStyle name="Comma 5 6 3 2" xfId="1344"/>
    <cellStyle name="Comma 5 6 3 2 2" xfId="9168"/>
    <cellStyle name="Comma 5 6 3 2 2 2" xfId="21611"/>
    <cellStyle name="Comma 5 6 3 2 2 2 2" xfId="46486"/>
    <cellStyle name="Comma 5 6 3 2 2 3" xfId="34053"/>
    <cellStyle name="Comma 5 6 3 2 3" xfId="4150"/>
    <cellStyle name="Comma 5 6 3 2 3 2" xfId="16604"/>
    <cellStyle name="Comma 5 6 3 2 3 2 2" xfId="41479"/>
    <cellStyle name="Comma 5 6 3 2 3 3" xfId="29046"/>
    <cellStyle name="Comma 5 6 3 2 4" xfId="14144"/>
    <cellStyle name="Comma 5 6 3 2 4 2" xfId="39019"/>
    <cellStyle name="Comma 5 6 3 2 5" xfId="26578"/>
    <cellStyle name="Comma 5 6 3 3" xfId="5489"/>
    <cellStyle name="Comma 5 6 3 3 2" xfId="10505"/>
    <cellStyle name="Comma 5 6 3 3 2 2" xfId="22948"/>
    <cellStyle name="Comma 5 6 3 3 2 2 2" xfId="47823"/>
    <cellStyle name="Comma 5 6 3 3 2 3" xfId="35390"/>
    <cellStyle name="Comma 5 6 3 3 3" xfId="17941"/>
    <cellStyle name="Comma 5 6 3 3 3 2" xfId="42816"/>
    <cellStyle name="Comma 5 6 3 3 4" xfId="30383"/>
    <cellStyle name="Comma 5 6 3 4" xfId="8284"/>
    <cellStyle name="Comma 5 6 3 4 2" xfId="20728"/>
    <cellStyle name="Comma 5 6 3 4 2 2" xfId="45603"/>
    <cellStyle name="Comma 5 6 3 4 3" xfId="33170"/>
    <cellStyle name="Comma 5 6 3 5" xfId="11959"/>
    <cellStyle name="Comma 5 6 3 5 2" xfId="24393"/>
    <cellStyle name="Comma 5 6 3 5 2 2" xfId="49268"/>
    <cellStyle name="Comma 5 6 3 5 3" xfId="36835"/>
    <cellStyle name="Comma 5 6 3 6" xfId="6761"/>
    <cellStyle name="Comma 5 6 3 6 2" xfId="19210"/>
    <cellStyle name="Comma 5 6 3 6 2 2" xfId="44085"/>
    <cellStyle name="Comma 5 6 3 6 3" xfId="31652"/>
    <cellStyle name="Comma 5 6 3 7" xfId="3215"/>
    <cellStyle name="Comma 5 6 3 7 2" xfId="15721"/>
    <cellStyle name="Comma 5 6 3 7 2 2" xfId="40596"/>
    <cellStyle name="Comma 5 6 3 7 3" xfId="28155"/>
    <cellStyle name="Comma 5 6 3 8" xfId="13131"/>
    <cellStyle name="Comma 5 6 3 8 2" xfId="38006"/>
    <cellStyle name="Comma 5 6 3 9" xfId="25565"/>
    <cellStyle name="Comma 5 6 4" xfId="675"/>
    <cellStyle name="Comma 5 6 4 2" xfId="1692"/>
    <cellStyle name="Comma 5 6 4 2 2" xfId="9448"/>
    <cellStyle name="Comma 5 6 4 2 2 2" xfId="21891"/>
    <cellStyle name="Comma 5 6 4 2 2 2 2" xfId="46766"/>
    <cellStyle name="Comma 5 6 4 2 2 3" xfId="34333"/>
    <cellStyle name="Comma 5 6 4 2 3" xfId="4430"/>
    <cellStyle name="Comma 5 6 4 2 3 2" xfId="16884"/>
    <cellStyle name="Comma 5 6 4 2 3 2 2" xfId="41759"/>
    <cellStyle name="Comma 5 6 4 2 3 3" xfId="29326"/>
    <cellStyle name="Comma 5 6 4 2 4" xfId="14492"/>
    <cellStyle name="Comma 5 6 4 2 4 2" xfId="39367"/>
    <cellStyle name="Comma 5 6 4 2 5" xfId="26926"/>
    <cellStyle name="Comma 5 6 4 3" xfId="5838"/>
    <cellStyle name="Comma 5 6 4 3 2" xfId="10853"/>
    <cellStyle name="Comma 5 6 4 3 2 2" xfId="23296"/>
    <cellStyle name="Comma 5 6 4 3 2 2 2" xfId="48171"/>
    <cellStyle name="Comma 5 6 4 3 2 3" xfId="35738"/>
    <cellStyle name="Comma 5 6 4 3 3" xfId="18289"/>
    <cellStyle name="Comma 5 6 4 3 3 2" xfId="43164"/>
    <cellStyle name="Comma 5 6 4 3 4" xfId="30731"/>
    <cellStyle name="Comma 5 6 4 4" xfId="8564"/>
    <cellStyle name="Comma 5 6 4 4 2" xfId="21008"/>
    <cellStyle name="Comma 5 6 4 4 2 2" xfId="45883"/>
    <cellStyle name="Comma 5 6 4 4 3" xfId="33450"/>
    <cellStyle name="Comma 5 6 4 5" xfId="12307"/>
    <cellStyle name="Comma 5 6 4 5 2" xfId="24741"/>
    <cellStyle name="Comma 5 6 4 5 2 2" xfId="49616"/>
    <cellStyle name="Comma 5 6 4 5 3" xfId="37183"/>
    <cellStyle name="Comma 5 6 4 6" xfId="7041"/>
    <cellStyle name="Comma 5 6 4 6 2" xfId="19490"/>
    <cellStyle name="Comma 5 6 4 6 2 2" xfId="44365"/>
    <cellStyle name="Comma 5 6 4 6 3" xfId="31932"/>
    <cellStyle name="Comma 5 6 4 7" xfId="3495"/>
    <cellStyle name="Comma 5 6 4 7 2" xfId="16001"/>
    <cellStyle name="Comma 5 6 4 7 2 2" xfId="40876"/>
    <cellStyle name="Comma 5 6 4 7 3" xfId="28435"/>
    <cellStyle name="Comma 5 6 4 8" xfId="13478"/>
    <cellStyle name="Comma 5 6 4 8 2" xfId="38353"/>
    <cellStyle name="Comma 5 6 4 9" xfId="25912"/>
    <cellStyle name="Comma 5 6 5" xfId="2232"/>
    <cellStyle name="Comma 5 6 5 2" xfId="4860"/>
    <cellStyle name="Comma 5 6 5 2 2" xfId="9877"/>
    <cellStyle name="Comma 5 6 5 2 2 2" xfId="22320"/>
    <cellStyle name="Comma 5 6 5 2 2 2 2" xfId="47195"/>
    <cellStyle name="Comma 5 6 5 2 2 3" xfId="34762"/>
    <cellStyle name="Comma 5 6 5 2 3" xfId="17313"/>
    <cellStyle name="Comma 5 6 5 2 3 2" xfId="42188"/>
    <cellStyle name="Comma 5 6 5 2 4" xfId="29755"/>
    <cellStyle name="Comma 5 6 5 3" xfId="6258"/>
    <cellStyle name="Comma 5 6 5 3 2" xfId="11273"/>
    <cellStyle name="Comma 5 6 5 3 2 2" xfId="23716"/>
    <cellStyle name="Comma 5 6 5 3 2 2 2" xfId="48591"/>
    <cellStyle name="Comma 5 6 5 3 2 3" xfId="36158"/>
    <cellStyle name="Comma 5 6 5 3 3" xfId="18709"/>
    <cellStyle name="Comma 5 6 5 3 3 2" xfId="43584"/>
    <cellStyle name="Comma 5 6 5 3 4" xfId="31151"/>
    <cellStyle name="Comma 5 6 5 4" xfId="8065"/>
    <cellStyle name="Comma 5 6 5 4 2" xfId="20511"/>
    <cellStyle name="Comma 5 6 5 4 2 2" xfId="45386"/>
    <cellStyle name="Comma 5 6 5 4 3" xfId="32953"/>
    <cellStyle name="Comma 5 6 5 5" xfId="12727"/>
    <cellStyle name="Comma 5 6 5 5 2" xfId="25161"/>
    <cellStyle name="Comma 5 6 5 5 2 2" xfId="50036"/>
    <cellStyle name="Comma 5 6 5 5 3" xfId="37603"/>
    <cellStyle name="Comma 5 6 5 6" xfId="7471"/>
    <cellStyle name="Comma 5 6 5 6 2" xfId="19919"/>
    <cellStyle name="Comma 5 6 5 6 2 2" xfId="44794"/>
    <cellStyle name="Comma 5 6 5 6 3" xfId="32361"/>
    <cellStyle name="Comma 5 6 5 7" xfId="2994"/>
    <cellStyle name="Comma 5 6 5 7 2" xfId="15504"/>
    <cellStyle name="Comma 5 6 5 7 2 2" xfId="40379"/>
    <cellStyle name="Comma 5 6 5 7 3" xfId="27938"/>
    <cellStyle name="Comma 5 6 5 8" xfId="14912"/>
    <cellStyle name="Comma 5 6 5 8 2" xfId="39787"/>
    <cellStyle name="Comma 5 6 5 9" xfId="27346"/>
    <cellStyle name="Comma 5 6 6" xfId="1069"/>
    <cellStyle name="Comma 5 6 6 2" xfId="8951"/>
    <cellStyle name="Comma 5 6 6 2 2" xfId="21394"/>
    <cellStyle name="Comma 5 6 6 2 2 2" xfId="46269"/>
    <cellStyle name="Comma 5 6 6 2 3" xfId="33836"/>
    <cellStyle name="Comma 5 6 6 3" xfId="3933"/>
    <cellStyle name="Comma 5 6 6 3 2" xfId="16387"/>
    <cellStyle name="Comma 5 6 6 3 2 2" xfId="41262"/>
    <cellStyle name="Comma 5 6 6 3 3" xfId="28829"/>
    <cellStyle name="Comma 5 6 6 4" xfId="13869"/>
    <cellStyle name="Comma 5 6 6 4 2" xfId="38744"/>
    <cellStyle name="Comma 5 6 6 5" xfId="26303"/>
    <cellStyle name="Comma 5 6 7" xfId="5214"/>
    <cellStyle name="Comma 5 6 7 2" xfId="10230"/>
    <cellStyle name="Comma 5 6 7 2 2" xfId="22673"/>
    <cellStyle name="Comma 5 6 7 2 2 2" xfId="47548"/>
    <cellStyle name="Comma 5 6 7 2 3" xfId="35115"/>
    <cellStyle name="Comma 5 6 7 3" xfId="17666"/>
    <cellStyle name="Comma 5 6 7 3 2" xfId="42541"/>
    <cellStyle name="Comma 5 6 7 4" xfId="30108"/>
    <cellStyle name="Comma 5 6 8" xfId="7791"/>
    <cellStyle name="Comma 5 6 8 2" xfId="20237"/>
    <cellStyle name="Comma 5 6 8 2 2" xfId="45112"/>
    <cellStyle name="Comma 5 6 8 3" xfId="32679"/>
    <cellStyle name="Comma 5 6 9" xfId="11684"/>
    <cellStyle name="Comma 5 6 9 2" xfId="24118"/>
    <cellStyle name="Comma 5 6 9 2 2" xfId="48993"/>
    <cellStyle name="Comma 5 6 9 3" xfId="36560"/>
    <cellStyle name="Comma 5 7" xfId="252"/>
    <cellStyle name="Comma 5 7 10" xfId="6592"/>
    <cellStyle name="Comma 5 7 10 2" xfId="19041"/>
    <cellStyle name="Comma 5 7 10 2 2" xfId="43916"/>
    <cellStyle name="Comma 5 7 10 3" xfId="31483"/>
    <cellStyle name="Comma 5 7 11" xfId="2655"/>
    <cellStyle name="Comma 5 7 11 2" xfId="15173"/>
    <cellStyle name="Comma 5 7 11 2 2" xfId="40048"/>
    <cellStyle name="Comma 5 7 11 3" xfId="27607"/>
    <cellStyle name="Comma 5 7 12" xfId="13074"/>
    <cellStyle name="Comma 5 7 12 2" xfId="37949"/>
    <cellStyle name="Comma 5 7 13" xfId="25508"/>
    <cellStyle name="Comma 5 7 2" xfId="466"/>
    <cellStyle name="Comma 5 7 2 10" xfId="13279"/>
    <cellStyle name="Comma 5 7 2 10 2" xfId="38154"/>
    <cellStyle name="Comma 5 7 2 11" xfId="25713"/>
    <cellStyle name="Comma 5 7 2 2" xfId="825"/>
    <cellStyle name="Comma 5 7 2 2 2" xfId="1347"/>
    <cellStyle name="Comma 5 7 2 2 2 2" xfId="9451"/>
    <cellStyle name="Comma 5 7 2 2 2 2 2" xfId="21894"/>
    <cellStyle name="Comma 5 7 2 2 2 2 2 2" xfId="46769"/>
    <cellStyle name="Comma 5 7 2 2 2 2 3" xfId="34336"/>
    <cellStyle name="Comma 5 7 2 2 2 3" xfId="4433"/>
    <cellStyle name="Comma 5 7 2 2 2 3 2" xfId="16887"/>
    <cellStyle name="Comma 5 7 2 2 2 3 2 2" xfId="41762"/>
    <cellStyle name="Comma 5 7 2 2 2 3 3" xfId="29329"/>
    <cellStyle name="Comma 5 7 2 2 2 4" xfId="14147"/>
    <cellStyle name="Comma 5 7 2 2 2 4 2" xfId="39022"/>
    <cellStyle name="Comma 5 7 2 2 2 5" xfId="26581"/>
    <cellStyle name="Comma 5 7 2 2 3" xfId="5492"/>
    <cellStyle name="Comma 5 7 2 2 3 2" xfId="10508"/>
    <cellStyle name="Comma 5 7 2 2 3 2 2" xfId="22951"/>
    <cellStyle name="Comma 5 7 2 2 3 2 2 2" xfId="47826"/>
    <cellStyle name="Comma 5 7 2 2 3 2 3" xfId="35393"/>
    <cellStyle name="Comma 5 7 2 2 3 3" xfId="17944"/>
    <cellStyle name="Comma 5 7 2 2 3 3 2" xfId="42819"/>
    <cellStyle name="Comma 5 7 2 2 3 4" xfId="30386"/>
    <cellStyle name="Comma 5 7 2 2 4" xfId="8567"/>
    <cellStyle name="Comma 5 7 2 2 4 2" xfId="21011"/>
    <cellStyle name="Comma 5 7 2 2 4 2 2" xfId="45886"/>
    <cellStyle name="Comma 5 7 2 2 4 3" xfId="33453"/>
    <cellStyle name="Comma 5 7 2 2 5" xfId="11962"/>
    <cellStyle name="Comma 5 7 2 2 5 2" xfId="24396"/>
    <cellStyle name="Comma 5 7 2 2 5 2 2" xfId="49271"/>
    <cellStyle name="Comma 5 7 2 2 5 3" xfId="36838"/>
    <cellStyle name="Comma 5 7 2 2 6" xfId="7044"/>
    <cellStyle name="Comma 5 7 2 2 6 2" xfId="19493"/>
    <cellStyle name="Comma 5 7 2 2 6 2 2" xfId="44368"/>
    <cellStyle name="Comma 5 7 2 2 6 3" xfId="31935"/>
    <cellStyle name="Comma 5 7 2 2 7" xfId="3498"/>
    <cellStyle name="Comma 5 7 2 2 7 2" xfId="16004"/>
    <cellStyle name="Comma 5 7 2 2 7 2 2" xfId="40879"/>
    <cellStyle name="Comma 5 7 2 2 7 3" xfId="28438"/>
    <cellStyle name="Comma 5 7 2 2 8" xfId="13626"/>
    <cellStyle name="Comma 5 7 2 2 8 2" xfId="38501"/>
    <cellStyle name="Comma 5 7 2 2 9" xfId="26060"/>
    <cellStyle name="Comma 5 7 2 3" xfId="1695"/>
    <cellStyle name="Comma 5 7 2 3 2" xfId="5008"/>
    <cellStyle name="Comma 5 7 2 3 2 2" xfId="10025"/>
    <cellStyle name="Comma 5 7 2 3 2 2 2" xfId="22468"/>
    <cellStyle name="Comma 5 7 2 3 2 2 2 2" xfId="47343"/>
    <cellStyle name="Comma 5 7 2 3 2 2 3" xfId="34910"/>
    <cellStyle name="Comma 5 7 2 3 2 3" xfId="17461"/>
    <cellStyle name="Comma 5 7 2 3 2 3 2" xfId="42336"/>
    <cellStyle name="Comma 5 7 2 3 2 4" xfId="29903"/>
    <cellStyle name="Comma 5 7 2 3 3" xfId="5841"/>
    <cellStyle name="Comma 5 7 2 3 3 2" xfId="10856"/>
    <cellStyle name="Comma 5 7 2 3 3 2 2" xfId="23299"/>
    <cellStyle name="Comma 5 7 2 3 3 2 2 2" xfId="48174"/>
    <cellStyle name="Comma 5 7 2 3 3 2 3" xfId="35741"/>
    <cellStyle name="Comma 5 7 2 3 3 3" xfId="18292"/>
    <cellStyle name="Comma 5 7 2 3 3 3 2" xfId="43167"/>
    <cellStyle name="Comma 5 7 2 3 3 4" xfId="30734"/>
    <cellStyle name="Comma 5 7 2 3 4" xfId="8432"/>
    <cellStyle name="Comma 5 7 2 3 4 2" xfId="20876"/>
    <cellStyle name="Comma 5 7 2 3 4 2 2" xfId="45751"/>
    <cellStyle name="Comma 5 7 2 3 4 3" xfId="33318"/>
    <cellStyle name="Comma 5 7 2 3 5" xfId="12310"/>
    <cellStyle name="Comma 5 7 2 3 5 2" xfId="24744"/>
    <cellStyle name="Comma 5 7 2 3 5 2 2" xfId="49619"/>
    <cellStyle name="Comma 5 7 2 3 5 3" xfId="37186"/>
    <cellStyle name="Comma 5 7 2 3 6" xfId="7619"/>
    <cellStyle name="Comma 5 7 2 3 6 2" xfId="20067"/>
    <cellStyle name="Comma 5 7 2 3 6 2 2" xfId="44942"/>
    <cellStyle name="Comma 5 7 2 3 6 3" xfId="32509"/>
    <cellStyle name="Comma 5 7 2 3 7" xfId="3363"/>
    <cellStyle name="Comma 5 7 2 3 7 2" xfId="15869"/>
    <cellStyle name="Comma 5 7 2 3 7 2 2" xfId="40744"/>
    <cellStyle name="Comma 5 7 2 3 7 3" xfId="28303"/>
    <cellStyle name="Comma 5 7 2 3 8" xfId="14495"/>
    <cellStyle name="Comma 5 7 2 3 8 2" xfId="39370"/>
    <cellStyle name="Comma 5 7 2 3 9" xfId="26929"/>
    <cellStyle name="Comma 5 7 2 4" xfId="2384"/>
    <cellStyle name="Comma 5 7 2 4 2" xfId="6406"/>
    <cellStyle name="Comma 5 7 2 4 2 2" xfId="11421"/>
    <cellStyle name="Comma 5 7 2 4 2 2 2" xfId="23864"/>
    <cellStyle name="Comma 5 7 2 4 2 2 2 2" xfId="48739"/>
    <cellStyle name="Comma 5 7 2 4 2 2 3" xfId="36306"/>
    <cellStyle name="Comma 5 7 2 4 2 3" xfId="18857"/>
    <cellStyle name="Comma 5 7 2 4 2 3 2" xfId="43732"/>
    <cellStyle name="Comma 5 7 2 4 2 4" xfId="31299"/>
    <cellStyle name="Comma 5 7 2 4 3" xfId="12875"/>
    <cellStyle name="Comma 5 7 2 4 3 2" xfId="25309"/>
    <cellStyle name="Comma 5 7 2 4 3 2 2" xfId="50184"/>
    <cellStyle name="Comma 5 7 2 4 3 3" xfId="37751"/>
    <cellStyle name="Comma 5 7 2 4 4" xfId="9316"/>
    <cellStyle name="Comma 5 7 2 4 4 2" xfId="21759"/>
    <cellStyle name="Comma 5 7 2 4 4 2 2" xfId="46634"/>
    <cellStyle name="Comma 5 7 2 4 4 3" xfId="34201"/>
    <cellStyle name="Comma 5 7 2 4 5" xfId="4298"/>
    <cellStyle name="Comma 5 7 2 4 5 2" xfId="16752"/>
    <cellStyle name="Comma 5 7 2 4 5 2 2" xfId="41627"/>
    <cellStyle name="Comma 5 7 2 4 5 3" xfId="29194"/>
    <cellStyle name="Comma 5 7 2 4 6" xfId="15060"/>
    <cellStyle name="Comma 5 7 2 4 6 2" xfId="39935"/>
    <cellStyle name="Comma 5 7 2 4 7" xfId="27494"/>
    <cellStyle name="Comma 5 7 2 5" xfId="1217"/>
    <cellStyle name="Comma 5 7 2 5 2" xfId="10378"/>
    <cellStyle name="Comma 5 7 2 5 2 2" xfId="22821"/>
    <cellStyle name="Comma 5 7 2 5 2 2 2" xfId="47696"/>
    <cellStyle name="Comma 5 7 2 5 2 3" xfId="35263"/>
    <cellStyle name="Comma 5 7 2 5 3" xfId="5362"/>
    <cellStyle name="Comma 5 7 2 5 3 2" xfId="17814"/>
    <cellStyle name="Comma 5 7 2 5 3 2 2" xfId="42689"/>
    <cellStyle name="Comma 5 7 2 5 3 3" xfId="30256"/>
    <cellStyle name="Comma 5 7 2 5 4" xfId="14017"/>
    <cellStyle name="Comma 5 7 2 5 4 2" xfId="38892"/>
    <cellStyle name="Comma 5 7 2 5 5" xfId="26451"/>
    <cellStyle name="Comma 5 7 2 6" xfId="7939"/>
    <cellStyle name="Comma 5 7 2 6 2" xfId="20385"/>
    <cellStyle name="Comma 5 7 2 6 2 2" xfId="45260"/>
    <cellStyle name="Comma 5 7 2 6 3" xfId="32827"/>
    <cellStyle name="Comma 5 7 2 7" xfId="11832"/>
    <cellStyle name="Comma 5 7 2 7 2" xfId="24266"/>
    <cellStyle name="Comma 5 7 2 7 2 2" xfId="49141"/>
    <cellStyle name="Comma 5 7 2 7 3" xfId="36708"/>
    <cellStyle name="Comma 5 7 2 8" xfId="6909"/>
    <cellStyle name="Comma 5 7 2 8 2" xfId="19358"/>
    <cellStyle name="Comma 5 7 2 8 2 2" xfId="44233"/>
    <cellStyle name="Comma 5 7 2 8 3" xfId="31800"/>
    <cellStyle name="Comma 5 7 2 9" xfId="2860"/>
    <cellStyle name="Comma 5 7 2 9 2" xfId="15378"/>
    <cellStyle name="Comma 5 7 2 9 2 2" xfId="40253"/>
    <cellStyle name="Comma 5 7 2 9 3" xfId="27812"/>
    <cellStyle name="Comma 5 7 3" xfId="614"/>
    <cellStyle name="Comma 5 7 3 2" xfId="1346"/>
    <cellStyle name="Comma 5 7 3 2 2" xfId="9111"/>
    <cellStyle name="Comma 5 7 3 2 2 2" xfId="21554"/>
    <cellStyle name="Comma 5 7 3 2 2 2 2" xfId="46429"/>
    <cellStyle name="Comma 5 7 3 2 2 3" xfId="33996"/>
    <cellStyle name="Comma 5 7 3 2 3" xfId="4093"/>
    <cellStyle name="Comma 5 7 3 2 3 2" xfId="16547"/>
    <cellStyle name="Comma 5 7 3 2 3 2 2" xfId="41422"/>
    <cellStyle name="Comma 5 7 3 2 3 3" xfId="28989"/>
    <cellStyle name="Comma 5 7 3 2 4" xfId="14146"/>
    <cellStyle name="Comma 5 7 3 2 4 2" xfId="39021"/>
    <cellStyle name="Comma 5 7 3 2 5" xfId="26580"/>
    <cellStyle name="Comma 5 7 3 3" xfId="5491"/>
    <cellStyle name="Comma 5 7 3 3 2" xfId="10507"/>
    <cellStyle name="Comma 5 7 3 3 2 2" xfId="22950"/>
    <cellStyle name="Comma 5 7 3 3 2 2 2" xfId="47825"/>
    <cellStyle name="Comma 5 7 3 3 2 3" xfId="35392"/>
    <cellStyle name="Comma 5 7 3 3 3" xfId="17943"/>
    <cellStyle name="Comma 5 7 3 3 3 2" xfId="42818"/>
    <cellStyle name="Comma 5 7 3 3 4" xfId="30385"/>
    <cellStyle name="Comma 5 7 3 4" xfId="8227"/>
    <cellStyle name="Comma 5 7 3 4 2" xfId="20671"/>
    <cellStyle name="Comma 5 7 3 4 2 2" xfId="45546"/>
    <cellStyle name="Comma 5 7 3 4 3" xfId="33113"/>
    <cellStyle name="Comma 5 7 3 5" xfId="11961"/>
    <cellStyle name="Comma 5 7 3 5 2" xfId="24395"/>
    <cellStyle name="Comma 5 7 3 5 2 2" xfId="49270"/>
    <cellStyle name="Comma 5 7 3 5 3" xfId="36837"/>
    <cellStyle name="Comma 5 7 3 6" xfId="6704"/>
    <cellStyle name="Comma 5 7 3 6 2" xfId="19153"/>
    <cellStyle name="Comma 5 7 3 6 2 2" xfId="44028"/>
    <cellStyle name="Comma 5 7 3 6 3" xfId="31595"/>
    <cellStyle name="Comma 5 7 3 7" xfId="3158"/>
    <cellStyle name="Comma 5 7 3 7 2" xfId="15664"/>
    <cellStyle name="Comma 5 7 3 7 2 2" xfId="40539"/>
    <cellStyle name="Comma 5 7 3 7 3" xfId="28098"/>
    <cellStyle name="Comma 5 7 3 8" xfId="13421"/>
    <cellStyle name="Comma 5 7 3 8 2" xfId="38296"/>
    <cellStyle name="Comma 5 7 3 9" xfId="25855"/>
    <cellStyle name="Comma 5 7 4" xfId="1694"/>
    <cellStyle name="Comma 5 7 4 2" xfId="4432"/>
    <cellStyle name="Comma 5 7 4 2 2" xfId="9450"/>
    <cellStyle name="Comma 5 7 4 2 2 2" xfId="21893"/>
    <cellStyle name="Comma 5 7 4 2 2 2 2" xfId="46768"/>
    <cellStyle name="Comma 5 7 4 2 2 3" xfId="34335"/>
    <cellStyle name="Comma 5 7 4 2 3" xfId="16886"/>
    <cellStyle name="Comma 5 7 4 2 3 2" xfId="41761"/>
    <cellStyle name="Comma 5 7 4 2 4" xfId="29328"/>
    <cellStyle name="Comma 5 7 4 3" xfId="5840"/>
    <cellStyle name="Comma 5 7 4 3 2" xfId="10855"/>
    <cellStyle name="Comma 5 7 4 3 2 2" xfId="23298"/>
    <cellStyle name="Comma 5 7 4 3 2 2 2" xfId="48173"/>
    <cellStyle name="Comma 5 7 4 3 2 3" xfId="35740"/>
    <cellStyle name="Comma 5 7 4 3 3" xfId="18291"/>
    <cellStyle name="Comma 5 7 4 3 3 2" xfId="43166"/>
    <cellStyle name="Comma 5 7 4 3 4" xfId="30733"/>
    <cellStyle name="Comma 5 7 4 4" xfId="8566"/>
    <cellStyle name="Comma 5 7 4 4 2" xfId="21010"/>
    <cellStyle name="Comma 5 7 4 4 2 2" xfId="45885"/>
    <cellStyle name="Comma 5 7 4 4 3" xfId="33452"/>
    <cellStyle name="Comma 5 7 4 5" xfId="12309"/>
    <cellStyle name="Comma 5 7 4 5 2" xfId="24743"/>
    <cellStyle name="Comma 5 7 4 5 2 2" xfId="49618"/>
    <cellStyle name="Comma 5 7 4 5 3" xfId="37185"/>
    <cellStyle name="Comma 5 7 4 6" xfId="7043"/>
    <cellStyle name="Comma 5 7 4 6 2" xfId="19492"/>
    <cellStyle name="Comma 5 7 4 6 2 2" xfId="44367"/>
    <cellStyle name="Comma 5 7 4 6 3" xfId="31934"/>
    <cellStyle name="Comma 5 7 4 7" xfId="3497"/>
    <cellStyle name="Comma 5 7 4 7 2" xfId="16003"/>
    <cellStyle name="Comma 5 7 4 7 2 2" xfId="40878"/>
    <cellStyle name="Comma 5 7 4 7 3" xfId="28437"/>
    <cellStyle name="Comma 5 7 4 8" xfId="14494"/>
    <cellStyle name="Comma 5 7 4 8 2" xfId="39369"/>
    <cellStyle name="Comma 5 7 4 9" xfId="26928"/>
    <cellStyle name="Comma 5 7 5" xfId="2170"/>
    <cellStyle name="Comma 5 7 5 2" xfId="4803"/>
    <cellStyle name="Comma 5 7 5 2 2" xfId="9820"/>
    <cellStyle name="Comma 5 7 5 2 2 2" xfId="22263"/>
    <cellStyle name="Comma 5 7 5 2 2 2 2" xfId="47138"/>
    <cellStyle name="Comma 5 7 5 2 2 3" xfId="34705"/>
    <cellStyle name="Comma 5 7 5 2 3" xfId="17256"/>
    <cellStyle name="Comma 5 7 5 2 3 2" xfId="42131"/>
    <cellStyle name="Comma 5 7 5 2 4" xfId="29698"/>
    <cellStyle name="Comma 5 7 5 3" xfId="6201"/>
    <cellStyle name="Comma 5 7 5 3 2" xfId="11216"/>
    <cellStyle name="Comma 5 7 5 3 2 2" xfId="23659"/>
    <cellStyle name="Comma 5 7 5 3 2 2 2" xfId="48534"/>
    <cellStyle name="Comma 5 7 5 3 2 3" xfId="36101"/>
    <cellStyle name="Comma 5 7 5 3 3" xfId="18652"/>
    <cellStyle name="Comma 5 7 5 3 3 2" xfId="43527"/>
    <cellStyle name="Comma 5 7 5 3 4" xfId="31094"/>
    <cellStyle name="Comma 5 7 5 4" xfId="8113"/>
    <cellStyle name="Comma 5 7 5 4 2" xfId="20559"/>
    <cellStyle name="Comma 5 7 5 4 2 2" xfId="45434"/>
    <cellStyle name="Comma 5 7 5 4 3" xfId="33001"/>
    <cellStyle name="Comma 5 7 5 5" xfId="12670"/>
    <cellStyle name="Comma 5 7 5 5 2" xfId="25104"/>
    <cellStyle name="Comma 5 7 5 5 2 2" xfId="49979"/>
    <cellStyle name="Comma 5 7 5 5 3" xfId="37546"/>
    <cellStyle name="Comma 5 7 5 6" xfId="7414"/>
    <cellStyle name="Comma 5 7 5 6 2" xfId="19862"/>
    <cellStyle name="Comma 5 7 5 6 2 2" xfId="44737"/>
    <cellStyle name="Comma 5 7 5 6 3" xfId="32304"/>
    <cellStyle name="Comma 5 7 5 7" xfId="3043"/>
    <cellStyle name="Comma 5 7 5 7 2" xfId="15552"/>
    <cellStyle name="Comma 5 7 5 7 2 2" xfId="40427"/>
    <cellStyle name="Comma 5 7 5 7 3" xfId="27986"/>
    <cellStyle name="Comma 5 7 5 8" xfId="14855"/>
    <cellStyle name="Comma 5 7 5 8 2" xfId="39730"/>
    <cellStyle name="Comma 5 7 5 9" xfId="27289"/>
    <cellStyle name="Comma 5 7 6" xfId="1012"/>
    <cellStyle name="Comma 5 7 6 2" xfId="8999"/>
    <cellStyle name="Comma 5 7 6 2 2" xfId="21442"/>
    <cellStyle name="Comma 5 7 6 2 2 2" xfId="46317"/>
    <cellStyle name="Comma 5 7 6 2 3" xfId="33884"/>
    <cellStyle name="Comma 5 7 6 3" xfId="3981"/>
    <cellStyle name="Comma 5 7 6 3 2" xfId="16435"/>
    <cellStyle name="Comma 5 7 6 3 2 2" xfId="41310"/>
    <cellStyle name="Comma 5 7 6 3 3" xfId="28877"/>
    <cellStyle name="Comma 5 7 6 4" xfId="13812"/>
    <cellStyle name="Comma 5 7 6 4 2" xfId="38687"/>
    <cellStyle name="Comma 5 7 6 5" xfId="26246"/>
    <cellStyle name="Comma 5 7 7" xfId="5157"/>
    <cellStyle name="Comma 5 7 7 2" xfId="10173"/>
    <cellStyle name="Comma 5 7 7 2 2" xfId="22616"/>
    <cellStyle name="Comma 5 7 7 2 2 2" xfId="47491"/>
    <cellStyle name="Comma 5 7 7 2 3" xfId="35058"/>
    <cellStyle name="Comma 5 7 7 3" xfId="17609"/>
    <cellStyle name="Comma 5 7 7 3 2" xfId="42484"/>
    <cellStyle name="Comma 5 7 7 4" xfId="30051"/>
    <cellStyle name="Comma 5 7 8" xfId="7734"/>
    <cellStyle name="Comma 5 7 8 2" xfId="20180"/>
    <cellStyle name="Comma 5 7 8 2 2" xfId="45055"/>
    <cellStyle name="Comma 5 7 8 3" xfId="32622"/>
    <cellStyle name="Comma 5 7 9" xfId="11627"/>
    <cellStyle name="Comma 5 7 9 2" xfId="24061"/>
    <cellStyle name="Comma 5 7 9 2 2" xfId="48936"/>
    <cellStyle name="Comma 5 7 9 3" xfId="36503"/>
    <cellStyle name="Comma 5 8" xfId="522"/>
    <cellStyle name="Comma 5 8 10" xfId="2916"/>
    <cellStyle name="Comma 5 8 10 2" xfId="15434"/>
    <cellStyle name="Comma 5 8 10 2 2" xfId="40309"/>
    <cellStyle name="Comma 5 8 10 3" xfId="27868"/>
    <cellStyle name="Comma 5 8 11" xfId="13335"/>
    <cellStyle name="Comma 5 8 11 2" xfId="38210"/>
    <cellStyle name="Comma 5 8 12" xfId="25769"/>
    <cellStyle name="Comma 5 8 2" xfId="881"/>
    <cellStyle name="Comma 5 8 2 2" xfId="1348"/>
    <cellStyle name="Comma 5 8 2 2 2" xfId="9372"/>
    <cellStyle name="Comma 5 8 2 2 2 2" xfId="21815"/>
    <cellStyle name="Comma 5 8 2 2 2 2 2" xfId="46690"/>
    <cellStyle name="Comma 5 8 2 2 2 3" xfId="34257"/>
    <cellStyle name="Comma 5 8 2 2 3" xfId="4354"/>
    <cellStyle name="Comma 5 8 2 2 3 2" xfId="16808"/>
    <cellStyle name="Comma 5 8 2 2 3 2 2" xfId="41683"/>
    <cellStyle name="Comma 5 8 2 2 3 3" xfId="29250"/>
    <cellStyle name="Comma 5 8 2 2 4" xfId="14148"/>
    <cellStyle name="Comma 5 8 2 2 4 2" xfId="39023"/>
    <cellStyle name="Comma 5 8 2 2 5" xfId="26582"/>
    <cellStyle name="Comma 5 8 2 3" xfId="5493"/>
    <cellStyle name="Comma 5 8 2 3 2" xfId="10509"/>
    <cellStyle name="Comma 5 8 2 3 2 2" xfId="22952"/>
    <cellStyle name="Comma 5 8 2 3 2 2 2" xfId="47827"/>
    <cellStyle name="Comma 5 8 2 3 2 3" xfId="35394"/>
    <cellStyle name="Comma 5 8 2 3 3" xfId="17945"/>
    <cellStyle name="Comma 5 8 2 3 3 2" xfId="42820"/>
    <cellStyle name="Comma 5 8 2 3 4" xfId="30387"/>
    <cellStyle name="Comma 5 8 2 4" xfId="8488"/>
    <cellStyle name="Comma 5 8 2 4 2" xfId="20932"/>
    <cellStyle name="Comma 5 8 2 4 2 2" xfId="45807"/>
    <cellStyle name="Comma 5 8 2 4 3" xfId="33374"/>
    <cellStyle name="Comma 5 8 2 5" xfId="11963"/>
    <cellStyle name="Comma 5 8 2 5 2" xfId="24397"/>
    <cellStyle name="Comma 5 8 2 5 2 2" xfId="49272"/>
    <cellStyle name="Comma 5 8 2 5 3" xfId="36839"/>
    <cellStyle name="Comma 5 8 2 6" xfId="6965"/>
    <cellStyle name="Comma 5 8 2 6 2" xfId="19414"/>
    <cellStyle name="Comma 5 8 2 6 2 2" xfId="44289"/>
    <cellStyle name="Comma 5 8 2 6 3" xfId="31856"/>
    <cellStyle name="Comma 5 8 2 7" xfId="3419"/>
    <cellStyle name="Comma 5 8 2 7 2" xfId="15925"/>
    <cellStyle name="Comma 5 8 2 7 2 2" xfId="40800"/>
    <cellStyle name="Comma 5 8 2 7 3" xfId="28359"/>
    <cellStyle name="Comma 5 8 2 8" xfId="13682"/>
    <cellStyle name="Comma 5 8 2 8 2" xfId="38557"/>
    <cellStyle name="Comma 5 8 2 9" xfId="26116"/>
    <cellStyle name="Comma 5 8 3" xfId="1696"/>
    <cellStyle name="Comma 5 8 3 2" xfId="4434"/>
    <cellStyle name="Comma 5 8 3 2 2" xfId="9452"/>
    <cellStyle name="Comma 5 8 3 2 2 2" xfId="21895"/>
    <cellStyle name="Comma 5 8 3 2 2 2 2" xfId="46770"/>
    <cellStyle name="Comma 5 8 3 2 2 3" xfId="34337"/>
    <cellStyle name="Comma 5 8 3 2 3" xfId="16888"/>
    <cellStyle name="Comma 5 8 3 2 3 2" xfId="41763"/>
    <cellStyle name="Comma 5 8 3 2 4" xfId="29330"/>
    <cellStyle name="Comma 5 8 3 3" xfId="5842"/>
    <cellStyle name="Comma 5 8 3 3 2" xfId="10857"/>
    <cellStyle name="Comma 5 8 3 3 2 2" xfId="23300"/>
    <cellStyle name="Comma 5 8 3 3 2 2 2" xfId="48175"/>
    <cellStyle name="Comma 5 8 3 3 2 3" xfId="35742"/>
    <cellStyle name="Comma 5 8 3 3 3" xfId="18293"/>
    <cellStyle name="Comma 5 8 3 3 3 2" xfId="43168"/>
    <cellStyle name="Comma 5 8 3 3 4" xfId="30735"/>
    <cellStyle name="Comma 5 8 3 4" xfId="8568"/>
    <cellStyle name="Comma 5 8 3 4 2" xfId="21012"/>
    <cellStyle name="Comma 5 8 3 4 2 2" xfId="45887"/>
    <cellStyle name="Comma 5 8 3 4 3" xfId="33454"/>
    <cellStyle name="Comma 5 8 3 5" xfId="12311"/>
    <cellStyle name="Comma 5 8 3 5 2" xfId="24745"/>
    <cellStyle name="Comma 5 8 3 5 2 2" xfId="49620"/>
    <cellStyle name="Comma 5 8 3 5 3" xfId="37187"/>
    <cellStyle name="Comma 5 8 3 6" xfId="7045"/>
    <cellStyle name="Comma 5 8 3 6 2" xfId="19494"/>
    <cellStyle name="Comma 5 8 3 6 2 2" xfId="44369"/>
    <cellStyle name="Comma 5 8 3 6 3" xfId="31936"/>
    <cellStyle name="Comma 5 8 3 7" xfId="3499"/>
    <cellStyle name="Comma 5 8 3 7 2" xfId="16005"/>
    <cellStyle name="Comma 5 8 3 7 2 2" xfId="40880"/>
    <cellStyle name="Comma 5 8 3 7 3" xfId="28439"/>
    <cellStyle name="Comma 5 8 3 8" xfId="14496"/>
    <cellStyle name="Comma 5 8 3 8 2" xfId="39371"/>
    <cellStyle name="Comma 5 8 3 9" xfId="26930"/>
    <cellStyle name="Comma 5 8 4" xfId="2440"/>
    <cellStyle name="Comma 5 8 4 2" xfId="5064"/>
    <cellStyle name="Comma 5 8 4 2 2" xfId="10081"/>
    <cellStyle name="Comma 5 8 4 2 2 2" xfId="22524"/>
    <cellStyle name="Comma 5 8 4 2 2 2 2" xfId="47399"/>
    <cellStyle name="Comma 5 8 4 2 2 3" xfId="34966"/>
    <cellStyle name="Comma 5 8 4 2 3" xfId="17517"/>
    <cellStyle name="Comma 5 8 4 2 3 2" xfId="42392"/>
    <cellStyle name="Comma 5 8 4 2 4" xfId="29959"/>
    <cellStyle name="Comma 5 8 4 3" xfId="6462"/>
    <cellStyle name="Comma 5 8 4 3 2" xfId="11477"/>
    <cellStyle name="Comma 5 8 4 3 2 2" xfId="23920"/>
    <cellStyle name="Comma 5 8 4 3 2 2 2" xfId="48795"/>
    <cellStyle name="Comma 5 8 4 3 2 3" xfId="36362"/>
    <cellStyle name="Comma 5 8 4 3 3" xfId="18913"/>
    <cellStyle name="Comma 5 8 4 3 3 2" xfId="43788"/>
    <cellStyle name="Comma 5 8 4 3 4" xfId="31355"/>
    <cellStyle name="Comma 5 8 4 4" xfId="8169"/>
    <cellStyle name="Comma 5 8 4 4 2" xfId="20615"/>
    <cellStyle name="Comma 5 8 4 4 2 2" xfId="45490"/>
    <cellStyle name="Comma 5 8 4 4 3" xfId="33057"/>
    <cellStyle name="Comma 5 8 4 5" xfId="12931"/>
    <cellStyle name="Comma 5 8 4 5 2" xfId="25365"/>
    <cellStyle name="Comma 5 8 4 5 2 2" xfId="50240"/>
    <cellStyle name="Comma 5 8 4 5 3" xfId="37807"/>
    <cellStyle name="Comma 5 8 4 6" xfId="7675"/>
    <cellStyle name="Comma 5 8 4 6 2" xfId="20123"/>
    <cellStyle name="Comma 5 8 4 6 2 2" xfId="44998"/>
    <cellStyle name="Comma 5 8 4 6 3" xfId="32565"/>
    <cellStyle name="Comma 5 8 4 7" xfId="3099"/>
    <cellStyle name="Comma 5 8 4 7 2" xfId="15608"/>
    <cellStyle name="Comma 5 8 4 7 2 2" xfId="40483"/>
    <cellStyle name="Comma 5 8 4 7 3" xfId="28042"/>
    <cellStyle name="Comma 5 8 4 8" xfId="15116"/>
    <cellStyle name="Comma 5 8 4 8 2" xfId="39991"/>
    <cellStyle name="Comma 5 8 4 9" xfId="27550"/>
    <cellStyle name="Comma 5 8 5" xfId="1273"/>
    <cellStyle name="Comma 5 8 5 2" xfId="9055"/>
    <cellStyle name="Comma 5 8 5 2 2" xfId="21498"/>
    <cellStyle name="Comma 5 8 5 2 2 2" xfId="46373"/>
    <cellStyle name="Comma 5 8 5 2 3" xfId="33940"/>
    <cellStyle name="Comma 5 8 5 3" xfId="4037"/>
    <cellStyle name="Comma 5 8 5 3 2" xfId="16491"/>
    <cellStyle name="Comma 5 8 5 3 2 2" xfId="41366"/>
    <cellStyle name="Comma 5 8 5 3 3" xfId="28933"/>
    <cellStyle name="Comma 5 8 5 4" xfId="14073"/>
    <cellStyle name="Comma 5 8 5 4 2" xfId="38948"/>
    <cellStyle name="Comma 5 8 5 5" xfId="26507"/>
    <cellStyle name="Comma 5 8 6" xfId="5418"/>
    <cellStyle name="Comma 5 8 6 2" xfId="10434"/>
    <cellStyle name="Comma 5 8 6 2 2" xfId="22877"/>
    <cellStyle name="Comma 5 8 6 2 2 2" xfId="47752"/>
    <cellStyle name="Comma 5 8 6 2 3" xfId="35319"/>
    <cellStyle name="Comma 5 8 6 3" xfId="17870"/>
    <cellStyle name="Comma 5 8 6 3 2" xfId="42745"/>
    <cellStyle name="Comma 5 8 6 4" xfId="30312"/>
    <cellStyle name="Comma 5 8 7" xfId="7995"/>
    <cellStyle name="Comma 5 8 7 2" xfId="20441"/>
    <cellStyle name="Comma 5 8 7 2 2" xfId="45316"/>
    <cellStyle name="Comma 5 8 7 3" xfId="32883"/>
    <cellStyle name="Comma 5 8 8" xfId="11888"/>
    <cellStyle name="Comma 5 8 8 2" xfId="24322"/>
    <cellStyle name="Comma 5 8 8 2 2" xfId="49197"/>
    <cellStyle name="Comma 5 8 8 3" xfId="36764"/>
    <cellStyle name="Comma 5 8 9" xfId="6648"/>
    <cellStyle name="Comma 5 8 9 2" xfId="19097"/>
    <cellStyle name="Comma 5 8 9 2 2" xfId="43972"/>
    <cellStyle name="Comma 5 8 9 3" xfId="31539"/>
    <cellStyle name="Comma 5 9" xfId="358"/>
    <cellStyle name="Comma 5 9 10" xfId="13174"/>
    <cellStyle name="Comma 5 9 10 2" xfId="38049"/>
    <cellStyle name="Comma 5 9 11" xfId="25608"/>
    <cellStyle name="Comma 5 9 2" xfId="718"/>
    <cellStyle name="Comma 5 9 2 2" xfId="1349"/>
    <cellStyle name="Comma 5 9 2 2 2" xfId="9453"/>
    <cellStyle name="Comma 5 9 2 2 2 2" xfId="21896"/>
    <cellStyle name="Comma 5 9 2 2 2 2 2" xfId="46771"/>
    <cellStyle name="Comma 5 9 2 2 2 3" xfId="34338"/>
    <cellStyle name="Comma 5 9 2 2 3" xfId="4435"/>
    <cellStyle name="Comma 5 9 2 2 3 2" xfId="16889"/>
    <cellStyle name="Comma 5 9 2 2 3 2 2" xfId="41764"/>
    <cellStyle name="Comma 5 9 2 2 3 3" xfId="29331"/>
    <cellStyle name="Comma 5 9 2 2 4" xfId="14149"/>
    <cellStyle name="Comma 5 9 2 2 4 2" xfId="39024"/>
    <cellStyle name="Comma 5 9 2 2 5" xfId="26583"/>
    <cellStyle name="Comma 5 9 2 3" xfId="5494"/>
    <cellStyle name="Comma 5 9 2 3 2" xfId="10510"/>
    <cellStyle name="Comma 5 9 2 3 2 2" xfId="22953"/>
    <cellStyle name="Comma 5 9 2 3 2 2 2" xfId="47828"/>
    <cellStyle name="Comma 5 9 2 3 2 3" xfId="35395"/>
    <cellStyle name="Comma 5 9 2 3 3" xfId="17946"/>
    <cellStyle name="Comma 5 9 2 3 3 2" xfId="42821"/>
    <cellStyle name="Comma 5 9 2 3 4" xfId="30388"/>
    <cellStyle name="Comma 5 9 2 4" xfId="8569"/>
    <cellStyle name="Comma 5 9 2 4 2" xfId="21013"/>
    <cellStyle name="Comma 5 9 2 4 2 2" xfId="45888"/>
    <cellStyle name="Comma 5 9 2 4 3" xfId="33455"/>
    <cellStyle name="Comma 5 9 2 5" xfId="11964"/>
    <cellStyle name="Comma 5 9 2 5 2" xfId="24398"/>
    <cellStyle name="Comma 5 9 2 5 2 2" xfId="49273"/>
    <cellStyle name="Comma 5 9 2 5 3" xfId="36840"/>
    <cellStyle name="Comma 5 9 2 6" xfId="7046"/>
    <cellStyle name="Comma 5 9 2 6 2" xfId="19495"/>
    <cellStyle name="Comma 5 9 2 6 2 2" xfId="44370"/>
    <cellStyle name="Comma 5 9 2 6 3" xfId="31937"/>
    <cellStyle name="Comma 5 9 2 7" xfId="3500"/>
    <cellStyle name="Comma 5 9 2 7 2" xfId="16006"/>
    <cellStyle name="Comma 5 9 2 7 2 2" xfId="40881"/>
    <cellStyle name="Comma 5 9 2 7 3" xfId="28440"/>
    <cellStyle name="Comma 5 9 2 8" xfId="13521"/>
    <cellStyle name="Comma 5 9 2 8 2" xfId="38396"/>
    <cellStyle name="Comma 5 9 2 9" xfId="25955"/>
    <cellStyle name="Comma 5 9 3" xfId="1697"/>
    <cellStyle name="Comma 5 9 3 2" xfId="4903"/>
    <cellStyle name="Comma 5 9 3 2 2" xfId="9920"/>
    <cellStyle name="Comma 5 9 3 2 2 2" xfId="22363"/>
    <cellStyle name="Comma 5 9 3 2 2 2 2" xfId="47238"/>
    <cellStyle name="Comma 5 9 3 2 2 3" xfId="34805"/>
    <cellStyle name="Comma 5 9 3 2 3" xfId="17356"/>
    <cellStyle name="Comma 5 9 3 2 3 2" xfId="42231"/>
    <cellStyle name="Comma 5 9 3 2 4" xfId="29798"/>
    <cellStyle name="Comma 5 9 3 3" xfId="5843"/>
    <cellStyle name="Comma 5 9 3 3 2" xfId="10858"/>
    <cellStyle name="Comma 5 9 3 3 2 2" xfId="23301"/>
    <cellStyle name="Comma 5 9 3 3 2 2 2" xfId="48176"/>
    <cellStyle name="Comma 5 9 3 3 2 3" xfId="35743"/>
    <cellStyle name="Comma 5 9 3 3 3" xfId="18294"/>
    <cellStyle name="Comma 5 9 3 3 3 2" xfId="43169"/>
    <cellStyle name="Comma 5 9 3 3 4" xfId="30736"/>
    <cellStyle name="Comma 5 9 3 4" xfId="8327"/>
    <cellStyle name="Comma 5 9 3 4 2" xfId="20771"/>
    <cellStyle name="Comma 5 9 3 4 2 2" xfId="45646"/>
    <cellStyle name="Comma 5 9 3 4 3" xfId="33213"/>
    <cellStyle name="Comma 5 9 3 5" xfId="12312"/>
    <cellStyle name="Comma 5 9 3 5 2" xfId="24746"/>
    <cellStyle name="Comma 5 9 3 5 2 2" xfId="49621"/>
    <cellStyle name="Comma 5 9 3 5 3" xfId="37188"/>
    <cellStyle name="Comma 5 9 3 6" xfId="7514"/>
    <cellStyle name="Comma 5 9 3 6 2" xfId="19962"/>
    <cellStyle name="Comma 5 9 3 6 2 2" xfId="44837"/>
    <cellStyle name="Comma 5 9 3 6 3" xfId="32404"/>
    <cellStyle name="Comma 5 9 3 7" xfId="3258"/>
    <cellStyle name="Comma 5 9 3 7 2" xfId="15764"/>
    <cellStyle name="Comma 5 9 3 7 2 2" xfId="40639"/>
    <cellStyle name="Comma 5 9 3 7 3" xfId="28198"/>
    <cellStyle name="Comma 5 9 3 8" xfId="14497"/>
    <cellStyle name="Comma 5 9 3 8 2" xfId="39372"/>
    <cellStyle name="Comma 5 9 3 9" xfId="26931"/>
    <cellStyle name="Comma 5 9 4" xfId="2276"/>
    <cellStyle name="Comma 5 9 4 2" xfId="6301"/>
    <cellStyle name="Comma 5 9 4 2 2" xfId="11316"/>
    <cellStyle name="Comma 5 9 4 2 2 2" xfId="23759"/>
    <cellStyle name="Comma 5 9 4 2 2 2 2" xfId="48634"/>
    <cellStyle name="Comma 5 9 4 2 2 3" xfId="36201"/>
    <cellStyle name="Comma 5 9 4 2 3" xfId="18752"/>
    <cellStyle name="Comma 5 9 4 2 3 2" xfId="43627"/>
    <cellStyle name="Comma 5 9 4 2 4" xfId="31194"/>
    <cellStyle name="Comma 5 9 4 3" xfId="12770"/>
    <cellStyle name="Comma 5 9 4 3 2" xfId="25204"/>
    <cellStyle name="Comma 5 9 4 3 2 2" xfId="50079"/>
    <cellStyle name="Comma 5 9 4 3 3" xfId="37646"/>
    <cellStyle name="Comma 5 9 4 4" xfId="9211"/>
    <cellStyle name="Comma 5 9 4 4 2" xfId="21654"/>
    <cellStyle name="Comma 5 9 4 4 2 2" xfId="46529"/>
    <cellStyle name="Comma 5 9 4 4 3" xfId="34096"/>
    <cellStyle name="Comma 5 9 4 5" xfId="4193"/>
    <cellStyle name="Comma 5 9 4 5 2" xfId="16647"/>
    <cellStyle name="Comma 5 9 4 5 2 2" xfId="41522"/>
    <cellStyle name="Comma 5 9 4 5 3" xfId="29089"/>
    <cellStyle name="Comma 5 9 4 6" xfId="14955"/>
    <cellStyle name="Comma 5 9 4 6 2" xfId="39830"/>
    <cellStyle name="Comma 5 9 4 7" xfId="27389"/>
    <cellStyle name="Comma 5 9 5" xfId="1112"/>
    <cellStyle name="Comma 5 9 5 2" xfId="10273"/>
    <cellStyle name="Comma 5 9 5 2 2" xfId="22716"/>
    <cellStyle name="Comma 5 9 5 2 2 2" xfId="47591"/>
    <cellStyle name="Comma 5 9 5 2 3" xfId="35158"/>
    <cellStyle name="Comma 5 9 5 3" xfId="5257"/>
    <cellStyle name="Comma 5 9 5 3 2" xfId="17709"/>
    <cellStyle name="Comma 5 9 5 3 2 2" xfId="42584"/>
    <cellStyle name="Comma 5 9 5 3 3" xfId="30151"/>
    <cellStyle name="Comma 5 9 5 4" xfId="13912"/>
    <cellStyle name="Comma 5 9 5 4 2" xfId="38787"/>
    <cellStyle name="Comma 5 9 5 5" xfId="26346"/>
    <cellStyle name="Comma 5 9 6" xfId="7834"/>
    <cellStyle name="Comma 5 9 6 2" xfId="20280"/>
    <cellStyle name="Comma 5 9 6 2 2" xfId="45155"/>
    <cellStyle name="Comma 5 9 6 3" xfId="32722"/>
    <cellStyle name="Comma 5 9 7" xfId="11727"/>
    <cellStyle name="Comma 5 9 7 2" xfId="24161"/>
    <cellStyle name="Comma 5 9 7 2 2" xfId="49036"/>
    <cellStyle name="Comma 5 9 7 3" xfId="36603"/>
    <cellStyle name="Comma 5 9 8" xfId="6804"/>
    <cellStyle name="Comma 5 9 8 2" xfId="19253"/>
    <cellStyle name="Comma 5 9 8 2 2" xfId="44128"/>
    <cellStyle name="Comma 5 9 8 3" xfId="31695"/>
    <cellStyle name="Comma 5 9 9" xfId="2755"/>
    <cellStyle name="Comma 5 9 9 2" xfId="15273"/>
    <cellStyle name="Comma 5 9 9 2 2" xfId="40148"/>
    <cellStyle name="Comma 5 9 9 3" xfId="27707"/>
    <cellStyle name="Comma 6" xfId="98"/>
    <cellStyle name="Comma 6 10" xfId="946"/>
    <cellStyle name="Comma 6 10 2" xfId="11561"/>
    <cellStyle name="Comma 6 10 2 2" xfId="23995"/>
    <cellStyle name="Comma 6 10 2 2 2" xfId="48870"/>
    <cellStyle name="Comma 6 10 2 3" xfId="36437"/>
    <cellStyle name="Comma 6 10 3" xfId="10105"/>
    <cellStyle name="Comma 6 10 3 2" xfId="22548"/>
    <cellStyle name="Comma 6 10 3 2 2" xfId="47423"/>
    <cellStyle name="Comma 6 10 3 3" xfId="34990"/>
    <cellStyle name="Comma 6 10 4" xfId="5089"/>
    <cellStyle name="Comma 6 10 4 2" xfId="17541"/>
    <cellStyle name="Comma 6 10 4 2 2" xfId="42416"/>
    <cellStyle name="Comma 6 10 4 3" xfId="29983"/>
    <cellStyle name="Comma 6 10 5" xfId="13746"/>
    <cellStyle name="Comma 6 10 5 2" xfId="38621"/>
    <cellStyle name="Comma 6 10 6" xfId="26180"/>
    <cellStyle name="Comma 6 11" xfId="916"/>
    <cellStyle name="Comma 6 11 2" xfId="7688"/>
    <cellStyle name="Comma 6 11 2 2" xfId="20134"/>
    <cellStyle name="Comma 6 11 2 2 2" xfId="45009"/>
    <cellStyle name="Comma 6 11 2 3" xfId="32576"/>
    <cellStyle name="Comma 6 11 3" xfId="13716"/>
    <cellStyle name="Comma 6 11 3 2" xfId="38591"/>
    <cellStyle name="Comma 6 11 4" xfId="26150"/>
    <cellStyle name="Comma 6 12" xfId="11531"/>
    <cellStyle name="Comma 6 12 2" xfId="23965"/>
    <cellStyle name="Comma 6 12 2 2" xfId="48840"/>
    <cellStyle name="Comma 6 12 3" xfId="36407"/>
    <cellStyle name="Comma 6 13" xfId="6504"/>
    <cellStyle name="Comma 6 13 2" xfId="18953"/>
    <cellStyle name="Comma 6 13 2 2" xfId="43828"/>
    <cellStyle name="Comma 6 13 3" xfId="31395"/>
    <cellStyle name="Comma 6 14" xfId="2605"/>
    <cellStyle name="Comma 6 14 2" xfId="15127"/>
    <cellStyle name="Comma 6 14 2 2" xfId="40002"/>
    <cellStyle name="Comma 6 14 3" xfId="27561"/>
    <cellStyle name="Comma 6 15" xfId="12954"/>
    <cellStyle name="Comma 6 15 2" xfId="37829"/>
    <cellStyle name="Comma 6 16" xfId="25388"/>
    <cellStyle name="Comma 6 2" xfId="148"/>
    <cellStyle name="Comma 6 2 10" xfId="7711"/>
    <cellStyle name="Comma 6 2 10 2" xfId="20157"/>
    <cellStyle name="Comma 6 2 10 2 2" xfId="45032"/>
    <cellStyle name="Comma 6 2 10 3" xfId="32599"/>
    <cellStyle name="Comma 6 2 11" xfId="11604"/>
    <cellStyle name="Comma 6 2 11 2" xfId="24038"/>
    <cellStyle name="Comma 6 2 11 2 2" xfId="48913"/>
    <cellStyle name="Comma 6 2 11 3" xfId="36480"/>
    <cellStyle name="Comma 6 2 12" xfId="6523"/>
    <cellStyle name="Comma 6 2 12 2" xfId="18972"/>
    <cellStyle name="Comma 6 2 12 2 2" xfId="43847"/>
    <cellStyle name="Comma 6 2 12 3" xfId="31414"/>
    <cellStyle name="Comma 6 2 13" xfId="2631"/>
    <cellStyle name="Comma 6 2 13 2" xfId="15150"/>
    <cellStyle name="Comma 6 2 13 2 2" xfId="40025"/>
    <cellStyle name="Comma 6 2 13 3" xfId="27584"/>
    <cellStyle name="Comma 6 2 14" xfId="12978"/>
    <cellStyle name="Comma 6 2 14 2" xfId="37853"/>
    <cellStyle name="Comma 6 2 15" xfId="25412"/>
    <cellStyle name="Comma 6 2 2" xfId="291"/>
    <cellStyle name="Comma 6 2 2 10" xfId="6627"/>
    <cellStyle name="Comma 6 2 2 10 2" xfId="19076"/>
    <cellStyle name="Comma 6 2 2 10 2 2" xfId="43951"/>
    <cellStyle name="Comma 6 2 2 10 3" xfId="31518"/>
    <cellStyle name="Comma 6 2 2 11" xfId="2691"/>
    <cellStyle name="Comma 6 2 2 11 2" xfId="15209"/>
    <cellStyle name="Comma 6 2 2 11 2 2" xfId="40084"/>
    <cellStyle name="Comma 6 2 2 11 3" xfId="27643"/>
    <cellStyle name="Comma 6 2 2 12" xfId="13110"/>
    <cellStyle name="Comma 6 2 2 12 2" xfId="37985"/>
    <cellStyle name="Comma 6 2 2 13" xfId="25544"/>
    <cellStyle name="Comma 6 2 2 2" xfId="501"/>
    <cellStyle name="Comma 6 2 2 2 10" xfId="13314"/>
    <cellStyle name="Comma 6 2 2 2 10 2" xfId="38189"/>
    <cellStyle name="Comma 6 2 2 2 11" xfId="25748"/>
    <cellStyle name="Comma 6 2 2 2 2" xfId="860"/>
    <cellStyle name="Comma 6 2 2 2 2 2" xfId="1353"/>
    <cellStyle name="Comma 6 2 2 2 2 2 2" xfId="9457"/>
    <cellStyle name="Comma 6 2 2 2 2 2 2 2" xfId="21900"/>
    <cellStyle name="Comma 6 2 2 2 2 2 2 2 2" xfId="46775"/>
    <cellStyle name="Comma 6 2 2 2 2 2 2 3" xfId="34342"/>
    <cellStyle name="Comma 6 2 2 2 2 2 3" xfId="4439"/>
    <cellStyle name="Comma 6 2 2 2 2 2 3 2" xfId="16893"/>
    <cellStyle name="Comma 6 2 2 2 2 2 3 2 2" xfId="41768"/>
    <cellStyle name="Comma 6 2 2 2 2 2 3 3" xfId="29335"/>
    <cellStyle name="Comma 6 2 2 2 2 2 4" xfId="14153"/>
    <cellStyle name="Comma 6 2 2 2 2 2 4 2" xfId="39028"/>
    <cellStyle name="Comma 6 2 2 2 2 2 5" xfId="26587"/>
    <cellStyle name="Comma 6 2 2 2 2 3" xfId="5498"/>
    <cellStyle name="Comma 6 2 2 2 2 3 2" xfId="10514"/>
    <cellStyle name="Comma 6 2 2 2 2 3 2 2" xfId="22957"/>
    <cellStyle name="Comma 6 2 2 2 2 3 2 2 2" xfId="47832"/>
    <cellStyle name="Comma 6 2 2 2 2 3 2 3" xfId="35399"/>
    <cellStyle name="Comma 6 2 2 2 2 3 3" xfId="17950"/>
    <cellStyle name="Comma 6 2 2 2 2 3 3 2" xfId="42825"/>
    <cellStyle name="Comma 6 2 2 2 2 3 4" xfId="30392"/>
    <cellStyle name="Comma 6 2 2 2 2 4" xfId="8573"/>
    <cellStyle name="Comma 6 2 2 2 2 4 2" xfId="21017"/>
    <cellStyle name="Comma 6 2 2 2 2 4 2 2" xfId="45892"/>
    <cellStyle name="Comma 6 2 2 2 2 4 3" xfId="33459"/>
    <cellStyle name="Comma 6 2 2 2 2 5" xfId="11968"/>
    <cellStyle name="Comma 6 2 2 2 2 5 2" xfId="24402"/>
    <cellStyle name="Comma 6 2 2 2 2 5 2 2" xfId="49277"/>
    <cellStyle name="Comma 6 2 2 2 2 5 3" xfId="36844"/>
    <cellStyle name="Comma 6 2 2 2 2 6" xfId="7050"/>
    <cellStyle name="Comma 6 2 2 2 2 6 2" xfId="19499"/>
    <cellStyle name="Comma 6 2 2 2 2 6 2 2" xfId="44374"/>
    <cellStyle name="Comma 6 2 2 2 2 6 3" xfId="31941"/>
    <cellStyle name="Comma 6 2 2 2 2 7" xfId="3504"/>
    <cellStyle name="Comma 6 2 2 2 2 7 2" xfId="16010"/>
    <cellStyle name="Comma 6 2 2 2 2 7 2 2" xfId="40885"/>
    <cellStyle name="Comma 6 2 2 2 2 7 3" xfId="28444"/>
    <cellStyle name="Comma 6 2 2 2 2 8" xfId="13661"/>
    <cellStyle name="Comma 6 2 2 2 2 8 2" xfId="38536"/>
    <cellStyle name="Comma 6 2 2 2 2 9" xfId="26095"/>
    <cellStyle name="Comma 6 2 2 2 3" xfId="1701"/>
    <cellStyle name="Comma 6 2 2 2 3 2" xfId="5043"/>
    <cellStyle name="Comma 6 2 2 2 3 2 2" xfId="10060"/>
    <cellStyle name="Comma 6 2 2 2 3 2 2 2" xfId="22503"/>
    <cellStyle name="Comma 6 2 2 2 3 2 2 2 2" xfId="47378"/>
    <cellStyle name="Comma 6 2 2 2 3 2 2 3" xfId="34945"/>
    <cellStyle name="Comma 6 2 2 2 3 2 3" xfId="17496"/>
    <cellStyle name="Comma 6 2 2 2 3 2 3 2" xfId="42371"/>
    <cellStyle name="Comma 6 2 2 2 3 2 4" xfId="29938"/>
    <cellStyle name="Comma 6 2 2 2 3 3" xfId="5847"/>
    <cellStyle name="Comma 6 2 2 2 3 3 2" xfId="10862"/>
    <cellStyle name="Comma 6 2 2 2 3 3 2 2" xfId="23305"/>
    <cellStyle name="Comma 6 2 2 2 3 3 2 2 2" xfId="48180"/>
    <cellStyle name="Comma 6 2 2 2 3 3 2 3" xfId="35747"/>
    <cellStyle name="Comma 6 2 2 2 3 3 3" xfId="18298"/>
    <cellStyle name="Comma 6 2 2 2 3 3 3 2" xfId="43173"/>
    <cellStyle name="Comma 6 2 2 2 3 3 4" xfId="30740"/>
    <cellStyle name="Comma 6 2 2 2 3 4" xfId="8467"/>
    <cellStyle name="Comma 6 2 2 2 3 4 2" xfId="20911"/>
    <cellStyle name="Comma 6 2 2 2 3 4 2 2" xfId="45786"/>
    <cellStyle name="Comma 6 2 2 2 3 4 3" xfId="33353"/>
    <cellStyle name="Comma 6 2 2 2 3 5" xfId="12316"/>
    <cellStyle name="Comma 6 2 2 2 3 5 2" xfId="24750"/>
    <cellStyle name="Comma 6 2 2 2 3 5 2 2" xfId="49625"/>
    <cellStyle name="Comma 6 2 2 2 3 5 3" xfId="37192"/>
    <cellStyle name="Comma 6 2 2 2 3 6" xfId="7654"/>
    <cellStyle name="Comma 6 2 2 2 3 6 2" xfId="20102"/>
    <cellStyle name="Comma 6 2 2 2 3 6 2 2" xfId="44977"/>
    <cellStyle name="Comma 6 2 2 2 3 6 3" xfId="32544"/>
    <cellStyle name="Comma 6 2 2 2 3 7" xfId="3398"/>
    <cellStyle name="Comma 6 2 2 2 3 7 2" xfId="15904"/>
    <cellStyle name="Comma 6 2 2 2 3 7 2 2" xfId="40779"/>
    <cellStyle name="Comma 6 2 2 2 3 7 3" xfId="28338"/>
    <cellStyle name="Comma 6 2 2 2 3 8" xfId="14501"/>
    <cellStyle name="Comma 6 2 2 2 3 8 2" xfId="39376"/>
    <cellStyle name="Comma 6 2 2 2 3 9" xfId="26935"/>
    <cellStyle name="Comma 6 2 2 2 4" xfId="2419"/>
    <cellStyle name="Comma 6 2 2 2 4 2" xfId="6441"/>
    <cellStyle name="Comma 6 2 2 2 4 2 2" xfId="11456"/>
    <cellStyle name="Comma 6 2 2 2 4 2 2 2" xfId="23899"/>
    <cellStyle name="Comma 6 2 2 2 4 2 2 2 2" xfId="48774"/>
    <cellStyle name="Comma 6 2 2 2 4 2 2 3" xfId="36341"/>
    <cellStyle name="Comma 6 2 2 2 4 2 3" xfId="18892"/>
    <cellStyle name="Comma 6 2 2 2 4 2 3 2" xfId="43767"/>
    <cellStyle name="Comma 6 2 2 2 4 2 4" xfId="31334"/>
    <cellStyle name="Comma 6 2 2 2 4 3" xfId="12910"/>
    <cellStyle name="Comma 6 2 2 2 4 3 2" xfId="25344"/>
    <cellStyle name="Comma 6 2 2 2 4 3 2 2" xfId="50219"/>
    <cellStyle name="Comma 6 2 2 2 4 3 3" xfId="37786"/>
    <cellStyle name="Comma 6 2 2 2 4 4" xfId="9351"/>
    <cellStyle name="Comma 6 2 2 2 4 4 2" xfId="21794"/>
    <cellStyle name="Comma 6 2 2 2 4 4 2 2" xfId="46669"/>
    <cellStyle name="Comma 6 2 2 2 4 4 3" xfId="34236"/>
    <cellStyle name="Comma 6 2 2 2 4 5" xfId="4333"/>
    <cellStyle name="Comma 6 2 2 2 4 5 2" xfId="16787"/>
    <cellStyle name="Comma 6 2 2 2 4 5 2 2" xfId="41662"/>
    <cellStyle name="Comma 6 2 2 2 4 5 3" xfId="29229"/>
    <cellStyle name="Comma 6 2 2 2 4 6" xfId="15095"/>
    <cellStyle name="Comma 6 2 2 2 4 6 2" xfId="39970"/>
    <cellStyle name="Comma 6 2 2 2 4 7" xfId="27529"/>
    <cellStyle name="Comma 6 2 2 2 5" xfId="1252"/>
    <cellStyle name="Comma 6 2 2 2 5 2" xfId="10413"/>
    <cellStyle name="Comma 6 2 2 2 5 2 2" xfId="22856"/>
    <cellStyle name="Comma 6 2 2 2 5 2 2 2" xfId="47731"/>
    <cellStyle name="Comma 6 2 2 2 5 2 3" xfId="35298"/>
    <cellStyle name="Comma 6 2 2 2 5 3" xfId="5397"/>
    <cellStyle name="Comma 6 2 2 2 5 3 2" xfId="17849"/>
    <cellStyle name="Comma 6 2 2 2 5 3 2 2" xfId="42724"/>
    <cellStyle name="Comma 6 2 2 2 5 3 3" xfId="30291"/>
    <cellStyle name="Comma 6 2 2 2 5 4" xfId="14052"/>
    <cellStyle name="Comma 6 2 2 2 5 4 2" xfId="38927"/>
    <cellStyle name="Comma 6 2 2 2 5 5" xfId="26486"/>
    <cellStyle name="Comma 6 2 2 2 6" xfId="7974"/>
    <cellStyle name="Comma 6 2 2 2 6 2" xfId="20420"/>
    <cellStyle name="Comma 6 2 2 2 6 2 2" xfId="45295"/>
    <cellStyle name="Comma 6 2 2 2 6 3" xfId="32862"/>
    <cellStyle name="Comma 6 2 2 2 7" xfId="11867"/>
    <cellStyle name="Comma 6 2 2 2 7 2" xfId="24301"/>
    <cellStyle name="Comma 6 2 2 2 7 2 2" xfId="49176"/>
    <cellStyle name="Comma 6 2 2 2 7 3" xfId="36743"/>
    <cellStyle name="Comma 6 2 2 2 8" xfId="6944"/>
    <cellStyle name="Comma 6 2 2 2 8 2" xfId="19393"/>
    <cellStyle name="Comma 6 2 2 2 8 2 2" xfId="44268"/>
    <cellStyle name="Comma 6 2 2 2 8 3" xfId="31835"/>
    <cellStyle name="Comma 6 2 2 2 9" xfId="2895"/>
    <cellStyle name="Comma 6 2 2 2 9 2" xfId="15413"/>
    <cellStyle name="Comma 6 2 2 2 9 2 2" xfId="40288"/>
    <cellStyle name="Comma 6 2 2 2 9 3" xfId="27847"/>
    <cellStyle name="Comma 6 2 2 3" xfId="653"/>
    <cellStyle name="Comma 6 2 2 3 2" xfId="1352"/>
    <cellStyle name="Comma 6 2 2 3 2 2" xfId="9147"/>
    <cellStyle name="Comma 6 2 2 3 2 2 2" xfId="21590"/>
    <cellStyle name="Comma 6 2 2 3 2 2 2 2" xfId="46465"/>
    <cellStyle name="Comma 6 2 2 3 2 2 3" xfId="34032"/>
    <cellStyle name="Comma 6 2 2 3 2 3" xfId="4129"/>
    <cellStyle name="Comma 6 2 2 3 2 3 2" xfId="16583"/>
    <cellStyle name="Comma 6 2 2 3 2 3 2 2" xfId="41458"/>
    <cellStyle name="Comma 6 2 2 3 2 3 3" xfId="29025"/>
    <cellStyle name="Comma 6 2 2 3 2 4" xfId="14152"/>
    <cellStyle name="Comma 6 2 2 3 2 4 2" xfId="39027"/>
    <cellStyle name="Comma 6 2 2 3 2 5" xfId="26586"/>
    <cellStyle name="Comma 6 2 2 3 3" xfId="5497"/>
    <cellStyle name="Comma 6 2 2 3 3 2" xfId="10513"/>
    <cellStyle name="Comma 6 2 2 3 3 2 2" xfId="22956"/>
    <cellStyle name="Comma 6 2 2 3 3 2 2 2" xfId="47831"/>
    <cellStyle name="Comma 6 2 2 3 3 2 3" xfId="35398"/>
    <cellStyle name="Comma 6 2 2 3 3 3" xfId="17949"/>
    <cellStyle name="Comma 6 2 2 3 3 3 2" xfId="42824"/>
    <cellStyle name="Comma 6 2 2 3 3 4" xfId="30391"/>
    <cellStyle name="Comma 6 2 2 3 4" xfId="8263"/>
    <cellStyle name="Comma 6 2 2 3 4 2" xfId="20707"/>
    <cellStyle name="Comma 6 2 2 3 4 2 2" xfId="45582"/>
    <cellStyle name="Comma 6 2 2 3 4 3" xfId="33149"/>
    <cellStyle name="Comma 6 2 2 3 5" xfId="11967"/>
    <cellStyle name="Comma 6 2 2 3 5 2" xfId="24401"/>
    <cellStyle name="Comma 6 2 2 3 5 2 2" xfId="49276"/>
    <cellStyle name="Comma 6 2 2 3 5 3" xfId="36843"/>
    <cellStyle name="Comma 6 2 2 3 6" xfId="6740"/>
    <cellStyle name="Comma 6 2 2 3 6 2" xfId="19189"/>
    <cellStyle name="Comma 6 2 2 3 6 2 2" xfId="44064"/>
    <cellStyle name="Comma 6 2 2 3 6 3" xfId="31631"/>
    <cellStyle name="Comma 6 2 2 3 7" xfId="3194"/>
    <cellStyle name="Comma 6 2 2 3 7 2" xfId="15700"/>
    <cellStyle name="Comma 6 2 2 3 7 2 2" xfId="40575"/>
    <cellStyle name="Comma 6 2 2 3 7 3" xfId="28134"/>
    <cellStyle name="Comma 6 2 2 3 8" xfId="13457"/>
    <cellStyle name="Comma 6 2 2 3 8 2" xfId="38332"/>
    <cellStyle name="Comma 6 2 2 3 9" xfId="25891"/>
    <cellStyle name="Comma 6 2 2 4" xfId="1700"/>
    <cellStyle name="Comma 6 2 2 4 2" xfId="4438"/>
    <cellStyle name="Comma 6 2 2 4 2 2" xfId="9456"/>
    <cellStyle name="Comma 6 2 2 4 2 2 2" xfId="21899"/>
    <cellStyle name="Comma 6 2 2 4 2 2 2 2" xfId="46774"/>
    <cellStyle name="Comma 6 2 2 4 2 2 3" xfId="34341"/>
    <cellStyle name="Comma 6 2 2 4 2 3" xfId="16892"/>
    <cellStyle name="Comma 6 2 2 4 2 3 2" xfId="41767"/>
    <cellStyle name="Comma 6 2 2 4 2 4" xfId="29334"/>
    <cellStyle name="Comma 6 2 2 4 3" xfId="5846"/>
    <cellStyle name="Comma 6 2 2 4 3 2" xfId="10861"/>
    <cellStyle name="Comma 6 2 2 4 3 2 2" xfId="23304"/>
    <cellStyle name="Comma 6 2 2 4 3 2 2 2" xfId="48179"/>
    <cellStyle name="Comma 6 2 2 4 3 2 3" xfId="35746"/>
    <cellStyle name="Comma 6 2 2 4 3 3" xfId="18297"/>
    <cellStyle name="Comma 6 2 2 4 3 3 2" xfId="43172"/>
    <cellStyle name="Comma 6 2 2 4 3 4" xfId="30739"/>
    <cellStyle name="Comma 6 2 2 4 4" xfId="8572"/>
    <cellStyle name="Comma 6 2 2 4 4 2" xfId="21016"/>
    <cellStyle name="Comma 6 2 2 4 4 2 2" xfId="45891"/>
    <cellStyle name="Comma 6 2 2 4 4 3" xfId="33458"/>
    <cellStyle name="Comma 6 2 2 4 5" xfId="12315"/>
    <cellStyle name="Comma 6 2 2 4 5 2" xfId="24749"/>
    <cellStyle name="Comma 6 2 2 4 5 2 2" xfId="49624"/>
    <cellStyle name="Comma 6 2 2 4 5 3" xfId="37191"/>
    <cellStyle name="Comma 6 2 2 4 6" xfId="7049"/>
    <cellStyle name="Comma 6 2 2 4 6 2" xfId="19498"/>
    <cellStyle name="Comma 6 2 2 4 6 2 2" xfId="44373"/>
    <cellStyle name="Comma 6 2 2 4 6 3" xfId="31940"/>
    <cellStyle name="Comma 6 2 2 4 7" xfId="3503"/>
    <cellStyle name="Comma 6 2 2 4 7 2" xfId="16009"/>
    <cellStyle name="Comma 6 2 2 4 7 2 2" xfId="40884"/>
    <cellStyle name="Comma 6 2 2 4 7 3" xfId="28443"/>
    <cellStyle name="Comma 6 2 2 4 8" xfId="14500"/>
    <cellStyle name="Comma 6 2 2 4 8 2" xfId="39375"/>
    <cellStyle name="Comma 6 2 2 4 9" xfId="26934"/>
    <cellStyle name="Comma 6 2 2 5" xfId="2209"/>
    <cellStyle name="Comma 6 2 2 5 2" xfId="4839"/>
    <cellStyle name="Comma 6 2 2 5 2 2" xfId="9856"/>
    <cellStyle name="Comma 6 2 2 5 2 2 2" xfId="22299"/>
    <cellStyle name="Comma 6 2 2 5 2 2 2 2" xfId="47174"/>
    <cellStyle name="Comma 6 2 2 5 2 2 3" xfId="34741"/>
    <cellStyle name="Comma 6 2 2 5 2 3" xfId="17292"/>
    <cellStyle name="Comma 6 2 2 5 2 3 2" xfId="42167"/>
    <cellStyle name="Comma 6 2 2 5 2 4" xfId="29734"/>
    <cellStyle name="Comma 6 2 2 5 3" xfId="6237"/>
    <cellStyle name="Comma 6 2 2 5 3 2" xfId="11252"/>
    <cellStyle name="Comma 6 2 2 5 3 2 2" xfId="23695"/>
    <cellStyle name="Comma 6 2 2 5 3 2 2 2" xfId="48570"/>
    <cellStyle name="Comma 6 2 2 5 3 2 3" xfId="36137"/>
    <cellStyle name="Comma 6 2 2 5 3 3" xfId="18688"/>
    <cellStyle name="Comma 6 2 2 5 3 3 2" xfId="43563"/>
    <cellStyle name="Comma 6 2 2 5 3 4" xfId="31130"/>
    <cellStyle name="Comma 6 2 2 5 4" xfId="8148"/>
    <cellStyle name="Comma 6 2 2 5 4 2" xfId="20594"/>
    <cellStyle name="Comma 6 2 2 5 4 2 2" xfId="45469"/>
    <cellStyle name="Comma 6 2 2 5 4 3" xfId="33036"/>
    <cellStyle name="Comma 6 2 2 5 5" xfId="12706"/>
    <cellStyle name="Comma 6 2 2 5 5 2" xfId="25140"/>
    <cellStyle name="Comma 6 2 2 5 5 2 2" xfId="50015"/>
    <cellStyle name="Comma 6 2 2 5 5 3" xfId="37582"/>
    <cellStyle name="Comma 6 2 2 5 6" xfId="7450"/>
    <cellStyle name="Comma 6 2 2 5 6 2" xfId="19898"/>
    <cellStyle name="Comma 6 2 2 5 6 2 2" xfId="44773"/>
    <cellStyle name="Comma 6 2 2 5 6 3" xfId="32340"/>
    <cellStyle name="Comma 6 2 2 5 7" xfId="3078"/>
    <cellStyle name="Comma 6 2 2 5 7 2" xfId="15587"/>
    <cellStyle name="Comma 6 2 2 5 7 2 2" xfId="40462"/>
    <cellStyle name="Comma 6 2 2 5 7 3" xfId="28021"/>
    <cellStyle name="Comma 6 2 2 5 8" xfId="14891"/>
    <cellStyle name="Comma 6 2 2 5 8 2" xfId="39766"/>
    <cellStyle name="Comma 6 2 2 5 9" xfId="27325"/>
    <cellStyle name="Comma 6 2 2 6" xfId="1048"/>
    <cellStyle name="Comma 6 2 2 6 2" xfId="9034"/>
    <cellStyle name="Comma 6 2 2 6 2 2" xfId="21477"/>
    <cellStyle name="Comma 6 2 2 6 2 2 2" xfId="46352"/>
    <cellStyle name="Comma 6 2 2 6 2 3" xfId="33919"/>
    <cellStyle name="Comma 6 2 2 6 3" xfId="4016"/>
    <cellStyle name="Comma 6 2 2 6 3 2" xfId="16470"/>
    <cellStyle name="Comma 6 2 2 6 3 2 2" xfId="41345"/>
    <cellStyle name="Comma 6 2 2 6 3 3" xfId="28912"/>
    <cellStyle name="Comma 6 2 2 6 4" xfId="13848"/>
    <cellStyle name="Comma 6 2 2 6 4 2" xfId="38723"/>
    <cellStyle name="Comma 6 2 2 6 5" xfId="26282"/>
    <cellStyle name="Comma 6 2 2 7" xfId="5193"/>
    <cellStyle name="Comma 6 2 2 7 2" xfId="10209"/>
    <cellStyle name="Comma 6 2 2 7 2 2" xfId="22652"/>
    <cellStyle name="Comma 6 2 2 7 2 2 2" xfId="47527"/>
    <cellStyle name="Comma 6 2 2 7 2 3" xfId="35094"/>
    <cellStyle name="Comma 6 2 2 7 3" xfId="17645"/>
    <cellStyle name="Comma 6 2 2 7 3 2" xfId="42520"/>
    <cellStyle name="Comma 6 2 2 7 4" xfId="30087"/>
    <cellStyle name="Comma 6 2 2 8" xfId="7770"/>
    <cellStyle name="Comma 6 2 2 8 2" xfId="20216"/>
    <cellStyle name="Comma 6 2 2 8 2 2" xfId="45091"/>
    <cellStyle name="Comma 6 2 2 8 3" xfId="32658"/>
    <cellStyle name="Comma 6 2 2 9" xfId="11663"/>
    <cellStyle name="Comma 6 2 2 9 2" xfId="24097"/>
    <cellStyle name="Comma 6 2 2 9 2 2" xfId="48972"/>
    <cellStyle name="Comma 6 2 2 9 3" xfId="36539"/>
    <cellStyle name="Comma 6 2 3" xfId="458"/>
    <cellStyle name="Comma 6 2 3 10" xfId="2853"/>
    <cellStyle name="Comma 6 2 3 10 2" xfId="15371"/>
    <cellStyle name="Comma 6 2 3 10 2 2" xfId="40246"/>
    <cellStyle name="Comma 6 2 3 10 3" xfId="27805"/>
    <cellStyle name="Comma 6 2 3 11" xfId="13272"/>
    <cellStyle name="Comma 6 2 3 11 2" xfId="38147"/>
    <cellStyle name="Comma 6 2 3 12" xfId="25706"/>
    <cellStyle name="Comma 6 2 3 2" xfId="818"/>
    <cellStyle name="Comma 6 2 3 2 2" xfId="1354"/>
    <cellStyle name="Comma 6 2 3 2 2 2" xfId="9309"/>
    <cellStyle name="Comma 6 2 3 2 2 2 2" xfId="21752"/>
    <cellStyle name="Comma 6 2 3 2 2 2 2 2" xfId="46627"/>
    <cellStyle name="Comma 6 2 3 2 2 2 3" xfId="34194"/>
    <cellStyle name="Comma 6 2 3 2 2 3" xfId="4291"/>
    <cellStyle name="Comma 6 2 3 2 2 3 2" xfId="16745"/>
    <cellStyle name="Comma 6 2 3 2 2 3 2 2" xfId="41620"/>
    <cellStyle name="Comma 6 2 3 2 2 3 3" xfId="29187"/>
    <cellStyle name="Comma 6 2 3 2 2 4" xfId="14154"/>
    <cellStyle name="Comma 6 2 3 2 2 4 2" xfId="39029"/>
    <cellStyle name="Comma 6 2 3 2 2 5" xfId="26588"/>
    <cellStyle name="Comma 6 2 3 2 3" xfId="5499"/>
    <cellStyle name="Comma 6 2 3 2 3 2" xfId="10515"/>
    <cellStyle name="Comma 6 2 3 2 3 2 2" xfId="22958"/>
    <cellStyle name="Comma 6 2 3 2 3 2 2 2" xfId="47833"/>
    <cellStyle name="Comma 6 2 3 2 3 2 3" xfId="35400"/>
    <cellStyle name="Comma 6 2 3 2 3 3" xfId="17951"/>
    <cellStyle name="Comma 6 2 3 2 3 3 2" xfId="42826"/>
    <cellStyle name="Comma 6 2 3 2 3 4" xfId="30393"/>
    <cellStyle name="Comma 6 2 3 2 4" xfId="8425"/>
    <cellStyle name="Comma 6 2 3 2 4 2" xfId="20869"/>
    <cellStyle name="Comma 6 2 3 2 4 2 2" xfId="45744"/>
    <cellStyle name="Comma 6 2 3 2 4 3" xfId="33311"/>
    <cellStyle name="Comma 6 2 3 2 5" xfId="11969"/>
    <cellStyle name="Comma 6 2 3 2 5 2" xfId="24403"/>
    <cellStyle name="Comma 6 2 3 2 5 2 2" xfId="49278"/>
    <cellStyle name="Comma 6 2 3 2 5 3" xfId="36845"/>
    <cellStyle name="Comma 6 2 3 2 6" xfId="6902"/>
    <cellStyle name="Comma 6 2 3 2 6 2" xfId="19351"/>
    <cellStyle name="Comma 6 2 3 2 6 2 2" xfId="44226"/>
    <cellStyle name="Comma 6 2 3 2 6 3" xfId="31793"/>
    <cellStyle name="Comma 6 2 3 2 7" xfId="3356"/>
    <cellStyle name="Comma 6 2 3 2 7 2" xfId="15862"/>
    <cellStyle name="Comma 6 2 3 2 7 2 2" xfId="40737"/>
    <cellStyle name="Comma 6 2 3 2 7 3" xfId="28296"/>
    <cellStyle name="Comma 6 2 3 2 8" xfId="13619"/>
    <cellStyle name="Comma 6 2 3 2 8 2" xfId="38494"/>
    <cellStyle name="Comma 6 2 3 2 9" xfId="26053"/>
    <cellStyle name="Comma 6 2 3 3" xfId="1702"/>
    <cellStyle name="Comma 6 2 3 3 2" xfId="4440"/>
    <cellStyle name="Comma 6 2 3 3 2 2" xfId="9458"/>
    <cellStyle name="Comma 6 2 3 3 2 2 2" xfId="21901"/>
    <cellStyle name="Comma 6 2 3 3 2 2 2 2" xfId="46776"/>
    <cellStyle name="Comma 6 2 3 3 2 2 3" xfId="34343"/>
    <cellStyle name="Comma 6 2 3 3 2 3" xfId="16894"/>
    <cellStyle name="Comma 6 2 3 3 2 3 2" xfId="41769"/>
    <cellStyle name="Comma 6 2 3 3 2 4" xfId="29336"/>
    <cellStyle name="Comma 6 2 3 3 3" xfId="5848"/>
    <cellStyle name="Comma 6 2 3 3 3 2" xfId="10863"/>
    <cellStyle name="Comma 6 2 3 3 3 2 2" xfId="23306"/>
    <cellStyle name="Comma 6 2 3 3 3 2 2 2" xfId="48181"/>
    <cellStyle name="Comma 6 2 3 3 3 2 3" xfId="35748"/>
    <cellStyle name="Comma 6 2 3 3 3 3" xfId="18299"/>
    <cellStyle name="Comma 6 2 3 3 3 3 2" xfId="43174"/>
    <cellStyle name="Comma 6 2 3 3 3 4" xfId="30741"/>
    <cellStyle name="Comma 6 2 3 3 4" xfId="8574"/>
    <cellStyle name="Comma 6 2 3 3 4 2" xfId="21018"/>
    <cellStyle name="Comma 6 2 3 3 4 2 2" xfId="45893"/>
    <cellStyle name="Comma 6 2 3 3 4 3" xfId="33460"/>
    <cellStyle name="Comma 6 2 3 3 5" xfId="12317"/>
    <cellStyle name="Comma 6 2 3 3 5 2" xfId="24751"/>
    <cellStyle name="Comma 6 2 3 3 5 2 2" xfId="49626"/>
    <cellStyle name="Comma 6 2 3 3 5 3" xfId="37193"/>
    <cellStyle name="Comma 6 2 3 3 6" xfId="7051"/>
    <cellStyle name="Comma 6 2 3 3 6 2" xfId="19500"/>
    <cellStyle name="Comma 6 2 3 3 6 2 2" xfId="44375"/>
    <cellStyle name="Comma 6 2 3 3 6 3" xfId="31942"/>
    <cellStyle name="Comma 6 2 3 3 7" xfId="3505"/>
    <cellStyle name="Comma 6 2 3 3 7 2" xfId="16011"/>
    <cellStyle name="Comma 6 2 3 3 7 2 2" xfId="40886"/>
    <cellStyle name="Comma 6 2 3 3 7 3" xfId="28445"/>
    <cellStyle name="Comma 6 2 3 3 8" xfId="14502"/>
    <cellStyle name="Comma 6 2 3 3 8 2" xfId="39377"/>
    <cellStyle name="Comma 6 2 3 3 9" xfId="26936"/>
    <cellStyle name="Comma 6 2 3 4" xfId="2376"/>
    <cellStyle name="Comma 6 2 3 4 2" xfId="5001"/>
    <cellStyle name="Comma 6 2 3 4 2 2" xfId="10018"/>
    <cellStyle name="Comma 6 2 3 4 2 2 2" xfId="22461"/>
    <cellStyle name="Comma 6 2 3 4 2 2 2 2" xfId="47336"/>
    <cellStyle name="Comma 6 2 3 4 2 2 3" xfId="34903"/>
    <cellStyle name="Comma 6 2 3 4 2 3" xfId="17454"/>
    <cellStyle name="Comma 6 2 3 4 2 3 2" xfId="42329"/>
    <cellStyle name="Comma 6 2 3 4 2 4" xfId="29896"/>
    <cellStyle name="Comma 6 2 3 4 3" xfId="6399"/>
    <cellStyle name="Comma 6 2 3 4 3 2" xfId="11414"/>
    <cellStyle name="Comma 6 2 3 4 3 2 2" xfId="23857"/>
    <cellStyle name="Comma 6 2 3 4 3 2 2 2" xfId="48732"/>
    <cellStyle name="Comma 6 2 3 4 3 2 3" xfId="36299"/>
    <cellStyle name="Comma 6 2 3 4 3 3" xfId="18850"/>
    <cellStyle name="Comma 6 2 3 4 3 3 2" xfId="43725"/>
    <cellStyle name="Comma 6 2 3 4 3 4" xfId="31292"/>
    <cellStyle name="Comma 6 2 3 4 4" xfId="8106"/>
    <cellStyle name="Comma 6 2 3 4 4 2" xfId="20552"/>
    <cellStyle name="Comma 6 2 3 4 4 2 2" xfId="45427"/>
    <cellStyle name="Comma 6 2 3 4 4 3" xfId="32994"/>
    <cellStyle name="Comma 6 2 3 4 5" xfId="12868"/>
    <cellStyle name="Comma 6 2 3 4 5 2" xfId="25302"/>
    <cellStyle name="Comma 6 2 3 4 5 2 2" xfId="50177"/>
    <cellStyle name="Comma 6 2 3 4 5 3" xfId="37744"/>
    <cellStyle name="Comma 6 2 3 4 6" xfId="7612"/>
    <cellStyle name="Comma 6 2 3 4 6 2" xfId="20060"/>
    <cellStyle name="Comma 6 2 3 4 6 2 2" xfId="44935"/>
    <cellStyle name="Comma 6 2 3 4 6 3" xfId="32502"/>
    <cellStyle name="Comma 6 2 3 4 7" xfId="3036"/>
    <cellStyle name="Comma 6 2 3 4 7 2" xfId="15545"/>
    <cellStyle name="Comma 6 2 3 4 7 2 2" xfId="40420"/>
    <cellStyle name="Comma 6 2 3 4 7 3" xfId="27979"/>
    <cellStyle name="Comma 6 2 3 4 8" xfId="15053"/>
    <cellStyle name="Comma 6 2 3 4 8 2" xfId="39928"/>
    <cellStyle name="Comma 6 2 3 4 9" xfId="27487"/>
    <cellStyle name="Comma 6 2 3 5" xfId="1210"/>
    <cellStyle name="Comma 6 2 3 5 2" xfId="8992"/>
    <cellStyle name="Comma 6 2 3 5 2 2" xfId="21435"/>
    <cellStyle name="Comma 6 2 3 5 2 2 2" xfId="46310"/>
    <cellStyle name="Comma 6 2 3 5 2 3" xfId="33877"/>
    <cellStyle name="Comma 6 2 3 5 3" xfId="3974"/>
    <cellStyle name="Comma 6 2 3 5 3 2" xfId="16428"/>
    <cellStyle name="Comma 6 2 3 5 3 2 2" xfId="41303"/>
    <cellStyle name="Comma 6 2 3 5 3 3" xfId="28870"/>
    <cellStyle name="Comma 6 2 3 5 4" xfId="14010"/>
    <cellStyle name="Comma 6 2 3 5 4 2" xfId="38885"/>
    <cellStyle name="Comma 6 2 3 5 5" xfId="26444"/>
    <cellStyle name="Comma 6 2 3 6" xfId="5355"/>
    <cellStyle name="Comma 6 2 3 6 2" xfId="10371"/>
    <cellStyle name="Comma 6 2 3 6 2 2" xfId="22814"/>
    <cellStyle name="Comma 6 2 3 6 2 2 2" xfId="47689"/>
    <cellStyle name="Comma 6 2 3 6 2 3" xfId="35256"/>
    <cellStyle name="Comma 6 2 3 6 3" xfId="17807"/>
    <cellStyle name="Comma 6 2 3 6 3 2" xfId="42682"/>
    <cellStyle name="Comma 6 2 3 6 4" xfId="30249"/>
    <cellStyle name="Comma 6 2 3 7" xfId="7932"/>
    <cellStyle name="Comma 6 2 3 7 2" xfId="20378"/>
    <cellStyle name="Comma 6 2 3 7 2 2" xfId="45253"/>
    <cellStyle name="Comma 6 2 3 7 3" xfId="32820"/>
    <cellStyle name="Comma 6 2 3 8" xfId="11825"/>
    <cellStyle name="Comma 6 2 3 8 2" xfId="24259"/>
    <cellStyle name="Comma 6 2 3 8 2 2" xfId="49134"/>
    <cellStyle name="Comma 6 2 3 8 3" xfId="36701"/>
    <cellStyle name="Comma 6 2 3 9" xfId="6585"/>
    <cellStyle name="Comma 6 2 3 9 2" xfId="19034"/>
    <cellStyle name="Comma 6 2 3 9 2 2" xfId="43909"/>
    <cellStyle name="Comma 6 2 3 9 3" xfId="31476"/>
    <cellStyle name="Comma 6 2 4" xfId="394"/>
    <cellStyle name="Comma 6 2 4 10" xfId="13210"/>
    <cellStyle name="Comma 6 2 4 10 2" xfId="38085"/>
    <cellStyle name="Comma 6 2 4 11" xfId="25644"/>
    <cellStyle name="Comma 6 2 4 2" xfId="754"/>
    <cellStyle name="Comma 6 2 4 2 2" xfId="1355"/>
    <cellStyle name="Comma 6 2 4 2 2 2" xfId="9459"/>
    <cellStyle name="Comma 6 2 4 2 2 2 2" xfId="21902"/>
    <cellStyle name="Comma 6 2 4 2 2 2 2 2" xfId="46777"/>
    <cellStyle name="Comma 6 2 4 2 2 2 3" xfId="34344"/>
    <cellStyle name="Comma 6 2 4 2 2 3" xfId="4441"/>
    <cellStyle name="Comma 6 2 4 2 2 3 2" xfId="16895"/>
    <cellStyle name="Comma 6 2 4 2 2 3 2 2" xfId="41770"/>
    <cellStyle name="Comma 6 2 4 2 2 3 3" xfId="29337"/>
    <cellStyle name="Comma 6 2 4 2 2 4" xfId="14155"/>
    <cellStyle name="Comma 6 2 4 2 2 4 2" xfId="39030"/>
    <cellStyle name="Comma 6 2 4 2 2 5" xfId="26589"/>
    <cellStyle name="Comma 6 2 4 2 3" xfId="5500"/>
    <cellStyle name="Comma 6 2 4 2 3 2" xfId="10516"/>
    <cellStyle name="Comma 6 2 4 2 3 2 2" xfId="22959"/>
    <cellStyle name="Comma 6 2 4 2 3 2 2 2" xfId="47834"/>
    <cellStyle name="Comma 6 2 4 2 3 2 3" xfId="35401"/>
    <cellStyle name="Comma 6 2 4 2 3 3" xfId="17952"/>
    <cellStyle name="Comma 6 2 4 2 3 3 2" xfId="42827"/>
    <cellStyle name="Comma 6 2 4 2 3 4" xfId="30394"/>
    <cellStyle name="Comma 6 2 4 2 4" xfId="8575"/>
    <cellStyle name="Comma 6 2 4 2 4 2" xfId="21019"/>
    <cellStyle name="Comma 6 2 4 2 4 2 2" xfId="45894"/>
    <cellStyle name="Comma 6 2 4 2 4 3" xfId="33461"/>
    <cellStyle name="Comma 6 2 4 2 5" xfId="11970"/>
    <cellStyle name="Comma 6 2 4 2 5 2" xfId="24404"/>
    <cellStyle name="Comma 6 2 4 2 5 2 2" xfId="49279"/>
    <cellStyle name="Comma 6 2 4 2 5 3" xfId="36846"/>
    <cellStyle name="Comma 6 2 4 2 6" xfId="7052"/>
    <cellStyle name="Comma 6 2 4 2 6 2" xfId="19501"/>
    <cellStyle name="Comma 6 2 4 2 6 2 2" xfId="44376"/>
    <cellStyle name="Comma 6 2 4 2 6 3" xfId="31943"/>
    <cellStyle name="Comma 6 2 4 2 7" xfId="3506"/>
    <cellStyle name="Comma 6 2 4 2 7 2" xfId="16012"/>
    <cellStyle name="Comma 6 2 4 2 7 2 2" xfId="40887"/>
    <cellStyle name="Comma 6 2 4 2 7 3" xfId="28446"/>
    <cellStyle name="Comma 6 2 4 2 8" xfId="13557"/>
    <cellStyle name="Comma 6 2 4 2 8 2" xfId="38432"/>
    <cellStyle name="Comma 6 2 4 2 9" xfId="25991"/>
    <cellStyle name="Comma 6 2 4 3" xfId="1703"/>
    <cellStyle name="Comma 6 2 4 3 2" xfId="4939"/>
    <cellStyle name="Comma 6 2 4 3 2 2" xfId="9956"/>
    <cellStyle name="Comma 6 2 4 3 2 2 2" xfId="22399"/>
    <cellStyle name="Comma 6 2 4 3 2 2 2 2" xfId="47274"/>
    <cellStyle name="Comma 6 2 4 3 2 2 3" xfId="34841"/>
    <cellStyle name="Comma 6 2 4 3 2 3" xfId="17392"/>
    <cellStyle name="Comma 6 2 4 3 2 3 2" xfId="42267"/>
    <cellStyle name="Comma 6 2 4 3 2 4" xfId="29834"/>
    <cellStyle name="Comma 6 2 4 3 3" xfId="5849"/>
    <cellStyle name="Comma 6 2 4 3 3 2" xfId="10864"/>
    <cellStyle name="Comma 6 2 4 3 3 2 2" xfId="23307"/>
    <cellStyle name="Comma 6 2 4 3 3 2 2 2" xfId="48182"/>
    <cellStyle name="Comma 6 2 4 3 3 2 3" xfId="35749"/>
    <cellStyle name="Comma 6 2 4 3 3 3" xfId="18300"/>
    <cellStyle name="Comma 6 2 4 3 3 3 2" xfId="43175"/>
    <cellStyle name="Comma 6 2 4 3 3 4" xfId="30742"/>
    <cellStyle name="Comma 6 2 4 3 4" xfId="8363"/>
    <cellStyle name="Comma 6 2 4 3 4 2" xfId="20807"/>
    <cellStyle name="Comma 6 2 4 3 4 2 2" xfId="45682"/>
    <cellStyle name="Comma 6 2 4 3 4 3" xfId="33249"/>
    <cellStyle name="Comma 6 2 4 3 5" xfId="12318"/>
    <cellStyle name="Comma 6 2 4 3 5 2" xfId="24752"/>
    <cellStyle name="Comma 6 2 4 3 5 2 2" xfId="49627"/>
    <cellStyle name="Comma 6 2 4 3 5 3" xfId="37194"/>
    <cellStyle name="Comma 6 2 4 3 6" xfId="7550"/>
    <cellStyle name="Comma 6 2 4 3 6 2" xfId="19998"/>
    <cellStyle name="Comma 6 2 4 3 6 2 2" xfId="44873"/>
    <cellStyle name="Comma 6 2 4 3 6 3" xfId="32440"/>
    <cellStyle name="Comma 6 2 4 3 7" xfId="3294"/>
    <cellStyle name="Comma 6 2 4 3 7 2" xfId="15800"/>
    <cellStyle name="Comma 6 2 4 3 7 2 2" xfId="40675"/>
    <cellStyle name="Comma 6 2 4 3 7 3" xfId="28234"/>
    <cellStyle name="Comma 6 2 4 3 8" xfId="14503"/>
    <cellStyle name="Comma 6 2 4 3 8 2" xfId="39378"/>
    <cellStyle name="Comma 6 2 4 3 9" xfId="26937"/>
    <cellStyle name="Comma 6 2 4 4" xfId="2312"/>
    <cellStyle name="Comma 6 2 4 4 2" xfId="6337"/>
    <cellStyle name="Comma 6 2 4 4 2 2" xfId="11352"/>
    <cellStyle name="Comma 6 2 4 4 2 2 2" xfId="23795"/>
    <cellStyle name="Comma 6 2 4 4 2 2 2 2" xfId="48670"/>
    <cellStyle name="Comma 6 2 4 4 2 2 3" xfId="36237"/>
    <cellStyle name="Comma 6 2 4 4 2 3" xfId="18788"/>
    <cellStyle name="Comma 6 2 4 4 2 3 2" xfId="43663"/>
    <cellStyle name="Comma 6 2 4 4 2 4" xfId="31230"/>
    <cellStyle name="Comma 6 2 4 4 3" xfId="12806"/>
    <cellStyle name="Comma 6 2 4 4 3 2" xfId="25240"/>
    <cellStyle name="Comma 6 2 4 4 3 2 2" xfId="50115"/>
    <cellStyle name="Comma 6 2 4 4 3 3" xfId="37682"/>
    <cellStyle name="Comma 6 2 4 4 4" xfId="9247"/>
    <cellStyle name="Comma 6 2 4 4 4 2" xfId="21690"/>
    <cellStyle name="Comma 6 2 4 4 4 2 2" xfId="46565"/>
    <cellStyle name="Comma 6 2 4 4 4 3" xfId="34132"/>
    <cellStyle name="Comma 6 2 4 4 5" xfId="4229"/>
    <cellStyle name="Comma 6 2 4 4 5 2" xfId="16683"/>
    <cellStyle name="Comma 6 2 4 4 5 2 2" xfId="41558"/>
    <cellStyle name="Comma 6 2 4 4 5 3" xfId="29125"/>
    <cellStyle name="Comma 6 2 4 4 6" xfId="14991"/>
    <cellStyle name="Comma 6 2 4 4 6 2" xfId="39866"/>
    <cellStyle name="Comma 6 2 4 4 7" xfId="27425"/>
    <cellStyle name="Comma 6 2 4 5" xfId="1148"/>
    <cellStyle name="Comma 6 2 4 5 2" xfId="10309"/>
    <cellStyle name="Comma 6 2 4 5 2 2" xfId="22752"/>
    <cellStyle name="Comma 6 2 4 5 2 2 2" xfId="47627"/>
    <cellStyle name="Comma 6 2 4 5 2 3" xfId="35194"/>
    <cellStyle name="Comma 6 2 4 5 3" xfId="5293"/>
    <cellStyle name="Comma 6 2 4 5 3 2" xfId="17745"/>
    <cellStyle name="Comma 6 2 4 5 3 2 2" xfId="42620"/>
    <cellStyle name="Comma 6 2 4 5 3 3" xfId="30187"/>
    <cellStyle name="Comma 6 2 4 5 4" xfId="13948"/>
    <cellStyle name="Comma 6 2 4 5 4 2" xfId="38823"/>
    <cellStyle name="Comma 6 2 4 5 5" xfId="26382"/>
    <cellStyle name="Comma 6 2 4 6" xfId="7870"/>
    <cellStyle name="Comma 6 2 4 6 2" xfId="20316"/>
    <cellStyle name="Comma 6 2 4 6 2 2" xfId="45191"/>
    <cellStyle name="Comma 6 2 4 6 3" xfId="32758"/>
    <cellStyle name="Comma 6 2 4 7" xfId="11763"/>
    <cellStyle name="Comma 6 2 4 7 2" xfId="24197"/>
    <cellStyle name="Comma 6 2 4 7 2 2" xfId="49072"/>
    <cellStyle name="Comma 6 2 4 7 3" xfId="36639"/>
    <cellStyle name="Comma 6 2 4 8" xfId="6840"/>
    <cellStyle name="Comma 6 2 4 8 2" xfId="19289"/>
    <cellStyle name="Comma 6 2 4 8 2 2" xfId="44164"/>
    <cellStyle name="Comma 6 2 4 8 3" xfId="31731"/>
    <cellStyle name="Comma 6 2 4 9" xfId="2791"/>
    <cellStyle name="Comma 6 2 4 9 2" xfId="15309"/>
    <cellStyle name="Comma 6 2 4 9 2 2" xfId="40184"/>
    <cellStyle name="Comma 6 2 4 9 3" xfId="27743"/>
    <cellStyle name="Comma 6 2 5" xfId="223"/>
    <cellStyle name="Comma 6 2 5 2" xfId="1351"/>
    <cellStyle name="Comma 6 2 5 2 2" xfId="9088"/>
    <cellStyle name="Comma 6 2 5 2 2 2" xfId="21531"/>
    <cellStyle name="Comma 6 2 5 2 2 2 2" xfId="46406"/>
    <cellStyle name="Comma 6 2 5 2 2 3" xfId="33973"/>
    <cellStyle name="Comma 6 2 5 2 3" xfId="4070"/>
    <cellStyle name="Comma 6 2 5 2 3 2" xfId="16524"/>
    <cellStyle name="Comma 6 2 5 2 3 2 2" xfId="41399"/>
    <cellStyle name="Comma 6 2 5 2 3 3" xfId="28966"/>
    <cellStyle name="Comma 6 2 5 2 4" xfId="14151"/>
    <cellStyle name="Comma 6 2 5 2 4 2" xfId="39026"/>
    <cellStyle name="Comma 6 2 5 2 5" xfId="26585"/>
    <cellStyle name="Comma 6 2 5 3" xfId="5496"/>
    <cellStyle name="Comma 6 2 5 3 2" xfId="10512"/>
    <cellStyle name="Comma 6 2 5 3 2 2" xfId="22955"/>
    <cellStyle name="Comma 6 2 5 3 2 2 2" xfId="47830"/>
    <cellStyle name="Comma 6 2 5 3 2 3" xfId="35397"/>
    <cellStyle name="Comma 6 2 5 3 3" xfId="17948"/>
    <cellStyle name="Comma 6 2 5 3 3 2" xfId="42823"/>
    <cellStyle name="Comma 6 2 5 3 4" xfId="30390"/>
    <cellStyle name="Comma 6 2 5 4" xfId="8204"/>
    <cellStyle name="Comma 6 2 5 4 2" xfId="20648"/>
    <cellStyle name="Comma 6 2 5 4 2 2" xfId="45523"/>
    <cellStyle name="Comma 6 2 5 4 3" xfId="33090"/>
    <cellStyle name="Comma 6 2 5 5" xfId="11966"/>
    <cellStyle name="Comma 6 2 5 5 2" xfId="24400"/>
    <cellStyle name="Comma 6 2 5 5 2 2" xfId="49275"/>
    <cellStyle name="Comma 6 2 5 5 3" xfId="36842"/>
    <cellStyle name="Comma 6 2 5 6" xfId="6681"/>
    <cellStyle name="Comma 6 2 5 6 2" xfId="19130"/>
    <cellStyle name="Comma 6 2 5 6 2 2" xfId="44005"/>
    <cellStyle name="Comma 6 2 5 6 3" xfId="31572"/>
    <cellStyle name="Comma 6 2 5 7" xfId="3135"/>
    <cellStyle name="Comma 6 2 5 7 2" xfId="15641"/>
    <cellStyle name="Comma 6 2 5 7 2 2" xfId="40516"/>
    <cellStyle name="Comma 6 2 5 7 3" xfId="28075"/>
    <cellStyle name="Comma 6 2 5 8" xfId="13051"/>
    <cellStyle name="Comma 6 2 5 8 2" xfId="37926"/>
    <cellStyle name="Comma 6 2 5 9" xfId="25485"/>
    <cellStyle name="Comma 6 2 6" xfId="589"/>
    <cellStyle name="Comma 6 2 6 2" xfId="1699"/>
    <cellStyle name="Comma 6 2 6 2 2" xfId="9455"/>
    <cellStyle name="Comma 6 2 6 2 2 2" xfId="21898"/>
    <cellStyle name="Comma 6 2 6 2 2 2 2" xfId="46773"/>
    <cellStyle name="Comma 6 2 6 2 2 3" xfId="34340"/>
    <cellStyle name="Comma 6 2 6 2 3" xfId="4437"/>
    <cellStyle name="Comma 6 2 6 2 3 2" xfId="16891"/>
    <cellStyle name="Comma 6 2 6 2 3 2 2" xfId="41766"/>
    <cellStyle name="Comma 6 2 6 2 3 3" xfId="29333"/>
    <cellStyle name="Comma 6 2 6 2 4" xfId="14499"/>
    <cellStyle name="Comma 6 2 6 2 4 2" xfId="39374"/>
    <cellStyle name="Comma 6 2 6 2 5" xfId="26933"/>
    <cellStyle name="Comma 6 2 6 3" xfId="5845"/>
    <cellStyle name="Comma 6 2 6 3 2" xfId="10860"/>
    <cellStyle name="Comma 6 2 6 3 2 2" xfId="23303"/>
    <cellStyle name="Comma 6 2 6 3 2 2 2" xfId="48178"/>
    <cellStyle name="Comma 6 2 6 3 2 3" xfId="35745"/>
    <cellStyle name="Comma 6 2 6 3 3" xfId="18296"/>
    <cellStyle name="Comma 6 2 6 3 3 2" xfId="43171"/>
    <cellStyle name="Comma 6 2 6 3 4" xfId="30738"/>
    <cellStyle name="Comma 6 2 6 4" xfId="8571"/>
    <cellStyle name="Comma 6 2 6 4 2" xfId="21015"/>
    <cellStyle name="Comma 6 2 6 4 2 2" xfId="45890"/>
    <cellStyle name="Comma 6 2 6 4 3" xfId="33457"/>
    <cellStyle name="Comma 6 2 6 5" xfId="12314"/>
    <cellStyle name="Comma 6 2 6 5 2" xfId="24748"/>
    <cellStyle name="Comma 6 2 6 5 2 2" xfId="49623"/>
    <cellStyle name="Comma 6 2 6 5 3" xfId="37190"/>
    <cellStyle name="Comma 6 2 6 6" xfId="7048"/>
    <cellStyle name="Comma 6 2 6 6 2" xfId="19497"/>
    <cellStyle name="Comma 6 2 6 6 2 2" xfId="44372"/>
    <cellStyle name="Comma 6 2 6 6 3" xfId="31939"/>
    <cellStyle name="Comma 6 2 6 7" xfId="3502"/>
    <cellStyle name="Comma 6 2 6 7 2" xfId="16008"/>
    <cellStyle name="Comma 6 2 6 7 2 2" xfId="40883"/>
    <cellStyle name="Comma 6 2 6 7 3" xfId="28442"/>
    <cellStyle name="Comma 6 2 6 8" xfId="13398"/>
    <cellStyle name="Comma 6 2 6 8 2" xfId="38273"/>
    <cellStyle name="Comma 6 2 6 9" xfId="25832"/>
    <cellStyle name="Comma 6 2 7" xfId="2141"/>
    <cellStyle name="Comma 6 2 7 2" xfId="4780"/>
    <cellStyle name="Comma 6 2 7 2 2" xfId="9797"/>
    <cellStyle name="Comma 6 2 7 2 2 2" xfId="22240"/>
    <cellStyle name="Comma 6 2 7 2 2 2 2" xfId="47115"/>
    <cellStyle name="Comma 6 2 7 2 2 3" xfId="34682"/>
    <cellStyle name="Comma 6 2 7 2 3" xfId="17233"/>
    <cellStyle name="Comma 6 2 7 2 3 2" xfId="42108"/>
    <cellStyle name="Comma 6 2 7 2 4" xfId="29675"/>
    <cellStyle name="Comma 6 2 7 3" xfId="6178"/>
    <cellStyle name="Comma 6 2 7 3 2" xfId="11193"/>
    <cellStyle name="Comma 6 2 7 3 2 2" xfId="23636"/>
    <cellStyle name="Comma 6 2 7 3 2 2 2" xfId="48511"/>
    <cellStyle name="Comma 6 2 7 3 2 3" xfId="36078"/>
    <cellStyle name="Comma 6 2 7 3 3" xfId="18629"/>
    <cellStyle name="Comma 6 2 7 3 3 2" xfId="43504"/>
    <cellStyle name="Comma 6 2 7 3 4" xfId="31071"/>
    <cellStyle name="Comma 6 2 7 4" xfId="8043"/>
    <cellStyle name="Comma 6 2 7 4 2" xfId="20489"/>
    <cellStyle name="Comma 6 2 7 4 2 2" xfId="45364"/>
    <cellStyle name="Comma 6 2 7 4 3" xfId="32931"/>
    <cellStyle name="Comma 6 2 7 5" xfId="12647"/>
    <cellStyle name="Comma 6 2 7 5 2" xfId="25081"/>
    <cellStyle name="Comma 6 2 7 5 2 2" xfId="49956"/>
    <cellStyle name="Comma 6 2 7 5 3" xfId="37523"/>
    <cellStyle name="Comma 6 2 7 6" xfId="7391"/>
    <cellStyle name="Comma 6 2 7 6 2" xfId="19839"/>
    <cellStyle name="Comma 6 2 7 6 2 2" xfId="44714"/>
    <cellStyle name="Comma 6 2 7 6 3" xfId="32281"/>
    <cellStyle name="Comma 6 2 7 7" xfId="2970"/>
    <cellStyle name="Comma 6 2 7 7 2" xfId="15482"/>
    <cellStyle name="Comma 6 2 7 7 2 2" xfId="40357"/>
    <cellStyle name="Comma 6 2 7 7 3" xfId="27916"/>
    <cellStyle name="Comma 6 2 7 8" xfId="14832"/>
    <cellStyle name="Comma 6 2 7 8 2" xfId="39707"/>
    <cellStyle name="Comma 6 2 7 9" xfId="27266"/>
    <cellStyle name="Comma 6 2 8" xfId="989"/>
    <cellStyle name="Comma 6 2 8 2" xfId="8930"/>
    <cellStyle name="Comma 6 2 8 2 2" xfId="21373"/>
    <cellStyle name="Comma 6 2 8 2 2 2" xfId="46248"/>
    <cellStyle name="Comma 6 2 8 2 3" xfId="33815"/>
    <cellStyle name="Comma 6 2 8 3" xfId="3912"/>
    <cellStyle name="Comma 6 2 8 3 2" xfId="16366"/>
    <cellStyle name="Comma 6 2 8 3 2 2" xfId="41241"/>
    <cellStyle name="Comma 6 2 8 3 3" xfId="28808"/>
    <cellStyle name="Comma 6 2 8 4" xfId="13789"/>
    <cellStyle name="Comma 6 2 8 4 2" xfId="38664"/>
    <cellStyle name="Comma 6 2 8 5" xfId="26223"/>
    <cellStyle name="Comma 6 2 9" xfId="5132"/>
    <cellStyle name="Comma 6 2 9 2" xfId="10148"/>
    <cellStyle name="Comma 6 2 9 2 2" xfId="22591"/>
    <cellStyle name="Comma 6 2 9 2 2 2" xfId="47466"/>
    <cellStyle name="Comma 6 2 9 2 3" xfId="35033"/>
    <cellStyle name="Comma 6 2 9 3" xfId="17584"/>
    <cellStyle name="Comma 6 2 9 3 2" xfId="42459"/>
    <cellStyle name="Comma 6 2 9 4" xfId="30026"/>
    <cellStyle name="Comma 6 3" xfId="178"/>
    <cellStyle name="Comma 6 3 10" xfId="6566"/>
    <cellStyle name="Comma 6 3 10 2" xfId="19015"/>
    <cellStyle name="Comma 6 3 10 2 2" xfId="43890"/>
    <cellStyle name="Comma 6 3 10 3" xfId="31457"/>
    <cellStyle name="Comma 6 3 11" xfId="2734"/>
    <cellStyle name="Comma 6 3 11 2" xfId="15252"/>
    <cellStyle name="Comma 6 3 11 2 2" xfId="40127"/>
    <cellStyle name="Comma 6 3 11 3" xfId="27686"/>
    <cellStyle name="Comma 6 3 12" xfId="13008"/>
    <cellStyle name="Comma 6 3 12 2" xfId="37883"/>
    <cellStyle name="Comma 6 3 13" xfId="25442"/>
    <cellStyle name="Comma 6 3 2" xfId="438"/>
    <cellStyle name="Comma 6 3 2 10" xfId="13253"/>
    <cellStyle name="Comma 6 3 2 10 2" xfId="38128"/>
    <cellStyle name="Comma 6 3 2 11" xfId="25687"/>
    <cellStyle name="Comma 6 3 2 2" xfId="798"/>
    <cellStyle name="Comma 6 3 2 2 2" xfId="1357"/>
    <cellStyle name="Comma 6 3 2 2 2 2" xfId="9461"/>
    <cellStyle name="Comma 6 3 2 2 2 2 2" xfId="21904"/>
    <cellStyle name="Comma 6 3 2 2 2 2 2 2" xfId="46779"/>
    <cellStyle name="Comma 6 3 2 2 2 2 3" xfId="34346"/>
    <cellStyle name="Comma 6 3 2 2 2 3" xfId="4443"/>
    <cellStyle name="Comma 6 3 2 2 2 3 2" xfId="16897"/>
    <cellStyle name="Comma 6 3 2 2 2 3 2 2" xfId="41772"/>
    <cellStyle name="Comma 6 3 2 2 2 3 3" xfId="29339"/>
    <cellStyle name="Comma 6 3 2 2 2 4" xfId="14157"/>
    <cellStyle name="Comma 6 3 2 2 2 4 2" xfId="39032"/>
    <cellStyle name="Comma 6 3 2 2 2 5" xfId="26591"/>
    <cellStyle name="Comma 6 3 2 2 3" xfId="5502"/>
    <cellStyle name="Comma 6 3 2 2 3 2" xfId="10518"/>
    <cellStyle name="Comma 6 3 2 2 3 2 2" xfId="22961"/>
    <cellStyle name="Comma 6 3 2 2 3 2 2 2" xfId="47836"/>
    <cellStyle name="Comma 6 3 2 2 3 2 3" xfId="35403"/>
    <cellStyle name="Comma 6 3 2 2 3 3" xfId="17954"/>
    <cellStyle name="Comma 6 3 2 2 3 3 2" xfId="42829"/>
    <cellStyle name="Comma 6 3 2 2 3 4" xfId="30396"/>
    <cellStyle name="Comma 6 3 2 2 4" xfId="8577"/>
    <cellStyle name="Comma 6 3 2 2 4 2" xfId="21021"/>
    <cellStyle name="Comma 6 3 2 2 4 2 2" xfId="45896"/>
    <cellStyle name="Comma 6 3 2 2 4 3" xfId="33463"/>
    <cellStyle name="Comma 6 3 2 2 5" xfId="11972"/>
    <cellStyle name="Comma 6 3 2 2 5 2" xfId="24406"/>
    <cellStyle name="Comma 6 3 2 2 5 2 2" xfId="49281"/>
    <cellStyle name="Comma 6 3 2 2 5 3" xfId="36848"/>
    <cellStyle name="Comma 6 3 2 2 6" xfId="7054"/>
    <cellStyle name="Comma 6 3 2 2 6 2" xfId="19503"/>
    <cellStyle name="Comma 6 3 2 2 6 2 2" xfId="44378"/>
    <cellStyle name="Comma 6 3 2 2 6 3" xfId="31945"/>
    <cellStyle name="Comma 6 3 2 2 7" xfId="3508"/>
    <cellStyle name="Comma 6 3 2 2 7 2" xfId="16014"/>
    <cellStyle name="Comma 6 3 2 2 7 2 2" xfId="40889"/>
    <cellStyle name="Comma 6 3 2 2 7 3" xfId="28448"/>
    <cellStyle name="Comma 6 3 2 2 8" xfId="13600"/>
    <cellStyle name="Comma 6 3 2 2 8 2" xfId="38475"/>
    <cellStyle name="Comma 6 3 2 2 9" xfId="26034"/>
    <cellStyle name="Comma 6 3 2 3" xfId="1705"/>
    <cellStyle name="Comma 6 3 2 3 2" xfId="4982"/>
    <cellStyle name="Comma 6 3 2 3 2 2" xfId="9999"/>
    <cellStyle name="Comma 6 3 2 3 2 2 2" xfId="22442"/>
    <cellStyle name="Comma 6 3 2 3 2 2 2 2" xfId="47317"/>
    <cellStyle name="Comma 6 3 2 3 2 2 3" xfId="34884"/>
    <cellStyle name="Comma 6 3 2 3 2 3" xfId="17435"/>
    <cellStyle name="Comma 6 3 2 3 2 3 2" xfId="42310"/>
    <cellStyle name="Comma 6 3 2 3 2 4" xfId="29877"/>
    <cellStyle name="Comma 6 3 2 3 3" xfId="5851"/>
    <cellStyle name="Comma 6 3 2 3 3 2" xfId="10866"/>
    <cellStyle name="Comma 6 3 2 3 3 2 2" xfId="23309"/>
    <cellStyle name="Comma 6 3 2 3 3 2 2 2" xfId="48184"/>
    <cellStyle name="Comma 6 3 2 3 3 2 3" xfId="35751"/>
    <cellStyle name="Comma 6 3 2 3 3 3" xfId="18302"/>
    <cellStyle name="Comma 6 3 2 3 3 3 2" xfId="43177"/>
    <cellStyle name="Comma 6 3 2 3 3 4" xfId="30744"/>
    <cellStyle name="Comma 6 3 2 3 4" xfId="8406"/>
    <cellStyle name="Comma 6 3 2 3 4 2" xfId="20850"/>
    <cellStyle name="Comma 6 3 2 3 4 2 2" xfId="45725"/>
    <cellStyle name="Comma 6 3 2 3 4 3" xfId="33292"/>
    <cellStyle name="Comma 6 3 2 3 5" xfId="12320"/>
    <cellStyle name="Comma 6 3 2 3 5 2" xfId="24754"/>
    <cellStyle name="Comma 6 3 2 3 5 2 2" xfId="49629"/>
    <cellStyle name="Comma 6 3 2 3 5 3" xfId="37196"/>
    <cellStyle name="Comma 6 3 2 3 6" xfId="7593"/>
    <cellStyle name="Comma 6 3 2 3 6 2" xfId="20041"/>
    <cellStyle name="Comma 6 3 2 3 6 2 2" xfId="44916"/>
    <cellStyle name="Comma 6 3 2 3 6 3" xfId="32483"/>
    <cellStyle name="Comma 6 3 2 3 7" xfId="3337"/>
    <cellStyle name="Comma 6 3 2 3 7 2" xfId="15843"/>
    <cellStyle name="Comma 6 3 2 3 7 2 2" xfId="40718"/>
    <cellStyle name="Comma 6 3 2 3 7 3" xfId="28277"/>
    <cellStyle name="Comma 6 3 2 3 8" xfId="14505"/>
    <cellStyle name="Comma 6 3 2 3 8 2" xfId="39380"/>
    <cellStyle name="Comma 6 3 2 3 9" xfId="26939"/>
    <cellStyle name="Comma 6 3 2 4" xfId="2356"/>
    <cellStyle name="Comma 6 3 2 4 2" xfId="6380"/>
    <cellStyle name="Comma 6 3 2 4 2 2" xfId="11395"/>
    <cellStyle name="Comma 6 3 2 4 2 2 2" xfId="23838"/>
    <cellStyle name="Comma 6 3 2 4 2 2 2 2" xfId="48713"/>
    <cellStyle name="Comma 6 3 2 4 2 2 3" xfId="36280"/>
    <cellStyle name="Comma 6 3 2 4 2 3" xfId="18831"/>
    <cellStyle name="Comma 6 3 2 4 2 3 2" xfId="43706"/>
    <cellStyle name="Comma 6 3 2 4 2 4" xfId="31273"/>
    <cellStyle name="Comma 6 3 2 4 3" xfId="12849"/>
    <cellStyle name="Comma 6 3 2 4 3 2" xfId="25283"/>
    <cellStyle name="Comma 6 3 2 4 3 2 2" xfId="50158"/>
    <cellStyle name="Comma 6 3 2 4 3 3" xfId="37725"/>
    <cellStyle name="Comma 6 3 2 4 4" xfId="9290"/>
    <cellStyle name="Comma 6 3 2 4 4 2" xfId="21733"/>
    <cellStyle name="Comma 6 3 2 4 4 2 2" xfId="46608"/>
    <cellStyle name="Comma 6 3 2 4 4 3" xfId="34175"/>
    <cellStyle name="Comma 6 3 2 4 5" xfId="4272"/>
    <cellStyle name="Comma 6 3 2 4 5 2" xfId="16726"/>
    <cellStyle name="Comma 6 3 2 4 5 2 2" xfId="41601"/>
    <cellStyle name="Comma 6 3 2 4 5 3" xfId="29168"/>
    <cellStyle name="Comma 6 3 2 4 6" xfId="15034"/>
    <cellStyle name="Comma 6 3 2 4 6 2" xfId="39909"/>
    <cellStyle name="Comma 6 3 2 4 7" xfId="27468"/>
    <cellStyle name="Comma 6 3 2 5" xfId="1191"/>
    <cellStyle name="Comma 6 3 2 5 2" xfId="10352"/>
    <cellStyle name="Comma 6 3 2 5 2 2" xfId="22795"/>
    <cellStyle name="Comma 6 3 2 5 2 2 2" xfId="47670"/>
    <cellStyle name="Comma 6 3 2 5 2 3" xfId="35237"/>
    <cellStyle name="Comma 6 3 2 5 3" xfId="5336"/>
    <cellStyle name="Comma 6 3 2 5 3 2" xfId="17788"/>
    <cellStyle name="Comma 6 3 2 5 3 2 2" xfId="42663"/>
    <cellStyle name="Comma 6 3 2 5 3 3" xfId="30230"/>
    <cellStyle name="Comma 6 3 2 5 4" xfId="13991"/>
    <cellStyle name="Comma 6 3 2 5 4 2" xfId="38866"/>
    <cellStyle name="Comma 6 3 2 5 5" xfId="26425"/>
    <cellStyle name="Comma 6 3 2 6" xfId="7913"/>
    <cellStyle name="Comma 6 3 2 6 2" xfId="20359"/>
    <cellStyle name="Comma 6 3 2 6 2 2" xfId="45234"/>
    <cellStyle name="Comma 6 3 2 6 3" xfId="32801"/>
    <cellStyle name="Comma 6 3 2 7" xfId="11806"/>
    <cellStyle name="Comma 6 3 2 7 2" xfId="24240"/>
    <cellStyle name="Comma 6 3 2 7 2 2" xfId="49115"/>
    <cellStyle name="Comma 6 3 2 7 3" xfId="36682"/>
    <cellStyle name="Comma 6 3 2 8" xfId="6883"/>
    <cellStyle name="Comma 6 3 2 8 2" xfId="19332"/>
    <cellStyle name="Comma 6 3 2 8 2 2" xfId="44207"/>
    <cellStyle name="Comma 6 3 2 8 3" xfId="31774"/>
    <cellStyle name="Comma 6 3 2 9" xfId="2834"/>
    <cellStyle name="Comma 6 3 2 9 2" xfId="15352"/>
    <cellStyle name="Comma 6 3 2 9 2 2" xfId="40227"/>
    <cellStyle name="Comma 6 3 2 9 3" xfId="27786"/>
    <cellStyle name="Comma 6 3 3" xfId="336"/>
    <cellStyle name="Comma 6 3 3 2" xfId="1356"/>
    <cellStyle name="Comma 6 3 3 2 2" xfId="9190"/>
    <cellStyle name="Comma 6 3 3 2 2 2" xfId="21633"/>
    <cellStyle name="Comma 6 3 3 2 2 2 2" xfId="46508"/>
    <cellStyle name="Comma 6 3 3 2 2 3" xfId="34075"/>
    <cellStyle name="Comma 6 3 3 2 3" xfId="4172"/>
    <cellStyle name="Comma 6 3 3 2 3 2" xfId="16626"/>
    <cellStyle name="Comma 6 3 3 2 3 2 2" xfId="41501"/>
    <cellStyle name="Comma 6 3 3 2 3 3" xfId="29068"/>
    <cellStyle name="Comma 6 3 3 2 4" xfId="14156"/>
    <cellStyle name="Comma 6 3 3 2 4 2" xfId="39031"/>
    <cellStyle name="Comma 6 3 3 2 5" xfId="26590"/>
    <cellStyle name="Comma 6 3 3 3" xfId="5501"/>
    <cellStyle name="Comma 6 3 3 3 2" xfId="10517"/>
    <cellStyle name="Comma 6 3 3 3 2 2" xfId="22960"/>
    <cellStyle name="Comma 6 3 3 3 2 2 2" xfId="47835"/>
    <cellStyle name="Comma 6 3 3 3 2 3" xfId="35402"/>
    <cellStyle name="Comma 6 3 3 3 3" xfId="17953"/>
    <cellStyle name="Comma 6 3 3 3 3 2" xfId="42828"/>
    <cellStyle name="Comma 6 3 3 3 4" xfId="30395"/>
    <cellStyle name="Comma 6 3 3 4" xfId="8306"/>
    <cellStyle name="Comma 6 3 3 4 2" xfId="20750"/>
    <cellStyle name="Comma 6 3 3 4 2 2" xfId="45625"/>
    <cellStyle name="Comma 6 3 3 4 3" xfId="33192"/>
    <cellStyle name="Comma 6 3 3 5" xfId="11971"/>
    <cellStyle name="Comma 6 3 3 5 2" xfId="24405"/>
    <cellStyle name="Comma 6 3 3 5 2 2" xfId="49280"/>
    <cellStyle name="Comma 6 3 3 5 3" xfId="36847"/>
    <cellStyle name="Comma 6 3 3 6" xfId="6783"/>
    <cellStyle name="Comma 6 3 3 6 2" xfId="19232"/>
    <cellStyle name="Comma 6 3 3 6 2 2" xfId="44107"/>
    <cellStyle name="Comma 6 3 3 6 3" xfId="31674"/>
    <cellStyle name="Comma 6 3 3 7" xfId="3237"/>
    <cellStyle name="Comma 6 3 3 7 2" xfId="15743"/>
    <cellStyle name="Comma 6 3 3 7 2 2" xfId="40618"/>
    <cellStyle name="Comma 6 3 3 7 3" xfId="28177"/>
    <cellStyle name="Comma 6 3 3 8" xfId="13153"/>
    <cellStyle name="Comma 6 3 3 8 2" xfId="38028"/>
    <cellStyle name="Comma 6 3 3 9" xfId="25587"/>
    <cellStyle name="Comma 6 3 4" xfId="697"/>
    <cellStyle name="Comma 6 3 4 2" xfId="1704"/>
    <cellStyle name="Comma 6 3 4 2 2" xfId="9460"/>
    <cellStyle name="Comma 6 3 4 2 2 2" xfId="21903"/>
    <cellStyle name="Comma 6 3 4 2 2 2 2" xfId="46778"/>
    <cellStyle name="Comma 6 3 4 2 2 3" xfId="34345"/>
    <cellStyle name="Comma 6 3 4 2 3" xfId="4442"/>
    <cellStyle name="Comma 6 3 4 2 3 2" xfId="16896"/>
    <cellStyle name="Comma 6 3 4 2 3 2 2" xfId="41771"/>
    <cellStyle name="Comma 6 3 4 2 3 3" xfId="29338"/>
    <cellStyle name="Comma 6 3 4 2 4" xfId="14504"/>
    <cellStyle name="Comma 6 3 4 2 4 2" xfId="39379"/>
    <cellStyle name="Comma 6 3 4 2 5" xfId="26938"/>
    <cellStyle name="Comma 6 3 4 3" xfId="5850"/>
    <cellStyle name="Comma 6 3 4 3 2" xfId="10865"/>
    <cellStyle name="Comma 6 3 4 3 2 2" xfId="23308"/>
    <cellStyle name="Comma 6 3 4 3 2 2 2" xfId="48183"/>
    <cellStyle name="Comma 6 3 4 3 2 3" xfId="35750"/>
    <cellStyle name="Comma 6 3 4 3 3" xfId="18301"/>
    <cellStyle name="Comma 6 3 4 3 3 2" xfId="43176"/>
    <cellStyle name="Comma 6 3 4 3 4" xfId="30743"/>
    <cellStyle name="Comma 6 3 4 4" xfId="8576"/>
    <cellStyle name="Comma 6 3 4 4 2" xfId="21020"/>
    <cellStyle name="Comma 6 3 4 4 2 2" xfId="45895"/>
    <cellStyle name="Comma 6 3 4 4 3" xfId="33462"/>
    <cellStyle name="Comma 6 3 4 5" xfId="12319"/>
    <cellStyle name="Comma 6 3 4 5 2" xfId="24753"/>
    <cellStyle name="Comma 6 3 4 5 2 2" xfId="49628"/>
    <cellStyle name="Comma 6 3 4 5 3" xfId="37195"/>
    <cellStyle name="Comma 6 3 4 6" xfId="7053"/>
    <cellStyle name="Comma 6 3 4 6 2" xfId="19502"/>
    <cellStyle name="Comma 6 3 4 6 2 2" xfId="44377"/>
    <cellStyle name="Comma 6 3 4 6 3" xfId="31944"/>
    <cellStyle name="Comma 6 3 4 7" xfId="3507"/>
    <cellStyle name="Comma 6 3 4 7 2" xfId="16013"/>
    <cellStyle name="Comma 6 3 4 7 2 2" xfId="40888"/>
    <cellStyle name="Comma 6 3 4 7 3" xfId="28447"/>
    <cellStyle name="Comma 6 3 4 8" xfId="13500"/>
    <cellStyle name="Comma 6 3 4 8 2" xfId="38375"/>
    <cellStyle name="Comma 6 3 4 9" xfId="25934"/>
    <cellStyle name="Comma 6 3 5" xfId="2254"/>
    <cellStyle name="Comma 6 3 5 2" xfId="4882"/>
    <cellStyle name="Comma 6 3 5 2 2" xfId="9899"/>
    <cellStyle name="Comma 6 3 5 2 2 2" xfId="22342"/>
    <cellStyle name="Comma 6 3 5 2 2 2 2" xfId="47217"/>
    <cellStyle name="Comma 6 3 5 2 2 3" xfId="34784"/>
    <cellStyle name="Comma 6 3 5 2 3" xfId="17335"/>
    <cellStyle name="Comma 6 3 5 2 3 2" xfId="42210"/>
    <cellStyle name="Comma 6 3 5 2 4" xfId="29777"/>
    <cellStyle name="Comma 6 3 5 3" xfId="6280"/>
    <cellStyle name="Comma 6 3 5 3 2" xfId="11295"/>
    <cellStyle name="Comma 6 3 5 3 2 2" xfId="23738"/>
    <cellStyle name="Comma 6 3 5 3 2 2 2" xfId="48613"/>
    <cellStyle name="Comma 6 3 5 3 2 3" xfId="36180"/>
    <cellStyle name="Comma 6 3 5 3 3" xfId="18731"/>
    <cellStyle name="Comma 6 3 5 3 3 2" xfId="43606"/>
    <cellStyle name="Comma 6 3 5 3 4" xfId="31173"/>
    <cellStyle name="Comma 6 3 5 4" xfId="8087"/>
    <cellStyle name="Comma 6 3 5 4 2" xfId="20533"/>
    <cellStyle name="Comma 6 3 5 4 2 2" xfId="45408"/>
    <cellStyle name="Comma 6 3 5 4 3" xfId="32975"/>
    <cellStyle name="Comma 6 3 5 5" xfId="12749"/>
    <cellStyle name="Comma 6 3 5 5 2" xfId="25183"/>
    <cellStyle name="Comma 6 3 5 5 2 2" xfId="50058"/>
    <cellStyle name="Comma 6 3 5 5 3" xfId="37625"/>
    <cellStyle name="Comma 6 3 5 6" xfId="7493"/>
    <cellStyle name="Comma 6 3 5 6 2" xfId="19941"/>
    <cellStyle name="Comma 6 3 5 6 2 2" xfId="44816"/>
    <cellStyle name="Comma 6 3 5 6 3" xfId="32383"/>
    <cellStyle name="Comma 6 3 5 7" xfId="3016"/>
    <cellStyle name="Comma 6 3 5 7 2" xfId="15526"/>
    <cellStyle name="Comma 6 3 5 7 2 2" xfId="40401"/>
    <cellStyle name="Comma 6 3 5 7 3" xfId="27960"/>
    <cellStyle name="Comma 6 3 5 8" xfId="14934"/>
    <cellStyle name="Comma 6 3 5 8 2" xfId="39809"/>
    <cellStyle name="Comma 6 3 5 9" xfId="27368"/>
    <cellStyle name="Comma 6 3 6" xfId="1091"/>
    <cellStyle name="Comma 6 3 6 2" xfId="8973"/>
    <cellStyle name="Comma 6 3 6 2 2" xfId="21416"/>
    <cellStyle name="Comma 6 3 6 2 2 2" xfId="46291"/>
    <cellStyle name="Comma 6 3 6 2 3" xfId="33858"/>
    <cellStyle name="Comma 6 3 6 3" xfId="3955"/>
    <cellStyle name="Comma 6 3 6 3 2" xfId="16409"/>
    <cellStyle name="Comma 6 3 6 3 2 2" xfId="41284"/>
    <cellStyle name="Comma 6 3 6 3 3" xfId="28851"/>
    <cellStyle name="Comma 6 3 6 4" xfId="13891"/>
    <cellStyle name="Comma 6 3 6 4 2" xfId="38766"/>
    <cellStyle name="Comma 6 3 6 5" xfId="26325"/>
    <cellStyle name="Comma 6 3 7" xfId="5236"/>
    <cellStyle name="Comma 6 3 7 2" xfId="10252"/>
    <cellStyle name="Comma 6 3 7 2 2" xfId="22695"/>
    <cellStyle name="Comma 6 3 7 2 2 2" xfId="47570"/>
    <cellStyle name="Comma 6 3 7 2 3" xfId="35137"/>
    <cellStyle name="Comma 6 3 7 3" xfId="17688"/>
    <cellStyle name="Comma 6 3 7 3 2" xfId="42563"/>
    <cellStyle name="Comma 6 3 7 4" xfId="30130"/>
    <cellStyle name="Comma 6 3 8" xfId="7813"/>
    <cellStyle name="Comma 6 3 8 2" xfId="20259"/>
    <cellStyle name="Comma 6 3 8 2 2" xfId="45134"/>
    <cellStyle name="Comma 6 3 8 3" xfId="32701"/>
    <cellStyle name="Comma 6 3 9" xfId="11706"/>
    <cellStyle name="Comma 6 3 9 2" xfId="24140"/>
    <cellStyle name="Comma 6 3 9 2 2" xfId="49015"/>
    <cellStyle name="Comma 6 3 9 3" xfId="36582"/>
    <cellStyle name="Comma 6 4" xfId="269"/>
    <cellStyle name="Comma 6 4 10" xfId="6609"/>
    <cellStyle name="Comma 6 4 10 2" xfId="19058"/>
    <cellStyle name="Comma 6 4 10 2 2" xfId="43933"/>
    <cellStyle name="Comma 6 4 10 3" xfId="31500"/>
    <cellStyle name="Comma 6 4 11" xfId="2672"/>
    <cellStyle name="Comma 6 4 11 2" xfId="15190"/>
    <cellStyle name="Comma 6 4 11 2 2" xfId="40065"/>
    <cellStyle name="Comma 6 4 11 3" xfId="27624"/>
    <cellStyle name="Comma 6 4 12" xfId="13091"/>
    <cellStyle name="Comma 6 4 12 2" xfId="37966"/>
    <cellStyle name="Comma 6 4 13" xfId="25525"/>
    <cellStyle name="Comma 6 4 2" xfId="483"/>
    <cellStyle name="Comma 6 4 2 10" xfId="13296"/>
    <cellStyle name="Comma 6 4 2 10 2" xfId="38171"/>
    <cellStyle name="Comma 6 4 2 11" xfId="25730"/>
    <cellStyle name="Comma 6 4 2 2" xfId="842"/>
    <cellStyle name="Comma 6 4 2 2 2" xfId="1359"/>
    <cellStyle name="Comma 6 4 2 2 2 2" xfId="9463"/>
    <cellStyle name="Comma 6 4 2 2 2 2 2" xfId="21906"/>
    <cellStyle name="Comma 6 4 2 2 2 2 2 2" xfId="46781"/>
    <cellStyle name="Comma 6 4 2 2 2 2 3" xfId="34348"/>
    <cellStyle name="Comma 6 4 2 2 2 3" xfId="4445"/>
    <cellStyle name="Comma 6 4 2 2 2 3 2" xfId="16899"/>
    <cellStyle name="Comma 6 4 2 2 2 3 2 2" xfId="41774"/>
    <cellStyle name="Comma 6 4 2 2 2 3 3" xfId="29341"/>
    <cellStyle name="Comma 6 4 2 2 2 4" xfId="14159"/>
    <cellStyle name="Comma 6 4 2 2 2 4 2" xfId="39034"/>
    <cellStyle name="Comma 6 4 2 2 2 5" xfId="26593"/>
    <cellStyle name="Comma 6 4 2 2 3" xfId="5504"/>
    <cellStyle name="Comma 6 4 2 2 3 2" xfId="10520"/>
    <cellStyle name="Comma 6 4 2 2 3 2 2" xfId="22963"/>
    <cellStyle name="Comma 6 4 2 2 3 2 2 2" xfId="47838"/>
    <cellStyle name="Comma 6 4 2 2 3 2 3" xfId="35405"/>
    <cellStyle name="Comma 6 4 2 2 3 3" xfId="17956"/>
    <cellStyle name="Comma 6 4 2 2 3 3 2" xfId="42831"/>
    <cellStyle name="Comma 6 4 2 2 3 4" xfId="30398"/>
    <cellStyle name="Comma 6 4 2 2 4" xfId="8579"/>
    <cellStyle name="Comma 6 4 2 2 4 2" xfId="21023"/>
    <cellStyle name="Comma 6 4 2 2 4 2 2" xfId="45898"/>
    <cellStyle name="Comma 6 4 2 2 4 3" xfId="33465"/>
    <cellStyle name="Comma 6 4 2 2 5" xfId="11974"/>
    <cellStyle name="Comma 6 4 2 2 5 2" xfId="24408"/>
    <cellStyle name="Comma 6 4 2 2 5 2 2" xfId="49283"/>
    <cellStyle name="Comma 6 4 2 2 5 3" xfId="36850"/>
    <cellStyle name="Comma 6 4 2 2 6" xfId="7056"/>
    <cellStyle name="Comma 6 4 2 2 6 2" xfId="19505"/>
    <cellStyle name="Comma 6 4 2 2 6 2 2" xfId="44380"/>
    <cellStyle name="Comma 6 4 2 2 6 3" xfId="31947"/>
    <cellStyle name="Comma 6 4 2 2 7" xfId="3510"/>
    <cellStyle name="Comma 6 4 2 2 7 2" xfId="16016"/>
    <cellStyle name="Comma 6 4 2 2 7 2 2" xfId="40891"/>
    <cellStyle name="Comma 6 4 2 2 7 3" xfId="28450"/>
    <cellStyle name="Comma 6 4 2 2 8" xfId="13643"/>
    <cellStyle name="Comma 6 4 2 2 8 2" xfId="38518"/>
    <cellStyle name="Comma 6 4 2 2 9" xfId="26077"/>
    <cellStyle name="Comma 6 4 2 3" xfId="1707"/>
    <cellStyle name="Comma 6 4 2 3 2" xfId="5025"/>
    <cellStyle name="Comma 6 4 2 3 2 2" xfId="10042"/>
    <cellStyle name="Comma 6 4 2 3 2 2 2" xfId="22485"/>
    <cellStyle name="Comma 6 4 2 3 2 2 2 2" xfId="47360"/>
    <cellStyle name="Comma 6 4 2 3 2 2 3" xfId="34927"/>
    <cellStyle name="Comma 6 4 2 3 2 3" xfId="17478"/>
    <cellStyle name="Comma 6 4 2 3 2 3 2" xfId="42353"/>
    <cellStyle name="Comma 6 4 2 3 2 4" xfId="29920"/>
    <cellStyle name="Comma 6 4 2 3 3" xfId="5853"/>
    <cellStyle name="Comma 6 4 2 3 3 2" xfId="10868"/>
    <cellStyle name="Comma 6 4 2 3 3 2 2" xfId="23311"/>
    <cellStyle name="Comma 6 4 2 3 3 2 2 2" xfId="48186"/>
    <cellStyle name="Comma 6 4 2 3 3 2 3" xfId="35753"/>
    <cellStyle name="Comma 6 4 2 3 3 3" xfId="18304"/>
    <cellStyle name="Comma 6 4 2 3 3 3 2" xfId="43179"/>
    <cellStyle name="Comma 6 4 2 3 3 4" xfId="30746"/>
    <cellStyle name="Comma 6 4 2 3 4" xfId="8449"/>
    <cellStyle name="Comma 6 4 2 3 4 2" xfId="20893"/>
    <cellStyle name="Comma 6 4 2 3 4 2 2" xfId="45768"/>
    <cellStyle name="Comma 6 4 2 3 4 3" xfId="33335"/>
    <cellStyle name="Comma 6 4 2 3 5" xfId="12322"/>
    <cellStyle name="Comma 6 4 2 3 5 2" xfId="24756"/>
    <cellStyle name="Comma 6 4 2 3 5 2 2" xfId="49631"/>
    <cellStyle name="Comma 6 4 2 3 5 3" xfId="37198"/>
    <cellStyle name="Comma 6 4 2 3 6" xfId="7636"/>
    <cellStyle name="Comma 6 4 2 3 6 2" xfId="20084"/>
    <cellStyle name="Comma 6 4 2 3 6 2 2" xfId="44959"/>
    <cellStyle name="Comma 6 4 2 3 6 3" xfId="32526"/>
    <cellStyle name="Comma 6 4 2 3 7" xfId="3380"/>
    <cellStyle name="Comma 6 4 2 3 7 2" xfId="15886"/>
    <cellStyle name="Comma 6 4 2 3 7 2 2" xfId="40761"/>
    <cellStyle name="Comma 6 4 2 3 7 3" xfId="28320"/>
    <cellStyle name="Comma 6 4 2 3 8" xfId="14507"/>
    <cellStyle name="Comma 6 4 2 3 8 2" xfId="39382"/>
    <cellStyle name="Comma 6 4 2 3 9" xfId="26941"/>
    <cellStyle name="Comma 6 4 2 4" xfId="2401"/>
    <cellStyle name="Comma 6 4 2 4 2" xfId="6423"/>
    <cellStyle name="Comma 6 4 2 4 2 2" xfId="11438"/>
    <cellStyle name="Comma 6 4 2 4 2 2 2" xfId="23881"/>
    <cellStyle name="Comma 6 4 2 4 2 2 2 2" xfId="48756"/>
    <cellStyle name="Comma 6 4 2 4 2 2 3" xfId="36323"/>
    <cellStyle name="Comma 6 4 2 4 2 3" xfId="18874"/>
    <cellStyle name="Comma 6 4 2 4 2 3 2" xfId="43749"/>
    <cellStyle name="Comma 6 4 2 4 2 4" xfId="31316"/>
    <cellStyle name="Comma 6 4 2 4 3" xfId="12892"/>
    <cellStyle name="Comma 6 4 2 4 3 2" xfId="25326"/>
    <cellStyle name="Comma 6 4 2 4 3 2 2" xfId="50201"/>
    <cellStyle name="Comma 6 4 2 4 3 3" xfId="37768"/>
    <cellStyle name="Comma 6 4 2 4 4" xfId="9333"/>
    <cellStyle name="Comma 6 4 2 4 4 2" xfId="21776"/>
    <cellStyle name="Comma 6 4 2 4 4 2 2" xfId="46651"/>
    <cellStyle name="Comma 6 4 2 4 4 3" xfId="34218"/>
    <cellStyle name="Comma 6 4 2 4 5" xfId="4315"/>
    <cellStyle name="Comma 6 4 2 4 5 2" xfId="16769"/>
    <cellStyle name="Comma 6 4 2 4 5 2 2" xfId="41644"/>
    <cellStyle name="Comma 6 4 2 4 5 3" xfId="29211"/>
    <cellStyle name="Comma 6 4 2 4 6" xfId="15077"/>
    <cellStyle name="Comma 6 4 2 4 6 2" xfId="39952"/>
    <cellStyle name="Comma 6 4 2 4 7" xfId="27511"/>
    <cellStyle name="Comma 6 4 2 5" xfId="1234"/>
    <cellStyle name="Comma 6 4 2 5 2" xfId="10395"/>
    <cellStyle name="Comma 6 4 2 5 2 2" xfId="22838"/>
    <cellStyle name="Comma 6 4 2 5 2 2 2" xfId="47713"/>
    <cellStyle name="Comma 6 4 2 5 2 3" xfId="35280"/>
    <cellStyle name="Comma 6 4 2 5 3" xfId="5379"/>
    <cellStyle name="Comma 6 4 2 5 3 2" xfId="17831"/>
    <cellStyle name="Comma 6 4 2 5 3 2 2" xfId="42706"/>
    <cellStyle name="Comma 6 4 2 5 3 3" xfId="30273"/>
    <cellStyle name="Comma 6 4 2 5 4" xfId="14034"/>
    <cellStyle name="Comma 6 4 2 5 4 2" xfId="38909"/>
    <cellStyle name="Comma 6 4 2 5 5" xfId="26468"/>
    <cellStyle name="Comma 6 4 2 6" xfId="7956"/>
    <cellStyle name="Comma 6 4 2 6 2" xfId="20402"/>
    <cellStyle name="Comma 6 4 2 6 2 2" xfId="45277"/>
    <cellStyle name="Comma 6 4 2 6 3" xfId="32844"/>
    <cellStyle name="Comma 6 4 2 7" xfId="11849"/>
    <cellStyle name="Comma 6 4 2 7 2" xfId="24283"/>
    <cellStyle name="Comma 6 4 2 7 2 2" xfId="49158"/>
    <cellStyle name="Comma 6 4 2 7 3" xfId="36725"/>
    <cellStyle name="Comma 6 4 2 8" xfId="6926"/>
    <cellStyle name="Comma 6 4 2 8 2" xfId="19375"/>
    <cellStyle name="Comma 6 4 2 8 2 2" xfId="44250"/>
    <cellStyle name="Comma 6 4 2 8 3" xfId="31817"/>
    <cellStyle name="Comma 6 4 2 9" xfId="2877"/>
    <cellStyle name="Comma 6 4 2 9 2" xfId="15395"/>
    <cellStyle name="Comma 6 4 2 9 2 2" xfId="40270"/>
    <cellStyle name="Comma 6 4 2 9 3" xfId="27829"/>
    <cellStyle name="Comma 6 4 3" xfId="631"/>
    <cellStyle name="Comma 6 4 3 2" xfId="1358"/>
    <cellStyle name="Comma 6 4 3 2 2" xfId="9128"/>
    <cellStyle name="Comma 6 4 3 2 2 2" xfId="21571"/>
    <cellStyle name="Comma 6 4 3 2 2 2 2" xfId="46446"/>
    <cellStyle name="Comma 6 4 3 2 2 3" xfId="34013"/>
    <cellStyle name="Comma 6 4 3 2 3" xfId="4110"/>
    <cellStyle name="Comma 6 4 3 2 3 2" xfId="16564"/>
    <cellStyle name="Comma 6 4 3 2 3 2 2" xfId="41439"/>
    <cellStyle name="Comma 6 4 3 2 3 3" xfId="29006"/>
    <cellStyle name="Comma 6 4 3 2 4" xfId="14158"/>
    <cellStyle name="Comma 6 4 3 2 4 2" xfId="39033"/>
    <cellStyle name="Comma 6 4 3 2 5" xfId="26592"/>
    <cellStyle name="Comma 6 4 3 3" xfId="5503"/>
    <cellStyle name="Comma 6 4 3 3 2" xfId="10519"/>
    <cellStyle name="Comma 6 4 3 3 2 2" xfId="22962"/>
    <cellStyle name="Comma 6 4 3 3 2 2 2" xfId="47837"/>
    <cellStyle name="Comma 6 4 3 3 2 3" xfId="35404"/>
    <cellStyle name="Comma 6 4 3 3 3" xfId="17955"/>
    <cellStyle name="Comma 6 4 3 3 3 2" xfId="42830"/>
    <cellStyle name="Comma 6 4 3 3 4" xfId="30397"/>
    <cellStyle name="Comma 6 4 3 4" xfId="8244"/>
    <cellStyle name="Comma 6 4 3 4 2" xfId="20688"/>
    <cellStyle name="Comma 6 4 3 4 2 2" xfId="45563"/>
    <cellStyle name="Comma 6 4 3 4 3" xfId="33130"/>
    <cellStyle name="Comma 6 4 3 5" xfId="11973"/>
    <cellStyle name="Comma 6 4 3 5 2" xfId="24407"/>
    <cellStyle name="Comma 6 4 3 5 2 2" xfId="49282"/>
    <cellStyle name="Comma 6 4 3 5 3" xfId="36849"/>
    <cellStyle name="Comma 6 4 3 6" xfId="6721"/>
    <cellStyle name="Comma 6 4 3 6 2" xfId="19170"/>
    <cellStyle name="Comma 6 4 3 6 2 2" xfId="44045"/>
    <cellStyle name="Comma 6 4 3 6 3" xfId="31612"/>
    <cellStyle name="Comma 6 4 3 7" xfId="3175"/>
    <cellStyle name="Comma 6 4 3 7 2" xfId="15681"/>
    <cellStyle name="Comma 6 4 3 7 2 2" xfId="40556"/>
    <cellStyle name="Comma 6 4 3 7 3" xfId="28115"/>
    <cellStyle name="Comma 6 4 3 8" xfId="13438"/>
    <cellStyle name="Comma 6 4 3 8 2" xfId="38313"/>
    <cellStyle name="Comma 6 4 3 9" xfId="25872"/>
    <cellStyle name="Comma 6 4 4" xfId="1706"/>
    <cellStyle name="Comma 6 4 4 2" xfId="4444"/>
    <cellStyle name="Comma 6 4 4 2 2" xfId="9462"/>
    <cellStyle name="Comma 6 4 4 2 2 2" xfId="21905"/>
    <cellStyle name="Comma 6 4 4 2 2 2 2" xfId="46780"/>
    <cellStyle name="Comma 6 4 4 2 2 3" xfId="34347"/>
    <cellStyle name="Comma 6 4 4 2 3" xfId="16898"/>
    <cellStyle name="Comma 6 4 4 2 3 2" xfId="41773"/>
    <cellStyle name="Comma 6 4 4 2 4" xfId="29340"/>
    <cellStyle name="Comma 6 4 4 3" xfId="5852"/>
    <cellStyle name="Comma 6 4 4 3 2" xfId="10867"/>
    <cellStyle name="Comma 6 4 4 3 2 2" xfId="23310"/>
    <cellStyle name="Comma 6 4 4 3 2 2 2" xfId="48185"/>
    <cellStyle name="Comma 6 4 4 3 2 3" xfId="35752"/>
    <cellStyle name="Comma 6 4 4 3 3" xfId="18303"/>
    <cellStyle name="Comma 6 4 4 3 3 2" xfId="43178"/>
    <cellStyle name="Comma 6 4 4 3 4" xfId="30745"/>
    <cellStyle name="Comma 6 4 4 4" xfId="8578"/>
    <cellStyle name="Comma 6 4 4 4 2" xfId="21022"/>
    <cellStyle name="Comma 6 4 4 4 2 2" xfId="45897"/>
    <cellStyle name="Comma 6 4 4 4 3" xfId="33464"/>
    <cellStyle name="Comma 6 4 4 5" xfId="12321"/>
    <cellStyle name="Comma 6 4 4 5 2" xfId="24755"/>
    <cellStyle name="Comma 6 4 4 5 2 2" xfId="49630"/>
    <cellStyle name="Comma 6 4 4 5 3" xfId="37197"/>
    <cellStyle name="Comma 6 4 4 6" xfId="7055"/>
    <cellStyle name="Comma 6 4 4 6 2" xfId="19504"/>
    <cellStyle name="Comma 6 4 4 6 2 2" xfId="44379"/>
    <cellStyle name="Comma 6 4 4 6 3" xfId="31946"/>
    <cellStyle name="Comma 6 4 4 7" xfId="3509"/>
    <cellStyle name="Comma 6 4 4 7 2" xfId="16015"/>
    <cellStyle name="Comma 6 4 4 7 2 2" xfId="40890"/>
    <cellStyle name="Comma 6 4 4 7 3" xfId="28449"/>
    <cellStyle name="Comma 6 4 4 8" xfId="14506"/>
    <cellStyle name="Comma 6 4 4 8 2" xfId="39381"/>
    <cellStyle name="Comma 6 4 4 9" xfId="26940"/>
    <cellStyle name="Comma 6 4 5" xfId="2187"/>
    <cellStyle name="Comma 6 4 5 2" xfId="4820"/>
    <cellStyle name="Comma 6 4 5 2 2" xfId="9837"/>
    <cellStyle name="Comma 6 4 5 2 2 2" xfId="22280"/>
    <cellStyle name="Comma 6 4 5 2 2 2 2" xfId="47155"/>
    <cellStyle name="Comma 6 4 5 2 2 3" xfId="34722"/>
    <cellStyle name="Comma 6 4 5 2 3" xfId="17273"/>
    <cellStyle name="Comma 6 4 5 2 3 2" xfId="42148"/>
    <cellStyle name="Comma 6 4 5 2 4" xfId="29715"/>
    <cellStyle name="Comma 6 4 5 3" xfId="6218"/>
    <cellStyle name="Comma 6 4 5 3 2" xfId="11233"/>
    <cellStyle name="Comma 6 4 5 3 2 2" xfId="23676"/>
    <cellStyle name="Comma 6 4 5 3 2 2 2" xfId="48551"/>
    <cellStyle name="Comma 6 4 5 3 2 3" xfId="36118"/>
    <cellStyle name="Comma 6 4 5 3 3" xfId="18669"/>
    <cellStyle name="Comma 6 4 5 3 3 2" xfId="43544"/>
    <cellStyle name="Comma 6 4 5 3 4" xfId="31111"/>
    <cellStyle name="Comma 6 4 5 4" xfId="8130"/>
    <cellStyle name="Comma 6 4 5 4 2" xfId="20576"/>
    <cellStyle name="Comma 6 4 5 4 2 2" xfId="45451"/>
    <cellStyle name="Comma 6 4 5 4 3" xfId="33018"/>
    <cellStyle name="Comma 6 4 5 5" xfId="12687"/>
    <cellStyle name="Comma 6 4 5 5 2" xfId="25121"/>
    <cellStyle name="Comma 6 4 5 5 2 2" xfId="49996"/>
    <cellStyle name="Comma 6 4 5 5 3" xfId="37563"/>
    <cellStyle name="Comma 6 4 5 6" xfId="7431"/>
    <cellStyle name="Comma 6 4 5 6 2" xfId="19879"/>
    <cellStyle name="Comma 6 4 5 6 2 2" xfId="44754"/>
    <cellStyle name="Comma 6 4 5 6 3" xfId="32321"/>
    <cellStyle name="Comma 6 4 5 7" xfId="3060"/>
    <cellStyle name="Comma 6 4 5 7 2" xfId="15569"/>
    <cellStyle name="Comma 6 4 5 7 2 2" xfId="40444"/>
    <cellStyle name="Comma 6 4 5 7 3" xfId="28003"/>
    <cellStyle name="Comma 6 4 5 8" xfId="14872"/>
    <cellStyle name="Comma 6 4 5 8 2" xfId="39747"/>
    <cellStyle name="Comma 6 4 5 9" xfId="27306"/>
    <cellStyle name="Comma 6 4 6" xfId="1029"/>
    <cellStyle name="Comma 6 4 6 2" xfId="9016"/>
    <cellStyle name="Comma 6 4 6 2 2" xfId="21459"/>
    <cellStyle name="Comma 6 4 6 2 2 2" xfId="46334"/>
    <cellStyle name="Comma 6 4 6 2 3" xfId="33901"/>
    <cellStyle name="Comma 6 4 6 3" xfId="3998"/>
    <cellStyle name="Comma 6 4 6 3 2" xfId="16452"/>
    <cellStyle name="Comma 6 4 6 3 2 2" xfId="41327"/>
    <cellStyle name="Comma 6 4 6 3 3" xfId="28894"/>
    <cellStyle name="Comma 6 4 6 4" xfId="13829"/>
    <cellStyle name="Comma 6 4 6 4 2" xfId="38704"/>
    <cellStyle name="Comma 6 4 6 5" xfId="26263"/>
    <cellStyle name="Comma 6 4 7" xfId="5174"/>
    <cellStyle name="Comma 6 4 7 2" xfId="10190"/>
    <cellStyle name="Comma 6 4 7 2 2" xfId="22633"/>
    <cellStyle name="Comma 6 4 7 2 2 2" xfId="47508"/>
    <cellStyle name="Comma 6 4 7 2 3" xfId="35075"/>
    <cellStyle name="Comma 6 4 7 3" xfId="17626"/>
    <cellStyle name="Comma 6 4 7 3 2" xfId="42501"/>
    <cellStyle name="Comma 6 4 7 4" xfId="30068"/>
    <cellStyle name="Comma 6 4 8" xfId="7751"/>
    <cellStyle name="Comma 6 4 8 2" xfId="20197"/>
    <cellStyle name="Comma 6 4 8 2 2" xfId="45072"/>
    <cellStyle name="Comma 6 4 8 3" xfId="32639"/>
    <cellStyle name="Comma 6 4 9" xfId="11644"/>
    <cellStyle name="Comma 6 4 9 2" xfId="24078"/>
    <cellStyle name="Comma 6 4 9 2 2" xfId="48953"/>
    <cellStyle name="Comma 6 4 9 3" xfId="36520"/>
    <cellStyle name="Comma 6 5" xfId="375"/>
    <cellStyle name="Comma 6 5 10" xfId="13191"/>
    <cellStyle name="Comma 6 5 10 2" xfId="38066"/>
    <cellStyle name="Comma 6 5 11" xfId="25625"/>
    <cellStyle name="Comma 6 5 2" xfId="735"/>
    <cellStyle name="Comma 6 5 2 2" xfId="1360"/>
    <cellStyle name="Comma 6 5 2 2 2" xfId="9464"/>
    <cellStyle name="Comma 6 5 2 2 2 2" xfId="21907"/>
    <cellStyle name="Comma 6 5 2 2 2 2 2" xfId="46782"/>
    <cellStyle name="Comma 6 5 2 2 2 3" xfId="34349"/>
    <cellStyle name="Comma 6 5 2 2 3" xfId="4446"/>
    <cellStyle name="Comma 6 5 2 2 3 2" xfId="16900"/>
    <cellStyle name="Comma 6 5 2 2 3 2 2" xfId="41775"/>
    <cellStyle name="Comma 6 5 2 2 3 3" xfId="29342"/>
    <cellStyle name="Comma 6 5 2 2 4" xfId="14160"/>
    <cellStyle name="Comma 6 5 2 2 4 2" xfId="39035"/>
    <cellStyle name="Comma 6 5 2 2 5" xfId="26594"/>
    <cellStyle name="Comma 6 5 2 3" xfId="5505"/>
    <cellStyle name="Comma 6 5 2 3 2" xfId="10521"/>
    <cellStyle name="Comma 6 5 2 3 2 2" xfId="22964"/>
    <cellStyle name="Comma 6 5 2 3 2 2 2" xfId="47839"/>
    <cellStyle name="Comma 6 5 2 3 2 3" xfId="35406"/>
    <cellStyle name="Comma 6 5 2 3 3" xfId="17957"/>
    <cellStyle name="Comma 6 5 2 3 3 2" xfId="42832"/>
    <cellStyle name="Comma 6 5 2 3 4" xfId="30399"/>
    <cellStyle name="Comma 6 5 2 4" xfId="8580"/>
    <cellStyle name="Comma 6 5 2 4 2" xfId="21024"/>
    <cellStyle name="Comma 6 5 2 4 2 2" xfId="45899"/>
    <cellStyle name="Comma 6 5 2 4 3" xfId="33466"/>
    <cellStyle name="Comma 6 5 2 5" xfId="11975"/>
    <cellStyle name="Comma 6 5 2 5 2" xfId="24409"/>
    <cellStyle name="Comma 6 5 2 5 2 2" xfId="49284"/>
    <cellStyle name="Comma 6 5 2 5 3" xfId="36851"/>
    <cellStyle name="Comma 6 5 2 6" xfId="7057"/>
    <cellStyle name="Comma 6 5 2 6 2" xfId="19506"/>
    <cellStyle name="Comma 6 5 2 6 2 2" xfId="44381"/>
    <cellStyle name="Comma 6 5 2 6 3" xfId="31948"/>
    <cellStyle name="Comma 6 5 2 7" xfId="3511"/>
    <cellStyle name="Comma 6 5 2 7 2" xfId="16017"/>
    <cellStyle name="Comma 6 5 2 7 2 2" xfId="40892"/>
    <cellStyle name="Comma 6 5 2 7 3" xfId="28451"/>
    <cellStyle name="Comma 6 5 2 8" xfId="13538"/>
    <cellStyle name="Comma 6 5 2 8 2" xfId="38413"/>
    <cellStyle name="Comma 6 5 2 9" xfId="25972"/>
    <cellStyle name="Comma 6 5 3" xfId="1708"/>
    <cellStyle name="Comma 6 5 3 2" xfId="4920"/>
    <cellStyle name="Comma 6 5 3 2 2" xfId="9937"/>
    <cellStyle name="Comma 6 5 3 2 2 2" xfId="22380"/>
    <cellStyle name="Comma 6 5 3 2 2 2 2" xfId="47255"/>
    <cellStyle name="Comma 6 5 3 2 2 3" xfId="34822"/>
    <cellStyle name="Comma 6 5 3 2 3" xfId="17373"/>
    <cellStyle name="Comma 6 5 3 2 3 2" xfId="42248"/>
    <cellStyle name="Comma 6 5 3 2 4" xfId="29815"/>
    <cellStyle name="Comma 6 5 3 3" xfId="5854"/>
    <cellStyle name="Comma 6 5 3 3 2" xfId="10869"/>
    <cellStyle name="Comma 6 5 3 3 2 2" xfId="23312"/>
    <cellStyle name="Comma 6 5 3 3 2 2 2" xfId="48187"/>
    <cellStyle name="Comma 6 5 3 3 2 3" xfId="35754"/>
    <cellStyle name="Comma 6 5 3 3 3" xfId="18305"/>
    <cellStyle name="Comma 6 5 3 3 3 2" xfId="43180"/>
    <cellStyle name="Comma 6 5 3 3 4" xfId="30747"/>
    <cellStyle name="Comma 6 5 3 4" xfId="8344"/>
    <cellStyle name="Comma 6 5 3 4 2" xfId="20788"/>
    <cellStyle name="Comma 6 5 3 4 2 2" xfId="45663"/>
    <cellStyle name="Comma 6 5 3 4 3" xfId="33230"/>
    <cellStyle name="Comma 6 5 3 5" xfId="12323"/>
    <cellStyle name="Comma 6 5 3 5 2" xfId="24757"/>
    <cellStyle name="Comma 6 5 3 5 2 2" xfId="49632"/>
    <cellStyle name="Comma 6 5 3 5 3" xfId="37199"/>
    <cellStyle name="Comma 6 5 3 6" xfId="7531"/>
    <cellStyle name="Comma 6 5 3 6 2" xfId="19979"/>
    <cellStyle name="Comma 6 5 3 6 2 2" xfId="44854"/>
    <cellStyle name="Comma 6 5 3 6 3" xfId="32421"/>
    <cellStyle name="Comma 6 5 3 7" xfId="3275"/>
    <cellStyle name="Comma 6 5 3 7 2" xfId="15781"/>
    <cellStyle name="Comma 6 5 3 7 2 2" xfId="40656"/>
    <cellStyle name="Comma 6 5 3 7 3" xfId="28215"/>
    <cellStyle name="Comma 6 5 3 8" xfId="14508"/>
    <cellStyle name="Comma 6 5 3 8 2" xfId="39383"/>
    <cellStyle name="Comma 6 5 3 9" xfId="26942"/>
    <cellStyle name="Comma 6 5 4" xfId="2293"/>
    <cellStyle name="Comma 6 5 4 2" xfId="6318"/>
    <cellStyle name="Comma 6 5 4 2 2" xfId="11333"/>
    <cellStyle name="Comma 6 5 4 2 2 2" xfId="23776"/>
    <cellStyle name="Comma 6 5 4 2 2 2 2" xfId="48651"/>
    <cellStyle name="Comma 6 5 4 2 2 3" xfId="36218"/>
    <cellStyle name="Comma 6 5 4 2 3" xfId="18769"/>
    <cellStyle name="Comma 6 5 4 2 3 2" xfId="43644"/>
    <cellStyle name="Comma 6 5 4 2 4" xfId="31211"/>
    <cellStyle name="Comma 6 5 4 3" xfId="12787"/>
    <cellStyle name="Comma 6 5 4 3 2" xfId="25221"/>
    <cellStyle name="Comma 6 5 4 3 2 2" xfId="50096"/>
    <cellStyle name="Comma 6 5 4 3 3" xfId="37663"/>
    <cellStyle name="Comma 6 5 4 4" xfId="9228"/>
    <cellStyle name="Comma 6 5 4 4 2" xfId="21671"/>
    <cellStyle name="Comma 6 5 4 4 2 2" xfId="46546"/>
    <cellStyle name="Comma 6 5 4 4 3" xfId="34113"/>
    <cellStyle name="Comma 6 5 4 5" xfId="4210"/>
    <cellStyle name="Comma 6 5 4 5 2" xfId="16664"/>
    <cellStyle name="Comma 6 5 4 5 2 2" xfId="41539"/>
    <cellStyle name="Comma 6 5 4 5 3" xfId="29106"/>
    <cellStyle name="Comma 6 5 4 6" xfId="14972"/>
    <cellStyle name="Comma 6 5 4 6 2" xfId="39847"/>
    <cellStyle name="Comma 6 5 4 7" xfId="27406"/>
    <cellStyle name="Comma 6 5 5" xfId="1129"/>
    <cellStyle name="Comma 6 5 5 2" xfId="10290"/>
    <cellStyle name="Comma 6 5 5 2 2" xfId="22733"/>
    <cellStyle name="Comma 6 5 5 2 2 2" xfId="47608"/>
    <cellStyle name="Comma 6 5 5 2 3" xfId="35175"/>
    <cellStyle name="Comma 6 5 5 3" xfId="5274"/>
    <cellStyle name="Comma 6 5 5 3 2" xfId="17726"/>
    <cellStyle name="Comma 6 5 5 3 2 2" xfId="42601"/>
    <cellStyle name="Comma 6 5 5 3 3" xfId="30168"/>
    <cellStyle name="Comma 6 5 5 4" xfId="13929"/>
    <cellStyle name="Comma 6 5 5 4 2" xfId="38804"/>
    <cellStyle name="Comma 6 5 5 5" xfId="26363"/>
    <cellStyle name="Comma 6 5 6" xfId="7851"/>
    <cellStyle name="Comma 6 5 6 2" xfId="20297"/>
    <cellStyle name="Comma 6 5 6 2 2" xfId="45172"/>
    <cellStyle name="Comma 6 5 6 3" xfId="32739"/>
    <cellStyle name="Comma 6 5 7" xfId="11744"/>
    <cellStyle name="Comma 6 5 7 2" xfId="24178"/>
    <cellStyle name="Comma 6 5 7 2 2" xfId="49053"/>
    <cellStyle name="Comma 6 5 7 3" xfId="36620"/>
    <cellStyle name="Comma 6 5 8" xfId="6821"/>
    <cellStyle name="Comma 6 5 8 2" xfId="19270"/>
    <cellStyle name="Comma 6 5 8 2 2" xfId="44145"/>
    <cellStyle name="Comma 6 5 8 3" xfId="31712"/>
    <cellStyle name="Comma 6 5 9" xfId="2772"/>
    <cellStyle name="Comma 6 5 9 2" xfId="15290"/>
    <cellStyle name="Comma 6 5 9 2 2" xfId="40165"/>
    <cellStyle name="Comma 6 5 9 3" xfId="27724"/>
    <cellStyle name="Comma 6 6" xfId="198"/>
    <cellStyle name="Comma 6 6 10" xfId="13028"/>
    <cellStyle name="Comma 6 6 10 2" xfId="37903"/>
    <cellStyle name="Comma 6 6 11" xfId="25462"/>
    <cellStyle name="Comma 6 6 2" xfId="565"/>
    <cellStyle name="Comma 6 6 2 2" xfId="1361"/>
    <cellStyle name="Comma 6 6 2 2 2" xfId="9465"/>
    <cellStyle name="Comma 6 6 2 2 2 2" xfId="21908"/>
    <cellStyle name="Comma 6 6 2 2 2 2 2" xfId="46783"/>
    <cellStyle name="Comma 6 6 2 2 2 3" xfId="34350"/>
    <cellStyle name="Comma 6 6 2 2 3" xfId="4447"/>
    <cellStyle name="Comma 6 6 2 2 3 2" xfId="16901"/>
    <cellStyle name="Comma 6 6 2 2 3 2 2" xfId="41776"/>
    <cellStyle name="Comma 6 6 2 2 3 3" xfId="29343"/>
    <cellStyle name="Comma 6 6 2 2 4" xfId="14161"/>
    <cellStyle name="Comma 6 6 2 2 4 2" xfId="39036"/>
    <cellStyle name="Comma 6 6 2 2 5" xfId="26595"/>
    <cellStyle name="Comma 6 6 2 3" xfId="5506"/>
    <cellStyle name="Comma 6 6 2 3 2" xfId="10522"/>
    <cellStyle name="Comma 6 6 2 3 2 2" xfId="22965"/>
    <cellStyle name="Comma 6 6 2 3 2 2 2" xfId="47840"/>
    <cellStyle name="Comma 6 6 2 3 2 3" xfId="35407"/>
    <cellStyle name="Comma 6 6 2 3 3" xfId="17958"/>
    <cellStyle name="Comma 6 6 2 3 3 2" xfId="42833"/>
    <cellStyle name="Comma 6 6 2 3 4" xfId="30400"/>
    <cellStyle name="Comma 6 6 2 4" xfId="8581"/>
    <cellStyle name="Comma 6 6 2 4 2" xfId="21025"/>
    <cellStyle name="Comma 6 6 2 4 2 2" xfId="45900"/>
    <cellStyle name="Comma 6 6 2 4 3" xfId="33467"/>
    <cellStyle name="Comma 6 6 2 5" xfId="11976"/>
    <cellStyle name="Comma 6 6 2 5 2" xfId="24410"/>
    <cellStyle name="Comma 6 6 2 5 2 2" xfId="49285"/>
    <cellStyle name="Comma 6 6 2 5 3" xfId="36852"/>
    <cellStyle name="Comma 6 6 2 6" xfId="7058"/>
    <cellStyle name="Comma 6 6 2 6 2" xfId="19507"/>
    <cellStyle name="Comma 6 6 2 6 2 2" xfId="44382"/>
    <cellStyle name="Comma 6 6 2 6 3" xfId="31949"/>
    <cellStyle name="Comma 6 6 2 7" xfId="3512"/>
    <cellStyle name="Comma 6 6 2 7 2" xfId="16018"/>
    <cellStyle name="Comma 6 6 2 7 2 2" xfId="40893"/>
    <cellStyle name="Comma 6 6 2 7 3" xfId="28452"/>
    <cellStyle name="Comma 6 6 2 8" xfId="13375"/>
    <cellStyle name="Comma 6 6 2 8 2" xfId="38250"/>
    <cellStyle name="Comma 6 6 2 9" xfId="25809"/>
    <cellStyle name="Comma 6 6 3" xfId="1709"/>
    <cellStyle name="Comma 6 6 3 2" xfId="4757"/>
    <cellStyle name="Comma 6 6 3 2 2" xfId="9774"/>
    <cellStyle name="Comma 6 6 3 2 2 2" xfId="22217"/>
    <cellStyle name="Comma 6 6 3 2 2 2 2" xfId="47092"/>
    <cellStyle name="Comma 6 6 3 2 2 3" xfId="34659"/>
    <cellStyle name="Comma 6 6 3 2 3" xfId="17210"/>
    <cellStyle name="Comma 6 6 3 2 3 2" xfId="42085"/>
    <cellStyle name="Comma 6 6 3 2 4" xfId="29652"/>
    <cellStyle name="Comma 6 6 3 3" xfId="5855"/>
    <cellStyle name="Comma 6 6 3 3 2" xfId="10870"/>
    <cellStyle name="Comma 6 6 3 3 2 2" xfId="23313"/>
    <cellStyle name="Comma 6 6 3 3 2 2 2" xfId="48188"/>
    <cellStyle name="Comma 6 6 3 3 2 3" xfId="35755"/>
    <cellStyle name="Comma 6 6 3 3 3" xfId="18306"/>
    <cellStyle name="Comma 6 6 3 3 3 2" xfId="43181"/>
    <cellStyle name="Comma 6 6 3 3 4" xfId="30748"/>
    <cellStyle name="Comma 6 6 3 4" xfId="8879"/>
    <cellStyle name="Comma 6 6 3 4 2" xfId="21322"/>
    <cellStyle name="Comma 6 6 3 4 2 2" xfId="46197"/>
    <cellStyle name="Comma 6 6 3 4 3" xfId="33764"/>
    <cellStyle name="Comma 6 6 3 5" xfId="12324"/>
    <cellStyle name="Comma 6 6 3 5 2" xfId="24758"/>
    <cellStyle name="Comma 6 6 3 5 2 2" xfId="49633"/>
    <cellStyle name="Comma 6 6 3 5 3" xfId="37200"/>
    <cellStyle name="Comma 6 6 3 6" xfId="7368"/>
    <cellStyle name="Comma 6 6 3 6 2" xfId="19816"/>
    <cellStyle name="Comma 6 6 3 6 2 2" xfId="44691"/>
    <cellStyle name="Comma 6 6 3 6 3" xfId="32258"/>
    <cellStyle name="Comma 6 6 3 7" xfId="3861"/>
    <cellStyle name="Comma 6 6 3 7 2" xfId="16315"/>
    <cellStyle name="Comma 6 6 3 7 2 2" xfId="41190"/>
    <cellStyle name="Comma 6 6 3 7 3" xfId="28757"/>
    <cellStyle name="Comma 6 6 3 8" xfId="14509"/>
    <cellStyle name="Comma 6 6 3 8 2" xfId="39384"/>
    <cellStyle name="Comma 6 6 3 9" xfId="26943"/>
    <cellStyle name="Comma 6 6 4" xfId="2116"/>
    <cellStyle name="Comma 6 6 4 2" xfId="6155"/>
    <cellStyle name="Comma 6 6 4 2 2" xfId="11170"/>
    <cellStyle name="Comma 6 6 4 2 2 2" xfId="23613"/>
    <cellStyle name="Comma 6 6 4 2 2 2 2" xfId="48488"/>
    <cellStyle name="Comma 6 6 4 2 2 3" xfId="36055"/>
    <cellStyle name="Comma 6 6 4 2 3" xfId="18606"/>
    <cellStyle name="Comma 6 6 4 2 3 2" xfId="43481"/>
    <cellStyle name="Comma 6 6 4 2 4" xfId="31048"/>
    <cellStyle name="Comma 6 6 4 3" xfId="12624"/>
    <cellStyle name="Comma 6 6 4 3 2" xfId="25058"/>
    <cellStyle name="Comma 6 6 4 3 2 2" xfId="49933"/>
    <cellStyle name="Comma 6 6 4 3 3" xfId="37500"/>
    <cellStyle name="Comma 6 6 4 4" xfId="9065"/>
    <cellStyle name="Comma 6 6 4 4 2" xfId="21508"/>
    <cellStyle name="Comma 6 6 4 4 2 2" xfId="46383"/>
    <cellStyle name="Comma 6 6 4 4 3" xfId="33950"/>
    <cellStyle name="Comma 6 6 4 5" xfId="4047"/>
    <cellStyle name="Comma 6 6 4 5 2" xfId="16501"/>
    <cellStyle name="Comma 6 6 4 5 2 2" xfId="41376"/>
    <cellStyle name="Comma 6 6 4 5 3" xfId="28943"/>
    <cellStyle name="Comma 6 6 4 6" xfId="14809"/>
    <cellStyle name="Comma 6 6 4 6 2" xfId="39684"/>
    <cellStyle name="Comma 6 6 4 7" xfId="27243"/>
    <cellStyle name="Comma 6 6 5" xfId="966"/>
    <cellStyle name="Comma 6 6 5 2" xfId="10125"/>
    <cellStyle name="Comma 6 6 5 2 2" xfId="22568"/>
    <cellStyle name="Comma 6 6 5 2 2 2" xfId="47443"/>
    <cellStyle name="Comma 6 6 5 2 3" xfId="35010"/>
    <cellStyle name="Comma 6 6 5 3" xfId="5109"/>
    <cellStyle name="Comma 6 6 5 3 2" xfId="17561"/>
    <cellStyle name="Comma 6 6 5 3 2 2" xfId="42436"/>
    <cellStyle name="Comma 6 6 5 3 3" xfId="30003"/>
    <cellStyle name="Comma 6 6 5 4" xfId="13766"/>
    <cellStyle name="Comma 6 6 5 4 2" xfId="38641"/>
    <cellStyle name="Comma 6 6 5 5" xfId="26200"/>
    <cellStyle name="Comma 6 6 6" xfId="8181"/>
    <cellStyle name="Comma 6 6 6 2" xfId="20625"/>
    <cellStyle name="Comma 6 6 6 2 2" xfId="45500"/>
    <cellStyle name="Comma 6 6 6 3" xfId="33067"/>
    <cellStyle name="Comma 6 6 7" xfId="11581"/>
    <cellStyle name="Comma 6 6 7 2" xfId="24015"/>
    <cellStyle name="Comma 6 6 7 2 2" xfId="48890"/>
    <cellStyle name="Comma 6 6 7 3" xfId="36457"/>
    <cellStyle name="Comma 6 6 8" xfId="6658"/>
    <cellStyle name="Comma 6 6 8 2" xfId="19107"/>
    <cellStyle name="Comma 6 6 8 2 2" xfId="43982"/>
    <cellStyle name="Comma 6 6 8 3" xfId="31549"/>
    <cellStyle name="Comma 6 6 9" xfId="3112"/>
    <cellStyle name="Comma 6 6 9 2" xfId="15618"/>
    <cellStyle name="Comma 6 6 9 2 2" xfId="40493"/>
    <cellStyle name="Comma 6 6 9 3" xfId="28052"/>
    <cellStyle name="Comma 6 7" xfId="545"/>
    <cellStyle name="Comma 6 7 2" xfId="1350"/>
    <cellStyle name="Comma 6 7 2 2" xfId="9454"/>
    <cellStyle name="Comma 6 7 2 2 2" xfId="21897"/>
    <cellStyle name="Comma 6 7 2 2 2 2" xfId="46772"/>
    <cellStyle name="Comma 6 7 2 2 3" xfId="34339"/>
    <cellStyle name="Comma 6 7 2 3" xfId="4436"/>
    <cellStyle name="Comma 6 7 2 3 2" xfId="16890"/>
    <cellStyle name="Comma 6 7 2 3 2 2" xfId="41765"/>
    <cellStyle name="Comma 6 7 2 3 3" xfId="29332"/>
    <cellStyle name="Comma 6 7 2 4" xfId="14150"/>
    <cellStyle name="Comma 6 7 2 4 2" xfId="39025"/>
    <cellStyle name="Comma 6 7 2 5" xfId="26584"/>
    <cellStyle name="Comma 6 7 3" xfId="5495"/>
    <cellStyle name="Comma 6 7 3 2" xfId="10511"/>
    <cellStyle name="Comma 6 7 3 2 2" xfId="22954"/>
    <cellStyle name="Comma 6 7 3 2 2 2" xfId="47829"/>
    <cellStyle name="Comma 6 7 3 2 3" xfId="35396"/>
    <cellStyle name="Comma 6 7 3 3" xfId="17947"/>
    <cellStyle name="Comma 6 7 3 3 2" xfId="42822"/>
    <cellStyle name="Comma 6 7 3 4" xfId="30389"/>
    <cellStyle name="Comma 6 7 4" xfId="8570"/>
    <cellStyle name="Comma 6 7 4 2" xfId="21014"/>
    <cellStyle name="Comma 6 7 4 2 2" xfId="45889"/>
    <cellStyle name="Comma 6 7 4 3" xfId="33456"/>
    <cellStyle name="Comma 6 7 5" xfId="11965"/>
    <cellStyle name="Comma 6 7 5 2" xfId="24399"/>
    <cellStyle name="Comma 6 7 5 2 2" xfId="49274"/>
    <cellStyle name="Comma 6 7 5 3" xfId="36841"/>
    <cellStyle name="Comma 6 7 6" xfId="7047"/>
    <cellStyle name="Comma 6 7 6 2" xfId="19496"/>
    <cellStyle name="Comma 6 7 6 2 2" xfId="44371"/>
    <cellStyle name="Comma 6 7 6 3" xfId="31938"/>
    <cellStyle name="Comma 6 7 7" xfId="3501"/>
    <cellStyle name="Comma 6 7 7 2" xfId="16007"/>
    <cellStyle name="Comma 6 7 7 2 2" xfId="40882"/>
    <cellStyle name="Comma 6 7 7 3" xfId="28441"/>
    <cellStyle name="Comma 6 7 8" xfId="13355"/>
    <cellStyle name="Comma 6 7 8 2" xfId="38230"/>
    <cellStyle name="Comma 6 7 9" xfId="25789"/>
    <cellStyle name="Comma 6 8" xfId="1698"/>
    <cellStyle name="Comma 6 8 2" xfId="4737"/>
    <cellStyle name="Comma 6 8 2 2" xfId="9754"/>
    <cellStyle name="Comma 6 8 2 2 2" xfId="22197"/>
    <cellStyle name="Comma 6 8 2 2 2 2" xfId="47072"/>
    <cellStyle name="Comma 6 8 2 2 3" xfId="34639"/>
    <cellStyle name="Comma 6 8 2 3" xfId="17190"/>
    <cellStyle name="Comma 6 8 2 3 2" xfId="42065"/>
    <cellStyle name="Comma 6 8 2 4" xfId="29632"/>
    <cellStyle name="Comma 6 8 3" xfId="5844"/>
    <cellStyle name="Comma 6 8 3 2" xfId="10859"/>
    <cellStyle name="Comma 6 8 3 2 2" xfId="23302"/>
    <cellStyle name="Comma 6 8 3 2 2 2" xfId="48177"/>
    <cellStyle name="Comma 6 8 3 2 3" xfId="35744"/>
    <cellStyle name="Comma 6 8 3 3" xfId="18295"/>
    <cellStyle name="Comma 6 8 3 3 2" xfId="43170"/>
    <cellStyle name="Comma 6 8 3 4" xfId="30737"/>
    <cellStyle name="Comma 6 8 4" xfId="8024"/>
    <cellStyle name="Comma 6 8 4 2" xfId="20470"/>
    <cellStyle name="Comma 6 8 4 2 2" xfId="45345"/>
    <cellStyle name="Comma 6 8 4 3" xfId="32912"/>
    <cellStyle name="Comma 6 8 5" xfId="12313"/>
    <cellStyle name="Comma 6 8 5 2" xfId="24747"/>
    <cellStyle name="Comma 6 8 5 2 2" xfId="49622"/>
    <cellStyle name="Comma 6 8 5 3" xfId="37189"/>
    <cellStyle name="Comma 6 8 6" xfId="7348"/>
    <cellStyle name="Comma 6 8 6 2" xfId="19796"/>
    <cellStyle name="Comma 6 8 6 2 2" xfId="44671"/>
    <cellStyle name="Comma 6 8 6 3" xfId="32238"/>
    <cellStyle name="Comma 6 8 7" xfId="2948"/>
    <cellStyle name="Comma 6 8 7 2" xfId="15463"/>
    <cellStyle name="Comma 6 8 7 2 2" xfId="40338"/>
    <cellStyle name="Comma 6 8 7 3" xfId="27897"/>
    <cellStyle name="Comma 6 8 8" xfId="14498"/>
    <cellStyle name="Comma 6 8 8 2" xfId="39373"/>
    <cellStyle name="Comma 6 8 9" xfId="26932"/>
    <cellStyle name="Comma 6 9" xfId="2070"/>
    <cellStyle name="Comma 6 9 2" xfId="6135"/>
    <cellStyle name="Comma 6 9 2 2" xfId="11150"/>
    <cellStyle name="Comma 6 9 2 2 2" xfId="23593"/>
    <cellStyle name="Comma 6 9 2 2 2 2" xfId="48468"/>
    <cellStyle name="Comma 6 9 2 2 3" xfId="36035"/>
    <cellStyle name="Comma 6 9 2 3" xfId="18586"/>
    <cellStyle name="Comma 6 9 2 3 2" xfId="43461"/>
    <cellStyle name="Comma 6 9 2 4" xfId="31028"/>
    <cellStyle name="Comma 6 9 3" xfId="12604"/>
    <cellStyle name="Comma 6 9 3 2" xfId="25038"/>
    <cellStyle name="Comma 6 9 3 2 2" xfId="49913"/>
    <cellStyle name="Comma 6 9 3 3" xfId="37480"/>
    <cellStyle name="Comma 6 9 4" xfId="8910"/>
    <cellStyle name="Comma 6 9 4 2" xfId="21353"/>
    <cellStyle name="Comma 6 9 4 2 2" xfId="46228"/>
    <cellStyle name="Comma 6 9 4 3" xfId="33795"/>
    <cellStyle name="Comma 6 9 5" xfId="3892"/>
    <cellStyle name="Comma 6 9 5 2" xfId="16346"/>
    <cellStyle name="Comma 6 9 5 2 2" xfId="41221"/>
    <cellStyle name="Comma 6 9 5 3" xfId="28788"/>
    <cellStyle name="Comma 6 9 6" xfId="14789"/>
    <cellStyle name="Comma 6 9 6 2" xfId="39664"/>
    <cellStyle name="Comma 6 9 7" xfId="27223"/>
    <cellStyle name="Comma 7" xfId="103"/>
    <cellStyle name="Explanatory Text 2" xfId="3818"/>
    <cellStyle name="Good 2" xfId="3819"/>
    <cellStyle name="Heading 1 2" xfId="3820"/>
    <cellStyle name="Heading 2 2" xfId="3821"/>
    <cellStyle name="Heading 3 2" xfId="3822"/>
    <cellStyle name="Heading 4 2" xfId="3823"/>
    <cellStyle name="Input 2" xfId="3824"/>
    <cellStyle name="Input 3" xfId="3838"/>
    <cellStyle name="Linked Cell 2" xfId="3825"/>
    <cellStyle name="Neutral 2" xfId="3826"/>
    <cellStyle name="Normal" xfId="0" builtinId="0"/>
    <cellStyle name="Normal 10" xfId="64"/>
    <cellStyle name="Normal 10 10" xfId="894"/>
    <cellStyle name="Normal 10 10 2" xfId="11509"/>
    <cellStyle name="Normal 10 10 2 2" xfId="23943"/>
    <cellStyle name="Normal 10 10 2 2 2" xfId="48818"/>
    <cellStyle name="Normal 10 10 2 3" xfId="36385"/>
    <cellStyle name="Normal 10 10 3" xfId="13694"/>
    <cellStyle name="Normal 10 10 3 2" xfId="38569"/>
    <cellStyle name="Normal 10 10 4" xfId="26128"/>
    <cellStyle name="Normal 10 11" xfId="2610"/>
    <cellStyle name="Normal 10 12" xfId="12946"/>
    <cellStyle name="Normal 10 12 2" xfId="37821"/>
    <cellStyle name="Normal 10 13" xfId="25380"/>
    <cellStyle name="Normal 10 2" xfId="135"/>
    <cellStyle name="Normal 10 2 10" xfId="957"/>
    <cellStyle name="Normal 10 2 10 2" xfId="11572"/>
    <cellStyle name="Normal 10 2 10 2 2" xfId="24006"/>
    <cellStyle name="Normal 10 2 10 2 2 2" xfId="48881"/>
    <cellStyle name="Normal 10 2 10 2 3" xfId="36448"/>
    <cellStyle name="Normal 10 2 10 3" xfId="10116"/>
    <cellStyle name="Normal 10 2 10 3 2" xfId="22559"/>
    <cellStyle name="Normal 10 2 10 3 2 2" xfId="47434"/>
    <cellStyle name="Normal 10 2 10 3 3" xfId="35001"/>
    <cellStyle name="Normal 10 2 10 4" xfId="5100"/>
    <cellStyle name="Normal 10 2 10 4 2" xfId="17552"/>
    <cellStyle name="Normal 10 2 10 4 2 2" xfId="42427"/>
    <cellStyle name="Normal 10 2 10 4 3" xfId="29994"/>
    <cellStyle name="Normal 10 2 10 5" xfId="13757"/>
    <cellStyle name="Normal 10 2 10 5 2" xfId="38632"/>
    <cellStyle name="Normal 10 2 10 6" xfId="26191"/>
    <cellStyle name="Normal 10 2 11" xfId="898"/>
    <cellStyle name="Normal 10 2 11 2" xfId="7699"/>
    <cellStyle name="Normal 10 2 11 2 2" xfId="20145"/>
    <cellStyle name="Normal 10 2 11 2 2 2" xfId="45020"/>
    <cellStyle name="Normal 10 2 11 2 3" xfId="32587"/>
    <cellStyle name="Normal 10 2 11 3" xfId="13698"/>
    <cellStyle name="Normal 10 2 11 3 2" xfId="38573"/>
    <cellStyle name="Normal 10 2 11 4" xfId="26132"/>
    <cellStyle name="Normal 10 2 12" xfId="11513"/>
    <cellStyle name="Normal 10 2 12 2" xfId="23947"/>
    <cellStyle name="Normal 10 2 12 2 2" xfId="48822"/>
    <cellStyle name="Normal 10 2 12 3" xfId="36389"/>
    <cellStyle name="Normal 10 2 13" xfId="6497"/>
    <cellStyle name="Normal 10 2 13 2" xfId="18946"/>
    <cellStyle name="Normal 10 2 13 2 2" xfId="43821"/>
    <cellStyle name="Normal 10 2 13 3" xfId="31388"/>
    <cellStyle name="Normal 10 2 14" xfId="2619"/>
    <cellStyle name="Normal 10 2 14 2" xfId="15138"/>
    <cellStyle name="Normal 10 2 14 2 2" xfId="40013"/>
    <cellStyle name="Normal 10 2 14 3" xfId="27572"/>
    <cellStyle name="Normal 10 2 15" xfId="12965"/>
    <cellStyle name="Normal 10 2 15 2" xfId="37840"/>
    <cellStyle name="Normal 10 2 16" xfId="25399"/>
    <cellStyle name="Normal 10 2 2" xfId="159"/>
    <cellStyle name="Normal 10 2 2 10" xfId="7724"/>
    <cellStyle name="Normal 10 2 2 10 2" xfId="20170"/>
    <cellStyle name="Normal 10 2 2 10 2 2" xfId="45045"/>
    <cellStyle name="Normal 10 2 2 10 3" xfId="32612"/>
    <cellStyle name="Normal 10 2 2 11" xfId="11542"/>
    <cellStyle name="Normal 10 2 2 11 2" xfId="23976"/>
    <cellStyle name="Normal 10 2 2 11 2 2" xfId="48851"/>
    <cellStyle name="Normal 10 2 2 11 3" xfId="36418"/>
    <cellStyle name="Normal 10 2 2 12" xfId="6534"/>
    <cellStyle name="Normal 10 2 2 12 2" xfId="18983"/>
    <cellStyle name="Normal 10 2 2 12 2 2" xfId="43858"/>
    <cellStyle name="Normal 10 2 2 12 3" xfId="31425"/>
    <cellStyle name="Normal 10 2 2 13" xfId="2645"/>
    <cellStyle name="Normal 10 2 2 13 2" xfId="15163"/>
    <cellStyle name="Normal 10 2 2 13 2 2" xfId="40038"/>
    <cellStyle name="Normal 10 2 2 13 3" xfId="27597"/>
    <cellStyle name="Normal 10 2 2 14" xfId="12989"/>
    <cellStyle name="Normal 10 2 2 14 2" xfId="37864"/>
    <cellStyle name="Normal 10 2 2 15" xfId="25423"/>
    <cellStyle name="Normal 10 2 2 2" xfId="348"/>
    <cellStyle name="Normal 10 2 2 2 10" xfId="6577"/>
    <cellStyle name="Normal 10 2 2 2 10 2" xfId="19026"/>
    <cellStyle name="Normal 10 2 2 2 10 2 2" xfId="43901"/>
    <cellStyle name="Normal 10 2 2 2 10 3" xfId="31468"/>
    <cellStyle name="Normal 10 2 2 2 11" xfId="2745"/>
    <cellStyle name="Normal 10 2 2 2 11 2" xfId="15263"/>
    <cellStyle name="Normal 10 2 2 2 11 2 2" xfId="40138"/>
    <cellStyle name="Normal 10 2 2 2 11 3" xfId="27697"/>
    <cellStyle name="Normal 10 2 2 2 12" xfId="13164"/>
    <cellStyle name="Normal 10 2 2 2 12 2" xfId="38039"/>
    <cellStyle name="Normal 10 2 2 2 13" xfId="25598"/>
    <cellStyle name="Normal 10 2 2 2 2" xfId="450"/>
    <cellStyle name="Normal 10 2 2 2 2 10" xfId="13264"/>
    <cellStyle name="Normal 10 2 2 2 2 10 2" xfId="38139"/>
    <cellStyle name="Normal 10 2 2 2 2 11" xfId="25698"/>
    <cellStyle name="Normal 10 2 2 2 2 2" xfId="810"/>
    <cellStyle name="Normal 10 2 2 2 2 2 2" xfId="1366"/>
    <cellStyle name="Normal 10 2 2 2 2 2 2 2" xfId="9470"/>
    <cellStyle name="Normal 10 2 2 2 2 2 2 2 2" xfId="21913"/>
    <cellStyle name="Normal 10 2 2 2 2 2 2 2 2 2" xfId="46788"/>
    <cellStyle name="Normal 10 2 2 2 2 2 2 2 3" xfId="34355"/>
    <cellStyle name="Normal 10 2 2 2 2 2 2 3" xfId="4452"/>
    <cellStyle name="Normal 10 2 2 2 2 2 2 3 2" xfId="16906"/>
    <cellStyle name="Normal 10 2 2 2 2 2 2 3 2 2" xfId="41781"/>
    <cellStyle name="Normal 10 2 2 2 2 2 2 3 3" xfId="29348"/>
    <cellStyle name="Normal 10 2 2 2 2 2 2 4" xfId="14166"/>
    <cellStyle name="Normal 10 2 2 2 2 2 2 4 2" xfId="39041"/>
    <cellStyle name="Normal 10 2 2 2 2 2 2 5" xfId="26600"/>
    <cellStyle name="Normal 10 2 2 2 2 2 3" xfId="5511"/>
    <cellStyle name="Normal 10 2 2 2 2 2 3 2" xfId="10527"/>
    <cellStyle name="Normal 10 2 2 2 2 2 3 2 2" xfId="22970"/>
    <cellStyle name="Normal 10 2 2 2 2 2 3 2 2 2" xfId="47845"/>
    <cellStyle name="Normal 10 2 2 2 2 2 3 2 3" xfId="35412"/>
    <cellStyle name="Normal 10 2 2 2 2 2 3 3" xfId="17963"/>
    <cellStyle name="Normal 10 2 2 2 2 2 3 3 2" xfId="42838"/>
    <cellStyle name="Normal 10 2 2 2 2 2 3 4" xfId="30405"/>
    <cellStyle name="Normal 10 2 2 2 2 2 4" xfId="8586"/>
    <cellStyle name="Normal 10 2 2 2 2 2 4 2" xfId="21030"/>
    <cellStyle name="Normal 10 2 2 2 2 2 4 2 2" xfId="45905"/>
    <cellStyle name="Normal 10 2 2 2 2 2 4 3" xfId="33472"/>
    <cellStyle name="Normal 10 2 2 2 2 2 5" xfId="11981"/>
    <cellStyle name="Normal 10 2 2 2 2 2 5 2" xfId="24415"/>
    <cellStyle name="Normal 10 2 2 2 2 2 5 2 2" xfId="49290"/>
    <cellStyle name="Normal 10 2 2 2 2 2 5 3" xfId="36857"/>
    <cellStyle name="Normal 10 2 2 2 2 2 6" xfId="7063"/>
    <cellStyle name="Normal 10 2 2 2 2 2 6 2" xfId="19512"/>
    <cellStyle name="Normal 10 2 2 2 2 2 6 2 2" xfId="44387"/>
    <cellStyle name="Normal 10 2 2 2 2 2 6 3" xfId="31954"/>
    <cellStyle name="Normal 10 2 2 2 2 2 7" xfId="3517"/>
    <cellStyle name="Normal 10 2 2 2 2 2 7 2" xfId="16023"/>
    <cellStyle name="Normal 10 2 2 2 2 2 7 2 2" xfId="40898"/>
    <cellStyle name="Normal 10 2 2 2 2 2 7 3" xfId="28457"/>
    <cellStyle name="Normal 10 2 2 2 2 2 8" xfId="13611"/>
    <cellStyle name="Normal 10 2 2 2 2 2 8 2" xfId="38486"/>
    <cellStyle name="Normal 10 2 2 2 2 2 9" xfId="26045"/>
    <cellStyle name="Normal 10 2 2 2 2 3" xfId="1714"/>
    <cellStyle name="Normal 10 2 2 2 2 3 2" xfId="4993"/>
    <cellStyle name="Normal 10 2 2 2 2 3 2 2" xfId="10010"/>
    <cellStyle name="Normal 10 2 2 2 2 3 2 2 2" xfId="22453"/>
    <cellStyle name="Normal 10 2 2 2 2 3 2 2 2 2" xfId="47328"/>
    <cellStyle name="Normal 10 2 2 2 2 3 2 2 3" xfId="34895"/>
    <cellStyle name="Normal 10 2 2 2 2 3 2 3" xfId="17446"/>
    <cellStyle name="Normal 10 2 2 2 2 3 2 3 2" xfId="42321"/>
    <cellStyle name="Normal 10 2 2 2 2 3 2 4" xfId="29888"/>
    <cellStyle name="Normal 10 2 2 2 2 3 3" xfId="5860"/>
    <cellStyle name="Normal 10 2 2 2 2 3 3 2" xfId="10875"/>
    <cellStyle name="Normal 10 2 2 2 2 3 3 2 2" xfId="23318"/>
    <cellStyle name="Normal 10 2 2 2 2 3 3 2 2 2" xfId="48193"/>
    <cellStyle name="Normal 10 2 2 2 2 3 3 2 3" xfId="35760"/>
    <cellStyle name="Normal 10 2 2 2 2 3 3 3" xfId="18311"/>
    <cellStyle name="Normal 10 2 2 2 2 3 3 3 2" xfId="43186"/>
    <cellStyle name="Normal 10 2 2 2 2 3 3 4" xfId="30753"/>
    <cellStyle name="Normal 10 2 2 2 2 3 4" xfId="8417"/>
    <cellStyle name="Normal 10 2 2 2 2 3 4 2" xfId="20861"/>
    <cellStyle name="Normal 10 2 2 2 2 3 4 2 2" xfId="45736"/>
    <cellStyle name="Normal 10 2 2 2 2 3 4 3" xfId="33303"/>
    <cellStyle name="Normal 10 2 2 2 2 3 5" xfId="12329"/>
    <cellStyle name="Normal 10 2 2 2 2 3 5 2" xfId="24763"/>
    <cellStyle name="Normal 10 2 2 2 2 3 5 2 2" xfId="49638"/>
    <cellStyle name="Normal 10 2 2 2 2 3 5 3" xfId="37205"/>
    <cellStyle name="Normal 10 2 2 2 2 3 6" xfId="7604"/>
    <cellStyle name="Normal 10 2 2 2 2 3 6 2" xfId="20052"/>
    <cellStyle name="Normal 10 2 2 2 2 3 6 2 2" xfId="44927"/>
    <cellStyle name="Normal 10 2 2 2 2 3 6 3" xfId="32494"/>
    <cellStyle name="Normal 10 2 2 2 2 3 7" xfId="3348"/>
    <cellStyle name="Normal 10 2 2 2 2 3 7 2" xfId="15854"/>
    <cellStyle name="Normal 10 2 2 2 2 3 7 2 2" xfId="40729"/>
    <cellStyle name="Normal 10 2 2 2 2 3 7 3" xfId="28288"/>
    <cellStyle name="Normal 10 2 2 2 2 3 8" xfId="14514"/>
    <cellStyle name="Normal 10 2 2 2 2 3 8 2" xfId="39389"/>
    <cellStyle name="Normal 10 2 2 2 2 3 9" xfId="26948"/>
    <cellStyle name="Normal 10 2 2 2 2 4" xfId="2368"/>
    <cellStyle name="Normal 10 2 2 2 2 4 2" xfId="6391"/>
    <cellStyle name="Normal 10 2 2 2 2 4 2 2" xfId="11406"/>
    <cellStyle name="Normal 10 2 2 2 2 4 2 2 2" xfId="23849"/>
    <cellStyle name="Normal 10 2 2 2 2 4 2 2 2 2" xfId="48724"/>
    <cellStyle name="Normal 10 2 2 2 2 4 2 2 3" xfId="36291"/>
    <cellStyle name="Normal 10 2 2 2 2 4 2 3" xfId="18842"/>
    <cellStyle name="Normal 10 2 2 2 2 4 2 3 2" xfId="43717"/>
    <cellStyle name="Normal 10 2 2 2 2 4 2 4" xfId="31284"/>
    <cellStyle name="Normal 10 2 2 2 2 4 3" xfId="12860"/>
    <cellStyle name="Normal 10 2 2 2 2 4 3 2" xfId="25294"/>
    <cellStyle name="Normal 10 2 2 2 2 4 3 2 2" xfId="50169"/>
    <cellStyle name="Normal 10 2 2 2 2 4 3 3" xfId="37736"/>
    <cellStyle name="Normal 10 2 2 2 2 4 4" xfId="9301"/>
    <cellStyle name="Normal 10 2 2 2 2 4 4 2" xfId="21744"/>
    <cellStyle name="Normal 10 2 2 2 2 4 4 2 2" xfId="46619"/>
    <cellStyle name="Normal 10 2 2 2 2 4 4 3" xfId="34186"/>
    <cellStyle name="Normal 10 2 2 2 2 4 5" xfId="4283"/>
    <cellStyle name="Normal 10 2 2 2 2 4 5 2" xfId="16737"/>
    <cellStyle name="Normal 10 2 2 2 2 4 5 2 2" xfId="41612"/>
    <cellStyle name="Normal 10 2 2 2 2 4 5 3" xfId="29179"/>
    <cellStyle name="Normal 10 2 2 2 2 4 6" xfId="15045"/>
    <cellStyle name="Normal 10 2 2 2 2 4 6 2" xfId="39920"/>
    <cellStyle name="Normal 10 2 2 2 2 4 7" xfId="27479"/>
    <cellStyle name="Normal 10 2 2 2 2 5" xfId="1202"/>
    <cellStyle name="Normal 10 2 2 2 2 5 2" xfId="10363"/>
    <cellStyle name="Normal 10 2 2 2 2 5 2 2" xfId="22806"/>
    <cellStyle name="Normal 10 2 2 2 2 5 2 2 2" xfId="47681"/>
    <cellStyle name="Normal 10 2 2 2 2 5 2 3" xfId="35248"/>
    <cellStyle name="Normal 10 2 2 2 2 5 3" xfId="5347"/>
    <cellStyle name="Normal 10 2 2 2 2 5 3 2" xfId="17799"/>
    <cellStyle name="Normal 10 2 2 2 2 5 3 2 2" xfId="42674"/>
    <cellStyle name="Normal 10 2 2 2 2 5 3 3" xfId="30241"/>
    <cellStyle name="Normal 10 2 2 2 2 5 4" xfId="14002"/>
    <cellStyle name="Normal 10 2 2 2 2 5 4 2" xfId="38877"/>
    <cellStyle name="Normal 10 2 2 2 2 5 5" xfId="26436"/>
    <cellStyle name="Normal 10 2 2 2 2 6" xfId="7924"/>
    <cellStyle name="Normal 10 2 2 2 2 6 2" xfId="20370"/>
    <cellStyle name="Normal 10 2 2 2 2 6 2 2" xfId="45245"/>
    <cellStyle name="Normal 10 2 2 2 2 6 3" xfId="32812"/>
    <cellStyle name="Normal 10 2 2 2 2 7" xfId="11817"/>
    <cellStyle name="Normal 10 2 2 2 2 7 2" xfId="24251"/>
    <cellStyle name="Normal 10 2 2 2 2 7 2 2" xfId="49126"/>
    <cellStyle name="Normal 10 2 2 2 2 7 3" xfId="36693"/>
    <cellStyle name="Normal 10 2 2 2 2 8" xfId="6894"/>
    <cellStyle name="Normal 10 2 2 2 2 8 2" xfId="19343"/>
    <cellStyle name="Normal 10 2 2 2 2 8 2 2" xfId="44218"/>
    <cellStyle name="Normal 10 2 2 2 2 8 3" xfId="31785"/>
    <cellStyle name="Normal 10 2 2 2 2 9" xfId="2845"/>
    <cellStyle name="Normal 10 2 2 2 2 9 2" xfId="15363"/>
    <cellStyle name="Normal 10 2 2 2 2 9 2 2" xfId="40238"/>
    <cellStyle name="Normal 10 2 2 2 2 9 3" xfId="27797"/>
    <cellStyle name="Normal 10 2 2 2 2_Degree data" xfId="2039"/>
    <cellStyle name="Normal 10 2 2 2 3" xfId="708"/>
    <cellStyle name="Normal 10 2 2 2 3 2" xfId="1365"/>
    <cellStyle name="Normal 10 2 2 2 3 2 2" xfId="9201"/>
    <cellStyle name="Normal 10 2 2 2 3 2 2 2" xfId="21644"/>
    <cellStyle name="Normal 10 2 2 2 3 2 2 2 2" xfId="46519"/>
    <cellStyle name="Normal 10 2 2 2 3 2 2 3" xfId="34086"/>
    <cellStyle name="Normal 10 2 2 2 3 2 3" xfId="4183"/>
    <cellStyle name="Normal 10 2 2 2 3 2 3 2" xfId="16637"/>
    <cellStyle name="Normal 10 2 2 2 3 2 3 2 2" xfId="41512"/>
    <cellStyle name="Normal 10 2 2 2 3 2 3 3" xfId="29079"/>
    <cellStyle name="Normal 10 2 2 2 3 2 4" xfId="14165"/>
    <cellStyle name="Normal 10 2 2 2 3 2 4 2" xfId="39040"/>
    <cellStyle name="Normal 10 2 2 2 3 2 5" xfId="26599"/>
    <cellStyle name="Normal 10 2 2 2 3 3" xfId="5510"/>
    <cellStyle name="Normal 10 2 2 2 3 3 2" xfId="10526"/>
    <cellStyle name="Normal 10 2 2 2 3 3 2 2" xfId="22969"/>
    <cellStyle name="Normal 10 2 2 2 3 3 2 2 2" xfId="47844"/>
    <cellStyle name="Normal 10 2 2 2 3 3 2 3" xfId="35411"/>
    <cellStyle name="Normal 10 2 2 2 3 3 3" xfId="17962"/>
    <cellStyle name="Normal 10 2 2 2 3 3 3 2" xfId="42837"/>
    <cellStyle name="Normal 10 2 2 2 3 3 4" xfId="30404"/>
    <cellStyle name="Normal 10 2 2 2 3 4" xfId="8317"/>
    <cellStyle name="Normal 10 2 2 2 3 4 2" xfId="20761"/>
    <cellStyle name="Normal 10 2 2 2 3 4 2 2" xfId="45636"/>
    <cellStyle name="Normal 10 2 2 2 3 4 3" xfId="33203"/>
    <cellStyle name="Normal 10 2 2 2 3 5" xfId="11980"/>
    <cellStyle name="Normal 10 2 2 2 3 5 2" xfId="24414"/>
    <cellStyle name="Normal 10 2 2 2 3 5 2 2" xfId="49289"/>
    <cellStyle name="Normal 10 2 2 2 3 5 3" xfId="36856"/>
    <cellStyle name="Normal 10 2 2 2 3 6" xfId="6794"/>
    <cellStyle name="Normal 10 2 2 2 3 6 2" xfId="19243"/>
    <cellStyle name="Normal 10 2 2 2 3 6 2 2" xfId="44118"/>
    <cellStyle name="Normal 10 2 2 2 3 6 3" xfId="31685"/>
    <cellStyle name="Normal 10 2 2 2 3 7" xfId="3248"/>
    <cellStyle name="Normal 10 2 2 2 3 7 2" xfId="15754"/>
    <cellStyle name="Normal 10 2 2 2 3 7 2 2" xfId="40629"/>
    <cellStyle name="Normal 10 2 2 2 3 7 3" xfId="28188"/>
    <cellStyle name="Normal 10 2 2 2 3 8" xfId="13511"/>
    <cellStyle name="Normal 10 2 2 2 3 8 2" xfId="38386"/>
    <cellStyle name="Normal 10 2 2 2 3 9" xfId="25945"/>
    <cellStyle name="Normal 10 2 2 2 4" xfId="1713"/>
    <cellStyle name="Normal 10 2 2 2 4 2" xfId="4451"/>
    <cellStyle name="Normal 10 2 2 2 4 2 2" xfId="9469"/>
    <cellStyle name="Normal 10 2 2 2 4 2 2 2" xfId="21912"/>
    <cellStyle name="Normal 10 2 2 2 4 2 2 2 2" xfId="46787"/>
    <cellStyle name="Normal 10 2 2 2 4 2 2 3" xfId="34354"/>
    <cellStyle name="Normal 10 2 2 2 4 2 3" xfId="16905"/>
    <cellStyle name="Normal 10 2 2 2 4 2 3 2" xfId="41780"/>
    <cellStyle name="Normal 10 2 2 2 4 2 4" xfId="29347"/>
    <cellStyle name="Normal 10 2 2 2 4 3" xfId="5859"/>
    <cellStyle name="Normal 10 2 2 2 4 3 2" xfId="10874"/>
    <cellStyle name="Normal 10 2 2 2 4 3 2 2" xfId="23317"/>
    <cellStyle name="Normal 10 2 2 2 4 3 2 2 2" xfId="48192"/>
    <cellStyle name="Normal 10 2 2 2 4 3 2 3" xfId="35759"/>
    <cellStyle name="Normal 10 2 2 2 4 3 3" xfId="18310"/>
    <cellStyle name="Normal 10 2 2 2 4 3 3 2" xfId="43185"/>
    <cellStyle name="Normal 10 2 2 2 4 3 4" xfId="30752"/>
    <cellStyle name="Normal 10 2 2 2 4 4" xfId="8585"/>
    <cellStyle name="Normal 10 2 2 2 4 4 2" xfId="21029"/>
    <cellStyle name="Normal 10 2 2 2 4 4 2 2" xfId="45904"/>
    <cellStyle name="Normal 10 2 2 2 4 4 3" xfId="33471"/>
    <cellStyle name="Normal 10 2 2 2 4 5" xfId="12328"/>
    <cellStyle name="Normal 10 2 2 2 4 5 2" xfId="24762"/>
    <cellStyle name="Normal 10 2 2 2 4 5 2 2" xfId="49637"/>
    <cellStyle name="Normal 10 2 2 2 4 5 3" xfId="37204"/>
    <cellStyle name="Normal 10 2 2 2 4 6" xfId="7062"/>
    <cellStyle name="Normal 10 2 2 2 4 6 2" xfId="19511"/>
    <cellStyle name="Normal 10 2 2 2 4 6 2 2" xfId="44386"/>
    <cellStyle name="Normal 10 2 2 2 4 6 3" xfId="31953"/>
    <cellStyle name="Normal 10 2 2 2 4 7" xfId="3516"/>
    <cellStyle name="Normal 10 2 2 2 4 7 2" xfId="16022"/>
    <cellStyle name="Normal 10 2 2 2 4 7 2 2" xfId="40897"/>
    <cellStyle name="Normal 10 2 2 2 4 7 3" xfId="28456"/>
    <cellStyle name="Normal 10 2 2 2 4 8" xfId="14513"/>
    <cellStyle name="Normal 10 2 2 2 4 8 2" xfId="39388"/>
    <cellStyle name="Normal 10 2 2 2 4 9" xfId="26947"/>
    <cellStyle name="Normal 10 2 2 2 5" xfId="2266"/>
    <cellStyle name="Normal 10 2 2 2 5 2" xfId="4893"/>
    <cellStyle name="Normal 10 2 2 2 5 2 2" xfId="9910"/>
    <cellStyle name="Normal 10 2 2 2 5 2 2 2" xfId="22353"/>
    <cellStyle name="Normal 10 2 2 2 5 2 2 2 2" xfId="47228"/>
    <cellStyle name="Normal 10 2 2 2 5 2 2 3" xfId="34795"/>
    <cellStyle name="Normal 10 2 2 2 5 2 3" xfId="17346"/>
    <cellStyle name="Normal 10 2 2 2 5 2 3 2" xfId="42221"/>
    <cellStyle name="Normal 10 2 2 2 5 2 4" xfId="29788"/>
    <cellStyle name="Normal 10 2 2 2 5 3" xfId="6291"/>
    <cellStyle name="Normal 10 2 2 2 5 3 2" xfId="11306"/>
    <cellStyle name="Normal 10 2 2 2 5 3 2 2" xfId="23749"/>
    <cellStyle name="Normal 10 2 2 2 5 3 2 2 2" xfId="48624"/>
    <cellStyle name="Normal 10 2 2 2 5 3 2 3" xfId="36191"/>
    <cellStyle name="Normal 10 2 2 2 5 3 3" xfId="18742"/>
    <cellStyle name="Normal 10 2 2 2 5 3 3 2" xfId="43617"/>
    <cellStyle name="Normal 10 2 2 2 5 3 4" xfId="31184"/>
    <cellStyle name="Normal 10 2 2 2 5 4" xfId="8098"/>
    <cellStyle name="Normal 10 2 2 2 5 4 2" xfId="20544"/>
    <cellStyle name="Normal 10 2 2 2 5 4 2 2" xfId="45419"/>
    <cellStyle name="Normal 10 2 2 2 5 4 3" xfId="32986"/>
    <cellStyle name="Normal 10 2 2 2 5 5" xfId="12760"/>
    <cellStyle name="Normal 10 2 2 2 5 5 2" xfId="25194"/>
    <cellStyle name="Normal 10 2 2 2 5 5 2 2" xfId="50069"/>
    <cellStyle name="Normal 10 2 2 2 5 5 3" xfId="37636"/>
    <cellStyle name="Normal 10 2 2 2 5 6" xfId="7504"/>
    <cellStyle name="Normal 10 2 2 2 5 6 2" xfId="19952"/>
    <cellStyle name="Normal 10 2 2 2 5 6 2 2" xfId="44827"/>
    <cellStyle name="Normal 10 2 2 2 5 6 3" xfId="32394"/>
    <cellStyle name="Normal 10 2 2 2 5 7" xfId="3028"/>
    <cellStyle name="Normal 10 2 2 2 5 7 2" xfId="15537"/>
    <cellStyle name="Normal 10 2 2 2 5 7 2 2" xfId="40412"/>
    <cellStyle name="Normal 10 2 2 2 5 7 3" xfId="27971"/>
    <cellStyle name="Normal 10 2 2 2 5 8" xfId="14945"/>
    <cellStyle name="Normal 10 2 2 2 5 8 2" xfId="39820"/>
    <cellStyle name="Normal 10 2 2 2 5 9" xfId="27379"/>
    <cellStyle name="Normal 10 2 2 2 6" xfId="1102"/>
    <cellStyle name="Normal 10 2 2 2 6 2" xfId="8984"/>
    <cellStyle name="Normal 10 2 2 2 6 2 2" xfId="21427"/>
    <cellStyle name="Normal 10 2 2 2 6 2 2 2" xfId="46302"/>
    <cellStyle name="Normal 10 2 2 2 6 2 3" xfId="33869"/>
    <cellStyle name="Normal 10 2 2 2 6 3" xfId="3966"/>
    <cellStyle name="Normal 10 2 2 2 6 3 2" xfId="16420"/>
    <cellStyle name="Normal 10 2 2 2 6 3 2 2" xfId="41295"/>
    <cellStyle name="Normal 10 2 2 2 6 3 3" xfId="28862"/>
    <cellStyle name="Normal 10 2 2 2 6 4" xfId="13902"/>
    <cellStyle name="Normal 10 2 2 2 6 4 2" xfId="38777"/>
    <cellStyle name="Normal 10 2 2 2 6 5" xfId="26336"/>
    <cellStyle name="Normal 10 2 2 2 7" xfId="5247"/>
    <cellStyle name="Normal 10 2 2 2 7 2" xfId="10263"/>
    <cellStyle name="Normal 10 2 2 2 7 2 2" xfId="22706"/>
    <cellStyle name="Normal 10 2 2 2 7 2 2 2" xfId="47581"/>
    <cellStyle name="Normal 10 2 2 2 7 2 3" xfId="35148"/>
    <cellStyle name="Normal 10 2 2 2 7 3" xfId="17699"/>
    <cellStyle name="Normal 10 2 2 2 7 3 2" xfId="42574"/>
    <cellStyle name="Normal 10 2 2 2 7 4" xfId="30141"/>
    <cellStyle name="Normal 10 2 2 2 8" xfId="7824"/>
    <cellStyle name="Normal 10 2 2 2 8 2" xfId="20270"/>
    <cellStyle name="Normal 10 2 2 2 8 2 2" xfId="45145"/>
    <cellStyle name="Normal 10 2 2 2 8 3" xfId="32712"/>
    <cellStyle name="Normal 10 2 2 2 9" xfId="11717"/>
    <cellStyle name="Normal 10 2 2 2 9 2" xfId="24151"/>
    <cellStyle name="Normal 10 2 2 2 9 2 2" xfId="49026"/>
    <cellStyle name="Normal 10 2 2 2 9 3" xfId="36593"/>
    <cellStyle name="Normal 10 2 2 2_Degree data" xfId="2036"/>
    <cellStyle name="Normal 10 2 2 3" xfId="303"/>
    <cellStyle name="Normal 10 2 2 3 10" xfId="6638"/>
    <cellStyle name="Normal 10 2 2 3 10 2" xfId="19087"/>
    <cellStyle name="Normal 10 2 2 3 10 2 2" xfId="43962"/>
    <cellStyle name="Normal 10 2 2 3 10 3" xfId="31529"/>
    <cellStyle name="Normal 10 2 2 3 11" xfId="2702"/>
    <cellStyle name="Normal 10 2 2 3 11 2" xfId="15220"/>
    <cellStyle name="Normal 10 2 2 3 11 2 2" xfId="40095"/>
    <cellStyle name="Normal 10 2 2 3 11 3" xfId="27654"/>
    <cellStyle name="Normal 10 2 2 3 12" xfId="13121"/>
    <cellStyle name="Normal 10 2 2 3 12 2" xfId="37996"/>
    <cellStyle name="Normal 10 2 2 3 13" xfId="25555"/>
    <cellStyle name="Normal 10 2 2 3 2" xfId="512"/>
    <cellStyle name="Normal 10 2 2 3 2 10" xfId="13325"/>
    <cellStyle name="Normal 10 2 2 3 2 10 2" xfId="38200"/>
    <cellStyle name="Normal 10 2 2 3 2 11" xfId="25759"/>
    <cellStyle name="Normal 10 2 2 3 2 2" xfId="871"/>
    <cellStyle name="Normal 10 2 2 3 2 2 2" xfId="1368"/>
    <cellStyle name="Normal 10 2 2 3 2 2 2 2" xfId="9472"/>
    <cellStyle name="Normal 10 2 2 3 2 2 2 2 2" xfId="21915"/>
    <cellStyle name="Normal 10 2 2 3 2 2 2 2 2 2" xfId="46790"/>
    <cellStyle name="Normal 10 2 2 3 2 2 2 2 3" xfId="34357"/>
    <cellStyle name="Normal 10 2 2 3 2 2 2 3" xfId="4454"/>
    <cellStyle name="Normal 10 2 2 3 2 2 2 3 2" xfId="16908"/>
    <cellStyle name="Normal 10 2 2 3 2 2 2 3 2 2" xfId="41783"/>
    <cellStyle name="Normal 10 2 2 3 2 2 2 3 3" xfId="29350"/>
    <cellStyle name="Normal 10 2 2 3 2 2 2 4" xfId="14168"/>
    <cellStyle name="Normal 10 2 2 3 2 2 2 4 2" xfId="39043"/>
    <cellStyle name="Normal 10 2 2 3 2 2 2 5" xfId="26602"/>
    <cellStyle name="Normal 10 2 2 3 2 2 3" xfId="5513"/>
    <cellStyle name="Normal 10 2 2 3 2 2 3 2" xfId="10529"/>
    <cellStyle name="Normal 10 2 2 3 2 2 3 2 2" xfId="22972"/>
    <cellStyle name="Normal 10 2 2 3 2 2 3 2 2 2" xfId="47847"/>
    <cellStyle name="Normal 10 2 2 3 2 2 3 2 3" xfId="35414"/>
    <cellStyle name="Normal 10 2 2 3 2 2 3 3" xfId="17965"/>
    <cellStyle name="Normal 10 2 2 3 2 2 3 3 2" xfId="42840"/>
    <cellStyle name="Normal 10 2 2 3 2 2 3 4" xfId="30407"/>
    <cellStyle name="Normal 10 2 2 3 2 2 4" xfId="8588"/>
    <cellStyle name="Normal 10 2 2 3 2 2 4 2" xfId="21032"/>
    <cellStyle name="Normal 10 2 2 3 2 2 4 2 2" xfId="45907"/>
    <cellStyle name="Normal 10 2 2 3 2 2 4 3" xfId="33474"/>
    <cellStyle name="Normal 10 2 2 3 2 2 5" xfId="11983"/>
    <cellStyle name="Normal 10 2 2 3 2 2 5 2" xfId="24417"/>
    <cellStyle name="Normal 10 2 2 3 2 2 5 2 2" xfId="49292"/>
    <cellStyle name="Normal 10 2 2 3 2 2 5 3" xfId="36859"/>
    <cellStyle name="Normal 10 2 2 3 2 2 6" xfId="7065"/>
    <cellStyle name="Normal 10 2 2 3 2 2 6 2" xfId="19514"/>
    <cellStyle name="Normal 10 2 2 3 2 2 6 2 2" xfId="44389"/>
    <cellStyle name="Normal 10 2 2 3 2 2 6 3" xfId="31956"/>
    <cellStyle name="Normal 10 2 2 3 2 2 7" xfId="3519"/>
    <cellStyle name="Normal 10 2 2 3 2 2 7 2" xfId="16025"/>
    <cellStyle name="Normal 10 2 2 3 2 2 7 2 2" xfId="40900"/>
    <cellStyle name="Normal 10 2 2 3 2 2 7 3" xfId="28459"/>
    <cellStyle name="Normal 10 2 2 3 2 2 8" xfId="13672"/>
    <cellStyle name="Normal 10 2 2 3 2 2 8 2" xfId="38547"/>
    <cellStyle name="Normal 10 2 2 3 2 2 9" xfId="26106"/>
    <cellStyle name="Normal 10 2 2 3 2 3" xfId="1716"/>
    <cellStyle name="Normal 10 2 2 3 2 3 2" xfId="5054"/>
    <cellStyle name="Normal 10 2 2 3 2 3 2 2" xfId="10071"/>
    <cellStyle name="Normal 10 2 2 3 2 3 2 2 2" xfId="22514"/>
    <cellStyle name="Normal 10 2 2 3 2 3 2 2 2 2" xfId="47389"/>
    <cellStyle name="Normal 10 2 2 3 2 3 2 2 3" xfId="34956"/>
    <cellStyle name="Normal 10 2 2 3 2 3 2 3" xfId="17507"/>
    <cellStyle name="Normal 10 2 2 3 2 3 2 3 2" xfId="42382"/>
    <cellStyle name="Normal 10 2 2 3 2 3 2 4" xfId="29949"/>
    <cellStyle name="Normal 10 2 2 3 2 3 3" xfId="5862"/>
    <cellStyle name="Normal 10 2 2 3 2 3 3 2" xfId="10877"/>
    <cellStyle name="Normal 10 2 2 3 2 3 3 2 2" xfId="23320"/>
    <cellStyle name="Normal 10 2 2 3 2 3 3 2 2 2" xfId="48195"/>
    <cellStyle name="Normal 10 2 2 3 2 3 3 2 3" xfId="35762"/>
    <cellStyle name="Normal 10 2 2 3 2 3 3 3" xfId="18313"/>
    <cellStyle name="Normal 10 2 2 3 2 3 3 3 2" xfId="43188"/>
    <cellStyle name="Normal 10 2 2 3 2 3 3 4" xfId="30755"/>
    <cellStyle name="Normal 10 2 2 3 2 3 4" xfId="8478"/>
    <cellStyle name="Normal 10 2 2 3 2 3 4 2" xfId="20922"/>
    <cellStyle name="Normal 10 2 2 3 2 3 4 2 2" xfId="45797"/>
    <cellStyle name="Normal 10 2 2 3 2 3 4 3" xfId="33364"/>
    <cellStyle name="Normal 10 2 2 3 2 3 5" xfId="12331"/>
    <cellStyle name="Normal 10 2 2 3 2 3 5 2" xfId="24765"/>
    <cellStyle name="Normal 10 2 2 3 2 3 5 2 2" xfId="49640"/>
    <cellStyle name="Normal 10 2 2 3 2 3 5 3" xfId="37207"/>
    <cellStyle name="Normal 10 2 2 3 2 3 6" xfId="7665"/>
    <cellStyle name="Normal 10 2 2 3 2 3 6 2" xfId="20113"/>
    <cellStyle name="Normal 10 2 2 3 2 3 6 2 2" xfId="44988"/>
    <cellStyle name="Normal 10 2 2 3 2 3 6 3" xfId="32555"/>
    <cellStyle name="Normal 10 2 2 3 2 3 7" xfId="3409"/>
    <cellStyle name="Normal 10 2 2 3 2 3 7 2" xfId="15915"/>
    <cellStyle name="Normal 10 2 2 3 2 3 7 2 2" xfId="40790"/>
    <cellStyle name="Normal 10 2 2 3 2 3 7 3" xfId="28349"/>
    <cellStyle name="Normal 10 2 2 3 2 3 8" xfId="14516"/>
    <cellStyle name="Normal 10 2 2 3 2 3 8 2" xfId="39391"/>
    <cellStyle name="Normal 10 2 2 3 2 3 9" xfId="26950"/>
    <cellStyle name="Normal 10 2 2 3 2 4" xfId="2430"/>
    <cellStyle name="Normal 10 2 2 3 2 4 2" xfId="6452"/>
    <cellStyle name="Normal 10 2 2 3 2 4 2 2" xfId="11467"/>
    <cellStyle name="Normal 10 2 2 3 2 4 2 2 2" xfId="23910"/>
    <cellStyle name="Normal 10 2 2 3 2 4 2 2 2 2" xfId="48785"/>
    <cellStyle name="Normal 10 2 2 3 2 4 2 2 3" xfId="36352"/>
    <cellStyle name="Normal 10 2 2 3 2 4 2 3" xfId="18903"/>
    <cellStyle name="Normal 10 2 2 3 2 4 2 3 2" xfId="43778"/>
    <cellStyle name="Normal 10 2 2 3 2 4 2 4" xfId="31345"/>
    <cellStyle name="Normal 10 2 2 3 2 4 3" xfId="12921"/>
    <cellStyle name="Normal 10 2 2 3 2 4 3 2" xfId="25355"/>
    <cellStyle name="Normal 10 2 2 3 2 4 3 2 2" xfId="50230"/>
    <cellStyle name="Normal 10 2 2 3 2 4 3 3" xfId="37797"/>
    <cellStyle name="Normal 10 2 2 3 2 4 4" xfId="9362"/>
    <cellStyle name="Normal 10 2 2 3 2 4 4 2" xfId="21805"/>
    <cellStyle name="Normal 10 2 2 3 2 4 4 2 2" xfId="46680"/>
    <cellStyle name="Normal 10 2 2 3 2 4 4 3" xfId="34247"/>
    <cellStyle name="Normal 10 2 2 3 2 4 5" xfId="4344"/>
    <cellStyle name="Normal 10 2 2 3 2 4 5 2" xfId="16798"/>
    <cellStyle name="Normal 10 2 2 3 2 4 5 2 2" xfId="41673"/>
    <cellStyle name="Normal 10 2 2 3 2 4 5 3" xfId="29240"/>
    <cellStyle name="Normal 10 2 2 3 2 4 6" xfId="15106"/>
    <cellStyle name="Normal 10 2 2 3 2 4 6 2" xfId="39981"/>
    <cellStyle name="Normal 10 2 2 3 2 4 7" xfId="27540"/>
    <cellStyle name="Normal 10 2 2 3 2 5" xfId="1263"/>
    <cellStyle name="Normal 10 2 2 3 2 5 2" xfId="10424"/>
    <cellStyle name="Normal 10 2 2 3 2 5 2 2" xfId="22867"/>
    <cellStyle name="Normal 10 2 2 3 2 5 2 2 2" xfId="47742"/>
    <cellStyle name="Normal 10 2 2 3 2 5 2 3" xfId="35309"/>
    <cellStyle name="Normal 10 2 2 3 2 5 3" xfId="5408"/>
    <cellStyle name="Normal 10 2 2 3 2 5 3 2" xfId="17860"/>
    <cellStyle name="Normal 10 2 2 3 2 5 3 2 2" xfId="42735"/>
    <cellStyle name="Normal 10 2 2 3 2 5 3 3" xfId="30302"/>
    <cellStyle name="Normal 10 2 2 3 2 5 4" xfId="14063"/>
    <cellStyle name="Normal 10 2 2 3 2 5 4 2" xfId="38938"/>
    <cellStyle name="Normal 10 2 2 3 2 5 5" xfId="26497"/>
    <cellStyle name="Normal 10 2 2 3 2 6" xfId="7985"/>
    <cellStyle name="Normal 10 2 2 3 2 6 2" xfId="20431"/>
    <cellStyle name="Normal 10 2 2 3 2 6 2 2" xfId="45306"/>
    <cellStyle name="Normal 10 2 2 3 2 6 3" xfId="32873"/>
    <cellStyle name="Normal 10 2 2 3 2 7" xfId="11878"/>
    <cellStyle name="Normal 10 2 2 3 2 7 2" xfId="24312"/>
    <cellStyle name="Normal 10 2 2 3 2 7 2 2" xfId="49187"/>
    <cellStyle name="Normal 10 2 2 3 2 7 3" xfId="36754"/>
    <cellStyle name="Normal 10 2 2 3 2 8" xfId="6955"/>
    <cellStyle name="Normal 10 2 2 3 2 8 2" xfId="19404"/>
    <cellStyle name="Normal 10 2 2 3 2 8 2 2" xfId="44279"/>
    <cellStyle name="Normal 10 2 2 3 2 8 3" xfId="31846"/>
    <cellStyle name="Normal 10 2 2 3 2 9" xfId="2906"/>
    <cellStyle name="Normal 10 2 2 3 2 9 2" xfId="15424"/>
    <cellStyle name="Normal 10 2 2 3 2 9 2 2" xfId="40299"/>
    <cellStyle name="Normal 10 2 2 3 2 9 3" xfId="27858"/>
    <cellStyle name="Normal 10 2 2 3 2_Degree data" xfId="2150"/>
    <cellStyle name="Normal 10 2 2 3 3" xfId="664"/>
    <cellStyle name="Normal 10 2 2 3 3 2" xfId="1367"/>
    <cellStyle name="Normal 10 2 2 3 3 2 2" xfId="9158"/>
    <cellStyle name="Normal 10 2 2 3 3 2 2 2" xfId="21601"/>
    <cellStyle name="Normal 10 2 2 3 3 2 2 2 2" xfId="46476"/>
    <cellStyle name="Normal 10 2 2 3 3 2 2 3" xfId="34043"/>
    <cellStyle name="Normal 10 2 2 3 3 2 3" xfId="4140"/>
    <cellStyle name="Normal 10 2 2 3 3 2 3 2" xfId="16594"/>
    <cellStyle name="Normal 10 2 2 3 3 2 3 2 2" xfId="41469"/>
    <cellStyle name="Normal 10 2 2 3 3 2 3 3" xfId="29036"/>
    <cellStyle name="Normal 10 2 2 3 3 2 4" xfId="14167"/>
    <cellStyle name="Normal 10 2 2 3 3 2 4 2" xfId="39042"/>
    <cellStyle name="Normal 10 2 2 3 3 2 5" xfId="26601"/>
    <cellStyle name="Normal 10 2 2 3 3 3" xfId="5512"/>
    <cellStyle name="Normal 10 2 2 3 3 3 2" xfId="10528"/>
    <cellStyle name="Normal 10 2 2 3 3 3 2 2" xfId="22971"/>
    <cellStyle name="Normal 10 2 2 3 3 3 2 2 2" xfId="47846"/>
    <cellStyle name="Normal 10 2 2 3 3 3 2 3" xfId="35413"/>
    <cellStyle name="Normal 10 2 2 3 3 3 3" xfId="17964"/>
    <cellStyle name="Normal 10 2 2 3 3 3 3 2" xfId="42839"/>
    <cellStyle name="Normal 10 2 2 3 3 3 4" xfId="30406"/>
    <cellStyle name="Normal 10 2 2 3 3 4" xfId="8274"/>
    <cellStyle name="Normal 10 2 2 3 3 4 2" xfId="20718"/>
    <cellStyle name="Normal 10 2 2 3 3 4 2 2" xfId="45593"/>
    <cellStyle name="Normal 10 2 2 3 3 4 3" xfId="33160"/>
    <cellStyle name="Normal 10 2 2 3 3 5" xfId="11982"/>
    <cellStyle name="Normal 10 2 2 3 3 5 2" xfId="24416"/>
    <cellStyle name="Normal 10 2 2 3 3 5 2 2" xfId="49291"/>
    <cellStyle name="Normal 10 2 2 3 3 5 3" xfId="36858"/>
    <cellStyle name="Normal 10 2 2 3 3 6" xfId="6751"/>
    <cellStyle name="Normal 10 2 2 3 3 6 2" xfId="19200"/>
    <cellStyle name="Normal 10 2 2 3 3 6 2 2" xfId="44075"/>
    <cellStyle name="Normal 10 2 2 3 3 6 3" xfId="31642"/>
    <cellStyle name="Normal 10 2 2 3 3 7" xfId="3205"/>
    <cellStyle name="Normal 10 2 2 3 3 7 2" xfId="15711"/>
    <cellStyle name="Normal 10 2 2 3 3 7 2 2" xfId="40586"/>
    <cellStyle name="Normal 10 2 2 3 3 7 3" xfId="28145"/>
    <cellStyle name="Normal 10 2 2 3 3 8" xfId="13468"/>
    <cellStyle name="Normal 10 2 2 3 3 8 2" xfId="38343"/>
    <cellStyle name="Normal 10 2 2 3 3 9" xfId="25902"/>
    <cellStyle name="Normal 10 2 2 3 4" xfId="1715"/>
    <cellStyle name="Normal 10 2 2 3 4 2" xfId="4453"/>
    <cellStyle name="Normal 10 2 2 3 4 2 2" xfId="9471"/>
    <cellStyle name="Normal 10 2 2 3 4 2 2 2" xfId="21914"/>
    <cellStyle name="Normal 10 2 2 3 4 2 2 2 2" xfId="46789"/>
    <cellStyle name="Normal 10 2 2 3 4 2 2 3" xfId="34356"/>
    <cellStyle name="Normal 10 2 2 3 4 2 3" xfId="16907"/>
    <cellStyle name="Normal 10 2 2 3 4 2 3 2" xfId="41782"/>
    <cellStyle name="Normal 10 2 2 3 4 2 4" xfId="29349"/>
    <cellStyle name="Normal 10 2 2 3 4 3" xfId="5861"/>
    <cellStyle name="Normal 10 2 2 3 4 3 2" xfId="10876"/>
    <cellStyle name="Normal 10 2 2 3 4 3 2 2" xfId="23319"/>
    <cellStyle name="Normal 10 2 2 3 4 3 2 2 2" xfId="48194"/>
    <cellStyle name="Normal 10 2 2 3 4 3 2 3" xfId="35761"/>
    <cellStyle name="Normal 10 2 2 3 4 3 3" xfId="18312"/>
    <cellStyle name="Normal 10 2 2 3 4 3 3 2" xfId="43187"/>
    <cellStyle name="Normal 10 2 2 3 4 3 4" xfId="30754"/>
    <cellStyle name="Normal 10 2 2 3 4 4" xfId="8587"/>
    <cellStyle name="Normal 10 2 2 3 4 4 2" xfId="21031"/>
    <cellStyle name="Normal 10 2 2 3 4 4 2 2" xfId="45906"/>
    <cellStyle name="Normal 10 2 2 3 4 4 3" xfId="33473"/>
    <cellStyle name="Normal 10 2 2 3 4 5" xfId="12330"/>
    <cellStyle name="Normal 10 2 2 3 4 5 2" xfId="24764"/>
    <cellStyle name="Normal 10 2 2 3 4 5 2 2" xfId="49639"/>
    <cellStyle name="Normal 10 2 2 3 4 5 3" xfId="37206"/>
    <cellStyle name="Normal 10 2 2 3 4 6" xfId="7064"/>
    <cellStyle name="Normal 10 2 2 3 4 6 2" xfId="19513"/>
    <cellStyle name="Normal 10 2 2 3 4 6 2 2" xfId="44388"/>
    <cellStyle name="Normal 10 2 2 3 4 6 3" xfId="31955"/>
    <cellStyle name="Normal 10 2 2 3 4 7" xfId="3518"/>
    <cellStyle name="Normal 10 2 2 3 4 7 2" xfId="16024"/>
    <cellStyle name="Normal 10 2 2 3 4 7 2 2" xfId="40899"/>
    <cellStyle name="Normal 10 2 2 3 4 7 3" xfId="28458"/>
    <cellStyle name="Normal 10 2 2 3 4 8" xfId="14515"/>
    <cellStyle name="Normal 10 2 2 3 4 8 2" xfId="39390"/>
    <cellStyle name="Normal 10 2 2 3 4 9" xfId="26949"/>
    <cellStyle name="Normal 10 2 2 3 5" xfId="2221"/>
    <cellStyle name="Normal 10 2 2 3 5 2" xfId="4850"/>
    <cellStyle name="Normal 10 2 2 3 5 2 2" xfId="9867"/>
    <cellStyle name="Normal 10 2 2 3 5 2 2 2" xfId="22310"/>
    <cellStyle name="Normal 10 2 2 3 5 2 2 2 2" xfId="47185"/>
    <cellStyle name="Normal 10 2 2 3 5 2 2 3" xfId="34752"/>
    <cellStyle name="Normal 10 2 2 3 5 2 3" xfId="17303"/>
    <cellStyle name="Normal 10 2 2 3 5 2 3 2" xfId="42178"/>
    <cellStyle name="Normal 10 2 2 3 5 2 4" xfId="29745"/>
    <cellStyle name="Normal 10 2 2 3 5 3" xfId="6248"/>
    <cellStyle name="Normal 10 2 2 3 5 3 2" xfId="11263"/>
    <cellStyle name="Normal 10 2 2 3 5 3 2 2" xfId="23706"/>
    <cellStyle name="Normal 10 2 2 3 5 3 2 2 2" xfId="48581"/>
    <cellStyle name="Normal 10 2 2 3 5 3 2 3" xfId="36148"/>
    <cellStyle name="Normal 10 2 2 3 5 3 3" xfId="18699"/>
    <cellStyle name="Normal 10 2 2 3 5 3 3 2" xfId="43574"/>
    <cellStyle name="Normal 10 2 2 3 5 3 4" xfId="31141"/>
    <cellStyle name="Normal 10 2 2 3 5 4" xfId="8159"/>
    <cellStyle name="Normal 10 2 2 3 5 4 2" xfId="20605"/>
    <cellStyle name="Normal 10 2 2 3 5 4 2 2" xfId="45480"/>
    <cellStyle name="Normal 10 2 2 3 5 4 3" xfId="33047"/>
    <cellStyle name="Normal 10 2 2 3 5 5" xfId="12717"/>
    <cellStyle name="Normal 10 2 2 3 5 5 2" xfId="25151"/>
    <cellStyle name="Normal 10 2 2 3 5 5 2 2" xfId="50026"/>
    <cellStyle name="Normal 10 2 2 3 5 5 3" xfId="37593"/>
    <cellStyle name="Normal 10 2 2 3 5 6" xfId="7461"/>
    <cellStyle name="Normal 10 2 2 3 5 6 2" xfId="19909"/>
    <cellStyle name="Normal 10 2 2 3 5 6 2 2" xfId="44784"/>
    <cellStyle name="Normal 10 2 2 3 5 6 3" xfId="32351"/>
    <cellStyle name="Normal 10 2 2 3 5 7" xfId="3089"/>
    <cellStyle name="Normal 10 2 2 3 5 7 2" xfId="15598"/>
    <cellStyle name="Normal 10 2 2 3 5 7 2 2" xfId="40473"/>
    <cellStyle name="Normal 10 2 2 3 5 7 3" xfId="28032"/>
    <cellStyle name="Normal 10 2 2 3 5 8" xfId="14902"/>
    <cellStyle name="Normal 10 2 2 3 5 8 2" xfId="39777"/>
    <cellStyle name="Normal 10 2 2 3 5 9" xfId="27336"/>
    <cellStyle name="Normal 10 2 2 3 6" xfId="1059"/>
    <cellStyle name="Normal 10 2 2 3 6 2" xfId="9045"/>
    <cellStyle name="Normal 10 2 2 3 6 2 2" xfId="21488"/>
    <cellStyle name="Normal 10 2 2 3 6 2 2 2" xfId="46363"/>
    <cellStyle name="Normal 10 2 2 3 6 2 3" xfId="33930"/>
    <cellStyle name="Normal 10 2 2 3 6 3" xfId="4027"/>
    <cellStyle name="Normal 10 2 2 3 6 3 2" xfId="16481"/>
    <cellStyle name="Normal 10 2 2 3 6 3 2 2" xfId="41356"/>
    <cellStyle name="Normal 10 2 2 3 6 3 3" xfId="28923"/>
    <cellStyle name="Normal 10 2 2 3 6 4" xfId="13859"/>
    <cellStyle name="Normal 10 2 2 3 6 4 2" xfId="38734"/>
    <cellStyle name="Normal 10 2 2 3 6 5" xfId="26293"/>
    <cellStyle name="Normal 10 2 2 3 7" xfId="5204"/>
    <cellStyle name="Normal 10 2 2 3 7 2" xfId="10220"/>
    <cellStyle name="Normal 10 2 2 3 7 2 2" xfId="22663"/>
    <cellStyle name="Normal 10 2 2 3 7 2 2 2" xfId="47538"/>
    <cellStyle name="Normal 10 2 2 3 7 2 3" xfId="35105"/>
    <cellStyle name="Normal 10 2 2 3 7 3" xfId="17656"/>
    <cellStyle name="Normal 10 2 2 3 7 3 2" xfId="42531"/>
    <cellStyle name="Normal 10 2 2 3 7 4" xfId="30098"/>
    <cellStyle name="Normal 10 2 2 3 8" xfId="7781"/>
    <cellStyle name="Normal 10 2 2 3 8 2" xfId="20227"/>
    <cellStyle name="Normal 10 2 2 3 8 2 2" xfId="45102"/>
    <cellStyle name="Normal 10 2 2 3 8 3" xfId="32669"/>
    <cellStyle name="Normal 10 2 2 3 9" xfId="11674"/>
    <cellStyle name="Normal 10 2 2 3 9 2" xfId="24108"/>
    <cellStyle name="Normal 10 2 2 3 9 2 2" xfId="48983"/>
    <cellStyle name="Normal 10 2 2 3 9 3" xfId="36550"/>
    <cellStyle name="Normal 10 2 2 3_Degree data" xfId="2024"/>
    <cellStyle name="Normal 10 2 2 4" xfId="405"/>
    <cellStyle name="Normal 10 2 2 4 10" xfId="13221"/>
    <cellStyle name="Normal 10 2 2 4 10 2" xfId="38096"/>
    <cellStyle name="Normal 10 2 2 4 11" xfId="25655"/>
    <cellStyle name="Normal 10 2 2 4 2" xfId="765"/>
    <cellStyle name="Normal 10 2 2 4 2 2" xfId="1369"/>
    <cellStyle name="Normal 10 2 2 4 2 2 2" xfId="9473"/>
    <cellStyle name="Normal 10 2 2 4 2 2 2 2" xfId="21916"/>
    <cellStyle name="Normal 10 2 2 4 2 2 2 2 2" xfId="46791"/>
    <cellStyle name="Normal 10 2 2 4 2 2 2 3" xfId="34358"/>
    <cellStyle name="Normal 10 2 2 4 2 2 3" xfId="4455"/>
    <cellStyle name="Normal 10 2 2 4 2 2 3 2" xfId="16909"/>
    <cellStyle name="Normal 10 2 2 4 2 2 3 2 2" xfId="41784"/>
    <cellStyle name="Normal 10 2 2 4 2 2 3 3" xfId="29351"/>
    <cellStyle name="Normal 10 2 2 4 2 2 4" xfId="14169"/>
    <cellStyle name="Normal 10 2 2 4 2 2 4 2" xfId="39044"/>
    <cellStyle name="Normal 10 2 2 4 2 2 5" xfId="26603"/>
    <cellStyle name="Normal 10 2 2 4 2 3" xfId="5514"/>
    <cellStyle name="Normal 10 2 2 4 2 3 2" xfId="10530"/>
    <cellStyle name="Normal 10 2 2 4 2 3 2 2" xfId="22973"/>
    <cellStyle name="Normal 10 2 2 4 2 3 2 2 2" xfId="47848"/>
    <cellStyle name="Normal 10 2 2 4 2 3 2 3" xfId="35415"/>
    <cellStyle name="Normal 10 2 2 4 2 3 3" xfId="17966"/>
    <cellStyle name="Normal 10 2 2 4 2 3 3 2" xfId="42841"/>
    <cellStyle name="Normal 10 2 2 4 2 3 4" xfId="30408"/>
    <cellStyle name="Normal 10 2 2 4 2 4" xfId="8589"/>
    <cellStyle name="Normal 10 2 2 4 2 4 2" xfId="21033"/>
    <cellStyle name="Normal 10 2 2 4 2 4 2 2" xfId="45908"/>
    <cellStyle name="Normal 10 2 2 4 2 4 3" xfId="33475"/>
    <cellStyle name="Normal 10 2 2 4 2 5" xfId="11984"/>
    <cellStyle name="Normal 10 2 2 4 2 5 2" xfId="24418"/>
    <cellStyle name="Normal 10 2 2 4 2 5 2 2" xfId="49293"/>
    <cellStyle name="Normal 10 2 2 4 2 5 3" xfId="36860"/>
    <cellStyle name="Normal 10 2 2 4 2 6" xfId="7066"/>
    <cellStyle name="Normal 10 2 2 4 2 6 2" xfId="19515"/>
    <cellStyle name="Normal 10 2 2 4 2 6 2 2" xfId="44390"/>
    <cellStyle name="Normal 10 2 2 4 2 6 3" xfId="31957"/>
    <cellStyle name="Normal 10 2 2 4 2 7" xfId="3520"/>
    <cellStyle name="Normal 10 2 2 4 2 7 2" xfId="16026"/>
    <cellStyle name="Normal 10 2 2 4 2 7 2 2" xfId="40901"/>
    <cellStyle name="Normal 10 2 2 4 2 7 3" xfId="28460"/>
    <cellStyle name="Normal 10 2 2 4 2 8" xfId="13568"/>
    <cellStyle name="Normal 10 2 2 4 2 8 2" xfId="38443"/>
    <cellStyle name="Normal 10 2 2 4 2 9" xfId="26002"/>
    <cellStyle name="Normal 10 2 2 4 3" xfId="1717"/>
    <cellStyle name="Normal 10 2 2 4 3 2" xfId="4950"/>
    <cellStyle name="Normal 10 2 2 4 3 2 2" xfId="9967"/>
    <cellStyle name="Normal 10 2 2 4 3 2 2 2" xfId="22410"/>
    <cellStyle name="Normal 10 2 2 4 3 2 2 2 2" xfId="47285"/>
    <cellStyle name="Normal 10 2 2 4 3 2 2 3" xfId="34852"/>
    <cellStyle name="Normal 10 2 2 4 3 2 3" xfId="17403"/>
    <cellStyle name="Normal 10 2 2 4 3 2 3 2" xfId="42278"/>
    <cellStyle name="Normal 10 2 2 4 3 2 4" xfId="29845"/>
    <cellStyle name="Normal 10 2 2 4 3 3" xfId="5863"/>
    <cellStyle name="Normal 10 2 2 4 3 3 2" xfId="10878"/>
    <cellStyle name="Normal 10 2 2 4 3 3 2 2" xfId="23321"/>
    <cellStyle name="Normal 10 2 2 4 3 3 2 2 2" xfId="48196"/>
    <cellStyle name="Normal 10 2 2 4 3 3 2 3" xfId="35763"/>
    <cellStyle name="Normal 10 2 2 4 3 3 3" xfId="18314"/>
    <cellStyle name="Normal 10 2 2 4 3 3 3 2" xfId="43189"/>
    <cellStyle name="Normal 10 2 2 4 3 3 4" xfId="30756"/>
    <cellStyle name="Normal 10 2 2 4 3 4" xfId="8374"/>
    <cellStyle name="Normal 10 2 2 4 3 4 2" xfId="20818"/>
    <cellStyle name="Normal 10 2 2 4 3 4 2 2" xfId="45693"/>
    <cellStyle name="Normal 10 2 2 4 3 4 3" xfId="33260"/>
    <cellStyle name="Normal 10 2 2 4 3 5" xfId="12332"/>
    <cellStyle name="Normal 10 2 2 4 3 5 2" xfId="24766"/>
    <cellStyle name="Normal 10 2 2 4 3 5 2 2" xfId="49641"/>
    <cellStyle name="Normal 10 2 2 4 3 5 3" xfId="37208"/>
    <cellStyle name="Normal 10 2 2 4 3 6" xfId="7561"/>
    <cellStyle name="Normal 10 2 2 4 3 6 2" xfId="20009"/>
    <cellStyle name="Normal 10 2 2 4 3 6 2 2" xfId="44884"/>
    <cellStyle name="Normal 10 2 2 4 3 6 3" xfId="32451"/>
    <cellStyle name="Normal 10 2 2 4 3 7" xfId="3305"/>
    <cellStyle name="Normal 10 2 2 4 3 7 2" xfId="15811"/>
    <cellStyle name="Normal 10 2 2 4 3 7 2 2" xfId="40686"/>
    <cellStyle name="Normal 10 2 2 4 3 7 3" xfId="28245"/>
    <cellStyle name="Normal 10 2 2 4 3 8" xfId="14517"/>
    <cellStyle name="Normal 10 2 2 4 3 8 2" xfId="39392"/>
    <cellStyle name="Normal 10 2 2 4 3 9" xfId="26951"/>
    <cellStyle name="Normal 10 2 2 4 4" xfId="2323"/>
    <cellStyle name="Normal 10 2 2 4 4 2" xfId="6348"/>
    <cellStyle name="Normal 10 2 2 4 4 2 2" xfId="11363"/>
    <cellStyle name="Normal 10 2 2 4 4 2 2 2" xfId="23806"/>
    <cellStyle name="Normal 10 2 2 4 4 2 2 2 2" xfId="48681"/>
    <cellStyle name="Normal 10 2 2 4 4 2 2 3" xfId="36248"/>
    <cellStyle name="Normal 10 2 2 4 4 2 3" xfId="18799"/>
    <cellStyle name="Normal 10 2 2 4 4 2 3 2" xfId="43674"/>
    <cellStyle name="Normal 10 2 2 4 4 2 4" xfId="31241"/>
    <cellStyle name="Normal 10 2 2 4 4 3" xfId="12817"/>
    <cellStyle name="Normal 10 2 2 4 4 3 2" xfId="25251"/>
    <cellStyle name="Normal 10 2 2 4 4 3 2 2" xfId="50126"/>
    <cellStyle name="Normal 10 2 2 4 4 3 3" xfId="37693"/>
    <cellStyle name="Normal 10 2 2 4 4 4" xfId="9258"/>
    <cellStyle name="Normal 10 2 2 4 4 4 2" xfId="21701"/>
    <cellStyle name="Normal 10 2 2 4 4 4 2 2" xfId="46576"/>
    <cellStyle name="Normal 10 2 2 4 4 4 3" xfId="34143"/>
    <cellStyle name="Normal 10 2 2 4 4 5" xfId="4240"/>
    <cellStyle name="Normal 10 2 2 4 4 5 2" xfId="16694"/>
    <cellStyle name="Normal 10 2 2 4 4 5 2 2" xfId="41569"/>
    <cellStyle name="Normal 10 2 2 4 4 5 3" xfId="29136"/>
    <cellStyle name="Normal 10 2 2 4 4 6" xfId="15002"/>
    <cellStyle name="Normal 10 2 2 4 4 6 2" xfId="39877"/>
    <cellStyle name="Normal 10 2 2 4 4 7" xfId="27436"/>
    <cellStyle name="Normal 10 2 2 4 5" xfId="1159"/>
    <cellStyle name="Normal 10 2 2 4 5 2" xfId="10320"/>
    <cellStyle name="Normal 10 2 2 4 5 2 2" xfId="22763"/>
    <cellStyle name="Normal 10 2 2 4 5 2 2 2" xfId="47638"/>
    <cellStyle name="Normal 10 2 2 4 5 2 3" xfId="35205"/>
    <cellStyle name="Normal 10 2 2 4 5 3" xfId="5304"/>
    <cellStyle name="Normal 10 2 2 4 5 3 2" xfId="17756"/>
    <cellStyle name="Normal 10 2 2 4 5 3 2 2" xfId="42631"/>
    <cellStyle name="Normal 10 2 2 4 5 3 3" xfId="30198"/>
    <cellStyle name="Normal 10 2 2 4 5 4" xfId="13959"/>
    <cellStyle name="Normal 10 2 2 4 5 4 2" xfId="38834"/>
    <cellStyle name="Normal 10 2 2 4 5 5" xfId="26393"/>
    <cellStyle name="Normal 10 2 2 4 6" xfId="7881"/>
    <cellStyle name="Normal 10 2 2 4 6 2" xfId="20327"/>
    <cellStyle name="Normal 10 2 2 4 6 2 2" xfId="45202"/>
    <cellStyle name="Normal 10 2 2 4 6 3" xfId="32769"/>
    <cellStyle name="Normal 10 2 2 4 7" xfId="11774"/>
    <cellStyle name="Normal 10 2 2 4 7 2" xfId="24208"/>
    <cellStyle name="Normal 10 2 2 4 7 2 2" xfId="49083"/>
    <cellStyle name="Normal 10 2 2 4 7 3" xfId="36650"/>
    <cellStyle name="Normal 10 2 2 4 8" xfId="6851"/>
    <cellStyle name="Normal 10 2 2 4 8 2" xfId="19300"/>
    <cellStyle name="Normal 10 2 2 4 8 2 2" xfId="44175"/>
    <cellStyle name="Normal 10 2 2 4 8 3" xfId="31742"/>
    <cellStyle name="Normal 10 2 2 4 9" xfId="2802"/>
    <cellStyle name="Normal 10 2 2 4 9 2" xfId="15320"/>
    <cellStyle name="Normal 10 2 2 4 9 2 2" xfId="40195"/>
    <cellStyle name="Normal 10 2 2 4 9 3" xfId="27754"/>
    <cellStyle name="Normal 10 2 2 4_Degree data" xfId="2165"/>
    <cellStyle name="Normal 10 2 2 5" xfId="238"/>
    <cellStyle name="Normal 10 2 2 5 2" xfId="1364"/>
    <cellStyle name="Normal 10 2 2 5 2 2" xfId="9101"/>
    <cellStyle name="Normal 10 2 2 5 2 2 2" xfId="21544"/>
    <cellStyle name="Normal 10 2 2 5 2 2 2 2" xfId="46419"/>
    <cellStyle name="Normal 10 2 2 5 2 2 3" xfId="33986"/>
    <cellStyle name="Normal 10 2 2 5 2 3" xfId="4083"/>
    <cellStyle name="Normal 10 2 2 5 2 3 2" xfId="16537"/>
    <cellStyle name="Normal 10 2 2 5 2 3 2 2" xfId="41412"/>
    <cellStyle name="Normal 10 2 2 5 2 3 3" xfId="28979"/>
    <cellStyle name="Normal 10 2 2 5 2 4" xfId="14164"/>
    <cellStyle name="Normal 10 2 2 5 2 4 2" xfId="39039"/>
    <cellStyle name="Normal 10 2 2 5 2 5" xfId="26598"/>
    <cellStyle name="Normal 10 2 2 5 3" xfId="5509"/>
    <cellStyle name="Normal 10 2 2 5 3 2" xfId="10525"/>
    <cellStyle name="Normal 10 2 2 5 3 2 2" xfId="22968"/>
    <cellStyle name="Normal 10 2 2 5 3 2 2 2" xfId="47843"/>
    <cellStyle name="Normal 10 2 2 5 3 2 3" xfId="35410"/>
    <cellStyle name="Normal 10 2 2 5 3 3" xfId="17961"/>
    <cellStyle name="Normal 10 2 2 5 3 3 2" xfId="42836"/>
    <cellStyle name="Normal 10 2 2 5 3 4" xfId="30403"/>
    <cellStyle name="Normal 10 2 2 5 4" xfId="8217"/>
    <cellStyle name="Normal 10 2 2 5 4 2" xfId="20661"/>
    <cellStyle name="Normal 10 2 2 5 4 2 2" xfId="45536"/>
    <cellStyle name="Normal 10 2 2 5 4 3" xfId="33103"/>
    <cellStyle name="Normal 10 2 2 5 5" xfId="11979"/>
    <cellStyle name="Normal 10 2 2 5 5 2" xfId="24413"/>
    <cellStyle name="Normal 10 2 2 5 5 2 2" xfId="49288"/>
    <cellStyle name="Normal 10 2 2 5 5 3" xfId="36855"/>
    <cellStyle name="Normal 10 2 2 5 6" xfId="6694"/>
    <cellStyle name="Normal 10 2 2 5 6 2" xfId="19143"/>
    <cellStyle name="Normal 10 2 2 5 6 2 2" xfId="44018"/>
    <cellStyle name="Normal 10 2 2 5 6 3" xfId="31585"/>
    <cellStyle name="Normal 10 2 2 5 7" xfId="3148"/>
    <cellStyle name="Normal 10 2 2 5 7 2" xfId="15654"/>
    <cellStyle name="Normal 10 2 2 5 7 2 2" xfId="40529"/>
    <cellStyle name="Normal 10 2 2 5 7 3" xfId="28088"/>
    <cellStyle name="Normal 10 2 2 5 8" xfId="13064"/>
    <cellStyle name="Normal 10 2 2 5 8 2" xfId="37939"/>
    <cellStyle name="Normal 10 2 2 5 9" xfId="25498"/>
    <cellStyle name="Normal 10 2 2 6" xfId="602"/>
    <cellStyle name="Normal 10 2 2 6 2" xfId="1712"/>
    <cellStyle name="Normal 10 2 2 6 2 2" xfId="9468"/>
    <cellStyle name="Normal 10 2 2 6 2 2 2" xfId="21911"/>
    <cellStyle name="Normal 10 2 2 6 2 2 2 2" xfId="46786"/>
    <cellStyle name="Normal 10 2 2 6 2 2 3" xfId="34353"/>
    <cellStyle name="Normal 10 2 2 6 2 3" xfId="4450"/>
    <cellStyle name="Normal 10 2 2 6 2 3 2" xfId="16904"/>
    <cellStyle name="Normal 10 2 2 6 2 3 2 2" xfId="41779"/>
    <cellStyle name="Normal 10 2 2 6 2 3 3" xfId="29346"/>
    <cellStyle name="Normal 10 2 2 6 2 4" xfId="14512"/>
    <cellStyle name="Normal 10 2 2 6 2 4 2" xfId="39387"/>
    <cellStyle name="Normal 10 2 2 6 2 5" xfId="26946"/>
    <cellStyle name="Normal 10 2 2 6 3" xfId="5858"/>
    <cellStyle name="Normal 10 2 2 6 3 2" xfId="10873"/>
    <cellStyle name="Normal 10 2 2 6 3 2 2" xfId="23316"/>
    <cellStyle name="Normal 10 2 2 6 3 2 2 2" xfId="48191"/>
    <cellStyle name="Normal 10 2 2 6 3 2 3" xfId="35758"/>
    <cellStyle name="Normal 10 2 2 6 3 3" xfId="18309"/>
    <cellStyle name="Normal 10 2 2 6 3 3 2" xfId="43184"/>
    <cellStyle name="Normal 10 2 2 6 3 4" xfId="30751"/>
    <cellStyle name="Normal 10 2 2 6 4" xfId="8584"/>
    <cellStyle name="Normal 10 2 2 6 4 2" xfId="21028"/>
    <cellStyle name="Normal 10 2 2 6 4 2 2" xfId="45903"/>
    <cellStyle name="Normal 10 2 2 6 4 3" xfId="33470"/>
    <cellStyle name="Normal 10 2 2 6 5" xfId="12327"/>
    <cellStyle name="Normal 10 2 2 6 5 2" xfId="24761"/>
    <cellStyle name="Normal 10 2 2 6 5 2 2" xfId="49636"/>
    <cellStyle name="Normal 10 2 2 6 5 3" xfId="37203"/>
    <cellStyle name="Normal 10 2 2 6 6" xfId="7061"/>
    <cellStyle name="Normal 10 2 2 6 6 2" xfId="19510"/>
    <cellStyle name="Normal 10 2 2 6 6 2 2" xfId="44385"/>
    <cellStyle name="Normal 10 2 2 6 6 3" xfId="31952"/>
    <cellStyle name="Normal 10 2 2 6 7" xfId="3515"/>
    <cellStyle name="Normal 10 2 2 6 7 2" xfId="16021"/>
    <cellStyle name="Normal 10 2 2 6 7 2 2" xfId="40896"/>
    <cellStyle name="Normal 10 2 2 6 7 3" xfId="28455"/>
    <cellStyle name="Normal 10 2 2 6 8" xfId="13411"/>
    <cellStyle name="Normal 10 2 2 6 8 2" xfId="38286"/>
    <cellStyle name="Normal 10 2 2 6 9" xfId="25845"/>
    <cellStyle name="Normal 10 2 2 7" xfId="2156"/>
    <cellStyle name="Normal 10 2 2 7 2" xfId="4793"/>
    <cellStyle name="Normal 10 2 2 7 2 2" xfId="9810"/>
    <cellStyle name="Normal 10 2 2 7 2 2 2" xfId="22253"/>
    <cellStyle name="Normal 10 2 2 7 2 2 2 2" xfId="47128"/>
    <cellStyle name="Normal 10 2 2 7 2 2 3" xfId="34695"/>
    <cellStyle name="Normal 10 2 2 7 2 3" xfId="17246"/>
    <cellStyle name="Normal 10 2 2 7 2 3 2" xfId="42121"/>
    <cellStyle name="Normal 10 2 2 7 2 4" xfId="29688"/>
    <cellStyle name="Normal 10 2 2 7 3" xfId="6191"/>
    <cellStyle name="Normal 10 2 2 7 3 2" xfId="11206"/>
    <cellStyle name="Normal 10 2 2 7 3 2 2" xfId="23649"/>
    <cellStyle name="Normal 10 2 2 7 3 2 2 2" xfId="48524"/>
    <cellStyle name="Normal 10 2 2 7 3 2 3" xfId="36091"/>
    <cellStyle name="Normal 10 2 2 7 3 3" xfId="18642"/>
    <cellStyle name="Normal 10 2 2 7 3 3 2" xfId="43517"/>
    <cellStyle name="Normal 10 2 2 7 3 4" xfId="31084"/>
    <cellStyle name="Normal 10 2 2 7 4" xfId="8055"/>
    <cellStyle name="Normal 10 2 2 7 4 2" xfId="20501"/>
    <cellStyle name="Normal 10 2 2 7 4 2 2" xfId="45376"/>
    <cellStyle name="Normal 10 2 2 7 4 3" xfId="32943"/>
    <cellStyle name="Normal 10 2 2 7 5" xfId="12660"/>
    <cellStyle name="Normal 10 2 2 7 5 2" xfId="25094"/>
    <cellStyle name="Normal 10 2 2 7 5 2 2" xfId="49969"/>
    <cellStyle name="Normal 10 2 2 7 5 3" xfId="37536"/>
    <cellStyle name="Normal 10 2 2 7 6" xfId="7404"/>
    <cellStyle name="Normal 10 2 2 7 6 2" xfId="19852"/>
    <cellStyle name="Normal 10 2 2 7 6 2 2" xfId="44727"/>
    <cellStyle name="Normal 10 2 2 7 6 3" xfId="32294"/>
    <cellStyle name="Normal 10 2 2 7 7" xfId="2982"/>
    <cellStyle name="Normal 10 2 2 7 7 2" xfId="15494"/>
    <cellStyle name="Normal 10 2 2 7 7 2 2" xfId="40369"/>
    <cellStyle name="Normal 10 2 2 7 7 3" xfId="27928"/>
    <cellStyle name="Normal 10 2 2 7 8" xfId="14845"/>
    <cellStyle name="Normal 10 2 2 7 8 2" xfId="39720"/>
    <cellStyle name="Normal 10 2 2 7 9" xfId="27279"/>
    <cellStyle name="Normal 10 2 2 8" xfId="1002"/>
    <cellStyle name="Normal 10 2 2 8 2" xfId="11617"/>
    <cellStyle name="Normal 10 2 2 8 2 2" xfId="24051"/>
    <cellStyle name="Normal 10 2 2 8 2 2 2" xfId="48926"/>
    <cellStyle name="Normal 10 2 2 8 2 3" xfId="36493"/>
    <cellStyle name="Normal 10 2 2 8 3" xfId="8941"/>
    <cellStyle name="Normal 10 2 2 8 3 2" xfId="21384"/>
    <cellStyle name="Normal 10 2 2 8 3 2 2" xfId="46259"/>
    <cellStyle name="Normal 10 2 2 8 3 3" xfId="33826"/>
    <cellStyle name="Normal 10 2 2 8 4" xfId="3923"/>
    <cellStyle name="Normal 10 2 2 8 4 2" xfId="16377"/>
    <cellStyle name="Normal 10 2 2 8 4 2 2" xfId="41252"/>
    <cellStyle name="Normal 10 2 2 8 4 3" xfId="28819"/>
    <cellStyle name="Normal 10 2 2 8 5" xfId="13802"/>
    <cellStyle name="Normal 10 2 2 8 5 2" xfId="38677"/>
    <cellStyle name="Normal 10 2 2 8 6" xfId="26236"/>
    <cellStyle name="Normal 10 2 2 9" xfId="927"/>
    <cellStyle name="Normal 10 2 2 9 2" xfId="10161"/>
    <cellStyle name="Normal 10 2 2 9 2 2" xfId="22604"/>
    <cellStyle name="Normal 10 2 2 9 2 2 2" xfId="47479"/>
    <cellStyle name="Normal 10 2 2 9 2 3" xfId="35046"/>
    <cellStyle name="Normal 10 2 2 9 3" xfId="5145"/>
    <cellStyle name="Normal 10 2 2 9 3 2" xfId="17597"/>
    <cellStyle name="Normal 10 2 2 9 3 2 2" xfId="42472"/>
    <cellStyle name="Normal 10 2 2 9 3 3" xfId="30039"/>
    <cellStyle name="Normal 10 2 2 9 4" xfId="13727"/>
    <cellStyle name="Normal 10 2 2 9 4 2" xfId="38602"/>
    <cellStyle name="Normal 10 2 2 9 5" xfId="26161"/>
    <cellStyle name="Normal 10 2 2_Degree data" xfId="1982"/>
    <cellStyle name="Normal 10 2 3" xfId="189"/>
    <cellStyle name="Normal 10 2 3 10" xfId="6552"/>
    <cellStyle name="Normal 10 2 3 10 2" xfId="19001"/>
    <cellStyle name="Normal 10 2 3 10 2 2" xfId="43876"/>
    <cellStyle name="Normal 10 2 3 10 3" xfId="31443"/>
    <cellStyle name="Normal 10 2 3 11" xfId="2720"/>
    <cellStyle name="Normal 10 2 3 11 2" xfId="15238"/>
    <cellStyle name="Normal 10 2 3 11 2 2" xfId="40113"/>
    <cellStyle name="Normal 10 2 3 11 3" xfId="27672"/>
    <cellStyle name="Normal 10 2 3 12" xfId="13019"/>
    <cellStyle name="Normal 10 2 3 12 2" xfId="37894"/>
    <cellStyle name="Normal 10 2 3 13" xfId="25453"/>
    <cellStyle name="Normal 10 2 3 2" xfId="424"/>
    <cellStyle name="Normal 10 2 3 2 10" xfId="13239"/>
    <cellStyle name="Normal 10 2 3 2 10 2" xfId="38114"/>
    <cellStyle name="Normal 10 2 3 2 11" xfId="25673"/>
    <cellStyle name="Normal 10 2 3 2 2" xfId="784"/>
    <cellStyle name="Normal 10 2 3 2 2 2" xfId="1371"/>
    <cellStyle name="Normal 10 2 3 2 2 2 2" xfId="9475"/>
    <cellStyle name="Normal 10 2 3 2 2 2 2 2" xfId="21918"/>
    <cellStyle name="Normal 10 2 3 2 2 2 2 2 2" xfId="46793"/>
    <cellStyle name="Normal 10 2 3 2 2 2 2 3" xfId="34360"/>
    <cellStyle name="Normal 10 2 3 2 2 2 3" xfId="4457"/>
    <cellStyle name="Normal 10 2 3 2 2 2 3 2" xfId="16911"/>
    <cellStyle name="Normal 10 2 3 2 2 2 3 2 2" xfId="41786"/>
    <cellStyle name="Normal 10 2 3 2 2 2 3 3" xfId="29353"/>
    <cellStyle name="Normal 10 2 3 2 2 2 4" xfId="14171"/>
    <cellStyle name="Normal 10 2 3 2 2 2 4 2" xfId="39046"/>
    <cellStyle name="Normal 10 2 3 2 2 2 5" xfId="26605"/>
    <cellStyle name="Normal 10 2 3 2 2 3" xfId="5516"/>
    <cellStyle name="Normal 10 2 3 2 2 3 2" xfId="10532"/>
    <cellStyle name="Normal 10 2 3 2 2 3 2 2" xfId="22975"/>
    <cellStyle name="Normal 10 2 3 2 2 3 2 2 2" xfId="47850"/>
    <cellStyle name="Normal 10 2 3 2 2 3 2 3" xfId="35417"/>
    <cellStyle name="Normal 10 2 3 2 2 3 3" xfId="17968"/>
    <cellStyle name="Normal 10 2 3 2 2 3 3 2" xfId="42843"/>
    <cellStyle name="Normal 10 2 3 2 2 3 4" xfId="30410"/>
    <cellStyle name="Normal 10 2 3 2 2 4" xfId="8591"/>
    <cellStyle name="Normal 10 2 3 2 2 4 2" xfId="21035"/>
    <cellStyle name="Normal 10 2 3 2 2 4 2 2" xfId="45910"/>
    <cellStyle name="Normal 10 2 3 2 2 4 3" xfId="33477"/>
    <cellStyle name="Normal 10 2 3 2 2 5" xfId="11986"/>
    <cellStyle name="Normal 10 2 3 2 2 5 2" xfId="24420"/>
    <cellStyle name="Normal 10 2 3 2 2 5 2 2" xfId="49295"/>
    <cellStyle name="Normal 10 2 3 2 2 5 3" xfId="36862"/>
    <cellStyle name="Normal 10 2 3 2 2 6" xfId="7068"/>
    <cellStyle name="Normal 10 2 3 2 2 6 2" xfId="19517"/>
    <cellStyle name="Normal 10 2 3 2 2 6 2 2" xfId="44392"/>
    <cellStyle name="Normal 10 2 3 2 2 6 3" xfId="31959"/>
    <cellStyle name="Normal 10 2 3 2 2 7" xfId="3522"/>
    <cellStyle name="Normal 10 2 3 2 2 7 2" xfId="16028"/>
    <cellStyle name="Normal 10 2 3 2 2 7 2 2" xfId="40903"/>
    <cellStyle name="Normal 10 2 3 2 2 7 3" xfId="28462"/>
    <cellStyle name="Normal 10 2 3 2 2 8" xfId="13586"/>
    <cellStyle name="Normal 10 2 3 2 2 8 2" xfId="38461"/>
    <cellStyle name="Normal 10 2 3 2 2 9" xfId="26020"/>
    <cellStyle name="Normal 10 2 3 2 3" xfId="1719"/>
    <cellStyle name="Normal 10 2 3 2 3 2" xfId="4968"/>
    <cellStyle name="Normal 10 2 3 2 3 2 2" xfId="9985"/>
    <cellStyle name="Normal 10 2 3 2 3 2 2 2" xfId="22428"/>
    <cellStyle name="Normal 10 2 3 2 3 2 2 2 2" xfId="47303"/>
    <cellStyle name="Normal 10 2 3 2 3 2 2 3" xfId="34870"/>
    <cellStyle name="Normal 10 2 3 2 3 2 3" xfId="17421"/>
    <cellStyle name="Normal 10 2 3 2 3 2 3 2" xfId="42296"/>
    <cellStyle name="Normal 10 2 3 2 3 2 4" xfId="29863"/>
    <cellStyle name="Normal 10 2 3 2 3 3" xfId="5865"/>
    <cellStyle name="Normal 10 2 3 2 3 3 2" xfId="10880"/>
    <cellStyle name="Normal 10 2 3 2 3 3 2 2" xfId="23323"/>
    <cellStyle name="Normal 10 2 3 2 3 3 2 2 2" xfId="48198"/>
    <cellStyle name="Normal 10 2 3 2 3 3 2 3" xfId="35765"/>
    <cellStyle name="Normal 10 2 3 2 3 3 3" xfId="18316"/>
    <cellStyle name="Normal 10 2 3 2 3 3 3 2" xfId="43191"/>
    <cellStyle name="Normal 10 2 3 2 3 3 4" xfId="30758"/>
    <cellStyle name="Normal 10 2 3 2 3 4" xfId="8392"/>
    <cellStyle name="Normal 10 2 3 2 3 4 2" xfId="20836"/>
    <cellStyle name="Normal 10 2 3 2 3 4 2 2" xfId="45711"/>
    <cellStyle name="Normal 10 2 3 2 3 4 3" xfId="33278"/>
    <cellStyle name="Normal 10 2 3 2 3 5" xfId="12334"/>
    <cellStyle name="Normal 10 2 3 2 3 5 2" xfId="24768"/>
    <cellStyle name="Normal 10 2 3 2 3 5 2 2" xfId="49643"/>
    <cellStyle name="Normal 10 2 3 2 3 5 3" xfId="37210"/>
    <cellStyle name="Normal 10 2 3 2 3 6" xfId="7579"/>
    <cellStyle name="Normal 10 2 3 2 3 6 2" xfId="20027"/>
    <cellStyle name="Normal 10 2 3 2 3 6 2 2" xfId="44902"/>
    <cellStyle name="Normal 10 2 3 2 3 6 3" xfId="32469"/>
    <cellStyle name="Normal 10 2 3 2 3 7" xfId="3323"/>
    <cellStyle name="Normal 10 2 3 2 3 7 2" xfId="15829"/>
    <cellStyle name="Normal 10 2 3 2 3 7 2 2" xfId="40704"/>
    <cellStyle name="Normal 10 2 3 2 3 7 3" xfId="28263"/>
    <cellStyle name="Normal 10 2 3 2 3 8" xfId="14519"/>
    <cellStyle name="Normal 10 2 3 2 3 8 2" xfId="39394"/>
    <cellStyle name="Normal 10 2 3 2 3 9" xfId="26953"/>
    <cellStyle name="Normal 10 2 3 2 4" xfId="2342"/>
    <cellStyle name="Normal 10 2 3 2 4 2" xfId="6366"/>
    <cellStyle name="Normal 10 2 3 2 4 2 2" xfId="11381"/>
    <cellStyle name="Normal 10 2 3 2 4 2 2 2" xfId="23824"/>
    <cellStyle name="Normal 10 2 3 2 4 2 2 2 2" xfId="48699"/>
    <cellStyle name="Normal 10 2 3 2 4 2 2 3" xfId="36266"/>
    <cellStyle name="Normal 10 2 3 2 4 2 3" xfId="18817"/>
    <cellStyle name="Normal 10 2 3 2 4 2 3 2" xfId="43692"/>
    <cellStyle name="Normal 10 2 3 2 4 2 4" xfId="31259"/>
    <cellStyle name="Normal 10 2 3 2 4 3" xfId="12835"/>
    <cellStyle name="Normal 10 2 3 2 4 3 2" xfId="25269"/>
    <cellStyle name="Normal 10 2 3 2 4 3 2 2" xfId="50144"/>
    <cellStyle name="Normal 10 2 3 2 4 3 3" xfId="37711"/>
    <cellStyle name="Normal 10 2 3 2 4 4" xfId="9276"/>
    <cellStyle name="Normal 10 2 3 2 4 4 2" xfId="21719"/>
    <cellStyle name="Normal 10 2 3 2 4 4 2 2" xfId="46594"/>
    <cellStyle name="Normal 10 2 3 2 4 4 3" xfId="34161"/>
    <cellStyle name="Normal 10 2 3 2 4 5" xfId="4258"/>
    <cellStyle name="Normal 10 2 3 2 4 5 2" xfId="16712"/>
    <cellStyle name="Normal 10 2 3 2 4 5 2 2" xfId="41587"/>
    <cellStyle name="Normal 10 2 3 2 4 5 3" xfId="29154"/>
    <cellStyle name="Normal 10 2 3 2 4 6" xfId="15020"/>
    <cellStyle name="Normal 10 2 3 2 4 6 2" xfId="39895"/>
    <cellStyle name="Normal 10 2 3 2 4 7" xfId="27454"/>
    <cellStyle name="Normal 10 2 3 2 5" xfId="1177"/>
    <cellStyle name="Normal 10 2 3 2 5 2" xfId="10338"/>
    <cellStyle name="Normal 10 2 3 2 5 2 2" xfId="22781"/>
    <cellStyle name="Normal 10 2 3 2 5 2 2 2" xfId="47656"/>
    <cellStyle name="Normal 10 2 3 2 5 2 3" xfId="35223"/>
    <cellStyle name="Normal 10 2 3 2 5 3" xfId="5322"/>
    <cellStyle name="Normal 10 2 3 2 5 3 2" xfId="17774"/>
    <cellStyle name="Normal 10 2 3 2 5 3 2 2" xfId="42649"/>
    <cellStyle name="Normal 10 2 3 2 5 3 3" xfId="30216"/>
    <cellStyle name="Normal 10 2 3 2 5 4" xfId="13977"/>
    <cellStyle name="Normal 10 2 3 2 5 4 2" xfId="38852"/>
    <cellStyle name="Normal 10 2 3 2 5 5" xfId="26411"/>
    <cellStyle name="Normal 10 2 3 2 6" xfId="7899"/>
    <cellStyle name="Normal 10 2 3 2 6 2" xfId="20345"/>
    <cellStyle name="Normal 10 2 3 2 6 2 2" xfId="45220"/>
    <cellStyle name="Normal 10 2 3 2 6 3" xfId="32787"/>
    <cellStyle name="Normal 10 2 3 2 7" xfId="11792"/>
    <cellStyle name="Normal 10 2 3 2 7 2" xfId="24226"/>
    <cellStyle name="Normal 10 2 3 2 7 2 2" xfId="49101"/>
    <cellStyle name="Normal 10 2 3 2 7 3" xfId="36668"/>
    <cellStyle name="Normal 10 2 3 2 8" xfId="6869"/>
    <cellStyle name="Normal 10 2 3 2 8 2" xfId="19318"/>
    <cellStyle name="Normal 10 2 3 2 8 2 2" xfId="44193"/>
    <cellStyle name="Normal 10 2 3 2 8 3" xfId="31760"/>
    <cellStyle name="Normal 10 2 3 2 9" xfId="2820"/>
    <cellStyle name="Normal 10 2 3 2 9 2" xfId="15338"/>
    <cellStyle name="Normal 10 2 3 2 9 2 2" xfId="40213"/>
    <cellStyle name="Normal 10 2 3 2 9 3" xfId="27772"/>
    <cellStyle name="Normal 10 2 3 2_Degree data" xfId="2021"/>
    <cellStyle name="Normal 10 2 3 3" xfId="322"/>
    <cellStyle name="Normal 10 2 3 3 2" xfId="1370"/>
    <cellStyle name="Normal 10 2 3 3 2 2" xfId="9176"/>
    <cellStyle name="Normal 10 2 3 3 2 2 2" xfId="21619"/>
    <cellStyle name="Normal 10 2 3 3 2 2 2 2" xfId="46494"/>
    <cellStyle name="Normal 10 2 3 3 2 2 3" xfId="34061"/>
    <cellStyle name="Normal 10 2 3 3 2 3" xfId="4158"/>
    <cellStyle name="Normal 10 2 3 3 2 3 2" xfId="16612"/>
    <cellStyle name="Normal 10 2 3 3 2 3 2 2" xfId="41487"/>
    <cellStyle name="Normal 10 2 3 3 2 3 3" xfId="29054"/>
    <cellStyle name="Normal 10 2 3 3 2 4" xfId="14170"/>
    <cellStyle name="Normal 10 2 3 3 2 4 2" xfId="39045"/>
    <cellStyle name="Normal 10 2 3 3 2 5" xfId="26604"/>
    <cellStyle name="Normal 10 2 3 3 3" xfId="5515"/>
    <cellStyle name="Normal 10 2 3 3 3 2" xfId="10531"/>
    <cellStyle name="Normal 10 2 3 3 3 2 2" xfId="22974"/>
    <cellStyle name="Normal 10 2 3 3 3 2 2 2" xfId="47849"/>
    <cellStyle name="Normal 10 2 3 3 3 2 3" xfId="35416"/>
    <cellStyle name="Normal 10 2 3 3 3 3" xfId="17967"/>
    <cellStyle name="Normal 10 2 3 3 3 3 2" xfId="42842"/>
    <cellStyle name="Normal 10 2 3 3 3 4" xfId="30409"/>
    <cellStyle name="Normal 10 2 3 3 4" xfId="8292"/>
    <cellStyle name="Normal 10 2 3 3 4 2" xfId="20736"/>
    <cellStyle name="Normal 10 2 3 3 4 2 2" xfId="45611"/>
    <cellStyle name="Normal 10 2 3 3 4 3" xfId="33178"/>
    <cellStyle name="Normal 10 2 3 3 5" xfId="11985"/>
    <cellStyle name="Normal 10 2 3 3 5 2" xfId="24419"/>
    <cellStyle name="Normal 10 2 3 3 5 2 2" xfId="49294"/>
    <cellStyle name="Normal 10 2 3 3 5 3" xfId="36861"/>
    <cellStyle name="Normal 10 2 3 3 6" xfId="6769"/>
    <cellStyle name="Normal 10 2 3 3 6 2" xfId="19218"/>
    <cellStyle name="Normal 10 2 3 3 6 2 2" xfId="44093"/>
    <cellStyle name="Normal 10 2 3 3 6 3" xfId="31660"/>
    <cellStyle name="Normal 10 2 3 3 7" xfId="3223"/>
    <cellStyle name="Normal 10 2 3 3 7 2" xfId="15729"/>
    <cellStyle name="Normal 10 2 3 3 7 2 2" xfId="40604"/>
    <cellStyle name="Normal 10 2 3 3 7 3" xfId="28163"/>
    <cellStyle name="Normal 10 2 3 3 8" xfId="13139"/>
    <cellStyle name="Normal 10 2 3 3 8 2" xfId="38014"/>
    <cellStyle name="Normal 10 2 3 3 9" xfId="25573"/>
    <cellStyle name="Normal 10 2 3 4" xfId="683"/>
    <cellStyle name="Normal 10 2 3 4 2" xfId="1718"/>
    <cellStyle name="Normal 10 2 3 4 2 2" xfId="9474"/>
    <cellStyle name="Normal 10 2 3 4 2 2 2" xfId="21917"/>
    <cellStyle name="Normal 10 2 3 4 2 2 2 2" xfId="46792"/>
    <cellStyle name="Normal 10 2 3 4 2 2 3" xfId="34359"/>
    <cellStyle name="Normal 10 2 3 4 2 3" xfId="4456"/>
    <cellStyle name="Normal 10 2 3 4 2 3 2" xfId="16910"/>
    <cellStyle name="Normal 10 2 3 4 2 3 2 2" xfId="41785"/>
    <cellStyle name="Normal 10 2 3 4 2 3 3" xfId="29352"/>
    <cellStyle name="Normal 10 2 3 4 2 4" xfId="14518"/>
    <cellStyle name="Normal 10 2 3 4 2 4 2" xfId="39393"/>
    <cellStyle name="Normal 10 2 3 4 2 5" xfId="26952"/>
    <cellStyle name="Normal 10 2 3 4 3" xfId="5864"/>
    <cellStyle name="Normal 10 2 3 4 3 2" xfId="10879"/>
    <cellStyle name="Normal 10 2 3 4 3 2 2" xfId="23322"/>
    <cellStyle name="Normal 10 2 3 4 3 2 2 2" xfId="48197"/>
    <cellStyle name="Normal 10 2 3 4 3 2 3" xfId="35764"/>
    <cellStyle name="Normal 10 2 3 4 3 3" xfId="18315"/>
    <cellStyle name="Normal 10 2 3 4 3 3 2" xfId="43190"/>
    <cellStyle name="Normal 10 2 3 4 3 4" xfId="30757"/>
    <cellStyle name="Normal 10 2 3 4 4" xfId="8590"/>
    <cellStyle name="Normal 10 2 3 4 4 2" xfId="21034"/>
    <cellStyle name="Normal 10 2 3 4 4 2 2" xfId="45909"/>
    <cellStyle name="Normal 10 2 3 4 4 3" xfId="33476"/>
    <cellStyle name="Normal 10 2 3 4 5" xfId="12333"/>
    <cellStyle name="Normal 10 2 3 4 5 2" xfId="24767"/>
    <cellStyle name="Normal 10 2 3 4 5 2 2" xfId="49642"/>
    <cellStyle name="Normal 10 2 3 4 5 3" xfId="37209"/>
    <cellStyle name="Normal 10 2 3 4 6" xfId="7067"/>
    <cellStyle name="Normal 10 2 3 4 6 2" xfId="19516"/>
    <cellStyle name="Normal 10 2 3 4 6 2 2" xfId="44391"/>
    <cellStyle name="Normal 10 2 3 4 6 3" xfId="31958"/>
    <cellStyle name="Normal 10 2 3 4 7" xfId="3521"/>
    <cellStyle name="Normal 10 2 3 4 7 2" xfId="16027"/>
    <cellStyle name="Normal 10 2 3 4 7 2 2" xfId="40902"/>
    <cellStyle name="Normal 10 2 3 4 7 3" xfId="28461"/>
    <cellStyle name="Normal 10 2 3 4 8" xfId="13486"/>
    <cellStyle name="Normal 10 2 3 4 8 2" xfId="38361"/>
    <cellStyle name="Normal 10 2 3 4 9" xfId="25920"/>
    <cellStyle name="Normal 10 2 3 5" xfId="2240"/>
    <cellStyle name="Normal 10 2 3 5 2" xfId="4868"/>
    <cellStyle name="Normal 10 2 3 5 2 2" xfId="9885"/>
    <cellStyle name="Normal 10 2 3 5 2 2 2" xfId="22328"/>
    <cellStyle name="Normal 10 2 3 5 2 2 2 2" xfId="47203"/>
    <cellStyle name="Normal 10 2 3 5 2 2 3" xfId="34770"/>
    <cellStyle name="Normal 10 2 3 5 2 3" xfId="17321"/>
    <cellStyle name="Normal 10 2 3 5 2 3 2" xfId="42196"/>
    <cellStyle name="Normal 10 2 3 5 2 4" xfId="29763"/>
    <cellStyle name="Normal 10 2 3 5 3" xfId="6266"/>
    <cellStyle name="Normal 10 2 3 5 3 2" xfId="11281"/>
    <cellStyle name="Normal 10 2 3 5 3 2 2" xfId="23724"/>
    <cellStyle name="Normal 10 2 3 5 3 2 2 2" xfId="48599"/>
    <cellStyle name="Normal 10 2 3 5 3 2 3" xfId="36166"/>
    <cellStyle name="Normal 10 2 3 5 3 3" xfId="18717"/>
    <cellStyle name="Normal 10 2 3 5 3 3 2" xfId="43592"/>
    <cellStyle name="Normal 10 2 3 5 3 4" xfId="31159"/>
    <cellStyle name="Normal 10 2 3 5 4" xfId="8073"/>
    <cellStyle name="Normal 10 2 3 5 4 2" xfId="20519"/>
    <cellStyle name="Normal 10 2 3 5 4 2 2" xfId="45394"/>
    <cellStyle name="Normal 10 2 3 5 4 3" xfId="32961"/>
    <cellStyle name="Normal 10 2 3 5 5" xfId="12735"/>
    <cellStyle name="Normal 10 2 3 5 5 2" xfId="25169"/>
    <cellStyle name="Normal 10 2 3 5 5 2 2" xfId="50044"/>
    <cellStyle name="Normal 10 2 3 5 5 3" xfId="37611"/>
    <cellStyle name="Normal 10 2 3 5 6" xfId="7479"/>
    <cellStyle name="Normal 10 2 3 5 6 2" xfId="19927"/>
    <cellStyle name="Normal 10 2 3 5 6 2 2" xfId="44802"/>
    <cellStyle name="Normal 10 2 3 5 6 3" xfId="32369"/>
    <cellStyle name="Normal 10 2 3 5 7" xfId="3002"/>
    <cellStyle name="Normal 10 2 3 5 7 2" xfId="15512"/>
    <cellStyle name="Normal 10 2 3 5 7 2 2" xfId="40387"/>
    <cellStyle name="Normal 10 2 3 5 7 3" xfId="27946"/>
    <cellStyle name="Normal 10 2 3 5 8" xfId="14920"/>
    <cellStyle name="Normal 10 2 3 5 8 2" xfId="39795"/>
    <cellStyle name="Normal 10 2 3 5 9" xfId="27354"/>
    <cellStyle name="Normal 10 2 3 6" xfId="1077"/>
    <cellStyle name="Normal 10 2 3 6 2" xfId="8959"/>
    <cellStyle name="Normal 10 2 3 6 2 2" xfId="21402"/>
    <cellStyle name="Normal 10 2 3 6 2 2 2" xfId="46277"/>
    <cellStyle name="Normal 10 2 3 6 2 3" xfId="33844"/>
    <cellStyle name="Normal 10 2 3 6 3" xfId="3941"/>
    <cellStyle name="Normal 10 2 3 6 3 2" xfId="16395"/>
    <cellStyle name="Normal 10 2 3 6 3 2 2" xfId="41270"/>
    <cellStyle name="Normal 10 2 3 6 3 3" xfId="28837"/>
    <cellStyle name="Normal 10 2 3 6 4" xfId="13877"/>
    <cellStyle name="Normal 10 2 3 6 4 2" xfId="38752"/>
    <cellStyle name="Normal 10 2 3 6 5" xfId="26311"/>
    <cellStyle name="Normal 10 2 3 7" xfId="5222"/>
    <cellStyle name="Normal 10 2 3 7 2" xfId="10238"/>
    <cellStyle name="Normal 10 2 3 7 2 2" xfId="22681"/>
    <cellStyle name="Normal 10 2 3 7 2 2 2" xfId="47556"/>
    <cellStyle name="Normal 10 2 3 7 2 3" xfId="35123"/>
    <cellStyle name="Normal 10 2 3 7 3" xfId="17674"/>
    <cellStyle name="Normal 10 2 3 7 3 2" xfId="42549"/>
    <cellStyle name="Normal 10 2 3 7 4" xfId="30116"/>
    <cellStyle name="Normal 10 2 3 8" xfId="7799"/>
    <cellStyle name="Normal 10 2 3 8 2" xfId="20245"/>
    <cellStyle name="Normal 10 2 3 8 2 2" xfId="45120"/>
    <cellStyle name="Normal 10 2 3 8 3" xfId="32687"/>
    <cellStyle name="Normal 10 2 3 9" xfId="11692"/>
    <cellStyle name="Normal 10 2 3 9 2" xfId="24126"/>
    <cellStyle name="Normal 10 2 3 9 2 2" xfId="49001"/>
    <cellStyle name="Normal 10 2 3 9 3" xfId="36568"/>
    <cellStyle name="Normal 10 2 3_Degree data" xfId="2093"/>
    <cellStyle name="Normal 10 2 4" xfId="262"/>
    <cellStyle name="Normal 10 2 4 10" xfId="6602"/>
    <cellStyle name="Normal 10 2 4 10 2" xfId="19051"/>
    <cellStyle name="Normal 10 2 4 10 2 2" xfId="43926"/>
    <cellStyle name="Normal 10 2 4 10 3" xfId="31493"/>
    <cellStyle name="Normal 10 2 4 11" xfId="2665"/>
    <cellStyle name="Normal 10 2 4 11 2" xfId="15183"/>
    <cellStyle name="Normal 10 2 4 11 2 2" xfId="40058"/>
    <cellStyle name="Normal 10 2 4 11 3" xfId="27617"/>
    <cellStyle name="Normal 10 2 4 12" xfId="13084"/>
    <cellStyle name="Normal 10 2 4 12 2" xfId="37959"/>
    <cellStyle name="Normal 10 2 4 13" xfId="25518"/>
    <cellStyle name="Normal 10 2 4 2" xfId="476"/>
    <cellStyle name="Normal 10 2 4 2 10" xfId="13289"/>
    <cellStyle name="Normal 10 2 4 2 10 2" xfId="38164"/>
    <cellStyle name="Normal 10 2 4 2 11" xfId="25723"/>
    <cellStyle name="Normal 10 2 4 2 2" xfId="835"/>
    <cellStyle name="Normal 10 2 4 2 2 2" xfId="1373"/>
    <cellStyle name="Normal 10 2 4 2 2 2 2" xfId="9477"/>
    <cellStyle name="Normal 10 2 4 2 2 2 2 2" xfId="21920"/>
    <cellStyle name="Normal 10 2 4 2 2 2 2 2 2" xfId="46795"/>
    <cellStyle name="Normal 10 2 4 2 2 2 2 3" xfId="34362"/>
    <cellStyle name="Normal 10 2 4 2 2 2 3" xfId="4459"/>
    <cellStyle name="Normal 10 2 4 2 2 2 3 2" xfId="16913"/>
    <cellStyle name="Normal 10 2 4 2 2 2 3 2 2" xfId="41788"/>
    <cellStyle name="Normal 10 2 4 2 2 2 3 3" xfId="29355"/>
    <cellStyle name="Normal 10 2 4 2 2 2 4" xfId="14173"/>
    <cellStyle name="Normal 10 2 4 2 2 2 4 2" xfId="39048"/>
    <cellStyle name="Normal 10 2 4 2 2 2 5" xfId="26607"/>
    <cellStyle name="Normal 10 2 4 2 2 3" xfId="5518"/>
    <cellStyle name="Normal 10 2 4 2 2 3 2" xfId="10534"/>
    <cellStyle name="Normal 10 2 4 2 2 3 2 2" xfId="22977"/>
    <cellStyle name="Normal 10 2 4 2 2 3 2 2 2" xfId="47852"/>
    <cellStyle name="Normal 10 2 4 2 2 3 2 3" xfId="35419"/>
    <cellStyle name="Normal 10 2 4 2 2 3 3" xfId="17970"/>
    <cellStyle name="Normal 10 2 4 2 2 3 3 2" xfId="42845"/>
    <cellStyle name="Normal 10 2 4 2 2 3 4" xfId="30412"/>
    <cellStyle name="Normal 10 2 4 2 2 4" xfId="8593"/>
    <cellStyle name="Normal 10 2 4 2 2 4 2" xfId="21037"/>
    <cellStyle name="Normal 10 2 4 2 2 4 2 2" xfId="45912"/>
    <cellStyle name="Normal 10 2 4 2 2 4 3" xfId="33479"/>
    <cellStyle name="Normal 10 2 4 2 2 5" xfId="11988"/>
    <cellStyle name="Normal 10 2 4 2 2 5 2" xfId="24422"/>
    <cellStyle name="Normal 10 2 4 2 2 5 2 2" xfId="49297"/>
    <cellStyle name="Normal 10 2 4 2 2 5 3" xfId="36864"/>
    <cellStyle name="Normal 10 2 4 2 2 6" xfId="7070"/>
    <cellStyle name="Normal 10 2 4 2 2 6 2" xfId="19519"/>
    <cellStyle name="Normal 10 2 4 2 2 6 2 2" xfId="44394"/>
    <cellStyle name="Normal 10 2 4 2 2 6 3" xfId="31961"/>
    <cellStyle name="Normal 10 2 4 2 2 7" xfId="3524"/>
    <cellStyle name="Normal 10 2 4 2 2 7 2" xfId="16030"/>
    <cellStyle name="Normal 10 2 4 2 2 7 2 2" xfId="40905"/>
    <cellStyle name="Normal 10 2 4 2 2 7 3" xfId="28464"/>
    <cellStyle name="Normal 10 2 4 2 2 8" xfId="13636"/>
    <cellStyle name="Normal 10 2 4 2 2 8 2" xfId="38511"/>
    <cellStyle name="Normal 10 2 4 2 2 9" xfId="26070"/>
    <cellStyle name="Normal 10 2 4 2 3" xfId="1721"/>
    <cellStyle name="Normal 10 2 4 2 3 2" xfId="5018"/>
    <cellStyle name="Normal 10 2 4 2 3 2 2" xfId="10035"/>
    <cellStyle name="Normal 10 2 4 2 3 2 2 2" xfId="22478"/>
    <cellStyle name="Normal 10 2 4 2 3 2 2 2 2" xfId="47353"/>
    <cellStyle name="Normal 10 2 4 2 3 2 2 3" xfId="34920"/>
    <cellStyle name="Normal 10 2 4 2 3 2 3" xfId="17471"/>
    <cellStyle name="Normal 10 2 4 2 3 2 3 2" xfId="42346"/>
    <cellStyle name="Normal 10 2 4 2 3 2 4" xfId="29913"/>
    <cellStyle name="Normal 10 2 4 2 3 3" xfId="5867"/>
    <cellStyle name="Normal 10 2 4 2 3 3 2" xfId="10882"/>
    <cellStyle name="Normal 10 2 4 2 3 3 2 2" xfId="23325"/>
    <cellStyle name="Normal 10 2 4 2 3 3 2 2 2" xfId="48200"/>
    <cellStyle name="Normal 10 2 4 2 3 3 2 3" xfId="35767"/>
    <cellStyle name="Normal 10 2 4 2 3 3 3" xfId="18318"/>
    <cellStyle name="Normal 10 2 4 2 3 3 3 2" xfId="43193"/>
    <cellStyle name="Normal 10 2 4 2 3 3 4" xfId="30760"/>
    <cellStyle name="Normal 10 2 4 2 3 4" xfId="8442"/>
    <cellStyle name="Normal 10 2 4 2 3 4 2" xfId="20886"/>
    <cellStyle name="Normal 10 2 4 2 3 4 2 2" xfId="45761"/>
    <cellStyle name="Normal 10 2 4 2 3 4 3" xfId="33328"/>
    <cellStyle name="Normal 10 2 4 2 3 5" xfId="12336"/>
    <cellStyle name="Normal 10 2 4 2 3 5 2" xfId="24770"/>
    <cellStyle name="Normal 10 2 4 2 3 5 2 2" xfId="49645"/>
    <cellStyle name="Normal 10 2 4 2 3 5 3" xfId="37212"/>
    <cellStyle name="Normal 10 2 4 2 3 6" xfId="7629"/>
    <cellStyle name="Normal 10 2 4 2 3 6 2" xfId="20077"/>
    <cellStyle name="Normal 10 2 4 2 3 6 2 2" xfId="44952"/>
    <cellStyle name="Normal 10 2 4 2 3 6 3" xfId="32519"/>
    <cellStyle name="Normal 10 2 4 2 3 7" xfId="3373"/>
    <cellStyle name="Normal 10 2 4 2 3 7 2" xfId="15879"/>
    <cellStyle name="Normal 10 2 4 2 3 7 2 2" xfId="40754"/>
    <cellStyle name="Normal 10 2 4 2 3 7 3" xfId="28313"/>
    <cellStyle name="Normal 10 2 4 2 3 8" xfId="14521"/>
    <cellStyle name="Normal 10 2 4 2 3 8 2" xfId="39396"/>
    <cellStyle name="Normal 10 2 4 2 3 9" xfId="26955"/>
    <cellStyle name="Normal 10 2 4 2 4" xfId="2394"/>
    <cellStyle name="Normal 10 2 4 2 4 2" xfId="6416"/>
    <cellStyle name="Normal 10 2 4 2 4 2 2" xfId="11431"/>
    <cellStyle name="Normal 10 2 4 2 4 2 2 2" xfId="23874"/>
    <cellStyle name="Normal 10 2 4 2 4 2 2 2 2" xfId="48749"/>
    <cellStyle name="Normal 10 2 4 2 4 2 2 3" xfId="36316"/>
    <cellStyle name="Normal 10 2 4 2 4 2 3" xfId="18867"/>
    <cellStyle name="Normal 10 2 4 2 4 2 3 2" xfId="43742"/>
    <cellStyle name="Normal 10 2 4 2 4 2 4" xfId="31309"/>
    <cellStyle name="Normal 10 2 4 2 4 3" xfId="12885"/>
    <cellStyle name="Normal 10 2 4 2 4 3 2" xfId="25319"/>
    <cellStyle name="Normal 10 2 4 2 4 3 2 2" xfId="50194"/>
    <cellStyle name="Normal 10 2 4 2 4 3 3" xfId="37761"/>
    <cellStyle name="Normal 10 2 4 2 4 4" xfId="9326"/>
    <cellStyle name="Normal 10 2 4 2 4 4 2" xfId="21769"/>
    <cellStyle name="Normal 10 2 4 2 4 4 2 2" xfId="46644"/>
    <cellStyle name="Normal 10 2 4 2 4 4 3" xfId="34211"/>
    <cellStyle name="Normal 10 2 4 2 4 5" xfId="4308"/>
    <cellStyle name="Normal 10 2 4 2 4 5 2" xfId="16762"/>
    <cellStyle name="Normal 10 2 4 2 4 5 2 2" xfId="41637"/>
    <cellStyle name="Normal 10 2 4 2 4 5 3" xfId="29204"/>
    <cellStyle name="Normal 10 2 4 2 4 6" xfId="15070"/>
    <cellStyle name="Normal 10 2 4 2 4 6 2" xfId="39945"/>
    <cellStyle name="Normal 10 2 4 2 4 7" xfId="27504"/>
    <cellStyle name="Normal 10 2 4 2 5" xfId="1227"/>
    <cellStyle name="Normal 10 2 4 2 5 2" xfId="10388"/>
    <cellStyle name="Normal 10 2 4 2 5 2 2" xfId="22831"/>
    <cellStyle name="Normal 10 2 4 2 5 2 2 2" xfId="47706"/>
    <cellStyle name="Normal 10 2 4 2 5 2 3" xfId="35273"/>
    <cellStyle name="Normal 10 2 4 2 5 3" xfId="5372"/>
    <cellStyle name="Normal 10 2 4 2 5 3 2" xfId="17824"/>
    <cellStyle name="Normal 10 2 4 2 5 3 2 2" xfId="42699"/>
    <cellStyle name="Normal 10 2 4 2 5 3 3" xfId="30266"/>
    <cellStyle name="Normal 10 2 4 2 5 4" xfId="14027"/>
    <cellStyle name="Normal 10 2 4 2 5 4 2" xfId="38902"/>
    <cellStyle name="Normal 10 2 4 2 5 5" xfId="26461"/>
    <cellStyle name="Normal 10 2 4 2 6" xfId="7949"/>
    <cellStyle name="Normal 10 2 4 2 6 2" xfId="20395"/>
    <cellStyle name="Normal 10 2 4 2 6 2 2" xfId="45270"/>
    <cellStyle name="Normal 10 2 4 2 6 3" xfId="32837"/>
    <cellStyle name="Normal 10 2 4 2 7" xfId="11842"/>
    <cellStyle name="Normal 10 2 4 2 7 2" xfId="24276"/>
    <cellStyle name="Normal 10 2 4 2 7 2 2" xfId="49151"/>
    <cellStyle name="Normal 10 2 4 2 7 3" xfId="36718"/>
    <cellStyle name="Normal 10 2 4 2 8" xfId="6919"/>
    <cellStyle name="Normal 10 2 4 2 8 2" xfId="19368"/>
    <cellStyle name="Normal 10 2 4 2 8 2 2" xfId="44243"/>
    <cellStyle name="Normal 10 2 4 2 8 3" xfId="31810"/>
    <cellStyle name="Normal 10 2 4 2 9" xfId="2870"/>
    <cellStyle name="Normal 10 2 4 2 9 2" xfId="15388"/>
    <cellStyle name="Normal 10 2 4 2 9 2 2" xfId="40263"/>
    <cellStyle name="Normal 10 2 4 2 9 3" xfId="27822"/>
    <cellStyle name="Normal 10 2 4 2_Degree data" xfId="2026"/>
    <cellStyle name="Normal 10 2 4 3" xfId="624"/>
    <cellStyle name="Normal 10 2 4 3 2" xfId="1372"/>
    <cellStyle name="Normal 10 2 4 3 2 2" xfId="9121"/>
    <cellStyle name="Normal 10 2 4 3 2 2 2" xfId="21564"/>
    <cellStyle name="Normal 10 2 4 3 2 2 2 2" xfId="46439"/>
    <cellStyle name="Normal 10 2 4 3 2 2 3" xfId="34006"/>
    <cellStyle name="Normal 10 2 4 3 2 3" xfId="4103"/>
    <cellStyle name="Normal 10 2 4 3 2 3 2" xfId="16557"/>
    <cellStyle name="Normal 10 2 4 3 2 3 2 2" xfId="41432"/>
    <cellStyle name="Normal 10 2 4 3 2 3 3" xfId="28999"/>
    <cellStyle name="Normal 10 2 4 3 2 4" xfId="14172"/>
    <cellStyle name="Normal 10 2 4 3 2 4 2" xfId="39047"/>
    <cellStyle name="Normal 10 2 4 3 2 5" xfId="26606"/>
    <cellStyle name="Normal 10 2 4 3 3" xfId="5517"/>
    <cellStyle name="Normal 10 2 4 3 3 2" xfId="10533"/>
    <cellStyle name="Normal 10 2 4 3 3 2 2" xfId="22976"/>
    <cellStyle name="Normal 10 2 4 3 3 2 2 2" xfId="47851"/>
    <cellStyle name="Normal 10 2 4 3 3 2 3" xfId="35418"/>
    <cellStyle name="Normal 10 2 4 3 3 3" xfId="17969"/>
    <cellStyle name="Normal 10 2 4 3 3 3 2" xfId="42844"/>
    <cellStyle name="Normal 10 2 4 3 3 4" xfId="30411"/>
    <cellStyle name="Normal 10 2 4 3 4" xfId="8237"/>
    <cellStyle name="Normal 10 2 4 3 4 2" xfId="20681"/>
    <cellStyle name="Normal 10 2 4 3 4 2 2" xfId="45556"/>
    <cellStyle name="Normal 10 2 4 3 4 3" xfId="33123"/>
    <cellStyle name="Normal 10 2 4 3 5" xfId="11987"/>
    <cellStyle name="Normal 10 2 4 3 5 2" xfId="24421"/>
    <cellStyle name="Normal 10 2 4 3 5 2 2" xfId="49296"/>
    <cellStyle name="Normal 10 2 4 3 5 3" xfId="36863"/>
    <cellStyle name="Normal 10 2 4 3 6" xfId="6714"/>
    <cellStyle name="Normal 10 2 4 3 6 2" xfId="19163"/>
    <cellStyle name="Normal 10 2 4 3 6 2 2" xfId="44038"/>
    <cellStyle name="Normal 10 2 4 3 6 3" xfId="31605"/>
    <cellStyle name="Normal 10 2 4 3 7" xfId="3168"/>
    <cellStyle name="Normal 10 2 4 3 7 2" xfId="15674"/>
    <cellStyle name="Normal 10 2 4 3 7 2 2" xfId="40549"/>
    <cellStyle name="Normal 10 2 4 3 7 3" xfId="28108"/>
    <cellStyle name="Normal 10 2 4 3 8" xfId="13431"/>
    <cellStyle name="Normal 10 2 4 3 8 2" xfId="38306"/>
    <cellStyle name="Normal 10 2 4 3 9" xfId="25865"/>
    <cellStyle name="Normal 10 2 4 4" xfId="1720"/>
    <cellStyle name="Normal 10 2 4 4 2" xfId="4458"/>
    <cellStyle name="Normal 10 2 4 4 2 2" xfId="9476"/>
    <cellStyle name="Normal 10 2 4 4 2 2 2" xfId="21919"/>
    <cellStyle name="Normal 10 2 4 4 2 2 2 2" xfId="46794"/>
    <cellStyle name="Normal 10 2 4 4 2 2 3" xfId="34361"/>
    <cellStyle name="Normal 10 2 4 4 2 3" xfId="16912"/>
    <cellStyle name="Normal 10 2 4 4 2 3 2" xfId="41787"/>
    <cellStyle name="Normal 10 2 4 4 2 4" xfId="29354"/>
    <cellStyle name="Normal 10 2 4 4 3" xfId="5866"/>
    <cellStyle name="Normal 10 2 4 4 3 2" xfId="10881"/>
    <cellStyle name="Normal 10 2 4 4 3 2 2" xfId="23324"/>
    <cellStyle name="Normal 10 2 4 4 3 2 2 2" xfId="48199"/>
    <cellStyle name="Normal 10 2 4 4 3 2 3" xfId="35766"/>
    <cellStyle name="Normal 10 2 4 4 3 3" xfId="18317"/>
    <cellStyle name="Normal 10 2 4 4 3 3 2" xfId="43192"/>
    <cellStyle name="Normal 10 2 4 4 3 4" xfId="30759"/>
    <cellStyle name="Normal 10 2 4 4 4" xfId="8592"/>
    <cellStyle name="Normal 10 2 4 4 4 2" xfId="21036"/>
    <cellStyle name="Normal 10 2 4 4 4 2 2" xfId="45911"/>
    <cellStyle name="Normal 10 2 4 4 4 3" xfId="33478"/>
    <cellStyle name="Normal 10 2 4 4 5" xfId="12335"/>
    <cellStyle name="Normal 10 2 4 4 5 2" xfId="24769"/>
    <cellStyle name="Normal 10 2 4 4 5 2 2" xfId="49644"/>
    <cellStyle name="Normal 10 2 4 4 5 3" xfId="37211"/>
    <cellStyle name="Normal 10 2 4 4 6" xfId="7069"/>
    <cellStyle name="Normal 10 2 4 4 6 2" xfId="19518"/>
    <cellStyle name="Normal 10 2 4 4 6 2 2" xfId="44393"/>
    <cellStyle name="Normal 10 2 4 4 6 3" xfId="31960"/>
    <cellStyle name="Normal 10 2 4 4 7" xfId="3523"/>
    <cellStyle name="Normal 10 2 4 4 7 2" xfId="16029"/>
    <cellStyle name="Normal 10 2 4 4 7 2 2" xfId="40904"/>
    <cellStyle name="Normal 10 2 4 4 7 3" xfId="28463"/>
    <cellStyle name="Normal 10 2 4 4 8" xfId="14520"/>
    <cellStyle name="Normal 10 2 4 4 8 2" xfId="39395"/>
    <cellStyle name="Normal 10 2 4 4 9" xfId="26954"/>
    <cellStyle name="Normal 10 2 4 5" xfId="2180"/>
    <cellStyle name="Normal 10 2 4 5 2" xfId="4813"/>
    <cellStyle name="Normal 10 2 4 5 2 2" xfId="9830"/>
    <cellStyle name="Normal 10 2 4 5 2 2 2" xfId="22273"/>
    <cellStyle name="Normal 10 2 4 5 2 2 2 2" xfId="47148"/>
    <cellStyle name="Normal 10 2 4 5 2 2 3" xfId="34715"/>
    <cellStyle name="Normal 10 2 4 5 2 3" xfId="17266"/>
    <cellStyle name="Normal 10 2 4 5 2 3 2" xfId="42141"/>
    <cellStyle name="Normal 10 2 4 5 2 4" xfId="29708"/>
    <cellStyle name="Normal 10 2 4 5 3" xfId="6211"/>
    <cellStyle name="Normal 10 2 4 5 3 2" xfId="11226"/>
    <cellStyle name="Normal 10 2 4 5 3 2 2" xfId="23669"/>
    <cellStyle name="Normal 10 2 4 5 3 2 2 2" xfId="48544"/>
    <cellStyle name="Normal 10 2 4 5 3 2 3" xfId="36111"/>
    <cellStyle name="Normal 10 2 4 5 3 3" xfId="18662"/>
    <cellStyle name="Normal 10 2 4 5 3 3 2" xfId="43537"/>
    <cellStyle name="Normal 10 2 4 5 3 4" xfId="31104"/>
    <cellStyle name="Normal 10 2 4 5 4" xfId="8123"/>
    <cellStyle name="Normal 10 2 4 5 4 2" xfId="20569"/>
    <cellStyle name="Normal 10 2 4 5 4 2 2" xfId="45444"/>
    <cellStyle name="Normal 10 2 4 5 4 3" xfId="33011"/>
    <cellStyle name="Normal 10 2 4 5 5" xfId="12680"/>
    <cellStyle name="Normal 10 2 4 5 5 2" xfId="25114"/>
    <cellStyle name="Normal 10 2 4 5 5 2 2" xfId="49989"/>
    <cellStyle name="Normal 10 2 4 5 5 3" xfId="37556"/>
    <cellStyle name="Normal 10 2 4 5 6" xfId="7424"/>
    <cellStyle name="Normal 10 2 4 5 6 2" xfId="19872"/>
    <cellStyle name="Normal 10 2 4 5 6 2 2" xfId="44747"/>
    <cellStyle name="Normal 10 2 4 5 6 3" xfId="32314"/>
    <cellStyle name="Normal 10 2 4 5 7" xfId="3053"/>
    <cellStyle name="Normal 10 2 4 5 7 2" xfId="15562"/>
    <cellStyle name="Normal 10 2 4 5 7 2 2" xfId="40437"/>
    <cellStyle name="Normal 10 2 4 5 7 3" xfId="27996"/>
    <cellStyle name="Normal 10 2 4 5 8" xfId="14865"/>
    <cellStyle name="Normal 10 2 4 5 8 2" xfId="39740"/>
    <cellStyle name="Normal 10 2 4 5 9" xfId="27299"/>
    <cellStyle name="Normal 10 2 4 6" xfId="1022"/>
    <cellStyle name="Normal 10 2 4 6 2" xfId="9009"/>
    <cellStyle name="Normal 10 2 4 6 2 2" xfId="21452"/>
    <cellStyle name="Normal 10 2 4 6 2 2 2" xfId="46327"/>
    <cellStyle name="Normal 10 2 4 6 2 3" xfId="33894"/>
    <cellStyle name="Normal 10 2 4 6 3" xfId="3991"/>
    <cellStyle name="Normal 10 2 4 6 3 2" xfId="16445"/>
    <cellStyle name="Normal 10 2 4 6 3 2 2" xfId="41320"/>
    <cellStyle name="Normal 10 2 4 6 3 3" xfId="28887"/>
    <cellStyle name="Normal 10 2 4 6 4" xfId="13822"/>
    <cellStyle name="Normal 10 2 4 6 4 2" xfId="38697"/>
    <cellStyle name="Normal 10 2 4 6 5" xfId="26256"/>
    <cellStyle name="Normal 10 2 4 7" xfId="5167"/>
    <cellStyle name="Normal 10 2 4 7 2" xfId="10183"/>
    <cellStyle name="Normal 10 2 4 7 2 2" xfId="22626"/>
    <cellStyle name="Normal 10 2 4 7 2 2 2" xfId="47501"/>
    <cellStyle name="Normal 10 2 4 7 2 3" xfId="35068"/>
    <cellStyle name="Normal 10 2 4 7 3" xfId="17619"/>
    <cellStyle name="Normal 10 2 4 7 3 2" xfId="42494"/>
    <cellStyle name="Normal 10 2 4 7 4" xfId="30061"/>
    <cellStyle name="Normal 10 2 4 8" xfId="7744"/>
    <cellStyle name="Normal 10 2 4 8 2" xfId="20190"/>
    <cellStyle name="Normal 10 2 4 8 2 2" xfId="45065"/>
    <cellStyle name="Normal 10 2 4 8 3" xfId="32632"/>
    <cellStyle name="Normal 10 2 4 9" xfId="11637"/>
    <cellStyle name="Normal 10 2 4 9 2" xfId="24071"/>
    <cellStyle name="Normal 10 2 4 9 2 2" xfId="48946"/>
    <cellStyle name="Normal 10 2 4 9 3" xfId="36513"/>
    <cellStyle name="Normal 10 2 4_Degree data" xfId="1981"/>
    <cellStyle name="Normal 10 2 5" xfId="368"/>
    <cellStyle name="Normal 10 2 5 10" xfId="13184"/>
    <cellStyle name="Normal 10 2 5 10 2" xfId="38059"/>
    <cellStyle name="Normal 10 2 5 11" xfId="25618"/>
    <cellStyle name="Normal 10 2 5 2" xfId="728"/>
    <cellStyle name="Normal 10 2 5 2 2" xfId="1374"/>
    <cellStyle name="Normal 10 2 5 2 2 2" xfId="9478"/>
    <cellStyle name="Normal 10 2 5 2 2 2 2" xfId="21921"/>
    <cellStyle name="Normal 10 2 5 2 2 2 2 2" xfId="46796"/>
    <cellStyle name="Normal 10 2 5 2 2 2 3" xfId="34363"/>
    <cellStyle name="Normal 10 2 5 2 2 3" xfId="4460"/>
    <cellStyle name="Normal 10 2 5 2 2 3 2" xfId="16914"/>
    <cellStyle name="Normal 10 2 5 2 2 3 2 2" xfId="41789"/>
    <cellStyle name="Normal 10 2 5 2 2 3 3" xfId="29356"/>
    <cellStyle name="Normal 10 2 5 2 2 4" xfId="14174"/>
    <cellStyle name="Normal 10 2 5 2 2 4 2" xfId="39049"/>
    <cellStyle name="Normal 10 2 5 2 2 5" xfId="26608"/>
    <cellStyle name="Normal 10 2 5 2 3" xfId="5519"/>
    <cellStyle name="Normal 10 2 5 2 3 2" xfId="10535"/>
    <cellStyle name="Normal 10 2 5 2 3 2 2" xfId="22978"/>
    <cellStyle name="Normal 10 2 5 2 3 2 2 2" xfId="47853"/>
    <cellStyle name="Normal 10 2 5 2 3 2 3" xfId="35420"/>
    <cellStyle name="Normal 10 2 5 2 3 3" xfId="17971"/>
    <cellStyle name="Normal 10 2 5 2 3 3 2" xfId="42846"/>
    <cellStyle name="Normal 10 2 5 2 3 4" xfId="30413"/>
    <cellStyle name="Normal 10 2 5 2 4" xfId="8594"/>
    <cellStyle name="Normal 10 2 5 2 4 2" xfId="21038"/>
    <cellStyle name="Normal 10 2 5 2 4 2 2" xfId="45913"/>
    <cellStyle name="Normal 10 2 5 2 4 3" xfId="33480"/>
    <cellStyle name="Normal 10 2 5 2 5" xfId="11989"/>
    <cellStyle name="Normal 10 2 5 2 5 2" xfId="24423"/>
    <cellStyle name="Normal 10 2 5 2 5 2 2" xfId="49298"/>
    <cellStyle name="Normal 10 2 5 2 5 3" xfId="36865"/>
    <cellStyle name="Normal 10 2 5 2 6" xfId="7071"/>
    <cellStyle name="Normal 10 2 5 2 6 2" xfId="19520"/>
    <cellStyle name="Normal 10 2 5 2 6 2 2" xfId="44395"/>
    <cellStyle name="Normal 10 2 5 2 6 3" xfId="31962"/>
    <cellStyle name="Normal 10 2 5 2 7" xfId="3525"/>
    <cellStyle name="Normal 10 2 5 2 7 2" xfId="16031"/>
    <cellStyle name="Normal 10 2 5 2 7 2 2" xfId="40906"/>
    <cellStyle name="Normal 10 2 5 2 7 3" xfId="28465"/>
    <cellStyle name="Normal 10 2 5 2 8" xfId="13531"/>
    <cellStyle name="Normal 10 2 5 2 8 2" xfId="38406"/>
    <cellStyle name="Normal 10 2 5 2 9" xfId="25965"/>
    <cellStyle name="Normal 10 2 5 3" xfId="1722"/>
    <cellStyle name="Normal 10 2 5 3 2" xfId="4913"/>
    <cellStyle name="Normal 10 2 5 3 2 2" xfId="9930"/>
    <cellStyle name="Normal 10 2 5 3 2 2 2" xfId="22373"/>
    <cellStyle name="Normal 10 2 5 3 2 2 2 2" xfId="47248"/>
    <cellStyle name="Normal 10 2 5 3 2 2 3" xfId="34815"/>
    <cellStyle name="Normal 10 2 5 3 2 3" xfId="17366"/>
    <cellStyle name="Normal 10 2 5 3 2 3 2" xfId="42241"/>
    <cellStyle name="Normal 10 2 5 3 2 4" xfId="29808"/>
    <cellStyle name="Normal 10 2 5 3 3" xfId="5868"/>
    <cellStyle name="Normal 10 2 5 3 3 2" xfId="10883"/>
    <cellStyle name="Normal 10 2 5 3 3 2 2" xfId="23326"/>
    <cellStyle name="Normal 10 2 5 3 3 2 2 2" xfId="48201"/>
    <cellStyle name="Normal 10 2 5 3 3 2 3" xfId="35768"/>
    <cellStyle name="Normal 10 2 5 3 3 3" xfId="18319"/>
    <cellStyle name="Normal 10 2 5 3 3 3 2" xfId="43194"/>
    <cellStyle name="Normal 10 2 5 3 3 4" xfId="30761"/>
    <cellStyle name="Normal 10 2 5 3 4" xfId="8337"/>
    <cellStyle name="Normal 10 2 5 3 4 2" xfId="20781"/>
    <cellStyle name="Normal 10 2 5 3 4 2 2" xfId="45656"/>
    <cellStyle name="Normal 10 2 5 3 4 3" xfId="33223"/>
    <cellStyle name="Normal 10 2 5 3 5" xfId="12337"/>
    <cellStyle name="Normal 10 2 5 3 5 2" xfId="24771"/>
    <cellStyle name="Normal 10 2 5 3 5 2 2" xfId="49646"/>
    <cellStyle name="Normal 10 2 5 3 5 3" xfId="37213"/>
    <cellStyle name="Normal 10 2 5 3 6" xfId="7524"/>
    <cellStyle name="Normal 10 2 5 3 6 2" xfId="19972"/>
    <cellStyle name="Normal 10 2 5 3 6 2 2" xfId="44847"/>
    <cellStyle name="Normal 10 2 5 3 6 3" xfId="32414"/>
    <cellStyle name="Normal 10 2 5 3 7" xfId="3268"/>
    <cellStyle name="Normal 10 2 5 3 7 2" xfId="15774"/>
    <cellStyle name="Normal 10 2 5 3 7 2 2" xfId="40649"/>
    <cellStyle name="Normal 10 2 5 3 7 3" xfId="28208"/>
    <cellStyle name="Normal 10 2 5 3 8" xfId="14522"/>
    <cellStyle name="Normal 10 2 5 3 8 2" xfId="39397"/>
    <cellStyle name="Normal 10 2 5 3 9" xfId="26956"/>
    <cellStyle name="Normal 10 2 5 4" xfId="2286"/>
    <cellStyle name="Normal 10 2 5 4 2" xfId="6311"/>
    <cellStyle name="Normal 10 2 5 4 2 2" xfId="11326"/>
    <cellStyle name="Normal 10 2 5 4 2 2 2" xfId="23769"/>
    <cellStyle name="Normal 10 2 5 4 2 2 2 2" xfId="48644"/>
    <cellStyle name="Normal 10 2 5 4 2 2 3" xfId="36211"/>
    <cellStyle name="Normal 10 2 5 4 2 3" xfId="18762"/>
    <cellStyle name="Normal 10 2 5 4 2 3 2" xfId="43637"/>
    <cellStyle name="Normal 10 2 5 4 2 4" xfId="31204"/>
    <cellStyle name="Normal 10 2 5 4 3" xfId="12780"/>
    <cellStyle name="Normal 10 2 5 4 3 2" xfId="25214"/>
    <cellStyle name="Normal 10 2 5 4 3 2 2" xfId="50089"/>
    <cellStyle name="Normal 10 2 5 4 3 3" xfId="37656"/>
    <cellStyle name="Normal 10 2 5 4 4" xfId="9221"/>
    <cellStyle name="Normal 10 2 5 4 4 2" xfId="21664"/>
    <cellStyle name="Normal 10 2 5 4 4 2 2" xfId="46539"/>
    <cellStyle name="Normal 10 2 5 4 4 3" xfId="34106"/>
    <cellStyle name="Normal 10 2 5 4 5" xfId="4203"/>
    <cellStyle name="Normal 10 2 5 4 5 2" xfId="16657"/>
    <cellStyle name="Normal 10 2 5 4 5 2 2" xfId="41532"/>
    <cellStyle name="Normal 10 2 5 4 5 3" xfId="29099"/>
    <cellStyle name="Normal 10 2 5 4 6" xfId="14965"/>
    <cellStyle name="Normal 10 2 5 4 6 2" xfId="39840"/>
    <cellStyle name="Normal 10 2 5 4 7" xfId="27399"/>
    <cellStyle name="Normal 10 2 5 5" xfId="1122"/>
    <cellStyle name="Normal 10 2 5 5 2" xfId="10283"/>
    <cellStyle name="Normal 10 2 5 5 2 2" xfId="22726"/>
    <cellStyle name="Normal 10 2 5 5 2 2 2" xfId="47601"/>
    <cellStyle name="Normal 10 2 5 5 2 3" xfId="35168"/>
    <cellStyle name="Normal 10 2 5 5 3" xfId="5267"/>
    <cellStyle name="Normal 10 2 5 5 3 2" xfId="17719"/>
    <cellStyle name="Normal 10 2 5 5 3 2 2" xfId="42594"/>
    <cellStyle name="Normal 10 2 5 5 3 3" xfId="30161"/>
    <cellStyle name="Normal 10 2 5 5 4" xfId="13922"/>
    <cellStyle name="Normal 10 2 5 5 4 2" xfId="38797"/>
    <cellStyle name="Normal 10 2 5 5 5" xfId="26356"/>
    <cellStyle name="Normal 10 2 5 6" xfId="7844"/>
    <cellStyle name="Normal 10 2 5 6 2" xfId="20290"/>
    <cellStyle name="Normal 10 2 5 6 2 2" xfId="45165"/>
    <cellStyle name="Normal 10 2 5 6 3" xfId="32732"/>
    <cellStyle name="Normal 10 2 5 7" xfId="11737"/>
    <cellStyle name="Normal 10 2 5 7 2" xfId="24171"/>
    <cellStyle name="Normal 10 2 5 7 2 2" xfId="49046"/>
    <cellStyle name="Normal 10 2 5 7 3" xfId="36613"/>
    <cellStyle name="Normal 10 2 5 8" xfId="6814"/>
    <cellStyle name="Normal 10 2 5 8 2" xfId="19263"/>
    <cellStyle name="Normal 10 2 5 8 2 2" xfId="44138"/>
    <cellStyle name="Normal 10 2 5 8 3" xfId="31705"/>
    <cellStyle name="Normal 10 2 5 9" xfId="2765"/>
    <cellStyle name="Normal 10 2 5 9 2" xfId="15283"/>
    <cellStyle name="Normal 10 2 5 9 2 2" xfId="40158"/>
    <cellStyle name="Normal 10 2 5 9 3" xfId="27717"/>
    <cellStyle name="Normal 10 2 5_Degree data" xfId="2030"/>
    <cellStyle name="Normal 10 2 6" xfId="209"/>
    <cellStyle name="Normal 10 2 6 10" xfId="13039"/>
    <cellStyle name="Normal 10 2 6 10 2" xfId="37914"/>
    <cellStyle name="Normal 10 2 6 11" xfId="25473"/>
    <cellStyle name="Normal 10 2 6 2" xfId="576"/>
    <cellStyle name="Normal 10 2 6 2 2" xfId="1375"/>
    <cellStyle name="Normal 10 2 6 2 2 2" xfId="9479"/>
    <cellStyle name="Normal 10 2 6 2 2 2 2" xfId="21922"/>
    <cellStyle name="Normal 10 2 6 2 2 2 2 2" xfId="46797"/>
    <cellStyle name="Normal 10 2 6 2 2 2 3" xfId="34364"/>
    <cellStyle name="Normal 10 2 6 2 2 3" xfId="4461"/>
    <cellStyle name="Normal 10 2 6 2 2 3 2" xfId="16915"/>
    <cellStyle name="Normal 10 2 6 2 2 3 2 2" xfId="41790"/>
    <cellStyle name="Normal 10 2 6 2 2 3 3" xfId="29357"/>
    <cellStyle name="Normal 10 2 6 2 2 4" xfId="14175"/>
    <cellStyle name="Normal 10 2 6 2 2 4 2" xfId="39050"/>
    <cellStyle name="Normal 10 2 6 2 2 5" xfId="26609"/>
    <cellStyle name="Normal 10 2 6 2 3" xfId="5520"/>
    <cellStyle name="Normal 10 2 6 2 3 2" xfId="10536"/>
    <cellStyle name="Normal 10 2 6 2 3 2 2" xfId="22979"/>
    <cellStyle name="Normal 10 2 6 2 3 2 2 2" xfId="47854"/>
    <cellStyle name="Normal 10 2 6 2 3 2 3" xfId="35421"/>
    <cellStyle name="Normal 10 2 6 2 3 3" xfId="17972"/>
    <cellStyle name="Normal 10 2 6 2 3 3 2" xfId="42847"/>
    <cellStyle name="Normal 10 2 6 2 3 4" xfId="30414"/>
    <cellStyle name="Normal 10 2 6 2 4" xfId="8595"/>
    <cellStyle name="Normal 10 2 6 2 4 2" xfId="21039"/>
    <cellStyle name="Normal 10 2 6 2 4 2 2" xfId="45914"/>
    <cellStyle name="Normal 10 2 6 2 4 3" xfId="33481"/>
    <cellStyle name="Normal 10 2 6 2 5" xfId="11990"/>
    <cellStyle name="Normal 10 2 6 2 5 2" xfId="24424"/>
    <cellStyle name="Normal 10 2 6 2 5 2 2" xfId="49299"/>
    <cellStyle name="Normal 10 2 6 2 5 3" xfId="36866"/>
    <cellStyle name="Normal 10 2 6 2 6" xfId="7072"/>
    <cellStyle name="Normal 10 2 6 2 6 2" xfId="19521"/>
    <cellStyle name="Normal 10 2 6 2 6 2 2" xfId="44396"/>
    <cellStyle name="Normal 10 2 6 2 6 3" xfId="31963"/>
    <cellStyle name="Normal 10 2 6 2 7" xfId="3526"/>
    <cellStyle name="Normal 10 2 6 2 7 2" xfId="16032"/>
    <cellStyle name="Normal 10 2 6 2 7 2 2" xfId="40907"/>
    <cellStyle name="Normal 10 2 6 2 7 3" xfId="28466"/>
    <cellStyle name="Normal 10 2 6 2 8" xfId="13386"/>
    <cellStyle name="Normal 10 2 6 2 8 2" xfId="38261"/>
    <cellStyle name="Normal 10 2 6 2 9" xfId="25820"/>
    <cellStyle name="Normal 10 2 6 3" xfId="1723"/>
    <cellStyle name="Normal 10 2 6 3 2" xfId="4768"/>
    <cellStyle name="Normal 10 2 6 3 2 2" xfId="9785"/>
    <cellStyle name="Normal 10 2 6 3 2 2 2" xfId="22228"/>
    <cellStyle name="Normal 10 2 6 3 2 2 2 2" xfId="47103"/>
    <cellStyle name="Normal 10 2 6 3 2 2 3" xfId="34670"/>
    <cellStyle name="Normal 10 2 6 3 2 3" xfId="17221"/>
    <cellStyle name="Normal 10 2 6 3 2 3 2" xfId="42096"/>
    <cellStyle name="Normal 10 2 6 3 2 4" xfId="29663"/>
    <cellStyle name="Normal 10 2 6 3 3" xfId="5869"/>
    <cellStyle name="Normal 10 2 6 3 3 2" xfId="10884"/>
    <cellStyle name="Normal 10 2 6 3 3 2 2" xfId="23327"/>
    <cellStyle name="Normal 10 2 6 3 3 2 2 2" xfId="48202"/>
    <cellStyle name="Normal 10 2 6 3 3 2 3" xfId="35769"/>
    <cellStyle name="Normal 10 2 6 3 3 3" xfId="18320"/>
    <cellStyle name="Normal 10 2 6 3 3 3 2" xfId="43195"/>
    <cellStyle name="Normal 10 2 6 3 3 4" xfId="30762"/>
    <cellStyle name="Normal 10 2 6 3 4" xfId="8873"/>
    <cellStyle name="Normal 10 2 6 3 4 2" xfId="21316"/>
    <cellStyle name="Normal 10 2 6 3 4 2 2" xfId="46191"/>
    <cellStyle name="Normal 10 2 6 3 4 3" xfId="33758"/>
    <cellStyle name="Normal 10 2 6 3 5" xfId="12338"/>
    <cellStyle name="Normal 10 2 6 3 5 2" xfId="24772"/>
    <cellStyle name="Normal 10 2 6 3 5 2 2" xfId="49647"/>
    <cellStyle name="Normal 10 2 6 3 5 3" xfId="37214"/>
    <cellStyle name="Normal 10 2 6 3 6" xfId="7379"/>
    <cellStyle name="Normal 10 2 6 3 6 2" xfId="19827"/>
    <cellStyle name="Normal 10 2 6 3 6 2 2" xfId="44702"/>
    <cellStyle name="Normal 10 2 6 3 6 3" xfId="32269"/>
    <cellStyle name="Normal 10 2 6 3 7" xfId="3855"/>
    <cellStyle name="Normal 10 2 6 3 7 2" xfId="16309"/>
    <cellStyle name="Normal 10 2 6 3 7 2 2" xfId="41184"/>
    <cellStyle name="Normal 10 2 6 3 7 3" xfId="28751"/>
    <cellStyle name="Normal 10 2 6 3 8" xfId="14523"/>
    <cellStyle name="Normal 10 2 6 3 8 2" xfId="39398"/>
    <cellStyle name="Normal 10 2 6 3 9" xfId="26957"/>
    <cellStyle name="Normal 10 2 6 4" xfId="2127"/>
    <cellStyle name="Normal 10 2 6 4 2" xfId="6166"/>
    <cellStyle name="Normal 10 2 6 4 2 2" xfId="11181"/>
    <cellStyle name="Normal 10 2 6 4 2 2 2" xfId="23624"/>
    <cellStyle name="Normal 10 2 6 4 2 2 2 2" xfId="48499"/>
    <cellStyle name="Normal 10 2 6 4 2 2 3" xfId="36066"/>
    <cellStyle name="Normal 10 2 6 4 2 3" xfId="18617"/>
    <cellStyle name="Normal 10 2 6 4 2 3 2" xfId="43492"/>
    <cellStyle name="Normal 10 2 6 4 2 4" xfId="31059"/>
    <cellStyle name="Normal 10 2 6 4 3" xfId="12635"/>
    <cellStyle name="Normal 10 2 6 4 3 2" xfId="25069"/>
    <cellStyle name="Normal 10 2 6 4 3 2 2" xfId="49944"/>
    <cellStyle name="Normal 10 2 6 4 3 3" xfId="37511"/>
    <cellStyle name="Normal 10 2 6 4 4" xfId="9076"/>
    <cellStyle name="Normal 10 2 6 4 4 2" xfId="21519"/>
    <cellStyle name="Normal 10 2 6 4 4 2 2" xfId="46394"/>
    <cellStyle name="Normal 10 2 6 4 4 3" xfId="33961"/>
    <cellStyle name="Normal 10 2 6 4 5" xfId="4058"/>
    <cellStyle name="Normal 10 2 6 4 5 2" xfId="16512"/>
    <cellStyle name="Normal 10 2 6 4 5 2 2" xfId="41387"/>
    <cellStyle name="Normal 10 2 6 4 5 3" xfId="28954"/>
    <cellStyle name="Normal 10 2 6 4 6" xfId="14820"/>
    <cellStyle name="Normal 10 2 6 4 6 2" xfId="39695"/>
    <cellStyle name="Normal 10 2 6 4 7" xfId="27254"/>
    <cellStyle name="Normal 10 2 6 5" xfId="977"/>
    <cellStyle name="Normal 10 2 6 5 2" xfId="10136"/>
    <cellStyle name="Normal 10 2 6 5 2 2" xfId="22579"/>
    <cellStyle name="Normal 10 2 6 5 2 2 2" xfId="47454"/>
    <cellStyle name="Normal 10 2 6 5 2 3" xfId="35021"/>
    <cellStyle name="Normal 10 2 6 5 3" xfId="5120"/>
    <cellStyle name="Normal 10 2 6 5 3 2" xfId="17572"/>
    <cellStyle name="Normal 10 2 6 5 3 2 2" xfId="42447"/>
    <cellStyle name="Normal 10 2 6 5 3 3" xfId="30014"/>
    <cellStyle name="Normal 10 2 6 5 4" xfId="13777"/>
    <cellStyle name="Normal 10 2 6 5 4 2" xfId="38652"/>
    <cellStyle name="Normal 10 2 6 5 5" xfId="26211"/>
    <cellStyle name="Normal 10 2 6 6" xfId="8192"/>
    <cellStyle name="Normal 10 2 6 6 2" xfId="20636"/>
    <cellStyle name="Normal 10 2 6 6 2 2" xfId="45511"/>
    <cellStyle name="Normal 10 2 6 6 3" xfId="33078"/>
    <cellStyle name="Normal 10 2 6 7" xfId="11592"/>
    <cellStyle name="Normal 10 2 6 7 2" xfId="24026"/>
    <cellStyle name="Normal 10 2 6 7 2 2" xfId="48901"/>
    <cellStyle name="Normal 10 2 6 7 3" xfId="36468"/>
    <cellStyle name="Normal 10 2 6 8" xfId="6669"/>
    <cellStyle name="Normal 10 2 6 8 2" xfId="19118"/>
    <cellStyle name="Normal 10 2 6 8 2 2" xfId="43993"/>
    <cellStyle name="Normal 10 2 6 8 3" xfId="31560"/>
    <cellStyle name="Normal 10 2 6 9" xfId="3123"/>
    <cellStyle name="Normal 10 2 6 9 2" xfId="15629"/>
    <cellStyle name="Normal 10 2 6 9 2 2" xfId="40504"/>
    <cellStyle name="Normal 10 2 6 9 3" xfId="28063"/>
    <cellStyle name="Normal 10 2 6_Degree data" xfId="2025"/>
    <cellStyle name="Normal 10 2 7" xfId="556"/>
    <cellStyle name="Normal 10 2 7 2" xfId="1363"/>
    <cellStyle name="Normal 10 2 7 2 2" xfId="9467"/>
    <cellStyle name="Normal 10 2 7 2 2 2" xfId="21910"/>
    <cellStyle name="Normal 10 2 7 2 2 2 2" xfId="46785"/>
    <cellStyle name="Normal 10 2 7 2 2 3" xfId="34352"/>
    <cellStyle name="Normal 10 2 7 2 3" xfId="4449"/>
    <cellStyle name="Normal 10 2 7 2 3 2" xfId="16903"/>
    <cellStyle name="Normal 10 2 7 2 3 2 2" xfId="41778"/>
    <cellStyle name="Normal 10 2 7 2 3 3" xfId="29345"/>
    <cellStyle name="Normal 10 2 7 2 4" xfId="14163"/>
    <cellStyle name="Normal 10 2 7 2 4 2" xfId="39038"/>
    <cellStyle name="Normal 10 2 7 2 5" xfId="26597"/>
    <cellStyle name="Normal 10 2 7 3" xfId="5508"/>
    <cellStyle name="Normal 10 2 7 3 2" xfId="10524"/>
    <cellStyle name="Normal 10 2 7 3 2 2" xfId="22967"/>
    <cellStyle name="Normal 10 2 7 3 2 2 2" xfId="47842"/>
    <cellStyle name="Normal 10 2 7 3 2 3" xfId="35409"/>
    <cellStyle name="Normal 10 2 7 3 3" xfId="17960"/>
    <cellStyle name="Normal 10 2 7 3 3 2" xfId="42835"/>
    <cellStyle name="Normal 10 2 7 3 4" xfId="30402"/>
    <cellStyle name="Normal 10 2 7 4" xfId="8583"/>
    <cellStyle name="Normal 10 2 7 4 2" xfId="21027"/>
    <cellStyle name="Normal 10 2 7 4 2 2" xfId="45902"/>
    <cellStyle name="Normal 10 2 7 4 3" xfId="33469"/>
    <cellStyle name="Normal 10 2 7 5" xfId="11978"/>
    <cellStyle name="Normal 10 2 7 5 2" xfId="24412"/>
    <cellStyle name="Normal 10 2 7 5 2 2" xfId="49287"/>
    <cellStyle name="Normal 10 2 7 5 3" xfId="36854"/>
    <cellStyle name="Normal 10 2 7 6" xfId="7060"/>
    <cellStyle name="Normal 10 2 7 6 2" xfId="19509"/>
    <cellStyle name="Normal 10 2 7 6 2 2" xfId="44384"/>
    <cellStyle name="Normal 10 2 7 6 3" xfId="31951"/>
    <cellStyle name="Normal 10 2 7 7" xfId="3514"/>
    <cellStyle name="Normal 10 2 7 7 2" xfId="16020"/>
    <cellStyle name="Normal 10 2 7 7 2 2" xfId="40895"/>
    <cellStyle name="Normal 10 2 7 7 3" xfId="28454"/>
    <cellStyle name="Normal 10 2 7 8" xfId="13366"/>
    <cellStyle name="Normal 10 2 7 8 2" xfId="38241"/>
    <cellStyle name="Normal 10 2 7 9" xfId="25800"/>
    <cellStyle name="Normal 10 2 8" xfId="1711"/>
    <cellStyle name="Normal 10 2 8 2" xfId="4748"/>
    <cellStyle name="Normal 10 2 8 2 2" xfId="9765"/>
    <cellStyle name="Normal 10 2 8 2 2 2" xfId="22208"/>
    <cellStyle name="Normal 10 2 8 2 2 2 2" xfId="47083"/>
    <cellStyle name="Normal 10 2 8 2 2 3" xfId="34650"/>
    <cellStyle name="Normal 10 2 8 2 3" xfId="17201"/>
    <cellStyle name="Normal 10 2 8 2 3 2" xfId="42076"/>
    <cellStyle name="Normal 10 2 8 2 4" xfId="29643"/>
    <cellStyle name="Normal 10 2 8 3" xfId="5857"/>
    <cellStyle name="Normal 10 2 8 3 2" xfId="10872"/>
    <cellStyle name="Normal 10 2 8 3 2 2" xfId="23315"/>
    <cellStyle name="Normal 10 2 8 3 2 2 2" xfId="48190"/>
    <cellStyle name="Normal 10 2 8 3 2 3" xfId="35757"/>
    <cellStyle name="Normal 10 2 8 3 3" xfId="18308"/>
    <cellStyle name="Normal 10 2 8 3 3 2" xfId="43183"/>
    <cellStyle name="Normal 10 2 8 3 4" xfId="30750"/>
    <cellStyle name="Normal 10 2 8 4" xfId="8017"/>
    <cellStyle name="Normal 10 2 8 4 2" xfId="20463"/>
    <cellStyle name="Normal 10 2 8 4 2 2" xfId="45338"/>
    <cellStyle name="Normal 10 2 8 4 3" xfId="32905"/>
    <cellStyle name="Normal 10 2 8 5" xfId="12326"/>
    <cellStyle name="Normal 10 2 8 5 2" xfId="24760"/>
    <cellStyle name="Normal 10 2 8 5 2 2" xfId="49635"/>
    <cellStyle name="Normal 10 2 8 5 3" xfId="37202"/>
    <cellStyle name="Normal 10 2 8 6" xfId="7359"/>
    <cellStyle name="Normal 10 2 8 6 2" xfId="19807"/>
    <cellStyle name="Normal 10 2 8 6 2 2" xfId="44682"/>
    <cellStyle name="Normal 10 2 8 6 3" xfId="32249"/>
    <cellStyle name="Normal 10 2 8 7" xfId="2941"/>
    <cellStyle name="Normal 10 2 8 7 2" xfId="15456"/>
    <cellStyle name="Normal 10 2 8 7 2 2" xfId="40331"/>
    <cellStyle name="Normal 10 2 8 7 3" xfId="27890"/>
    <cellStyle name="Normal 10 2 8 8" xfId="14511"/>
    <cellStyle name="Normal 10 2 8 8 2" xfId="39386"/>
    <cellStyle name="Normal 10 2 8 9" xfId="26945"/>
    <cellStyle name="Normal 10 2 9" xfId="2107"/>
    <cellStyle name="Normal 10 2 9 2" xfId="6146"/>
    <cellStyle name="Normal 10 2 9 2 2" xfId="11161"/>
    <cellStyle name="Normal 10 2 9 2 2 2" xfId="23604"/>
    <cellStyle name="Normal 10 2 9 2 2 2 2" xfId="48479"/>
    <cellStyle name="Normal 10 2 9 2 2 3" xfId="36046"/>
    <cellStyle name="Normal 10 2 9 2 3" xfId="18597"/>
    <cellStyle name="Normal 10 2 9 2 3 2" xfId="43472"/>
    <cellStyle name="Normal 10 2 9 2 4" xfId="31039"/>
    <cellStyle name="Normal 10 2 9 3" xfId="12615"/>
    <cellStyle name="Normal 10 2 9 3 2" xfId="25049"/>
    <cellStyle name="Normal 10 2 9 3 2 2" xfId="49924"/>
    <cellStyle name="Normal 10 2 9 3 3" xfId="37491"/>
    <cellStyle name="Normal 10 2 9 4" xfId="8903"/>
    <cellStyle name="Normal 10 2 9 4 2" xfId="21346"/>
    <cellStyle name="Normal 10 2 9 4 2 2" xfId="46221"/>
    <cellStyle name="Normal 10 2 9 4 3" xfId="33788"/>
    <cellStyle name="Normal 10 2 9 5" xfId="3885"/>
    <cellStyle name="Normal 10 2 9 5 2" xfId="16339"/>
    <cellStyle name="Normal 10 2 9 5 2 2" xfId="41214"/>
    <cellStyle name="Normal 10 2 9 5 3" xfId="28781"/>
    <cellStyle name="Normal 10 2 9 6" xfId="14800"/>
    <cellStyle name="Normal 10 2 9 6 2" xfId="39675"/>
    <cellStyle name="Normal 10 2 9 7" xfId="27234"/>
    <cellStyle name="Normal 10 2_Degree data" xfId="2078"/>
    <cellStyle name="Normal 10 3" xfId="117"/>
    <cellStyle name="Normal 10 3 2" xfId="228"/>
    <cellStyle name="Normal 10 3 2 10" xfId="2636"/>
    <cellStyle name="Normal 10 3 2 10 2" xfId="15154"/>
    <cellStyle name="Normal 10 3 2 10 2 2" xfId="40029"/>
    <cellStyle name="Normal 10 3 2 10 3" xfId="27588"/>
    <cellStyle name="Normal 10 3 2 11" xfId="13055"/>
    <cellStyle name="Normal 10 3 2 11 2" xfId="37930"/>
    <cellStyle name="Normal 10 3 2 12" xfId="25489"/>
    <cellStyle name="Normal 10 3 2 2" xfId="295"/>
    <cellStyle name="Normal 10 3 2 3" xfId="460"/>
    <cellStyle name="Normal 10 3 2 3 10" xfId="2854"/>
    <cellStyle name="Normal 10 3 2 3 10 2" xfId="15372"/>
    <cellStyle name="Normal 10 3 2 3 10 2 2" xfId="40247"/>
    <cellStyle name="Normal 10 3 2 3 10 3" xfId="27806"/>
    <cellStyle name="Normal 10 3 2 3 11" xfId="13273"/>
    <cellStyle name="Normal 10 3 2 3 11 2" xfId="38148"/>
    <cellStyle name="Normal 10 3 2 3 12" xfId="25707"/>
    <cellStyle name="Normal 10 3 2 3 2" xfId="819"/>
    <cellStyle name="Normal 10 3 2 3 2 2" xfId="1377"/>
    <cellStyle name="Normal 10 3 2 3 2 2 2" xfId="9310"/>
    <cellStyle name="Normal 10 3 2 3 2 2 2 2" xfId="21753"/>
    <cellStyle name="Normal 10 3 2 3 2 2 2 2 2" xfId="46628"/>
    <cellStyle name="Normal 10 3 2 3 2 2 2 3" xfId="34195"/>
    <cellStyle name="Normal 10 3 2 3 2 2 3" xfId="4292"/>
    <cellStyle name="Normal 10 3 2 3 2 2 3 2" xfId="16746"/>
    <cellStyle name="Normal 10 3 2 3 2 2 3 2 2" xfId="41621"/>
    <cellStyle name="Normal 10 3 2 3 2 2 3 3" xfId="29188"/>
    <cellStyle name="Normal 10 3 2 3 2 2 4" xfId="14177"/>
    <cellStyle name="Normal 10 3 2 3 2 2 4 2" xfId="39052"/>
    <cellStyle name="Normal 10 3 2 3 2 2 5" xfId="26611"/>
    <cellStyle name="Normal 10 3 2 3 2 3" xfId="5522"/>
    <cellStyle name="Normal 10 3 2 3 2 3 2" xfId="10538"/>
    <cellStyle name="Normal 10 3 2 3 2 3 2 2" xfId="22981"/>
    <cellStyle name="Normal 10 3 2 3 2 3 2 2 2" xfId="47856"/>
    <cellStyle name="Normal 10 3 2 3 2 3 2 3" xfId="35423"/>
    <cellStyle name="Normal 10 3 2 3 2 3 3" xfId="17974"/>
    <cellStyle name="Normal 10 3 2 3 2 3 3 2" xfId="42849"/>
    <cellStyle name="Normal 10 3 2 3 2 3 4" xfId="30416"/>
    <cellStyle name="Normal 10 3 2 3 2 4" xfId="8426"/>
    <cellStyle name="Normal 10 3 2 3 2 4 2" xfId="20870"/>
    <cellStyle name="Normal 10 3 2 3 2 4 2 2" xfId="45745"/>
    <cellStyle name="Normal 10 3 2 3 2 4 3" xfId="33312"/>
    <cellStyle name="Normal 10 3 2 3 2 5" xfId="11992"/>
    <cellStyle name="Normal 10 3 2 3 2 5 2" xfId="24426"/>
    <cellStyle name="Normal 10 3 2 3 2 5 2 2" xfId="49301"/>
    <cellStyle name="Normal 10 3 2 3 2 5 3" xfId="36868"/>
    <cellStyle name="Normal 10 3 2 3 2 6" xfId="6903"/>
    <cellStyle name="Normal 10 3 2 3 2 6 2" xfId="19352"/>
    <cellStyle name="Normal 10 3 2 3 2 6 2 2" xfId="44227"/>
    <cellStyle name="Normal 10 3 2 3 2 6 3" xfId="31794"/>
    <cellStyle name="Normal 10 3 2 3 2 7" xfId="3357"/>
    <cellStyle name="Normal 10 3 2 3 2 7 2" xfId="15863"/>
    <cellStyle name="Normal 10 3 2 3 2 7 2 2" xfId="40738"/>
    <cellStyle name="Normal 10 3 2 3 2 7 3" xfId="28297"/>
    <cellStyle name="Normal 10 3 2 3 2 8" xfId="13620"/>
    <cellStyle name="Normal 10 3 2 3 2 8 2" xfId="38495"/>
    <cellStyle name="Normal 10 3 2 3 2 9" xfId="26054"/>
    <cellStyle name="Normal 10 3 2 3 3" xfId="1725"/>
    <cellStyle name="Normal 10 3 2 3 3 2" xfId="4463"/>
    <cellStyle name="Normal 10 3 2 3 3 2 2" xfId="9481"/>
    <cellStyle name="Normal 10 3 2 3 3 2 2 2" xfId="21924"/>
    <cellStyle name="Normal 10 3 2 3 3 2 2 2 2" xfId="46799"/>
    <cellStyle name="Normal 10 3 2 3 3 2 2 3" xfId="34366"/>
    <cellStyle name="Normal 10 3 2 3 3 2 3" xfId="16917"/>
    <cellStyle name="Normal 10 3 2 3 3 2 3 2" xfId="41792"/>
    <cellStyle name="Normal 10 3 2 3 3 2 4" xfId="29359"/>
    <cellStyle name="Normal 10 3 2 3 3 3" xfId="5871"/>
    <cellStyle name="Normal 10 3 2 3 3 3 2" xfId="10886"/>
    <cellStyle name="Normal 10 3 2 3 3 3 2 2" xfId="23329"/>
    <cellStyle name="Normal 10 3 2 3 3 3 2 2 2" xfId="48204"/>
    <cellStyle name="Normal 10 3 2 3 3 3 2 3" xfId="35771"/>
    <cellStyle name="Normal 10 3 2 3 3 3 3" xfId="18322"/>
    <cellStyle name="Normal 10 3 2 3 3 3 3 2" xfId="43197"/>
    <cellStyle name="Normal 10 3 2 3 3 3 4" xfId="30764"/>
    <cellStyle name="Normal 10 3 2 3 3 4" xfId="8597"/>
    <cellStyle name="Normal 10 3 2 3 3 4 2" xfId="21041"/>
    <cellStyle name="Normal 10 3 2 3 3 4 2 2" xfId="45916"/>
    <cellStyle name="Normal 10 3 2 3 3 4 3" xfId="33483"/>
    <cellStyle name="Normal 10 3 2 3 3 5" xfId="12340"/>
    <cellStyle name="Normal 10 3 2 3 3 5 2" xfId="24774"/>
    <cellStyle name="Normal 10 3 2 3 3 5 2 2" xfId="49649"/>
    <cellStyle name="Normal 10 3 2 3 3 5 3" xfId="37216"/>
    <cellStyle name="Normal 10 3 2 3 3 6" xfId="7074"/>
    <cellStyle name="Normal 10 3 2 3 3 6 2" xfId="19523"/>
    <cellStyle name="Normal 10 3 2 3 3 6 2 2" xfId="44398"/>
    <cellStyle name="Normal 10 3 2 3 3 6 3" xfId="31965"/>
    <cellStyle name="Normal 10 3 2 3 3 7" xfId="3528"/>
    <cellStyle name="Normal 10 3 2 3 3 7 2" xfId="16034"/>
    <cellStyle name="Normal 10 3 2 3 3 7 2 2" xfId="40909"/>
    <cellStyle name="Normal 10 3 2 3 3 7 3" xfId="28468"/>
    <cellStyle name="Normal 10 3 2 3 3 8" xfId="14525"/>
    <cellStyle name="Normal 10 3 2 3 3 8 2" xfId="39400"/>
    <cellStyle name="Normal 10 3 2 3 3 9" xfId="26959"/>
    <cellStyle name="Normal 10 3 2 3 4" xfId="2378"/>
    <cellStyle name="Normal 10 3 2 3 4 2" xfId="5002"/>
    <cellStyle name="Normal 10 3 2 3 4 2 2" xfId="10019"/>
    <cellStyle name="Normal 10 3 2 3 4 2 2 2" xfId="22462"/>
    <cellStyle name="Normal 10 3 2 3 4 2 2 2 2" xfId="47337"/>
    <cellStyle name="Normal 10 3 2 3 4 2 2 3" xfId="34904"/>
    <cellStyle name="Normal 10 3 2 3 4 2 3" xfId="17455"/>
    <cellStyle name="Normal 10 3 2 3 4 2 3 2" xfId="42330"/>
    <cellStyle name="Normal 10 3 2 3 4 2 4" xfId="29897"/>
    <cellStyle name="Normal 10 3 2 3 4 3" xfId="6400"/>
    <cellStyle name="Normal 10 3 2 3 4 3 2" xfId="11415"/>
    <cellStyle name="Normal 10 3 2 3 4 3 2 2" xfId="23858"/>
    <cellStyle name="Normal 10 3 2 3 4 3 2 2 2" xfId="48733"/>
    <cellStyle name="Normal 10 3 2 3 4 3 2 3" xfId="36300"/>
    <cellStyle name="Normal 10 3 2 3 4 3 3" xfId="18851"/>
    <cellStyle name="Normal 10 3 2 3 4 3 3 2" xfId="43726"/>
    <cellStyle name="Normal 10 3 2 3 4 3 4" xfId="31293"/>
    <cellStyle name="Normal 10 3 2 3 4 4" xfId="8107"/>
    <cellStyle name="Normal 10 3 2 3 4 4 2" xfId="20553"/>
    <cellStyle name="Normal 10 3 2 3 4 4 2 2" xfId="45428"/>
    <cellStyle name="Normal 10 3 2 3 4 4 3" xfId="32995"/>
    <cellStyle name="Normal 10 3 2 3 4 5" xfId="12869"/>
    <cellStyle name="Normal 10 3 2 3 4 5 2" xfId="25303"/>
    <cellStyle name="Normal 10 3 2 3 4 5 2 2" xfId="50178"/>
    <cellStyle name="Normal 10 3 2 3 4 5 3" xfId="37745"/>
    <cellStyle name="Normal 10 3 2 3 4 6" xfId="7613"/>
    <cellStyle name="Normal 10 3 2 3 4 6 2" xfId="20061"/>
    <cellStyle name="Normal 10 3 2 3 4 6 2 2" xfId="44936"/>
    <cellStyle name="Normal 10 3 2 3 4 6 3" xfId="32503"/>
    <cellStyle name="Normal 10 3 2 3 4 7" xfId="3037"/>
    <cellStyle name="Normal 10 3 2 3 4 7 2" xfId="15546"/>
    <cellStyle name="Normal 10 3 2 3 4 7 2 2" xfId="40421"/>
    <cellStyle name="Normal 10 3 2 3 4 7 3" xfId="27980"/>
    <cellStyle name="Normal 10 3 2 3 4 8" xfId="15054"/>
    <cellStyle name="Normal 10 3 2 3 4 8 2" xfId="39929"/>
    <cellStyle name="Normal 10 3 2 3 4 9" xfId="27488"/>
    <cellStyle name="Normal 10 3 2 3 5" xfId="1211"/>
    <cellStyle name="Normal 10 3 2 3 5 2" xfId="8993"/>
    <cellStyle name="Normal 10 3 2 3 5 2 2" xfId="21436"/>
    <cellStyle name="Normal 10 3 2 3 5 2 2 2" xfId="46311"/>
    <cellStyle name="Normal 10 3 2 3 5 2 3" xfId="33878"/>
    <cellStyle name="Normal 10 3 2 3 5 3" xfId="3975"/>
    <cellStyle name="Normal 10 3 2 3 5 3 2" xfId="16429"/>
    <cellStyle name="Normal 10 3 2 3 5 3 2 2" xfId="41304"/>
    <cellStyle name="Normal 10 3 2 3 5 3 3" xfId="28871"/>
    <cellStyle name="Normal 10 3 2 3 5 4" xfId="14011"/>
    <cellStyle name="Normal 10 3 2 3 5 4 2" xfId="38886"/>
    <cellStyle name="Normal 10 3 2 3 5 5" xfId="26445"/>
    <cellStyle name="Normal 10 3 2 3 6" xfId="5356"/>
    <cellStyle name="Normal 10 3 2 3 6 2" xfId="10372"/>
    <cellStyle name="Normal 10 3 2 3 6 2 2" xfId="22815"/>
    <cellStyle name="Normal 10 3 2 3 6 2 2 2" xfId="47690"/>
    <cellStyle name="Normal 10 3 2 3 6 2 3" xfId="35257"/>
    <cellStyle name="Normal 10 3 2 3 6 3" xfId="17808"/>
    <cellStyle name="Normal 10 3 2 3 6 3 2" xfId="42683"/>
    <cellStyle name="Normal 10 3 2 3 6 4" xfId="30250"/>
    <cellStyle name="Normal 10 3 2 3 7" xfId="7933"/>
    <cellStyle name="Normal 10 3 2 3 7 2" xfId="20379"/>
    <cellStyle name="Normal 10 3 2 3 7 2 2" xfId="45254"/>
    <cellStyle name="Normal 10 3 2 3 7 3" xfId="32821"/>
    <cellStyle name="Normal 10 3 2 3 8" xfId="11826"/>
    <cellStyle name="Normal 10 3 2 3 8 2" xfId="24260"/>
    <cellStyle name="Normal 10 3 2 3 8 2 2" xfId="49135"/>
    <cellStyle name="Normal 10 3 2 3 8 3" xfId="36702"/>
    <cellStyle name="Normal 10 3 2 3 9" xfId="6586"/>
    <cellStyle name="Normal 10 3 2 3 9 2" xfId="19035"/>
    <cellStyle name="Normal 10 3 2 3 9 2 2" xfId="43910"/>
    <cellStyle name="Normal 10 3 2 3 9 3" xfId="31477"/>
    <cellStyle name="Normal 10 3 2 3_Degree data" xfId="2029"/>
    <cellStyle name="Normal 10 3 2 4" xfId="593"/>
    <cellStyle name="Normal 10 3 2 4 2" xfId="1376"/>
    <cellStyle name="Normal 10 3 2 4 2 2" xfId="9092"/>
    <cellStyle name="Normal 10 3 2 4 2 2 2" xfId="21535"/>
    <cellStyle name="Normal 10 3 2 4 2 2 2 2" xfId="46410"/>
    <cellStyle name="Normal 10 3 2 4 2 2 3" xfId="33977"/>
    <cellStyle name="Normal 10 3 2 4 2 3" xfId="4074"/>
    <cellStyle name="Normal 10 3 2 4 2 3 2" xfId="16528"/>
    <cellStyle name="Normal 10 3 2 4 2 3 2 2" xfId="41403"/>
    <cellStyle name="Normal 10 3 2 4 2 3 3" xfId="28970"/>
    <cellStyle name="Normal 10 3 2 4 2 4" xfId="14176"/>
    <cellStyle name="Normal 10 3 2 4 2 4 2" xfId="39051"/>
    <cellStyle name="Normal 10 3 2 4 2 5" xfId="26610"/>
    <cellStyle name="Normal 10 3 2 4 3" xfId="5521"/>
    <cellStyle name="Normal 10 3 2 4 3 2" xfId="10537"/>
    <cellStyle name="Normal 10 3 2 4 3 2 2" xfId="22980"/>
    <cellStyle name="Normal 10 3 2 4 3 2 2 2" xfId="47855"/>
    <cellStyle name="Normal 10 3 2 4 3 2 3" xfId="35422"/>
    <cellStyle name="Normal 10 3 2 4 3 3" xfId="17973"/>
    <cellStyle name="Normal 10 3 2 4 3 3 2" xfId="42848"/>
    <cellStyle name="Normal 10 3 2 4 3 4" xfId="30415"/>
    <cellStyle name="Normal 10 3 2 4 4" xfId="8208"/>
    <cellStyle name="Normal 10 3 2 4 4 2" xfId="20652"/>
    <cellStyle name="Normal 10 3 2 4 4 2 2" xfId="45527"/>
    <cellStyle name="Normal 10 3 2 4 4 3" xfId="33094"/>
    <cellStyle name="Normal 10 3 2 4 5" xfId="11991"/>
    <cellStyle name="Normal 10 3 2 4 5 2" xfId="24425"/>
    <cellStyle name="Normal 10 3 2 4 5 2 2" xfId="49300"/>
    <cellStyle name="Normal 10 3 2 4 5 3" xfId="36867"/>
    <cellStyle name="Normal 10 3 2 4 6" xfId="6685"/>
    <cellStyle name="Normal 10 3 2 4 6 2" xfId="19134"/>
    <cellStyle name="Normal 10 3 2 4 6 2 2" xfId="44009"/>
    <cellStyle name="Normal 10 3 2 4 6 3" xfId="31576"/>
    <cellStyle name="Normal 10 3 2 4 7" xfId="3139"/>
    <cellStyle name="Normal 10 3 2 4 7 2" xfId="15645"/>
    <cellStyle name="Normal 10 3 2 4 7 2 2" xfId="40520"/>
    <cellStyle name="Normal 10 3 2 4 7 3" xfId="28079"/>
    <cellStyle name="Normal 10 3 2 4 8" xfId="13402"/>
    <cellStyle name="Normal 10 3 2 4 8 2" xfId="38277"/>
    <cellStyle name="Normal 10 3 2 4 9" xfId="25836"/>
    <cellStyle name="Normal 10 3 2 5" xfId="1724"/>
    <cellStyle name="Normal 10 3 2 5 2" xfId="4462"/>
    <cellStyle name="Normal 10 3 2 5 2 2" xfId="9480"/>
    <cellStyle name="Normal 10 3 2 5 2 2 2" xfId="21923"/>
    <cellStyle name="Normal 10 3 2 5 2 2 2 2" xfId="46798"/>
    <cellStyle name="Normal 10 3 2 5 2 2 3" xfId="34365"/>
    <cellStyle name="Normal 10 3 2 5 2 3" xfId="16916"/>
    <cellStyle name="Normal 10 3 2 5 2 3 2" xfId="41791"/>
    <cellStyle name="Normal 10 3 2 5 2 4" xfId="29358"/>
    <cellStyle name="Normal 10 3 2 5 3" xfId="5870"/>
    <cellStyle name="Normal 10 3 2 5 3 2" xfId="10885"/>
    <cellStyle name="Normal 10 3 2 5 3 2 2" xfId="23328"/>
    <cellStyle name="Normal 10 3 2 5 3 2 2 2" xfId="48203"/>
    <cellStyle name="Normal 10 3 2 5 3 2 3" xfId="35770"/>
    <cellStyle name="Normal 10 3 2 5 3 3" xfId="18321"/>
    <cellStyle name="Normal 10 3 2 5 3 3 2" xfId="43196"/>
    <cellStyle name="Normal 10 3 2 5 3 4" xfId="30763"/>
    <cellStyle name="Normal 10 3 2 5 4" xfId="8596"/>
    <cellStyle name="Normal 10 3 2 5 4 2" xfId="21040"/>
    <cellStyle name="Normal 10 3 2 5 4 2 2" xfId="45915"/>
    <cellStyle name="Normal 10 3 2 5 4 3" xfId="33482"/>
    <cellStyle name="Normal 10 3 2 5 5" xfId="12339"/>
    <cellStyle name="Normal 10 3 2 5 5 2" xfId="24773"/>
    <cellStyle name="Normal 10 3 2 5 5 2 2" xfId="49648"/>
    <cellStyle name="Normal 10 3 2 5 5 3" xfId="37215"/>
    <cellStyle name="Normal 10 3 2 5 6" xfId="7073"/>
    <cellStyle name="Normal 10 3 2 5 6 2" xfId="19522"/>
    <cellStyle name="Normal 10 3 2 5 6 2 2" xfId="44397"/>
    <cellStyle name="Normal 10 3 2 5 6 3" xfId="31964"/>
    <cellStyle name="Normal 10 3 2 5 7" xfId="3527"/>
    <cellStyle name="Normal 10 3 2 5 7 2" xfId="16033"/>
    <cellStyle name="Normal 10 3 2 5 7 2 2" xfId="40908"/>
    <cellStyle name="Normal 10 3 2 5 7 3" xfId="28467"/>
    <cellStyle name="Normal 10 3 2 5 8" xfId="14524"/>
    <cellStyle name="Normal 10 3 2 5 8 2" xfId="39399"/>
    <cellStyle name="Normal 10 3 2 5 9" xfId="26958"/>
    <cellStyle name="Normal 10 3 2 6" xfId="2146"/>
    <cellStyle name="Normal 10 3 2 6 2" xfId="6182"/>
    <cellStyle name="Normal 10 3 2 6 2 2" xfId="11197"/>
    <cellStyle name="Normal 10 3 2 6 2 2 2" xfId="23640"/>
    <cellStyle name="Normal 10 3 2 6 2 2 2 2" xfId="48515"/>
    <cellStyle name="Normal 10 3 2 6 2 2 3" xfId="36082"/>
    <cellStyle name="Normal 10 3 2 6 2 3" xfId="18633"/>
    <cellStyle name="Normal 10 3 2 6 2 3 2" xfId="43508"/>
    <cellStyle name="Normal 10 3 2 6 2 4" xfId="31075"/>
    <cellStyle name="Normal 10 3 2 6 3" xfId="9801"/>
    <cellStyle name="Normal 10 3 2 6 3 2" xfId="22244"/>
    <cellStyle name="Normal 10 3 2 6 3 2 2" xfId="47119"/>
    <cellStyle name="Normal 10 3 2 6 3 3" xfId="34686"/>
    <cellStyle name="Normal 10 3 2 6 4" xfId="12651"/>
    <cellStyle name="Normal 10 3 2 6 4 2" xfId="25085"/>
    <cellStyle name="Normal 10 3 2 6 4 2 2" xfId="49960"/>
    <cellStyle name="Normal 10 3 2 6 4 3" xfId="37527"/>
    <cellStyle name="Normal 10 3 2 6 5" xfId="7395"/>
    <cellStyle name="Normal 10 3 2 6 5 2" xfId="19843"/>
    <cellStyle name="Normal 10 3 2 6 5 2 2" xfId="44718"/>
    <cellStyle name="Normal 10 3 2 6 5 3" xfId="32285"/>
    <cellStyle name="Normal 10 3 2 6 6" xfId="4784"/>
    <cellStyle name="Normal 10 3 2 6 6 2" xfId="17237"/>
    <cellStyle name="Normal 10 3 2 6 6 2 2" xfId="42112"/>
    <cellStyle name="Normal 10 3 2 6 6 3" xfId="29679"/>
    <cellStyle name="Normal 10 3 2 6 7" xfId="14836"/>
    <cellStyle name="Normal 10 3 2 6 7 2" xfId="39711"/>
    <cellStyle name="Normal 10 3 2 6 8" xfId="27270"/>
    <cellStyle name="Normal 10 3 2 7" xfId="993"/>
    <cellStyle name="Normal 10 3 2 7 2" xfId="10152"/>
    <cellStyle name="Normal 10 3 2 7 2 2" xfId="22595"/>
    <cellStyle name="Normal 10 3 2 7 2 2 2" xfId="47470"/>
    <cellStyle name="Normal 10 3 2 7 2 3" xfId="35037"/>
    <cellStyle name="Normal 10 3 2 7 3" xfId="5136"/>
    <cellStyle name="Normal 10 3 2 7 3 2" xfId="17588"/>
    <cellStyle name="Normal 10 3 2 7 3 2 2" xfId="42463"/>
    <cellStyle name="Normal 10 3 2 7 3 3" xfId="30030"/>
    <cellStyle name="Normal 10 3 2 7 4" xfId="13793"/>
    <cellStyle name="Normal 10 3 2 7 4 2" xfId="38668"/>
    <cellStyle name="Normal 10 3 2 7 5" xfId="26227"/>
    <cellStyle name="Normal 10 3 2 8" xfId="7715"/>
    <cellStyle name="Normal 10 3 2 8 2" xfId="20161"/>
    <cellStyle name="Normal 10 3 2 8 2 2" xfId="45036"/>
    <cellStyle name="Normal 10 3 2 8 3" xfId="32603"/>
    <cellStyle name="Normal 10 3 2 9" xfId="11608"/>
    <cellStyle name="Normal 10 3 2 9 2" xfId="24042"/>
    <cellStyle name="Normal 10 3 2 9 2 2" xfId="48917"/>
    <cellStyle name="Normal 10 3 2 9 3" xfId="36484"/>
    <cellStyle name="Normal 10 3 2_Degree data" xfId="1980"/>
    <cellStyle name="Normal 10 3 3" xfId="258"/>
    <cellStyle name="Normal 10 3 3 10" xfId="6598"/>
    <cellStyle name="Normal 10 3 3 10 2" xfId="19047"/>
    <cellStyle name="Normal 10 3 3 10 2 2" xfId="43922"/>
    <cellStyle name="Normal 10 3 3 10 3" xfId="31489"/>
    <cellStyle name="Normal 10 3 3 11" xfId="2661"/>
    <cellStyle name="Normal 10 3 3 11 2" xfId="15179"/>
    <cellStyle name="Normal 10 3 3 11 2 2" xfId="40054"/>
    <cellStyle name="Normal 10 3 3 11 3" xfId="27613"/>
    <cellStyle name="Normal 10 3 3 12" xfId="13080"/>
    <cellStyle name="Normal 10 3 3 12 2" xfId="37955"/>
    <cellStyle name="Normal 10 3 3 13" xfId="25514"/>
    <cellStyle name="Normal 10 3 3 2" xfId="472"/>
    <cellStyle name="Normal 10 3 3 2 10" xfId="13285"/>
    <cellStyle name="Normal 10 3 3 2 10 2" xfId="38160"/>
    <cellStyle name="Normal 10 3 3 2 11" xfId="25719"/>
    <cellStyle name="Normal 10 3 3 2 2" xfId="831"/>
    <cellStyle name="Normal 10 3 3 2 2 2" xfId="1379"/>
    <cellStyle name="Normal 10 3 3 2 2 2 2" xfId="9483"/>
    <cellStyle name="Normal 10 3 3 2 2 2 2 2" xfId="21926"/>
    <cellStyle name="Normal 10 3 3 2 2 2 2 2 2" xfId="46801"/>
    <cellStyle name="Normal 10 3 3 2 2 2 2 3" xfId="34368"/>
    <cellStyle name="Normal 10 3 3 2 2 2 3" xfId="4465"/>
    <cellStyle name="Normal 10 3 3 2 2 2 3 2" xfId="16919"/>
    <cellStyle name="Normal 10 3 3 2 2 2 3 2 2" xfId="41794"/>
    <cellStyle name="Normal 10 3 3 2 2 2 3 3" xfId="29361"/>
    <cellStyle name="Normal 10 3 3 2 2 2 4" xfId="14179"/>
    <cellStyle name="Normal 10 3 3 2 2 2 4 2" xfId="39054"/>
    <cellStyle name="Normal 10 3 3 2 2 2 5" xfId="26613"/>
    <cellStyle name="Normal 10 3 3 2 2 3" xfId="5524"/>
    <cellStyle name="Normal 10 3 3 2 2 3 2" xfId="10540"/>
    <cellStyle name="Normal 10 3 3 2 2 3 2 2" xfId="22983"/>
    <cellStyle name="Normal 10 3 3 2 2 3 2 2 2" xfId="47858"/>
    <cellStyle name="Normal 10 3 3 2 2 3 2 3" xfId="35425"/>
    <cellStyle name="Normal 10 3 3 2 2 3 3" xfId="17976"/>
    <cellStyle name="Normal 10 3 3 2 2 3 3 2" xfId="42851"/>
    <cellStyle name="Normal 10 3 3 2 2 3 4" xfId="30418"/>
    <cellStyle name="Normal 10 3 3 2 2 4" xfId="8599"/>
    <cellStyle name="Normal 10 3 3 2 2 4 2" xfId="21043"/>
    <cellStyle name="Normal 10 3 3 2 2 4 2 2" xfId="45918"/>
    <cellStyle name="Normal 10 3 3 2 2 4 3" xfId="33485"/>
    <cellStyle name="Normal 10 3 3 2 2 5" xfId="11994"/>
    <cellStyle name="Normal 10 3 3 2 2 5 2" xfId="24428"/>
    <cellStyle name="Normal 10 3 3 2 2 5 2 2" xfId="49303"/>
    <cellStyle name="Normal 10 3 3 2 2 5 3" xfId="36870"/>
    <cellStyle name="Normal 10 3 3 2 2 6" xfId="7076"/>
    <cellStyle name="Normal 10 3 3 2 2 6 2" xfId="19525"/>
    <cellStyle name="Normal 10 3 3 2 2 6 2 2" xfId="44400"/>
    <cellStyle name="Normal 10 3 3 2 2 6 3" xfId="31967"/>
    <cellStyle name="Normal 10 3 3 2 2 7" xfId="3530"/>
    <cellStyle name="Normal 10 3 3 2 2 7 2" xfId="16036"/>
    <cellStyle name="Normal 10 3 3 2 2 7 2 2" xfId="40911"/>
    <cellStyle name="Normal 10 3 3 2 2 7 3" xfId="28470"/>
    <cellStyle name="Normal 10 3 3 2 2 8" xfId="13632"/>
    <cellStyle name="Normal 10 3 3 2 2 8 2" xfId="38507"/>
    <cellStyle name="Normal 10 3 3 2 2 9" xfId="26066"/>
    <cellStyle name="Normal 10 3 3 2 3" xfId="1727"/>
    <cellStyle name="Normal 10 3 3 2 3 2" xfId="5014"/>
    <cellStyle name="Normal 10 3 3 2 3 2 2" xfId="10031"/>
    <cellStyle name="Normal 10 3 3 2 3 2 2 2" xfId="22474"/>
    <cellStyle name="Normal 10 3 3 2 3 2 2 2 2" xfId="47349"/>
    <cellStyle name="Normal 10 3 3 2 3 2 2 3" xfId="34916"/>
    <cellStyle name="Normal 10 3 3 2 3 2 3" xfId="17467"/>
    <cellStyle name="Normal 10 3 3 2 3 2 3 2" xfId="42342"/>
    <cellStyle name="Normal 10 3 3 2 3 2 4" xfId="29909"/>
    <cellStyle name="Normal 10 3 3 2 3 3" xfId="5873"/>
    <cellStyle name="Normal 10 3 3 2 3 3 2" xfId="10888"/>
    <cellStyle name="Normal 10 3 3 2 3 3 2 2" xfId="23331"/>
    <cellStyle name="Normal 10 3 3 2 3 3 2 2 2" xfId="48206"/>
    <cellStyle name="Normal 10 3 3 2 3 3 2 3" xfId="35773"/>
    <cellStyle name="Normal 10 3 3 2 3 3 3" xfId="18324"/>
    <cellStyle name="Normal 10 3 3 2 3 3 3 2" xfId="43199"/>
    <cellStyle name="Normal 10 3 3 2 3 3 4" xfId="30766"/>
    <cellStyle name="Normal 10 3 3 2 3 4" xfId="8438"/>
    <cellStyle name="Normal 10 3 3 2 3 4 2" xfId="20882"/>
    <cellStyle name="Normal 10 3 3 2 3 4 2 2" xfId="45757"/>
    <cellStyle name="Normal 10 3 3 2 3 4 3" xfId="33324"/>
    <cellStyle name="Normal 10 3 3 2 3 5" xfId="12342"/>
    <cellStyle name="Normal 10 3 3 2 3 5 2" xfId="24776"/>
    <cellStyle name="Normal 10 3 3 2 3 5 2 2" xfId="49651"/>
    <cellStyle name="Normal 10 3 3 2 3 5 3" xfId="37218"/>
    <cellStyle name="Normal 10 3 3 2 3 6" xfId="7625"/>
    <cellStyle name="Normal 10 3 3 2 3 6 2" xfId="20073"/>
    <cellStyle name="Normal 10 3 3 2 3 6 2 2" xfId="44948"/>
    <cellStyle name="Normal 10 3 3 2 3 6 3" xfId="32515"/>
    <cellStyle name="Normal 10 3 3 2 3 7" xfId="3369"/>
    <cellStyle name="Normal 10 3 3 2 3 7 2" xfId="15875"/>
    <cellStyle name="Normal 10 3 3 2 3 7 2 2" xfId="40750"/>
    <cellStyle name="Normal 10 3 3 2 3 7 3" xfId="28309"/>
    <cellStyle name="Normal 10 3 3 2 3 8" xfId="14527"/>
    <cellStyle name="Normal 10 3 3 2 3 8 2" xfId="39402"/>
    <cellStyle name="Normal 10 3 3 2 3 9" xfId="26961"/>
    <cellStyle name="Normal 10 3 3 2 4" xfId="2390"/>
    <cellStyle name="Normal 10 3 3 2 4 2" xfId="6412"/>
    <cellStyle name="Normal 10 3 3 2 4 2 2" xfId="11427"/>
    <cellStyle name="Normal 10 3 3 2 4 2 2 2" xfId="23870"/>
    <cellStyle name="Normal 10 3 3 2 4 2 2 2 2" xfId="48745"/>
    <cellStyle name="Normal 10 3 3 2 4 2 2 3" xfId="36312"/>
    <cellStyle name="Normal 10 3 3 2 4 2 3" xfId="18863"/>
    <cellStyle name="Normal 10 3 3 2 4 2 3 2" xfId="43738"/>
    <cellStyle name="Normal 10 3 3 2 4 2 4" xfId="31305"/>
    <cellStyle name="Normal 10 3 3 2 4 3" xfId="12881"/>
    <cellStyle name="Normal 10 3 3 2 4 3 2" xfId="25315"/>
    <cellStyle name="Normal 10 3 3 2 4 3 2 2" xfId="50190"/>
    <cellStyle name="Normal 10 3 3 2 4 3 3" xfId="37757"/>
    <cellStyle name="Normal 10 3 3 2 4 4" xfId="9322"/>
    <cellStyle name="Normal 10 3 3 2 4 4 2" xfId="21765"/>
    <cellStyle name="Normal 10 3 3 2 4 4 2 2" xfId="46640"/>
    <cellStyle name="Normal 10 3 3 2 4 4 3" xfId="34207"/>
    <cellStyle name="Normal 10 3 3 2 4 5" xfId="4304"/>
    <cellStyle name="Normal 10 3 3 2 4 5 2" xfId="16758"/>
    <cellStyle name="Normal 10 3 3 2 4 5 2 2" xfId="41633"/>
    <cellStyle name="Normal 10 3 3 2 4 5 3" xfId="29200"/>
    <cellStyle name="Normal 10 3 3 2 4 6" xfId="15066"/>
    <cellStyle name="Normal 10 3 3 2 4 6 2" xfId="39941"/>
    <cellStyle name="Normal 10 3 3 2 4 7" xfId="27500"/>
    <cellStyle name="Normal 10 3 3 2 5" xfId="1223"/>
    <cellStyle name="Normal 10 3 3 2 5 2" xfId="10384"/>
    <cellStyle name="Normal 10 3 3 2 5 2 2" xfId="22827"/>
    <cellStyle name="Normal 10 3 3 2 5 2 2 2" xfId="47702"/>
    <cellStyle name="Normal 10 3 3 2 5 2 3" xfId="35269"/>
    <cellStyle name="Normal 10 3 3 2 5 3" xfId="5368"/>
    <cellStyle name="Normal 10 3 3 2 5 3 2" xfId="17820"/>
    <cellStyle name="Normal 10 3 3 2 5 3 2 2" xfId="42695"/>
    <cellStyle name="Normal 10 3 3 2 5 3 3" xfId="30262"/>
    <cellStyle name="Normal 10 3 3 2 5 4" xfId="14023"/>
    <cellStyle name="Normal 10 3 3 2 5 4 2" xfId="38898"/>
    <cellStyle name="Normal 10 3 3 2 5 5" xfId="26457"/>
    <cellStyle name="Normal 10 3 3 2 6" xfId="7945"/>
    <cellStyle name="Normal 10 3 3 2 6 2" xfId="20391"/>
    <cellStyle name="Normal 10 3 3 2 6 2 2" xfId="45266"/>
    <cellStyle name="Normal 10 3 3 2 6 3" xfId="32833"/>
    <cellStyle name="Normal 10 3 3 2 7" xfId="11838"/>
    <cellStyle name="Normal 10 3 3 2 7 2" xfId="24272"/>
    <cellStyle name="Normal 10 3 3 2 7 2 2" xfId="49147"/>
    <cellStyle name="Normal 10 3 3 2 7 3" xfId="36714"/>
    <cellStyle name="Normal 10 3 3 2 8" xfId="6915"/>
    <cellStyle name="Normal 10 3 3 2 8 2" xfId="19364"/>
    <cellStyle name="Normal 10 3 3 2 8 2 2" xfId="44239"/>
    <cellStyle name="Normal 10 3 3 2 8 3" xfId="31806"/>
    <cellStyle name="Normal 10 3 3 2 9" xfId="2866"/>
    <cellStyle name="Normal 10 3 3 2 9 2" xfId="15384"/>
    <cellStyle name="Normal 10 3 3 2 9 2 2" xfId="40259"/>
    <cellStyle name="Normal 10 3 3 2 9 3" xfId="27818"/>
    <cellStyle name="Normal 10 3 3 2_Degree data" xfId="2066"/>
    <cellStyle name="Normal 10 3 3 3" xfId="620"/>
    <cellStyle name="Normal 10 3 3 3 2" xfId="1378"/>
    <cellStyle name="Normal 10 3 3 3 2 2" xfId="9117"/>
    <cellStyle name="Normal 10 3 3 3 2 2 2" xfId="21560"/>
    <cellStyle name="Normal 10 3 3 3 2 2 2 2" xfId="46435"/>
    <cellStyle name="Normal 10 3 3 3 2 2 3" xfId="34002"/>
    <cellStyle name="Normal 10 3 3 3 2 3" xfId="4099"/>
    <cellStyle name="Normal 10 3 3 3 2 3 2" xfId="16553"/>
    <cellStyle name="Normal 10 3 3 3 2 3 2 2" xfId="41428"/>
    <cellStyle name="Normal 10 3 3 3 2 3 3" xfId="28995"/>
    <cellStyle name="Normal 10 3 3 3 2 4" xfId="14178"/>
    <cellStyle name="Normal 10 3 3 3 2 4 2" xfId="39053"/>
    <cellStyle name="Normal 10 3 3 3 2 5" xfId="26612"/>
    <cellStyle name="Normal 10 3 3 3 3" xfId="5523"/>
    <cellStyle name="Normal 10 3 3 3 3 2" xfId="10539"/>
    <cellStyle name="Normal 10 3 3 3 3 2 2" xfId="22982"/>
    <cellStyle name="Normal 10 3 3 3 3 2 2 2" xfId="47857"/>
    <cellStyle name="Normal 10 3 3 3 3 2 3" xfId="35424"/>
    <cellStyle name="Normal 10 3 3 3 3 3" xfId="17975"/>
    <cellStyle name="Normal 10 3 3 3 3 3 2" xfId="42850"/>
    <cellStyle name="Normal 10 3 3 3 3 4" xfId="30417"/>
    <cellStyle name="Normal 10 3 3 3 4" xfId="8233"/>
    <cellStyle name="Normal 10 3 3 3 4 2" xfId="20677"/>
    <cellStyle name="Normal 10 3 3 3 4 2 2" xfId="45552"/>
    <cellStyle name="Normal 10 3 3 3 4 3" xfId="33119"/>
    <cellStyle name="Normal 10 3 3 3 5" xfId="11993"/>
    <cellStyle name="Normal 10 3 3 3 5 2" xfId="24427"/>
    <cellStyle name="Normal 10 3 3 3 5 2 2" xfId="49302"/>
    <cellStyle name="Normal 10 3 3 3 5 3" xfId="36869"/>
    <cellStyle name="Normal 10 3 3 3 6" xfId="6710"/>
    <cellStyle name="Normal 10 3 3 3 6 2" xfId="19159"/>
    <cellStyle name="Normal 10 3 3 3 6 2 2" xfId="44034"/>
    <cellStyle name="Normal 10 3 3 3 6 3" xfId="31601"/>
    <cellStyle name="Normal 10 3 3 3 7" xfId="3164"/>
    <cellStyle name="Normal 10 3 3 3 7 2" xfId="15670"/>
    <cellStyle name="Normal 10 3 3 3 7 2 2" xfId="40545"/>
    <cellStyle name="Normal 10 3 3 3 7 3" xfId="28104"/>
    <cellStyle name="Normal 10 3 3 3 8" xfId="13427"/>
    <cellStyle name="Normal 10 3 3 3 8 2" xfId="38302"/>
    <cellStyle name="Normal 10 3 3 3 9" xfId="25861"/>
    <cellStyle name="Normal 10 3 3 4" xfId="1726"/>
    <cellStyle name="Normal 10 3 3 4 2" xfId="4464"/>
    <cellStyle name="Normal 10 3 3 4 2 2" xfId="9482"/>
    <cellStyle name="Normal 10 3 3 4 2 2 2" xfId="21925"/>
    <cellStyle name="Normal 10 3 3 4 2 2 2 2" xfId="46800"/>
    <cellStyle name="Normal 10 3 3 4 2 2 3" xfId="34367"/>
    <cellStyle name="Normal 10 3 3 4 2 3" xfId="16918"/>
    <cellStyle name="Normal 10 3 3 4 2 3 2" xfId="41793"/>
    <cellStyle name="Normal 10 3 3 4 2 4" xfId="29360"/>
    <cellStyle name="Normal 10 3 3 4 3" xfId="5872"/>
    <cellStyle name="Normal 10 3 3 4 3 2" xfId="10887"/>
    <cellStyle name="Normal 10 3 3 4 3 2 2" xfId="23330"/>
    <cellStyle name="Normal 10 3 3 4 3 2 2 2" xfId="48205"/>
    <cellStyle name="Normal 10 3 3 4 3 2 3" xfId="35772"/>
    <cellStyle name="Normal 10 3 3 4 3 3" xfId="18323"/>
    <cellStyle name="Normal 10 3 3 4 3 3 2" xfId="43198"/>
    <cellStyle name="Normal 10 3 3 4 3 4" xfId="30765"/>
    <cellStyle name="Normal 10 3 3 4 4" xfId="8598"/>
    <cellStyle name="Normal 10 3 3 4 4 2" xfId="21042"/>
    <cellStyle name="Normal 10 3 3 4 4 2 2" xfId="45917"/>
    <cellStyle name="Normal 10 3 3 4 4 3" xfId="33484"/>
    <cellStyle name="Normal 10 3 3 4 5" xfId="12341"/>
    <cellStyle name="Normal 10 3 3 4 5 2" xfId="24775"/>
    <cellStyle name="Normal 10 3 3 4 5 2 2" xfId="49650"/>
    <cellStyle name="Normal 10 3 3 4 5 3" xfId="37217"/>
    <cellStyle name="Normal 10 3 3 4 6" xfId="7075"/>
    <cellStyle name="Normal 10 3 3 4 6 2" xfId="19524"/>
    <cellStyle name="Normal 10 3 3 4 6 2 2" xfId="44399"/>
    <cellStyle name="Normal 10 3 3 4 6 3" xfId="31966"/>
    <cellStyle name="Normal 10 3 3 4 7" xfId="3529"/>
    <cellStyle name="Normal 10 3 3 4 7 2" xfId="16035"/>
    <cellStyle name="Normal 10 3 3 4 7 2 2" xfId="40910"/>
    <cellStyle name="Normal 10 3 3 4 7 3" xfId="28469"/>
    <cellStyle name="Normal 10 3 3 4 8" xfId="14526"/>
    <cellStyle name="Normal 10 3 3 4 8 2" xfId="39401"/>
    <cellStyle name="Normal 10 3 3 4 9" xfId="26960"/>
    <cellStyle name="Normal 10 3 3 5" xfId="2176"/>
    <cellStyle name="Normal 10 3 3 5 2" xfId="4809"/>
    <cellStyle name="Normal 10 3 3 5 2 2" xfId="9826"/>
    <cellStyle name="Normal 10 3 3 5 2 2 2" xfId="22269"/>
    <cellStyle name="Normal 10 3 3 5 2 2 2 2" xfId="47144"/>
    <cellStyle name="Normal 10 3 3 5 2 2 3" xfId="34711"/>
    <cellStyle name="Normal 10 3 3 5 2 3" xfId="17262"/>
    <cellStyle name="Normal 10 3 3 5 2 3 2" xfId="42137"/>
    <cellStyle name="Normal 10 3 3 5 2 4" xfId="29704"/>
    <cellStyle name="Normal 10 3 3 5 3" xfId="6207"/>
    <cellStyle name="Normal 10 3 3 5 3 2" xfId="11222"/>
    <cellStyle name="Normal 10 3 3 5 3 2 2" xfId="23665"/>
    <cellStyle name="Normal 10 3 3 5 3 2 2 2" xfId="48540"/>
    <cellStyle name="Normal 10 3 3 5 3 2 3" xfId="36107"/>
    <cellStyle name="Normal 10 3 3 5 3 3" xfId="18658"/>
    <cellStyle name="Normal 10 3 3 5 3 3 2" xfId="43533"/>
    <cellStyle name="Normal 10 3 3 5 3 4" xfId="31100"/>
    <cellStyle name="Normal 10 3 3 5 4" xfId="8119"/>
    <cellStyle name="Normal 10 3 3 5 4 2" xfId="20565"/>
    <cellStyle name="Normal 10 3 3 5 4 2 2" xfId="45440"/>
    <cellStyle name="Normal 10 3 3 5 4 3" xfId="33007"/>
    <cellStyle name="Normal 10 3 3 5 5" xfId="12676"/>
    <cellStyle name="Normal 10 3 3 5 5 2" xfId="25110"/>
    <cellStyle name="Normal 10 3 3 5 5 2 2" xfId="49985"/>
    <cellStyle name="Normal 10 3 3 5 5 3" xfId="37552"/>
    <cellStyle name="Normal 10 3 3 5 6" xfId="7420"/>
    <cellStyle name="Normal 10 3 3 5 6 2" xfId="19868"/>
    <cellStyle name="Normal 10 3 3 5 6 2 2" xfId="44743"/>
    <cellStyle name="Normal 10 3 3 5 6 3" xfId="32310"/>
    <cellStyle name="Normal 10 3 3 5 7" xfId="3049"/>
    <cellStyle name="Normal 10 3 3 5 7 2" xfId="15558"/>
    <cellStyle name="Normal 10 3 3 5 7 2 2" xfId="40433"/>
    <cellStyle name="Normal 10 3 3 5 7 3" xfId="27992"/>
    <cellStyle name="Normal 10 3 3 5 8" xfId="14861"/>
    <cellStyle name="Normal 10 3 3 5 8 2" xfId="39736"/>
    <cellStyle name="Normal 10 3 3 5 9" xfId="27295"/>
    <cellStyle name="Normal 10 3 3 6" xfId="1018"/>
    <cellStyle name="Normal 10 3 3 6 2" xfId="9005"/>
    <cellStyle name="Normal 10 3 3 6 2 2" xfId="21448"/>
    <cellStyle name="Normal 10 3 3 6 2 2 2" xfId="46323"/>
    <cellStyle name="Normal 10 3 3 6 2 3" xfId="33890"/>
    <cellStyle name="Normal 10 3 3 6 3" xfId="3987"/>
    <cellStyle name="Normal 10 3 3 6 3 2" xfId="16441"/>
    <cellStyle name="Normal 10 3 3 6 3 2 2" xfId="41316"/>
    <cellStyle name="Normal 10 3 3 6 3 3" xfId="28883"/>
    <cellStyle name="Normal 10 3 3 6 4" xfId="13818"/>
    <cellStyle name="Normal 10 3 3 6 4 2" xfId="38693"/>
    <cellStyle name="Normal 10 3 3 6 5" xfId="26252"/>
    <cellStyle name="Normal 10 3 3 7" xfId="5163"/>
    <cellStyle name="Normal 10 3 3 7 2" xfId="10179"/>
    <cellStyle name="Normal 10 3 3 7 2 2" xfId="22622"/>
    <cellStyle name="Normal 10 3 3 7 2 2 2" xfId="47497"/>
    <cellStyle name="Normal 10 3 3 7 2 3" xfId="35064"/>
    <cellStyle name="Normal 10 3 3 7 3" xfId="17615"/>
    <cellStyle name="Normal 10 3 3 7 3 2" xfId="42490"/>
    <cellStyle name="Normal 10 3 3 7 4" xfId="30057"/>
    <cellStyle name="Normal 10 3 3 8" xfId="7740"/>
    <cellStyle name="Normal 10 3 3 8 2" xfId="20186"/>
    <cellStyle name="Normal 10 3 3 8 2 2" xfId="45061"/>
    <cellStyle name="Normal 10 3 3 8 3" xfId="32628"/>
    <cellStyle name="Normal 10 3 3 9" xfId="11633"/>
    <cellStyle name="Normal 10 3 3 9 2" xfId="24067"/>
    <cellStyle name="Normal 10 3 3 9 2 2" xfId="48942"/>
    <cellStyle name="Normal 10 3 3 9 3" xfId="36509"/>
    <cellStyle name="Normal 10 3 3_Degree data" xfId="1979"/>
    <cellStyle name="Normal 10 3 4" xfId="364"/>
    <cellStyle name="Normal 10 3 4 10" xfId="13180"/>
    <cellStyle name="Normal 10 3 4 10 2" xfId="38055"/>
    <cellStyle name="Normal 10 3 4 11" xfId="25614"/>
    <cellStyle name="Normal 10 3 4 2" xfId="724"/>
    <cellStyle name="Normal 10 3 4 2 2" xfId="1380"/>
    <cellStyle name="Normal 10 3 4 2 2 2" xfId="9484"/>
    <cellStyle name="Normal 10 3 4 2 2 2 2" xfId="21927"/>
    <cellStyle name="Normal 10 3 4 2 2 2 2 2" xfId="46802"/>
    <cellStyle name="Normal 10 3 4 2 2 2 3" xfId="34369"/>
    <cellStyle name="Normal 10 3 4 2 2 3" xfId="4466"/>
    <cellStyle name="Normal 10 3 4 2 2 3 2" xfId="16920"/>
    <cellStyle name="Normal 10 3 4 2 2 3 2 2" xfId="41795"/>
    <cellStyle name="Normal 10 3 4 2 2 3 3" xfId="29362"/>
    <cellStyle name="Normal 10 3 4 2 2 4" xfId="14180"/>
    <cellStyle name="Normal 10 3 4 2 2 4 2" xfId="39055"/>
    <cellStyle name="Normal 10 3 4 2 2 5" xfId="26614"/>
    <cellStyle name="Normal 10 3 4 2 3" xfId="5525"/>
    <cellStyle name="Normal 10 3 4 2 3 2" xfId="10541"/>
    <cellStyle name="Normal 10 3 4 2 3 2 2" xfId="22984"/>
    <cellStyle name="Normal 10 3 4 2 3 2 2 2" xfId="47859"/>
    <cellStyle name="Normal 10 3 4 2 3 2 3" xfId="35426"/>
    <cellStyle name="Normal 10 3 4 2 3 3" xfId="17977"/>
    <cellStyle name="Normal 10 3 4 2 3 3 2" xfId="42852"/>
    <cellStyle name="Normal 10 3 4 2 3 4" xfId="30419"/>
    <cellStyle name="Normal 10 3 4 2 4" xfId="8600"/>
    <cellStyle name="Normal 10 3 4 2 4 2" xfId="21044"/>
    <cellStyle name="Normal 10 3 4 2 4 2 2" xfId="45919"/>
    <cellStyle name="Normal 10 3 4 2 4 3" xfId="33486"/>
    <cellStyle name="Normal 10 3 4 2 5" xfId="11995"/>
    <cellStyle name="Normal 10 3 4 2 5 2" xfId="24429"/>
    <cellStyle name="Normal 10 3 4 2 5 2 2" xfId="49304"/>
    <cellStyle name="Normal 10 3 4 2 5 3" xfId="36871"/>
    <cellStyle name="Normal 10 3 4 2 6" xfId="7077"/>
    <cellStyle name="Normal 10 3 4 2 6 2" xfId="19526"/>
    <cellStyle name="Normal 10 3 4 2 6 2 2" xfId="44401"/>
    <cellStyle name="Normal 10 3 4 2 6 3" xfId="31968"/>
    <cellStyle name="Normal 10 3 4 2 7" xfId="3531"/>
    <cellStyle name="Normal 10 3 4 2 7 2" xfId="16037"/>
    <cellStyle name="Normal 10 3 4 2 7 2 2" xfId="40912"/>
    <cellStyle name="Normal 10 3 4 2 7 3" xfId="28471"/>
    <cellStyle name="Normal 10 3 4 2 8" xfId="13527"/>
    <cellStyle name="Normal 10 3 4 2 8 2" xfId="38402"/>
    <cellStyle name="Normal 10 3 4 2 9" xfId="25961"/>
    <cellStyle name="Normal 10 3 4 3" xfId="1728"/>
    <cellStyle name="Normal 10 3 4 3 2" xfId="4909"/>
    <cellStyle name="Normal 10 3 4 3 2 2" xfId="9926"/>
    <cellStyle name="Normal 10 3 4 3 2 2 2" xfId="22369"/>
    <cellStyle name="Normal 10 3 4 3 2 2 2 2" xfId="47244"/>
    <cellStyle name="Normal 10 3 4 3 2 2 3" xfId="34811"/>
    <cellStyle name="Normal 10 3 4 3 2 3" xfId="17362"/>
    <cellStyle name="Normal 10 3 4 3 2 3 2" xfId="42237"/>
    <cellStyle name="Normal 10 3 4 3 2 4" xfId="29804"/>
    <cellStyle name="Normal 10 3 4 3 3" xfId="5874"/>
    <cellStyle name="Normal 10 3 4 3 3 2" xfId="10889"/>
    <cellStyle name="Normal 10 3 4 3 3 2 2" xfId="23332"/>
    <cellStyle name="Normal 10 3 4 3 3 2 2 2" xfId="48207"/>
    <cellStyle name="Normal 10 3 4 3 3 2 3" xfId="35774"/>
    <cellStyle name="Normal 10 3 4 3 3 3" xfId="18325"/>
    <cellStyle name="Normal 10 3 4 3 3 3 2" xfId="43200"/>
    <cellStyle name="Normal 10 3 4 3 3 4" xfId="30767"/>
    <cellStyle name="Normal 10 3 4 3 4" xfId="8333"/>
    <cellStyle name="Normal 10 3 4 3 4 2" xfId="20777"/>
    <cellStyle name="Normal 10 3 4 3 4 2 2" xfId="45652"/>
    <cellStyle name="Normal 10 3 4 3 4 3" xfId="33219"/>
    <cellStyle name="Normal 10 3 4 3 5" xfId="12343"/>
    <cellStyle name="Normal 10 3 4 3 5 2" xfId="24777"/>
    <cellStyle name="Normal 10 3 4 3 5 2 2" xfId="49652"/>
    <cellStyle name="Normal 10 3 4 3 5 3" xfId="37219"/>
    <cellStyle name="Normal 10 3 4 3 6" xfId="7520"/>
    <cellStyle name="Normal 10 3 4 3 6 2" xfId="19968"/>
    <cellStyle name="Normal 10 3 4 3 6 2 2" xfId="44843"/>
    <cellStyle name="Normal 10 3 4 3 6 3" xfId="32410"/>
    <cellStyle name="Normal 10 3 4 3 7" xfId="3264"/>
    <cellStyle name="Normal 10 3 4 3 7 2" xfId="15770"/>
    <cellStyle name="Normal 10 3 4 3 7 2 2" xfId="40645"/>
    <cellStyle name="Normal 10 3 4 3 7 3" xfId="28204"/>
    <cellStyle name="Normal 10 3 4 3 8" xfId="14528"/>
    <cellStyle name="Normal 10 3 4 3 8 2" xfId="39403"/>
    <cellStyle name="Normal 10 3 4 3 9" xfId="26962"/>
    <cellStyle name="Normal 10 3 4 4" xfId="2282"/>
    <cellStyle name="Normal 10 3 4 4 2" xfId="6307"/>
    <cellStyle name="Normal 10 3 4 4 2 2" xfId="11322"/>
    <cellStyle name="Normal 10 3 4 4 2 2 2" xfId="23765"/>
    <cellStyle name="Normal 10 3 4 4 2 2 2 2" xfId="48640"/>
    <cellStyle name="Normal 10 3 4 4 2 2 3" xfId="36207"/>
    <cellStyle name="Normal 10 3 4 4 2 3" xfId="18758"/>
    <cellStyle name="Normal 10 3 4 4 2 3 2" xfId="43633"/>
    <cellStyle name="Normal 10 3 4 4 2 4" xfId="31200"/>
    <cellStyle name="Normal 10 3 4 4 3" xfId="12776"/>
    <cellStyle name="Normal 10 3 4 4 3 2" xfId="25210"/>
    <cellStyle name="Normal 10 3 4 4 3 2 2" xfId="50085"/>
    <cellStyle name="Normal 10 3 4 4 3 3" xfId="37652"/>
    <cellStyle name="Normal 10 3 4 4 4" xfId="9217"/>
    <cellStyle name="Normal 10 3 4 4 4 2" xfId="21660"/>
    <cellStyle name="Normal 10 3 4 4 4 2 2" xfId="46535"/>
    <cellStyle name="Normal 10 3 4 4 4 3" xfId="34102"/>
    <cellStyle name="Normal 10 3 4 4 5" xfId="4199"/>
    <cellStyle name="Normal 10 3 4 4 5 2" xfId="16653"/>
    <cellStyle name="Normal 10 3 4 4 5 2 2" xfId="41528"/>
    <cellStyle name="Normal 10 3 4 4 5 3" xfId="29095"/>
    <cellStyle name="Normal 10 3 4 4 6" xfId="14961"/>
    <cellStyle name="Normal 10 3 4 4 6 2" xfId="39836"/>
    <cellStyle name="Normal 10 3 4 4 7" xfId="27395"/>
    <cellStyle name="Normal 10 3 4 5" xfId="1118"/>
    <cellStyle name="Normal 10 3 4 5 2" xfId="10279"/>
    <cellStyle name="Normal 10 3 4 5 2 2" xfId="22722"/>
    <cellStyle name="Normal 10 3 4 5 2 2 2" xfId="47597"/>
    <cellStyle name="Normal 10 3 4 5 2 3" xfId="35164"/>
    <cellStyle name="Normal 10 3 4 5 3" xfId="5263"/>
    <cellStyle name="Normal 10 3 4 5 3 2" xfId="17715"/>
    <cellStyle name="Normal 10 3 4 5 3 2 2" xfId="42590"/>
    <cellStyle name="Normal 10 3 4 5 3 3" xfId="30157"/>
    <cellStyle name="Normal 10 3 4 5 4" xfId="13918"/>
    <cellStyle name="Normal 10 3 4 5 4 2" xfId="38793"/>
    <cellStyle name="Normal 10 3 4 5 5" xfId="26352"/>
    <cellStyle name="Normal 10 3 4 6" xfId="7840"/>
    <cellStyle name="Normal 10 3 4 6 2" xfId="20286"/>
    <cellStyle name="Normal 10 3 4 6 2 2" xfId="45161"/>
    <cellStyle name="Normal 10 3 4 6 3" xfId="32728"/>
    <cellStyle name="Normal 10 3 4 7" xfId="11733"/>
    <cellStyle name="Normal 10 3 4 7 2" xfId="24167"/>
    <cellStyle name="Normal 10 3 4 7 2 2" xfId="49042"/>
    <cellStyle name="Normal 10 3 4 7 3" xfId="36609"/>
    <cellStyle name="Normal 10 3 4 8" xfId="6810"/>
    <cellStyle name="Normal 10 3 4 8 2" xfId="19259"/>
    <cellStyle name="Normal 10 3 4 8 2 2" xfId="44134"/>
    <cellStyle name="Normal 10 3 4 8 3" xfId="31701"/>
    <cellStyle name="Normal 10 3 4 9" xfId="2761"/>
    <cellStyle name="Normal 10 3 4 9 2" xfId="15279"/>
    <cellStyle name="Normal 10 3 4 9 2 2" xfId="40154"/>
    <cellStyle name="Normal 10 3 4 9 3" xfId="27713"/>
    <cellStyle name="Normal 10 3 4_Degree data" xfId="2088"/>
    <cellStyle name="Normal 10 3 5" xfId="2937"/>
    <cellStyle name="Normal 10 3 5 2" xfId="8013"/>
    <cellStyle name="Normal 10 3 5 2 2" xfId="20459"/>
    <cellStyle name="Normal 10 3 5 2 2 2" xfId="45334"/>
    <cellStyle name="Normal 10 3 5 2 3" xfId="32901"/>
    <cellStyle name="Normal 10 3 5 3" xfId="15452"/>
    <cellStyle name="Normal 10 3 5 3 2" xfId="40327"/>
    <cellStyle name="Normal 10 3 5 4" xfId="27886"/>
    <cellStyle name="Normal 10 3 6" xfId="3881"/>
    <cellStyle name="Normal 10 3 6 2" xfId="8899"/>
    <cellStyle name="Normal 10 3 6 2 2" xfId="21342"/>
    <cellStyle name="Normal 10 3 6 2 2 2" xfId="46217"/>
    <cellStyle name="Normal 10 3 6 2 3" xfId="33784"/>
    <cellStyle name="Normal 10 3 6 3" xfId="16335"/>
    <cellStyle name="Normal 10 3 6 3 2" xfId="41210"/>
    <cellStyle name="Normal 10 3 6 4" xfId="28777"/>
    <cellStyle name="Normal 10 3 7" xfId="6493"/>
    <cellStyle name="Normal 10 3 7 2" xfId="18942"/>
    <cellStyle name="Normal 10 3 7 2 2" xfId="43817"/>
    <cellStyle name="Normal 10 3 7 3" xfId="31384"/>
    <cellStyle name="Normal 10 4" xfId="140"/>
    <cellStyle name="Normal 10 4 10" xfId="7703"/>
    <cellStyle name="Normal 10 4 10 2" xfId="20149"/>
    <cellStyle name="Normal 10 4 10 2 2" xfId="45024"/>
    <cellStyle name="Normal 10 4 10 3" xfId="32591"/>
    <cellStyle name="Normal 10 4 11" xfId="11523"/>
    <cellStyle name="Normal 10 4 11 2" xfId="23957"/>
    <cellStyle name="Normal 10 4 11 2 2" xfId="48832"/>
    <cellStyle name="Normal 10 4 11 3" xfId="36399"/>
    <cellStyle name="Normal 10 4 12" xfId="6515"/>
    <cellStyle name="Normal 10 4 12 2" xfId="18964"/>
    <cellStyle name="Normal 10 4 12 2 2" xfId="43839"/>
    <cellStyle name="Normal 10 4 12 3" xfId="31406"/>
    <cellStyle name="Normal 10 4 13" xfId="2623"/>
    <cellStyle name="Normal 10 4 13 2" xfId="15142"/>
    <cellStyle name="Normal 10 4 13 2 2" xfId="40017"/>
    <cellStyle name="Normal 10 4 13 3" xfId="27576"/>
    <cellStyle name="Normal 10 4 14" xfId="12970"/>
    <cellStyle name="Normal 10 4 14 2" xfId="37845"/>
    <cellStyle name="Normal 10 4 15" xfId="25404"/>
    <cellStyle name="Normal 10 4 2" xfId="328"/>
    <cellStyle name="Normal 10 4 2 10" xfId="6558"/>
    <cellStyle name="Normal 10 4 2 10 2" xfId="19007"/>
    <cellStyle name="Normal 10 4 2 10 2 2" xfId="43882"/>
    <cellStyle name="Normal 10 4 2 10 3" xfId="31449"/>
    <cellStyle name="Normal 10 4 2 11" xfId="2726"/>
    <cellStyle name="Normal 10 4 2 11 2" xfId="15244"/>
    <cellStyle name="Normal 10 4 2 11 2 2" xfId="40119"/>
    <cellStyle name="Normal 10 4 2 11 3" xfId="27678"/>
    <cellStyle name="Normal 10 4 2 12" xfId="13145"/>
    <cellStyle name="Normal 10 4 2 12 2" xfId="38020"/>
    <cellStyle name="Normal 10 4 2 13" xfId="25579"/>
    <cellStyle name="Normal 10 4 2 2" xfId="430"/>
    <cellStyle name="Normal 10 4 2 2 10" xfId="13245"/>
    <cellStyle name="Normal 10 4 2 2 10 2" xfId="38120"/>
    <cellStyle name="Normal 10 4 2 2 11" xfId="25679"/>
    <cellStyle name="Normal 10 4 2 2 2" xfId="790"/>
    <cellStyle name="Normal 10 4 2 2 2 2" xfId="1383"/>
    <cellStyle name="Normal 10 4 2 2 2 2 2" xfId="9487"/>
    <cellStyle name="Normal 10 4 2 2 2 2 2 2" xfId="21930"/>
    <cellStyle name="Normal 10 4 2 2 2 2 2 2 2" xfId="46805"/>
    <cellStyle name="Normal 10 4 2 2 2 2 2 3" xfId="34372"/>
    <cellStyle name="Normal 10 4 2 2 2 2 3" xfId="4469"/>
    <cellStyle name="Normal 10 4 2 2 2 2 3 2" xfId="16923"/>
    <cellStyle name="Normal 10 4 2 2 2 2 3 2 2" xfId="41798"/>
    <cellStyle name="Normal 10 4 2 2 2 2 3 3" xfId="29365"/>
    <cellStyle name="Normal 10 4 2 2 2 2 4" xfId="14183"/>
    <cellStyle name="Normal 10 4 2 2 2 2 4 2" xfId="39058"/>
    <cellStyle name="Normal 10 4 2 2 2 2 5" xfId="26617"/>
    <cellStyle name="Normal 10 4 2 2 2 3" xfId="5528"/>
    <cellStyle name="Normal 10 4 2 2 2 3 2" xfId="10544"/>
    <cellStyle name="Normal 10 4 2 2 2 3 2 2" xfId="22987"/>
    <cellStyle name="Normal 10 4 2 2 2 3 2 2 2" xfId="47862"/>
    <cellStyle name="Normal 10 4 2 2 2 3 2 3" xfId="35429"/>
    <cellStyle name="Normal 10 4 2 2 2 3 3" xfId="17980"/>
    <cellStyle name="Normal 10 4 2 2 2 3 3 2" xfId="42855"/>
    <cellStyle name="Normal 10 4 2 2 2 3 4" xfId="30422"/>
    <cellStyle name="Normal 10 4 2 2 2 4" xfId="8603"/>
    <cellStyle name="Normal 10 4 2 2 2 4 2" xfId="21047"/>
    <cellStyle name="Normal 10 4 2 2 2 4 2 2" xfId="45922"/>
    <cellStyle name="Normal 10 4 2 2 2 4 3" xfId="33489"/>
    <cellStyle name="Normal 10 4 2 2 2 5" xfId="11998"/>
    <cellStyle name="Normal 10 4 2 2 2 5 2" xfId="24432"/>
    <cellStyle name="Normal 10 4 2 2 2 5 2 2" xfId="49307"/>
    <cellStyle name="Normal 10 4 2 2 2 5 3" xfId="36874"/>
    <cellStyle name="Normal 10 4 2 2 2 6" xfId="7080"/>
    <cellStyle name="Normal 10 4 2 2 2 6 2" xfId="19529"/>
    <cellStyle name="Normal 10 4 2 2 2 6 2 2" xfId="44404"/>
    <cellStyle name="Normal 10 4 2 2 2 6 3" xfId="31971"/>
    <cellStyle name="Normal 10 4 2 2 2 7" xfId="3534"/>
    <cellStyle name="Normal 10 4 2 2 2 7 2" xfId="16040"/>
    <cellStyle name="Normal 10 4 2 2 2 7 2 2" xfId="40915"/>
    <cellStyle name="Normal 10 4 2 2 2 7 3" xfId="28474"/>
    <cellStyle name="Normal 10 4 2 2 2 8" xfId="13592"/>
    <cellStyle name="Normal 10 4 2 2 2 8 2" xfId="38467"/>
    <cellStyle name="Normal 10 4 2 2 2 9" xfId="26026"/>
    <cellStyle name="Normal 10 4 2 2 3" xfId="1731"/>
    <cellStyle name="Normal 10 4 2 2 3 2" xfId="4974"/>
    <cellStyle name="Normal 10 4 2 2 3 2 2" xfId="9991"/>
    <cellStyle name="Normal 10 4 2 2 3 2 2 2" xfId="22434"/>
    <cellStyle name="Normal 10 4 2 2 3 2 2 2 2" xfId="47309"/>
    <cellStyle name="Normal 10 4 2 2 3 2 2 3" xfId="34876"/>
    <cellStyle name="Normal 10 4 2 2 3 2 3" xfId="17427"/>
    <cellStyle name="Normal 10 4 2 2 3 2 3 2" xfId="42302"/>
    <cellStyle name="Normal 10 4 2 2 3 2 4" xfId="29869"/>
    <cellStyle name="Normal 10 4 2 2 3 3" xfId="5877"/>
    <cellStyle name="Normal 10 4 2 2 3 3 2" xfId="10892"/>
    <cellStyle name="Normal 10 4 2 2 3 3 2 2" xfId="23335"/>
    <cellStyle name="Normal 10 4 2 2 3 3 2 2 2" xfId="48210"/>
    <cellStyle name="Normal 10 4 2 2 3 3 2 3" xfId="35777"/>
    <cellStyle name="Normal 10 4 2 2 3 3 3" xfId="18328"/>
    <cellStyle name="Normal 10 4 2 2 3 3 3 2" xfId="43203"/>
    <cellStyle name="Normal 10 4 2 2 3 3 4" xfId="30770"/>
    <cellStyle name="Normal 10 4 2 2 3 4" xfId="8398"/>
    <cellStyle name="Normal 10 4 2 2 3 4 2" xfId="20842"/>
    <cellStyle name="Normal 10 4 2 2 3 4 2 2" xfId="45717"/>
    <cellStyle name="Normal 10 4 2 2 3 4 3" xfId="33284"/>
    <cellStyle name="Normal 10 4 2 2 3 5" xfId="12346"/>
    <cellStyle name="Normal 10 4 2 2 3 5 2" xfId="24780"/>
    <cellStyle name="Normal 10 4 2 2 3 5 2 2" xfId="49655"/>
    <cellStyle name="Normal 10 4 2 2 3 5 3" xfId="37222"/>
    <cellStyle name="Normal 10 4 2 2 3 6" xfId="7585"/>
    <cellStyle name="Normal 10 4 2 2 3 6 2" xfId="20033"/>
    <cellStyle name="Normal 10 4 2 2 3 6 2 2" xfId="44908"/>
    <cellStyle name="Normal 10 4 2 2 3 6 3" xfId="32475"/>
    <cellStyle name="Normal 10 4 2 2 3 7" xfId="3329"/>
    <cellStyle name="Normal 10 4 2 2 3 7 2" xfId="15835"/>
    <cellStyle name="Normal 10 4 2 2 3 7 2 2" xfId="40710"/>
    <cellStyle name="Normal 10 4 2 2 3 7 3" xfId="28269"/>
    <cellStyle name="Normal 10 4 2 2 3 8" xfId="14531"/>
    <cellStyle name="Normal 10 4 2 2 3 8 2" xfId="39406"/>
    <cellStyle name="Normal 10 4 2 2 3 9" xfId="26965"/>
    <cellStyle name="Normal 10 4 2 2 4" xfId="2348"/>
    <cellStyle name="Normal 10 4 2 2 4 2" xfId="6372"/>
    <cellStyle name="Normal 10 4 2 2 4 2 2" xfId="11387"/>
    <cellStyle name="Normal 10 4 2 2 4 2 2 2" xfId="23830"/>
    <cellStyle name="Normal 10 4 2 2 4 2 2 2 2" xfId="48705"/>
    <cellStyle name="Normal 10 4 2 2 4 2 2 3" xfId="36272"/>
    <cellStyle name="Normal 10 4 2 2 4 2 3" xfId="18823"/>
    <cellStyle name="Normal 10 4 2 2 4 2 3 2" xfId="43698"/>
    <cellStyle name="Normal 10 4 2 2 4 2 4" xfId="31265"/>
    <cellStyle name="Normal 10 4 2 2 4 3" xfId="12841"/>
    <cellStyle name="Normal 10 4 2 2 4 3 2" xfId="25275"/>
    <cellStyle name="Normal 10 4 2 2 4 3 2 2" xfId="50150"/>
    <cellStyle name="Normal 10 4 2 2 4 3 3" xfId="37717"/>
    <cellStyle name="Normal 10 4 2 2 4 4" xfId="9282"/>
    <cellStyle name="Normal 10 4 2 2 4 4 2" xfId="21725"/>
    <cellStyle name="Normal 10 4 2 2 4 4 2 2" xfId="46600"/>
    <cellStyle name="Normal 10 4 2 2 4 4 3" xfId="34167"/>
    <cellStyle name="Normal 10 4 2 2 4 5" xfId="4264"/>
    <cellStyle name="Normal 10 4 2 2 4 5 2" xfId="16718"/>
    <cellStyle name="Normal 10 4 2 2 4 5 2 2" xfId="41593"/>
    <cellStyle name="Normal 10 4 2 2 4 5 3" xfId="29160"/>
    <cellStyle name="Normal 10 4 2 2 4 6" xfId="15026"/>
    <cellStyle name="Normal 10 4 2 2 4 6 2" xfId="39901"/>
    <cellStyle name="Normal 10 4 2 2 4 7" xfId="27460"/>
    <cellStyle name="Normal 10 4 2 2 5" xfId="1183"/>
    <cellStyle name="Normal 10 4 2 2 5 2" xfId="10344"/>
    <cellStyle name="Normal 10 4 2 2 5 2 2" xfId="22787"/>
    <cellStyle name="Normal 10 4 2 2 5 2 2 2" xfId="47662"/>
    <cellStyle name="Normal 10 4 2 2 5 2 3" xfId="35229"/>
    <cellStyle name="Normal 10 4 2 2 5 3" xfId="5328"/>
    <cellStyle name="Normal 10 4 2 2 5 3 2" xfId="17780"/>
    <cellStyle name="Normal 10 4 2 2 5 3 2 2" xfId="42655"/>
    <cellStyle name="Normal 10 4 2 2 5 3 3" xfId="30222"/>
    <cellStyle name="Normal 10 4 2 2 5 4" xfId="13983"/>
    <cellStyle name="Normal 10 4 2 2 5 4 2" xfId="38858"/>
    <cellStyle name="Normal 10 4 2 2 5 5" xfId="26417"/>
    <cellStyle name="Normal 10 4 2 2 6" xfId="7905"/>
    <cellStyle name="Normal 10 4 2 2 6 2" xfId="20351"/>
    <cellStyle name="Normal 10 4 2 2 6 2 2" xfId="45226"/>
    <cellStyle name="Normal 10 4 2 2 6 3" xfId="32793"/>
    <cellStyle name="Normal 10 4 2 2 7" xfId="11798"/>
    <cellStyle name="Normal 10 4 2 2 7 2" xfId="24232"/>
    <cellStyle name="Normal 10 4 2 2 7 2 2" xfId="49107"/>
    <cellStyle name="Normal 10 4 2 2 7 3" xfId="36674"/>
    <cellStyle name="Normal 10 4 2 2 8" xfId="6875"/>
    <cellStyle name="Normal 10 4 2 2 8 2" xfId="19324"/>
    <cellStyle name="Normal 10 4 2 2 8 2 2" xfId="44199"/>
    <cellStyle name="Normal 10 4 2 2 8 3" xfId="31766"/>
    <cellStyle name="Normal 10 4 2 2 9" xfId="2826"/>
    <cellStyle name="Normal 10 4 2 2 9 2" xfId="15344"/>
    <cellStyle name="Normal 10 4 2 2 9 2 2" xfId="40219"/>
    <cellStyle name="Normal 10 4 2 2 9 3" xfId="27778"/>
    <cellStyle name="Normal 10 4 2 2_Degree data" xfId="2063"/>
    <cellStyle name="Normal 10 4 2 3" xfId="689"/>
    <cellStyle name="Normal 10 4 2 3 2" xfId="1382"/>
    <cellStyle name="Normal 10 4 2 3 2 2" xfId="9182"/>
    <cellStyle name="Normal 10 4 2 3 2 2 2" xfId="21625"/>
    <cellStyle name="Normal 10 4 2 3 2 2 2 2" xfId="46500"/>
    <cellStyle name="Normal 10 4 2 3 2 2 3" xfId="34067"/>
    <cellStyle name="Normal 10 4 2 3 2 3" xfId="4164"/>
    <cellStyle name="Normal 10 4 2 3 2 3 2" xfId="16618"/>
    <cellStyle name="Normal 10 4 2 3 2 3 2 2" xfId="41493"/>
    <cellStyle name="Normal 10 4 2 3 2 3 3" xfId="29060"/>
    <cellStyle name="Normal 10 4 2 3 2 4" xfId="14182"/>
    <cellStyle name="Normal 10 4 2 3 2 4 2" xfId="39057"/>
    <cellStyle name="Normal 10 4 2 3 2 5" xfId="26616"/>
    <cellStyle name="Normal 10 4 2 3 3" xfId="5527"/>
    <cellStyle name="Normal 10 4 2 3 3 2" xfId="10543"/>
    <cellStyle name="Normal 10 4 2 3 3 2 2" xfId="22986"/>
    <cellStyle name="Normal 10 4 2 3 3 2 2 2" xfId="47861"/>
    <cellStyle name="Normal 10 4 2 3 3 2 3" xfId="35428"/>
    <cellStyle name="Normal 10 4 2 3 3 3" xfId="17979"/>
    <cellStyle name="Normal 10 4 2 3 3 3 2" xfId="42854"/>
    <cellStyle name="Normal 10 4 2 3 3 4" xfId="30421"/>
    <cellStyle name="Normal 10 4 2 3 4" xfId="8298"/>
    <cellStyle name="Normal 10 4 2 3 4 2" xfId="20742"/>
    <cellStyle name="Normal 10 4 2 3 4 2 2" xfId="45617"/>
    <cellStyle name="Normal 10 4 2 3 4 3" xfId="33184"/>
    <cellStyle name="Normal 10 4 2 3 5" xfId="11997"/>
    <cellStyle name="Normal 10 4 2 3 5 2" xfId="24431"/>
    <cellStyle name="Normal 10 4 2 3 5 2 2" xfId="49306"/>
    <cellStyle name="Normal 10 4 2 3 5 3" xfId="36873"/>
    <cellStyle name="Normal 10 4 2 3 6" xfId="6775"/>
    <cellStyle name="Normal 10 4 2 3 6 2" xfId="19224"/>
    <cellStyle name="Normal 10 4 2 3 6 2 2" xfId="44099"/>
    <cellStyle name="Normal 10 4 2 3 6 3" xfId="31666"/>
    <cellStyle name="Normal 10 4 2 3 7" xfId="3229"/>
    <cellStyle name="Normal 10 4 2 3 7 2" xfId="15735"/>
    <cellStyle name="Normal 10 4 2 3 7 2 2" xfId="40610"/>
    <cellStyle name="Normal 10 4 2 3 7 3" xfId="28169"/>
    <cellStyle name="Normal 10 4 2 3 8" xfId="13492"/>
    <cellStyle name="Normal 10 4 2 3 8 2" xfId="38367"/>
    <cellStyle name="Normal 10 4 2 3 9" xfId="25926"/>
    <cellStyle name="Normal 10 4 2 4" xfId="1730"/>
    <cellStyle name="Normal 10 4 2 4 2" xfId="4468"/>
    <cellStyle name="Normal 10 4 2 4 2 2" xfId="9486"/>
    <cellStyle name="Normal 10 4 2 4 2 2 2" xfId="21929"/>
    <cellStyle name="Normal 10 4 2 4 2 2 2 2" xfId="46804"/>
    <cellStyle name="Normal 10 4 2 4 2 2 3" xfId="34371"/>
    <cellStyle name="Normal 10 4 2 4 2 3" xfId="16922"/>
    <cellStyle name="Normal 10 4 2 4 2 3 2" xfId="41797"/>
    <cellStyle name="Normal 10 4 2 4 2 4" xfId="29364"/>
    <cellStyle name="Normal 10 4 2 4 3" xfId="5876"/>
    <cellStyle name="Normal 10 4 2 4 3 2" xfId="10891"/>
    <cellStyle name="Normal 10 4 2 4 3 2 2" xfId="23334"/>
    <cellStyle name="Normal 10 4 2 4 3 2 2 2" xfId="48209"/>
    <cellStyle name="Normal 10 4 2 4 3 2 3" xfId="35776"/>
    <cellStyle name="Normal 10 4 2 4 3 3" xfId="18327"/>
    <cellStyle name="Normal 10 4 2 4 3 3 2" xfId="43202"/>
    <cellStyle name="Normal 10 4 2 4 3 4" xfId="30769"/>
    <cellStyle name="Normal 10 4 2 4 4" xfId="8602"/>
    <cellStyle name="Normal 10 4 2 4 4 2" xfId="21046"/>
    <cellStyle name="Normal 10 4 2 4 4 2 2" xfId="45921"/>
    <cellStyle name="Normal 10 4 2 4 4 3" xfId="33488"/>
    <cellStyle name="Normal 10 4 2 4 5" xfId="12345"/>
    <cellStyle name="Normal 10 4 2 4 5 2" xfId="24779"/>
    <cellStyle name="Normal 10 4 2 4 5 2 2" xfId="49654"/>
    <cellStyle name="Normal 10 4 2 4 5 3" xfId="37221"/>
    <cellStyle name="Normal 10 4 2 4 6" xfId="7079"/>
    <cellStyle name="Normal 10 4 2 4 6 2" xfId="19528"/>
    <cellStyle name="Normal 10 4 2 4 6 2 2" xfId="44403"/>
    <cellStyle name="Normal 10 4 2 4 6 3" xfId="31970"/>
    <cellStyle name="Normal 10 4 2 4 7" xfId="3533"/>
    <cellStyle name="Normal 10 4 2 4 7 2" xfId="16039"/>
    <cellStyle name="Normal 10 4 2 4 7 2 2" xfId="40914"/>
    <cellStyle name="Normal 10 4 2 4 7 3" xfId="28473"/>
    <cellStyle name="Normal 10 4 2 4 8" xfId="14530"/>
    <cellStyle name="Normal 10 4 2 4 8 2" xfId="39405"/>
    <cellStyle name="Normal 10 4 2 4 9" xfId="26964"/>
    <cellStyle name="Normal 10 4 2 5" xfId="2246"/>
    <cellStyle name="Normal 10 4 2 5 2" xfId="4874"/>
    <cellStyle name="Normal 10 4 2 5 2 2" xfId="9891"/>
    <cellStyle name="Normal 10 4 2 5 2 2 2" xfId="22334"/>
    <cellStyle name="Normal 10 4 2 5 2 2 2 2" xfId="47209"/>
    <cellStyle name="Normal 10 4 2 5 2 2 3" xfId="34776"/>
    <cellStyle name="Normal 10 4 2 5 2 3" xfId="17327"/>
    <cellStyle name="Normal 10 4 2 5 2 3 2" xfId="42202"/>
    <cellStyle name="Normal 10 4 2 5 2 4" xfId="29769"/>
    <cellStyle name="Normal 10 4 2 5 3" xfId="6272"/>
    <cellStyle name="Normal 10 4 2 5 3 2" xfId="11287"/>
    <cellStyle name="Normal 10 4 2 5 3 2 2" xfId="23730"/>
    <cellStyle name="Normal 10 4 2 5 3 2 2 2" xfId="48605"/>
    <cellStyle name="Normal 10 4 2 5 3 2 3" xfId="36172"/>
    <cellStyle name="Normal 10 4 2 5 3 3" xfId="18723"/>
    <cellStyle name="Normal 10 4 2 5 3 3 2" xfId="43598"/>
    <cellStyle name="Normal 10 4 2 5 3 4" xfId="31165"/>
    <cellStyle name="Normal 10 4 2 5 4" xfId="8079"/>
    <cellStyle name="Normal 10 4 2 5 4 2" xfId="20525"/>
    <cellStyle name="Normal 10 4 2 5 4 2 2" xfId="45400"/>
    <cellStyle name="Normal 10 4 2 5 4 3" xfId="32967"/>
    <cellStyle name="Normal 10 4 2 5 5" xfId="12741"/>
    <cellStyle name="Normal 10 4 2 5 5 2" xfId="25175"/>
    <cellStyle name="Normal 10 4 2 5 5 2 2" xfId="50050"/>
    <cellStyle name="Normal 10 4 2 5 5 3" xfId="37617"/>
    <cellStyle name="Normal 10 4 2 5 6" xfId="7485"/>
    <cellStyle name="Normal 10 4 2 5 6 2" xfId="19933"/>
    <cellStyle name="Normal 10 4 2 5 6 2 2" xfId="44808"/>
    <cellStyle name="Normal 10 4 2 5 6 3" xfId="32375"/>
    <cellStyle name="Normal 10 4 2 5 7" xfId="3008"/>
    <cellStyle name="Normal 10 4 2 5 7 2" xfId="15518"/>
    <cellStyle name="Normal 10 4 2 5 7 2 2" xfId="40393"/>
    <cellStyle name="Normal 10 4 2 5 7 3" xfId="27952"/>
    <cellStyle name="Normal 10 4 2 5 8" xfId="14926"/>
    <cellStyle name="Normal 10 4 2 5 8 2" xfId="39801"/>
    <cellStyle name="Normal 10 4 2 5 9" xfId="27360"/>
    <cellStyle name="Normal 10 4 2 6" xfId="1083"/>
    <cellStyle name="Normal 10 4 2 6 2" xfId="8965"/>
    <cellStyle name="Normal 10 4 2 6 2 2" xfId="21408"/>
    <cellStyle name="Normal 10 4 2 6 2 2 2" xfId="46283"/>
    <cellStyle name="Normal 10 4 2 6 2 3" xfId="33850"/>
    <cellStyle name="Normal 10 4 2 6 3" xfId="3947"/>
    <cellStyle name="Normal 10 4 2 6 3 2" xfId="16401"/>
    <cellStyle name="Normal 10 4 2 6 3 2 2" xfId="41276"/>
    <cellStyle name="Normal 10 4 2 6 3 3" xfId="28843"/>
    <cellStyle name="Normal 10 4 2 6 4" xfId="13883"/>
    <cellStyle name="Normal 10 4 2 6 4 2" xfId="38758"/>
    <cellStyle name="Normal 10 4 2 6 5" xfId="26317"/>
    <cellStyle name="Normal 10 4 2 7" xfId="5228"/>
    <cellStyle name="Normal 10 4 2 7 2" xfId="10244"/>
    <cellStyle name="Normal 10 4 2 7 2 2" xfId="22687"/>
    <cellStyle name="Normal 10 4 2 7 2 2 2" xfId="47562"/>
    <cellStyle name="Normal 10 4 2 7 2 3" xfId="35129"/>
    <cellStyle name="Normal 10 4 2 7 3" xfId="17680"/>
    <cellStyle name="Normal 10 4 2 7 3 2" xfId="42555"/>
    <cellStyle name="Normal 10 4 2 7 4" xfId="30122"/>
    <cellStyle name="Normal 10 4 2 8" xfId="7805"/>
    <cellStyle name="Normal 10 4 2 8 2" xfId="20251"/>
    <cellStyle name="Normal 10 4 2 8 2 2" xfId="45126"/>
    <cellStyle name="Normal 10 4 2 8 3" xfId="32693"/>
    <cellStyle name="Normal 10 4 2 9" xfId="11698"/>
    <cellStyle name="Normal 10 4 2 9 2" xfId="24132"/>
    <cellStyle name="Normal 10 4 2 9 2 2" xfId="49007"/>
    <cellStyle name="Normal 10 4 2 9 3" xfId="36574"/>
    <cellStyle name="Normal 10 4 2_Degree data" xfId="2064"/>
    <cellStyle name="Normal 10 4 3" xfId="283"/>
    <cellStyle name="Normal 10 4 3 10" xfId="6620"/>
    <cellStyle name="Normal 10 4 3 10 2" xfId="19069"/>
    <cellStyle name="Normal 10 4 3 10 2 2" xfId="43944"/>
    <cellStyle name="Normal 10 4 3 10 3" xfId="31511"/>
    <cellStyle name="Normal 10 4 3 11" xfId="2683"/>
    <cellStyle name="Normal 10 4 3 11 2" xfId="15201"/>
    <cellStyle name="Normal 10 4 3 11 2 2" xfId="40076"/>
    <cellStyle name="Normal 10 4 3 11 3" xfId="27635"/>
    <cellStyle name="Normal 10 4 3 12" xfId="13102"/>
    <cellStyle name="Normal 10 4 3 12 2" xfId="37977"/>
    <cellStyle name="Normal 10 4 3 13" xfId="25536"/>
    <cellStyle name="Normal 10 4 3 2" xfId="494"/>
    <cellStyle name="Normal 10 4 3 2 10" xfId="13307"/>
    <cellStyle name="Normal 10 4 3 2 10 2" xfId="38182"/>
    <cellStyle name="Normal 10 4 3 2 11" xfId="25741"/>
    <cellStyle name="Normal 10 4 3 2 2" xfId="853"/>
    <cellStyle name="Normal 10 4 3 2 2 2" xfId="1385"/>
    <cellStyle name="Normal 10 4 3 2 2 2 2" xfId="9489"/>
    <cellStyle name="Normal 10 4 3 2 2 2 2 2" xfId="21932"/>
    <cellStyle name="Normal 10 4 3 2 2 2 2 2 2" xfId="46807"/>
    <cellStyle name="Normal 10 4 3 2 2 2 2 3" xfId="34374"/>
    <cellStyle name="Normal 10 4 3 2 2 2 3" xfId="4471"/>
    <cellStyle name="Normal 10 4 3 2 2 2 3 2" xfId="16925"/>
    <cellStyle name="Normal 10 4 3 2 2 2 3 2 2" xfId="41800"/>
    <cellStyle name="Normal 10 4 3 2 2 2 3 3" xfId="29367"/>
    <cellStyle name="Normal 10 4 3 2 2 2 4" xfId="14185"/>
    <cellStyle name="Normal 10 4 3 2 2 2 4 2" xfId="39060"/>
    <cellStyle name="Normal 10 4 3 2 2 2 5" xfId="26619"/>
    <cellStyle name="Normal 10 4 3 2 2 3" xfId="5530"/>
    <cellStyle name="Normal 10 4 3 2 2 3 2" xfId="10546"/>
    <cellStyle name="Normal 10 4 3 2 2 3 2 2" xfId="22989"/>
    <cellStyle name="Normal 10 4 3 2 2 3 2 2 2" xfId="47864"/>
    <cellStyle name="Normal 10 4 3 2 2 3 2 3" xfId="35431"/>
    <cellStyle name="Normal 10 4 3 2 2 3 3" xfId="17982"/>
    <cellStyle name="Normal 10 4 3 2 2 3 3 2" xfId="42857"/>
    <cellStyle name="Normal 10 4 3 2 2 3 4" xfId="30424"/>
    <cellStyle name="Normal 10 4 3 2 2 4" xfId="8605"/>
    <cellStyle name="Normal 10 4 3 2 2 4 2" xfId="21049"/>
    <cellStyle name="Normal 10 4 3 2 2 4 2 2" xfId="45924"/>
    <cellStyle name="Normal 10 4 3 2 2 4 3" xfId="33491"/>
    <cellStyle name="Normal 10 4 3 2 2 5" xfId="12000"/>
    <cellStyle name="Normal 10 4 3 2 2 5 2" xfId="24434"/>
    <cellStyle name="Normal 10 4 3 2 2 5 2 2" xfId="49309"/>
    <cellStyle name="Normal 10 4 3 2 2 5 3" xfId="36876"/>
    <cellStyle name="Normal 10 4 3 2 2 6" xfId="7082"/>
    <cellStyle name="Normal 10 4 3 2 2 6 2" xfId="19531"/>
    <cellStyle name="Normal 10 4 3 2 2 6 2 2" xfId="44406"/>
    <cellStyle name="Normal 10 4 3 2 2 6 3" xfId="31973"/>
    <cellStyle name="Normal 10 4 3 2 2 7" xfId="3536"/>
    <cellStyle name="Normal 10 4 3 2 2 7 2" xfId="16042"/>
    <cellStyle name="Normal 10 4 3 2 2 7 2 2" xfId="40917"/>
    <cellStyle name="Normal 10 4 3 2 2 7 3" xfId="28476"/>
    <cellStyle name="Normal 10 4 3 2 2 8" xfId="13654"/>
    <cellStyle name="Normal 10 4 3 2 2 8 2" xfId="38529"/>
    <cellStyle name="Normal 10 4 3 2 2 9" xfId="26088"/>
    <cellStyle name="Normal 10 4 3 2 3" xfId="1733"/>
    <cellStyle name="Normal 10 4 3 2 3 2" xfId="5036"/>
    <cellStyle name="Normal 10 4 3 2 3 2 2" xfId="10053"/>
    <cellStyle name="Normal 10 4 3 2 3 2 2 2" xfId="22496"/>
    <cellStyle name="Normal 10 4 3 2 3 2 2 2 2" xfId="47371"/>
    <cellStyle name="Normal 10 4 3 2 3 2 2 3" xfId="34938"/>
    <cellStyle name="Normal 10 4 3 2 3 2 3" xfId="17489"/>
    <cellStyle name="Normal 10 4 3 2 3 2 3 2" xfId="42364"/>
    <cellStyle name="Normal 10 4 3 2 3 2 4" xfId="29931"/>
    <cellStyle name="Normal 10 4 3 2 3 3" xfId="5879"/>
    <cellStyle name="Normal 10 4 3 2 3 3 2" xfId="10894"/>
    <cellStyle name="Normal 10 4 3 2 3 3 2 2" xfId="23337"/>
    <cellStyle name="Normal 10 4 3 2 3 3 2 2 2" xfId="48212"/>
    <cellStyle name="Normal 10 4 3 2 3 3 2 3" xfId="35779"/>
    <cellStyle name="Normal 10 4 3 2 3 3 3" xfId="18330"/>
    <cellStyle name="Normal 10 4 3 2 3 3 3 2" xfId="43205"/>
    <cellStyle name="Normal 10 4 3 2 3 3 4" xfId="30772"/>
    <cellStyle name="Normal 10 4 3 2 3 4" xfId="8460"/>
    <cellStyle name="Normal 10 4 3 2 3 4 2" xfId="20904"/>
    <cellStyle name="Normal 10 4 3 2 3 4 2 2" xfId="45779"/>
    <cellStyle name="Normal 10 4 3 2 3 4 3" xfId="33346"/>
    <cellStyle name="Normal 10 4 3 2 3 5" xfId="12348"/>
    <cellStyle name="Normal 10 4 3 2 3 5 2" xfId="24782"/>
    <cellStyle name="Normal 10 4 3 2 3 5 2 2" xfId="49657"/>
    <cellStyle name="Normal 10 4 3 2 3 5 3" xfId="37224"/>
    <cellStyle name="Normal 10 4 3 2 3 6" xfId="7647"/>
    <cellStyle name="Normal 10 4 3 2 3 6 2" xfId="20095"/>
    <cellStyle name="Normal 10 4 3 2 3 6 2 2" xfId="44970"/>
    <cellStyle name="Normal 10 4 3 2 3 6 3" xfId="32537"/>
    <cellStyle name="Normal 10 4 3 2 3 7" xfId="3391"/>
    <cellStyle name="Normal 10 4 3 2 3 7 2" xfId="15897"/>
    <cellStyle name="Normal 10 4 3 2 3 7 2 2" xfId="40772"/>
    <cellStyle name="Normal 10 4 3 2 3 7 3" xfId="28331"/>
    <cellStyle name="Normal 10 4 3 2 3 8" xfId="14533"/>
    <cellStyle name="Normal 10 4 3 2 3 8 2" xfId="39408"/>
    <cellStyle name="Normal 10 4 3 2 3 9" xfId="26967"/>
    <cellStyle name="Normal 10 4 3 2 4" xfId="2412"/>
    <cellStyle name="Normal 10 4 3 2 4 2" xfId="6434"/>
    <cellStyle name="Normal 10 4 3 2 4 2 2" xfId="11449"/>
    <cellStyle name="Normal 10 4 3 2 4 2 2 2" xfId="23892"/>
    <cellStyle name="Normal 10 4 3 2 4 2 2 2 2" xfId="48767"/>
    <cellStyle name="Normal 10 4 3 2 4 2 2 3" xfId="36334"/>
    <cellStyle name="Normal 10 4 3 2 4 2 3" xfId="18885"/>
    <cellStyle name="Normal 10 4 3 2 4 2 3 2" xfId="43760"/>
    <cellStyle name="Normal 10 4 3 2 4 2 4" xfId="31327"/>
    <cellStyle name="Normal 10 4 3 2 4 3" xfId="12903"/>
    <cellStyle name="Normal 10 4 3 2 4 3 2" xfId="25337"/>
    <cellStyle name="Normal 10 4 3 2 4 3 2 2" xfId="50212"/>
    <cellStyle name="Normal 10 4 3 2 4 3 3" xfId="37779"/>
    <cellStyle name="Normal 10 4 3 2 4 4" xfId="9344"/>
    <cellStyle name="Normal 10 4 3 2 4 4 2" xfId="21787"/>
    <cellStyle name="Normal 10 4 3 2 4 4 2 2" xfId="46662"/>
    <cellStyle name="Normal 10 4 3 2 4 4 3" xfId="34229"/>
    <cellStyle name="Normal 10 4 3 2 4 5" xfId="4326"/>
    <cellStyle name="Normal 10 4 3 2 4 5 2" xfId="16780"/>
    <cellStyle name="Normal 10 4 3 2 4 5 2 2" xfId="41655"/>
    <cellStyle name="Normal 10 4 3 2 4 5 3" xfId="29222"/>
    <cellStyle name="Normal 10 4 3 2 4 6" xfId="15088"/>
    <cellStyle name="Normal 10 4 3 2 4 6 2" xfId="39963"/>
    <cellStyle name="Normal 10 4 3 2 4 7" xfId="27522"/>
    <cellStyle name="Normal 10 4 3 2 5" xfId="1245"/>
    <cellStyle name="Normal 10 4 3 2 5 2" xfId="10406"/>
    <cellStyle name="Normal 10 4 3 2 5 2 2" xfId="22849"/>
    <cellStyle name="Normal 10 4 3 2 5 2 2 2" xfId="47724"/>
    <cellStyle name="Normal 10 4 3 2 5 2 3" xfId="35291"/>
    <cellStyle name="Normal 10 4 3 2 5 3" xfId="5390"/>
    <cellStyle name="Normal 10 4 3 2 5 3 2" xfId="17842"/>
    <cellStyle name="Normal 10 4 3 2 5 3 2 2" xfId="42717"/>
    <cellStyle name="Normal 10 4 3 2 5 3 3" xfId="30284"/>
    <cellStyle name="Normal 10 4 3 2 5 4" xfId="14045"/>
    <cellStyle name="Normal 10 4 3 2 5 4 2" xfId="38920"/>
    <cellStyle name="Normal 10 4 3 2 5 5" xfId="26479"/>
    <cellStyle name="Normal 10 4 3 2 6" xfId="7967"/>
    <cellStyle name="Normal 10 4 3 2 6 2" xfId="20413"/>
    <cellStyle name="Normal 10 4 3 2 6 2 2" xfId="45288"/>
    <cellStyle name="Normal 10 4 3 2 6 3" xfId="32855"/>
    <cellStyle name="Normal 10 4 3 2 7" xfId="11860"/>
    <cellStyle name="Normal 10 4 3 2 7 2" xfId="24294"/>
    <cellStyle name="Normal 10 4 3 2 7 2 2" xfId="49169"/>
    <cellStyle name="Normal 10 4 3 2 7 3" xfId="36736"/>
    <cellStyle name="Normal 10 4 3 2 8" xfId="6937"/>
    <cellStyle name="Normal 10 4 3 2 8 2" xfId="19386"/>
    <cellStyle name="Normal 10 4 3 2 8 2 2" xfId="44261"/>
    <cellStyle name="Normal 10 4 3 2 8 3" xfId="31828"/>
    <cellStyle name="Normal 10 4 3 2 9" xfId="2888"/>
    <cellStyle name="Normal 10 4 3 2 9 2" xfId="15406"/>
    <cellStyle name="Normal 10 4 3 2 9 2 2" xfId="40281"/>
    <cellStyle name="Normal 10 4 3 2 9 3" xfId="27840"/>
    <cellStyle name="Normal 10 4 3 2_Degree data" xfId="2096"/>
    <cellStyle name="Normal 10 4 3 3" xfId="645"/>
    <cellStyle name="Normal 10 4 3 3 2" xfId="1384"/>
    <cellStyle name="Normal 10 4 3 3 2 2" xfId="9139"/>
    <cellStyle name="Normal 10 4 3 3 2 2 2" xfId="21582"/>
    <cellStyle name="Normal 10 4 3 3 2 2 2 2" xfId="46457"/>
    <cellStyle name="Normal 10 4 3 3 2 2 3" xfId="34024"/>
    <cellStyle name="Normal 10 4 3 3 2 3" xfId="4121"/>
    <cellStyle name="Normal 10 4 3 3 2 3 2" xfId="16575"/>
    <cellStyle name="Normal 10 4 3 3 2 3 2 2" xfId="41450"/>
    <cellStyle name="Normal 10 4 3 3 2 3 3" xfId="29017"/>
    <cellStyle name="Normal 10 4 3 3 2 4" xfId="14184"/>
    <cellStyle name="Normal 10 4 3 3 2 4 2" xfId="39059"/>
    <cellStyle name="Normal 10 4 3 3 2 5" xfId="26618"/>
    <cellStyle name="Normal 10 4 3 3 3" xfId="5529"/>
    <cellStyle name="Normal 10 4 3 3 3 2" xfId="10545"/>
    <cellStyle name="Normal 10 4 3 3 3 2 2" xfId="22988"/>
    <cellStyle name="Normal 10 4 3 3 3 2 2 2" xfId="47863"/>
    <cellStyle name="Normal 10 4 3 3 3 2 3" xfId="35430"/>
    <cellStyle name="Normal 10 4 3 3 3 3" xfId="17981"/>
    <cellStyle name="Normal 10 4 3 3 3 3 2" xfId="42856"/>
    <cellStyle name="Normal 10 4 3 3 3 4" xfId="30423"/>
    <cellStyle name="Normal 10 4 3 3 4" xfId="8255"/>
    <cellStyle name="Normal 10 4 3 3 4 2" xfId="20699"/>
    <cellStyle name="Normal 10 4 3 3 4 2 2" xfId="45574"/>
    <cellStyle name="Normal 10 4 3 3 4 3" xfId="33141"/>
    <cellStyle name="Normal 10 4 3 3 5" xfId="11999"/>
    <cellStyle name="Normal 10 4 3 3 5 2" xfId="24433"/>
    <cellStyle name="Normal 10 4 3 3 5 2 2" xfId="49308"/>
    <cellStyle name="Normal 10 4 3 3 5 3" xfId="36875"/>
    <cellStyle name="Normal 10 4 3 3 6" xfId="6732"/>
    <cellStyle name="Normal 10 4 3 3 6 2" xfId="19181"/>
    <cellStyle name="Normal 10 4 3 3 6 2 2" xfId="44056"/>
    <cellStyle name="Normal 10 4 3 3 6 3" xfId="31623"/>
    <cellStyle name="Normal 10 4 3 3 7" xfId="3186"/>
    <cellStyle name="Normal 10 4 3 3 7 2" xfId="15692"/>
    <cellStyle name="Normal 10 4 3 3 7 2 2" xfId="40567"/>
    <cellStyle name="Normal 10 4 3 3 7 3" xfId="28126"/>
    <cellStyle name="Normal 10 4 3 3 8" xfId="13449"/>
    <cellStyle name="Normal 10 4 3 3 8 2" xfId="38324"/>
    <cellStyle name="Normal 10 4 3 3 9" xfId="25883"/>
    <cellStyle name="Normal 10 4 3 4" xfId="1732"/>
    <cellStyle name="Normal 10 4 3 4 2" xfId="4470"/>
    <cellStyle name="Normal 10 4 3 4 2 2" xfId="9488"/>
    <cellStyle name="Normal 10 4 3 4 2 2 2" xfId="21931"/>
    <cellStyle name="Normal 10 4 3 4 2 2 2 2" xfId="46806"/>
    <cellStyle name="Normal 10 4 3 4 2 2 3" xfId="34373"/>
    <cellStyle name="Normal 10 4 3 4 2 3" xfId="16924"/>
    <cellStyle name="Normal 10 4 3 4 2 3 2" xfId="41799"/>
    <cellStyle name="Normal 10 4 3 4 2 4" xfId="29366"/>
    <cellStyle name="Normal 10 4 3 4 3" xfId="5878"/>
    <cellStyle name="Normal 10 4 3 4 3 2" xfId="10893"/>
    <cellStyle name="Normal 10 4 3 4 3 2 2" xfId="23336"/>
    <cellStyle name="Normal 10 4 3 4 3 2 2 2" xfId="48211"/>
    <cellStyle name="Normal 10 4 3 4 3 2 3" xfId="35778"/>
    <cellStyle name="Normal 10 4 3 4 3 3" xfId="18329"/>
    <cellStyle name="Normal 10 4 3 4 3 3 2" xfId="43204"/>
    <cellStyle name="Normal 10 4 3 4 3 4" xfId="30771"/>
    <cellStyle name="Normal 10 4 3 4 4" xfId="8604"/>
    <cellStyle name="Normal 10 4 3 4 4 2" xfId="21048"/>
    <cellStyle name="Normal 10 4 3 4 4 2 2" xfId="45923"/>
    <cellStyle name="Normal 10 4 3 4 4 3" xfId="33490"/>
    <cellStyle name="Normal 10 4 3 4 5" xfId="12347"/>
    <cellStyle name="Normal 10 4 3 4 5 2" xfId="24781"/>
    <cellStyle name="Normal 10 4 3 4 5 2 2" xfId="49656"/>
    <cellStyle name="Normal 10 4 3 4 5 3" xfId="37223"/>
    <cellStyle name="Normal 10 4 3 4 6" xfId="7081"/>
    <cellStyle name="Normal 10 4 3 4 6 2" xfId="19530"/>
    <cellStyle name="Normal 10 4 3 4 6 2 2" xfId="44405"/>
    <cellStyle name="Normal 10 4 3 4 6 3" xfId="31972"/>
    <cellStyle name="Normal 10 4 3 4 7" xfId="3535"/>
    <cellStyle name="Normal 10 4 3 4 7 2" xfId="16041"/>
    <cellStyle name="Normal 10 4 3 4 7 2 2" xfId="40916"/>
    <cellStyle name="Normal 10 4 3 4 7 3" xfId="28475"/>
    <cellStyle name="Normal 10 4 3 4 8" xfId="14532"/>
    <cellStyle name="Normal 10 4 3 4 8 2" xfId="39407"/>
    <cellStyle name="Normal 10 4 3 4 9" xfId="26966"/>
    <cellStyle name="Normal 10 4 3 5" xfId="2201"/>
    <cellStyle name="Normal 10 4 3 5 2" xfId="4831"/>
    <cellStyle name="Normal 10 4 3 5 2 2" xfId="9848"/>
    <cellStyle name="Normal 10 4 3 5 2 2 2" xfId="22291"/>
    <cellStyle name="Normal 10 4 3 5 2 2 2 2" xfId="47166"/>
    <cellStyle name="Normal 10 4 3 5 2 2 3" xfId="34733"/>
    <cellStyle name="Normal 10 4 3 5 2 3" xfId="17284"/>
    <cellStyle name="Normal 10 4 3 5 2 3 2" xfId="42159"/>
    <cellStyle name="Normal 10 4 3 5 2 4" xfId="29726"/>
    <cellStyle name="Normal 10 4 3 5 3" xfId="6229"/>
    <cellStyle name="Normal 10 4 3 5 3 2" xfId="11244"/>
    <cellStyle name="Normal 10 4 3 5 3 2 2" xfId="23687"/>
    <cellStyle name="Normal 10 4 3 5 3 2 2 2" xfId="48562"/>
    <cellStyle name="Normal 10 4 3 5 3 2 3" xfId="36129"/>
    <cellStyle name="Normal 10 4 3 5 3 3" xfId="18680"/>
    <cellStyle name="Normal 10 4 3 5 3 3 2" xfId="43555"/>
    <cellStyle name="Normal 10 4 3 5 3 4" xfId="31122"/>
    <cellStyle name="Normal 10 4 3 5 4" xfId="8141"/>
    <cellStyle name="Normal 10 4 3 5 4 2" xfId="20587"/>
    <cellStyle name="Normal 10 4 3 5 4 2 2" xfId="45462"/>
    <cellStyle name="Normal 10 4 3 5 4 3" xfId="33029"/>
    <cellStyle name="Normal 10 4 3 5 5" xfId="12698"/>
    <cellStyle name="Normal 10 4 3 5 5 2" xfId="25132"/>
    <cellStyle name="Normal 10 4 3 5 5 2 2" xfId="50007"/>
    <cellStyle name="Normal 10 4 3 5 5 3" xfId="37574"/>
    <cellStyle name="Normal 10 4 3 5 6" xfId="7442"/>
    <cellStyle name="Normal 10 4 3 5 6 2" xfId="19890"/>
    <cellStyle name="Normal 10 4 3 5 6 2 2" xfId="44765"/>
    <cellStyle name="Normal 10 4 3 5 6 3" xfId="32332"/>
    <cellStyle name="Normal 10 4 3 5 7" xfId="3071"/>
    <cellStyle name="Normal 10 4 3 5 7 2" xfId="15580"/>
    <cellStyle name="Normal 10 4 3 5 7 2 2" xfId="40455"/>
    <cellStyle name="Normal 10 4 3 5 7 3" xfId="28014"/>
    <cellStyle name="Normal 10 4 3 5 8" xfId="14883"/>
    <cellStyle name="Normal 10 4 3 5 8 2" xfId="39758"/>
    <cellStyle name="Normal 10 4 3 5 9" xfId="27317"/>
    <cellStyle name="Normal 10 4 3 6" xfId="1040"/>
    <cellStyle name="Normal 10 4 3 6 2" xfId="9027"/>
    <cellStyle name="Normal 10 4 3 6 2 2" xfId="21470"/>
    <cellStyle name="Normal 10 4 3 6 2 2 2" xfId="46345"/>
    <cellStyle name="Normal 10 4 3 6 2 3" xfId="33912"/>
    <cellStyle name="Normal 10 4 3 6 3" xfId="4009"/>
    <cellStyle name="Normal 10 4 3 6 3 2" xfId="16463"/>
    <cellStyle name="Normal 10 4 3 6 3 2 2" xfId="41338"/>
    <cellStyle name="Normal 10 4 3 6 3 3" xfId="28905"/>
    <cellStyle name="Normal 10 4 3 6 4" xfId="13840"/>
    <cellStyle name="Normal 10 4 3 6 4 2" xfId="38715"/>
    <cellStyle name="Normal 10 4 3 6 5" xfId="26274"/>
    <cellStyle name="Normal 10 4 3 7" xfId="5185"/>
    <cellStyle name="Normal 10 4 3 7 2" xfId="10201"/>
    <cellStyle name="Normal 10 4 3 7 2 2" xfId="22644"/>
    <cellStyle name="Normal 10 4 3 7 2 2 2" xfId="47519"/>
    <cellStyle name="Normal 10 4 3 7 2 3" xfId="35086"/>
    <cellStyle name="Normal 10 4 3 7 3" xfId="17637"/>
    <cellStyle name="Normal 10 4 3 7 3 2" xfId="42512"/>
    <cellStyle name="Normal 10 4 3 7 4" xfId="30079"/>
    <cellStyle name="Normal 10 4 3 8" xfId="7762"/>
    <cellStyle name="Normal 10 4 3 8 2" xfId="20208"/>
    <cellStyle name="Normal 10 4 3 8 2 2" xfId="45083"/>
    <cellStyle name="Normal 10 4 3 8 3" xfId="32650"/>
    <cellStyle name="Normal 10 4 3 9" xfId="11655"/>
    <cellStyle name="Normal 10 4 3 9 2" xfId="24089"/>
    <cellStyle name="Normal 10 4 3 9 2 2" xfId="48964"/>
    <cellStyle name="Normal 10 4 3 9 3" xfId="36531"/>
    <cellStyle name="Normal 10 4 3_Degree data" xfId="2087"/>
    <cellStyle name="Normal 10 4 4" xfId="386"/>
    <cellStyle name="Normal 10 4 4 10" xfId="13202"/>
    <cellStyle name="Normal 10 4 4 10 2" xfId="38077"/>
    <cellStyle name="Normal 10 4 4 11" xfId="25636"/>
    <cellStyle name="Normal 10 4 4 2" xfId="746"/>
    <cellStyle name="Normal 10 4 4 2 2" xfId="1386"/>
    <cellStyle name="Normal 10 4 4 2 2 2" xfId="9490"/>
    <cellStyle name="Normal 10 4 4 2 2 2 2" xfId="21933"/>
    <cellStyle name="Normal 10 4 4 2 2 2 2 2" xfId="46808"/>
    <cellStyle name="Normal 10 4 4 2 2 2 3" xfId="34375"/>
    <cellStyle name="Normal 10 4 4 2 2 3" xfId="4472"/>
    <cellStyle name="Normal 10 4 4 2 2 3 2" xfId="16926"/>
    <cellStyle name="Normal 10 4 4 2 2 3 2 2" xfId="41801"/>
    <cellStyle name="Normal 10 4 4 2 2 3 3" xfId="29368"/>
    <cellStyle name="Normal 10 4 4 2 2 4" xfId="14186"/>
    <cellStyle name="Normal 10 4 4 2 2 4 2" xfId="39061"/>
    <cellStyle name="Normal 10 4 4 2 2 5" xfId="26620"/>
    <cellStyle name="Normal 10 4 4 2 3" xfId="5531"/>
    <cellStyle name="Normal 10 4 4 2 3 2" xfId="10547"/>
    <cellStyle name="Normal 10 4 4 2 3 2 2" xfId="22990"/>
    <cellStyle name="Normal 10 4 4 2 3 2 2 2" xfId="47865"/>
    <cellStyle name="Normal 10 4 4 2 3 2 3" xfId="35432"/>
    <cellStyle name="Normal 10 4 4 2 3 3" xfId="17983"/>
    <cellStyle name="Normal 10 4 4 2 3 3 2" xfId="42858"/>
    <cellStyle name="Normal 10 4 4 2 3 4" xfId="30425"/>
    <cellStyle name="Normal 10 4 4 2 4" xfId="8606"/>
    <cellStyle name="Normal 10 4 4 2 4 2" xfId="21050"/>
    <cellStyle name="Normal 10 4 4 2 4 2 2" xfId="45925"/>
    <cellStyle name="Normal 10 4 4 2 4 3" xfId="33492"/>
    <cellStyle name="Normal 10 4 4 2 5" xfId="12001"/>
    <cellStyle name="Normal 10 4 4 2 5 2" xfId="24435"/>
    <cellStyle name="Normal 10 4 4 2 5 2 2" xfId="49310"/>
    <cellStyle name="Normal 10 4 4 2 5 3" xfId="36877"/>
    <cellStyle name="Normal 10 4 4 2 6" xfId="7083"/>
    <cellStyle name="Normal 10 4 4 2 6 2" xfId="19532"/>
    <cellStyle name="Normal 10 4 4 2 6 2 2" xfId="44407"/>
    <cellStyle name="Normal 10 4 4 2 6 3" xfId="31974"/>
    <cellStyle name="Normal 10 4 4 2 7" xfId="3537"/>
    <cellStyle name="Normal 10 4 4 2 7 2" xfId="16043"/>
    <cellStyle name="Normal 10 4 4 2 7 2 2" xfId="40918"/>
    <cellStyle name="Normal 10 4 4 2 7 3" xfId="28477"/>
    <cellStyle name="Normal 10 4 4 2 8" xfId="13549"/>
    <cellStyle name="Normal 10 4 4 2 8 2" xfId="38424"/>
    <cellStyle name="Normal 10 4 4 2 9" xfId="25983"/>
    <cellStyle name="Normal 10 4 4 3" xfId="1734"/>
    <cellStyle name="Normal 10 4 4 3 2" xfId="4931"/>
    <cellStyle name="Normal 10 4 4 3 2 2" xfId="9948"/>
    <cellStyle name="Normal 10 4 4 3 2 2 2" xfId="22391"/>
    <cellStyle name="Normal 10 4 4 3 2 2 2 2" xfId="47266"/>
    <cellStyle name="Normal 10 4 4 3 2 2 3" xfId="34833"/>
    <cellStyle name="Normal 10 4 4 3 2 3" xfId="17384"/>
    <cellStyle name="Normal 10 4 4 3 2 3 2" xfId="42259"/>
    <cellStyle name="Normal 10 4 4 3 2 4" xfId="29826"/>
    <cellStyle name="Normal 10 4 4 3 3" xfId="5880"/>
    <cellStyle name="Normal 10 4 4 3 3 2" xfId="10895"/>
    <cellStyle name="Normal 10 4 4 3 3 2 2" xfId="23338"/>
    <cellStyle name="Normal 10 4 4 3 3 2 2 2" xfId="48213"/>
    <cellStyle name="Normal 10 4 4 3 3 2 3" xfId="35780"/>
    <cellStyle name="Normal 10 4 4 3 3 3" xfId="18331"/>
    <cellStyle name="Normal 10 4 4 3 3 3 2" xfId="43206"/>
    <cellStyle name="Normal 10 4 4 3 3 4" xfId="30773"/>
    <cellStyle name="Normal 10 4 4 3 4" xfId="8355"/>
    <cellStyle name="Normal 10 4 4 3 4 2" xfId="20799"/>
    <cellStyle name="Normal 10 4 4 3 4 2 2" xfId="45674"/>
    <cellStyle name="Normal 10 4 4 3 4 3" xfId="33241"/>
    <cellStyle name="Normal 10 4 4 3 5" xfId="12349"/>
    <cellStyle name="Normal 10 4 4 3 5 2" xfId="24783"/>
    <cellStyle name="Normal 10 4 4 3 5 2 2" xfId="49658"/>
    <cellStyle name="Normal 10 4 4 3 5 3" xfId="37225"/>
    <cellStyle name="Normal 10 4 4 3 6" xfId="7542"/>
    <cellStyle name="Normal 10 4 4 3 6 2" xfId="19990"/>
    <cellStyle name="Normal 10 4 4 3 6 2 2" xfId="44865"/>
    <cellStyle name="Normal 10 4 4 3 6 3" xfId="32432"/>
    <cellStyle name="Normal 10 4 4 3 7" xfId="3286"/>
    <cellStyle name="Normal 10 4 4 3 7 2" xfId="15792"/>
    <cellStyle name="Normal 10 4 4 3 7 2 2" xfId="40667"/>
    <cellStyle name="Normal 10 4 4 3 7 3" xfId="28226"/>
    <cellStyle name="Normal 10 4 4 3 8" xfId="14534"/>
    <cellStyle name="Normal 10 4 4 3 8 2" xfId="39409"/>
    <cellStyle name="Normal 10 4 4 3 9" xfId="26968"/>
    <cellStyle name="Normal 10 4 4 4" xfId="2304"/>
    <cellStyle name="Normal 10 4 4 4 2" xfId="6329"/>
    <cellStyle name="Normal 10 4 4 4 2 2" xfId="11344"/>
    <cellStyle name="Normal 10 4 4 4 2 2 2" xfId="23787"/>
    <cellStyle name="Normal 10 4 4 4 2 2 2 2" xfId="48662"/>
    <cellStyle name="Normal 10 4 4 4 2 2 3" xfId="36229"/>
    <cellStyle name="Normal 10 4 4 4 2 3" xfId="18780"/>
    <cellStyle name="Normal 10 4 4 4 2 3 2" xfId="43655"/>
    <cellStyle name="Normal 10 4 4 4 2 4" xfId="31222"/>
    <cellStyle name="Normal 10 4 4 4 3" xfId="12798"/>
    <cellStyle name="Normal 10 4 4 4 3 2" xfId="25232"/>
    <cellStyle name="Normal 10 4 4 4 3 2 2" xfId="50107"/>
    <cellStyle name="Normal 10 4 4 4 3 3" xfId="37674"/>
    <cellStyle name="Normal 10 4 4 4 4" xfId="9239"/>
    <cellStyle name="Normal 10 4 4 4 4 2" xfId="21682"/>
    <cellStyle name="Normal 10 4 4 4 4 2 2" xfId="46557"/>
    <cellStyle name="Normal 10 4 4 4 4 3" xfId="34124"/>
    <cellStyle name="Normal 10 4 4 4 5" xfId="4221"/>
    <cellStyle name="Normal 10 4 4 4 5 2" xfId="16675"/>
    <cellStyle name="Normal 10 4 4 4 5 2 2" xfId="41550"/>
    <cellStyle name="Normal 10 4 4 4 5 3" xfId="29117"/>
    <cellStyle name="Normal 10 4 4 4 6" xfId="14983"/>
    <cellStyle name="Normal 10 4 4 4 6 2" xfId="39858"/>
    <cellStyle name="Normal 10 4 4 4 7" xfId="27417"/>
    <cellStyle name="Normal 10 4 4 5" xfId="1140"/>
    <cellStyle name="Normal 10 4 4 5 2" xfId="10301"/>
    <cellStyle name="Normal 10 4 4 5 2 2" xfId="22744"/>
    <cellStyle name="Normal 10 4 4 5 2 2 2" xfId="47619"/>
    <cellStyle name="Normal 10 4 4 5 2 3" xfId="35186"/>
    <cellStyle name="Normal 10 4 4 5 3" xfId="5285"/>
    <cellStyle name="Normal 10 4 4 5 3 2" xfId="17737"/>
    <cellStyle name="Normal 10 4 4 5 3 2 2" xfId="42612"/>
    <cellStyle name="Normal 10 4 4 5 3 3" xfId="30179"/>
    <cellStyle name="Normal 10 4 4 5 4" xfId="13940"/>
    <cellStyle name="Normal 10 4 4 5 4 2" xfId="38815"/>
    <cellStyle name="Normal 10 4 4 5 5" xfId="26374"/>
    <cellStyle name="Normal 10 4 4 6" xfId="7862"/>
    <cellStyle name="Normal 10 4 4 6 2" xfId="20308"/>
    <cellStyle name="Normal 10 4 4 6 2 2" xfId="45183"/>
    <cellStyle name="Normal 10 4 4 6 3" xfId="32750"/>
    <cellStyle name="Normal 10 4 4 7" xfId="11755"/>
    <cellStyle name="Normal 10 4 4 7 2" xfId="24189"/>
    <cellStyle name="Normal 10 4 4 7 2 2" xfId="49064"/>
    <cellStyle name="Normal 10 4 4 7 3" xfId="36631"/>
    <cellStyle name="Normal 10 4 4 8" xfId="6832"/>
    <cellStyle name="Normal 10 4 4 8 2" xfId="19281"/>
    <cellStyle name="Normal 10 4 4 8 2 2" xfId="44156"/>
    <cellStyle name="Normal 10 4 4 8 3" xfId="31723"/>
    <cellStyle name="Normal 10 4 4 9" xfId="2783"/>
    <cellStyle name="Normal 10 4 4 9 2" xfId="15301"/>
    <cellStyle name="Normal 10 4 4 9 2 2" xfId="40176"/>
    <cellStyle name="Normal 10 4 4 9 3" xfId="27735"/>
    <cellStyle name="Normal 10 4 4_Degree data" xfId="2041"/>
    <cellStyle name="Normal 10 4 5" xfId="215"/>
    <cellStyle name="Normal 10 4 5 2" xfId="1381"/>
    <cellStyle name="Normal 10 4 5 2 2" xfId="9080"/>
    <cellStyle name="Normal 10 4 5 2 2 2" xfId="21523"/>
    <cellStyle name="Normal 10 4 5 2 2 2 2" xfId="46398"/>
    <cellStyle name="Normal 10 4 5 2 2 3" xfId="33965"/>
    <cellStyle name="Normal 10 4 5 2 3" xfId="4062"/>
    <cellStyle name="Normal 10 4 5 2 3 2" xfId="16516"/>
    <cellStyle name="Normal 10 4 5 2 3 2 2" xfId="41391"/>
    <cellStyle name="Normal 10 4 5 2 3 3" xfId="28958"/>
    <cellStyle name="Normal 10 4 5 2 4" xfId="14181"/>
    <cellStyle name="Normal 10 4 5 2 4 2" xfId="39056"/>
    <cellStyle name="Normal 10 4 5 2 5" xfId="26615"/>
    <cellStyle name="Normal 10 4 5 3" xfId="5526"/>
    <cellStyle name="Normal 10 4 5 3 2" xfId="10542"/>
    <cellStyle name="Normal 10 4 5 3 2 2" xfId="22985"/>
    <cellStyle name="Normal 10 4 5 3 2 2 2" xfId="47860"/>
    <cellStyle name="Normal 10 4 5 3 2 3" xfId="35427"/>
    <cellStyle name="Normal 10 4 5 3 3" xfId="17978"/>
    <cellStyle name="Normal 10 4 5 3 3 2" xfId="42853"/>
    <cellStyle name="Normal 10 4 5 3 4" xfId="30420"/>
    <cellStyle name="Normal 10 4 5 4" xfId="8196"/>
    <cellStyle name="Normal 10 4 5 4 2" xfId="20640"/>
    <cellStyle name="Normal 10 4 5 4 2 2" xfId="45515"/>
    <cellStyle name="Normal 10 4 5 4 3" xfId="33082"/>
    <cellStyle name="Normal 10 4 5 5" xfId="11996"/>
    <cellStyle name="Normal 10 4 5 5 2" xfId="24430"/>
    <cellStyle name="Normal 10 4 5 5 2 2" xfId="49305"/>
    <cellStyle name="Normal 10 4 5 5 3" xfId="36872"/>
    <cellStyle name="Normal 10 4 5 6" xfId="6673"/>
    <cellStyle name="Normal 10 4 5 6 2" xfId="19122"/>
    <cellStyle name="Normal 10 4 5 6 2 2" xfId="43997"/>
    <cellStyle name="Normal 10 4 5 6 3" xfId="31564"/>
    <cellStyle name="Normal 10 4 5 7" xfId="3127"/>
    <cellStyle name="Normal 10 4 5 7 2" xfId="15633"/>
    <cellStyle name="Normal 10 4 5 7 2 2" xfId="40508"/>
    <cellStyle name="Normal 10 4 5 7 3" xfId="28067"/>
    <cellStyle name="Normal 10 4 5 8" xfId="13043"/>
    <cellStyle name="Normal 10 4 5 8 2" xfId="37918"/>
    <cellStyle name="Normal 10 4 5 9" xfId="25477"/>
    <cellStyle name="Normal 10 4 6" xfId="581"/>
    <cellStyle name="Normal 10 4 6 2" xfId="1729"/>
    <cellStyle name="Normal 10 4 6 2 2" xfId="9485"/>
    <cellStyle name="Normal 10 4 6 2 2 2" xfId="21928"/>
    <cellStyle name="Normal 10 4 6 2 2 2 2" xfId="46803"/>
    <cellStyle name="Normal 10 4 6 2 2 3" xfId="34370"/>
    <cellStyle name="Normal 10 4 6 2 3" xfId="4467"/>
    <cellStyle name="Normal 10 4 6 2 3 2" xfId="16921"/>
    <cellStyle name="Normal 10 4 6 2 3 2 2" xfId="41796"/>
    <cellStyle name="Normal 10 4 6 2 3 3" xfId="29363"/>
    <cellStyle name="Normal 10 4 6 2 4" xfId="14529"/>
    <cellStyle name="Normal 10 4 6 2 4 2" xfId="39404"/>
    <cellStyle name="Normal 10 4 6 2 5" xfId="26963"/>
    <cellStyle name="Normal 10 4 6 3" xfId="5875"/>
    <cellStyle name="Normal 10 4 6 3 2" xfId="10890"/>
    <cellStyle name="Normal 10 4 6 3 2 2" xfId="23333"/>
    <cellStyle name="Normal 10 4 6 3 2 2 2" xfId="48208"/>
    <cellStyle name="Normal 10 4 6 3 2 3" xfId="35775"/>
    <cellStyle name="Normal 10 4 6 3 3" xfId="18326"/>
    <cellStyle name="Normal 10 4 6 3 3 2" xfId="43201"/>
    <cellStyle name="Normal 10 4 6 3 4" xfId="30768"/>
    <cellStyle name="Normal 10 4 6 4" xfId="8601"/>
    <cellStyle name="Normal 10 4 6 4 2" xfId="21045"/>
    <cellStyle name="Normal 10 4 6 4 2 2" xfId="45920"/>
    <cellStyle name="Normal 10 4 6 4 3" xfId="33487"/>
    <cellStyle name="Normal 10 4 6 5" xfId="12344"/>
    <cellStyle name="Normal 10 4 6 5 2" xfId="24778"/>
    <cellStyle name="Normal 10 4 6 5 2 2" xfId="49653"/>
    <cellStyle name="Normal 10 4 6 5 3" xfId="37220"/>
    <cellStyle name="Normal 10 4 6 6" xfId="7078"/>
    <cellStyle name="Normal 10 4 6 6 2" xfId="19527"/>
    <cellStyle name="Normal 10 4 6 6 2 2" xfId="44402"/>
    <cellStyle name="Normal 10 4 6 6 3" xfId="31969"/>
    <cellStyle name="Normal 10 4 6 7" xfId="3532"/>
    <cellStyle name="Normal 10 4 6 7 2" xfId="16038"/>
    <cellStyle name="Normal 10 4 6 7 2 2" xfId="40913"/>
    <cellStyle name="Normal 10 4 6 7 3" xfId="28472"/>
    <cellStyle name="Normal 10 4 6 8" xfId="13390"/>
    <cellStyle name="Normal 10 4 6 8 2" xfId="38265"/>
    <cellStyle name="Normal 10 4 6 9" xfId="25824"/>
    <cellStyle name="Normal 10 4 7" xfId="2133"/>
    <cellStyle name="Normal 10 4 7 2" xfId="4772"/>
    <cellStyle name="Normal 10 4 7 2 2" xfId="9789"/>
    <cellStyle name="Normal 10 4 7 2 2 2" xfId="22232"/>
    <cellStyle name="Normal 10 4 7 2 2 2 2" xfId="47107"/>
    <cellStyle name="Normal 10 4 7 2 2 3" xfId="34674"/>
    <cellStyle name="Normal 10 4 7 2 3" xfId="17225"/>
    <cellStyle name="Normal 10 4 7 2 3 2" xfId="42100"/>
    <cellStyle name="Normal 10 4 7 2 4" xfId="29667"/>
    <cellStyle name="Normal 10 4 7 3" xfId="6170"/>
    <cellStyle name="Normal 10 4 7 3 2" xfId="11185"/>
    <cellStyle name="Normal 10 4 7 3 2 2" xfId="23628"/>
    <cellStyle name="Normal 10 4 7 3 2 2 2" xfId="48503"/>
    <cellStyle name="Normal 10 4 7 3 2 3" xfId="36070"/>
    <cellStyle name="Normal 10 4 7 3 3" xfId="18621"/>
    <cellStyle name="Normal 10 4 7 3 3 2" xfId="43496"/>
    <cellStyle name="Normal 10 4 7 3 4" xfId="31063"/>
    <cellStyle name="Normal 10 4 7 4" xfId="8035"/>
    <cellStyle name="Normal 10 4 7 4 2" xfId="20481"/>
    <cellStyle name="Normal 10 4 7 4 2 2" xfId="45356"/>
    <cellStyle name="Normal 10 4 7 4 3" xfId="32923"/>
    <cellStyle name="Normal 10 4 7 5" xfId="12639"/>
    <cellStyle name="Normal 10 4 7 5 2" xfId="25073"/>
    <cellStyle name="Normal 10 4 7 5 2 2" xfId="49948"/>
    <cellStyle name="Normal 10 4 7 5 3" xfId="37515"/>
    <cellStyle name="Normal 10 4 7 6" xfId="7383"/>
    <cellStyle name="Normal 10 4 7 6 2" xfId="19831"/>
    <cellStyle name="Normal 10 4 7 6 2 2" xfId="44706"/>
    <cellStyle name="Normal 10 4 7 6 3" xfId="32273"/>
    <cellStyle name="Normal 10 4 7 7" xfId="2962"/>
    <cellStyle name="Normal 10 4 7 7 2" xfId="15474"/>
    <cellStyle name="Normal 10 4 7 7 2 2" xfId="40349"/>
    <cellStyle name="Normal 10 4 7 7 3" xfId="27908"/>
    <cellStyle name="Normal 10 4 7 8" xfId="14824"/>
    <cellStyle name="Normal 10 4 7 8 2" xfId="39699"/>
    <cellStyle name="Normal 10 4 7 9" xfId="27258"/>
    <cellStyle name="Normal 10 4 8" xfId="981"/>
    <cellStyle name="Normal 10 4 8 2" xfId="11596"/>
    <cellStyle name="Normal 10 4 8 2 2" xfId="24030"/>
    <cellStyle name="Normal 10 4 8 2 2 2" xfId="48905"/>
    <cellStyle name="Normal 10 4 8 2 3" xfId="36472"/>
    <cellStyle name="Normal 10 4 8 3" xfId="8922"/>
    <cellStyle name="Normal 10 4 8 3 2" xfId="21365"/>
    <cellStyle name="Normal 10 4 8 3 2 2" xfId="46240"/>
    <cellStyle name="Normal 10 4 8 3 3" xfId="33807"/>
    <cellStyle name="Normal 10 4 8 4" xfId="3904"/>
    <cellStyle name="Normal 10 4 8 4 2" xfId="16358"/>
    <cellStyle name="Normal 10 4 8 4 2 2" xfId="41233"/>
    <cellStyle name="Normal 10 4 8 4 3" xfId="28800"/>
    <cellStyle name="Normal 10 4 8 5" xfId="13781"/>
    <cellStyle name="Normal 10 4 8 5 2" xfId="38656"/>
    <cellStyle name="Normal 10 4 8 6" xfId="26215"/>
    <cellStyle name="Normal 10 4 9" xfId="908"/>
    <cellStyle name="Normal 10 4 9 2" xfId="10140"/>
    <cellStyle name="Normal 10 4 9 2 2" xfId="22583"/>
    <cellStyle name="Normal 10 4 9 2 2 2" xfId="47458"/>
    <cellStyle name="Normal 10 4 9 2 3" xfId="35025"/>
    <cellStyle name="Normal 10 4 9 3" xfId="5124"/>
    <cellStyle name="Normal 10 4 9 3 2" xfId="17576"/>
    <cellStyle name="Normal 10 4 9 3 2 2" xfId="42451"/>
    <cellStyle name="Normal 10 4 9 3 3" xfId="30018"/>
    <cellStyle name="Normal 10 4 9 4" xfId="13708"/>
    <cellStyle name="Normal 10 4 9 4 2" xfId="38583"/>
    <cellStyle name="Normal 10 4 9 5" xfId="26142"/>
    <cellStyle name="Normal 10 4_Degree data" xfId="2065"/>
    <cellStyle name="Normal 10 5" xfId="170"/>
    <cellStyle name="Normal 10 5 10" xfId="6549"/>
    <cellStyle name="Normal 10 5 10 2" xfId="18998"/>
    <cellStyle name="Normal 10 5 10 2 2" xfId="43873"/>
    <cellStyle name="Normal 10 5 10 3" xfId="31440"/>
    <cellStyle name="Normal 10 5 11" xfId="2717"/>
    <cellStyle name="Normal 10 5 11 2" xfId="15235"/>
    <cellStyle name="Normal 10 5 11 2 2" xfId="40110"/>
    <cellStyle name="Normal 10 5 11 3" xfId="27669"/>
    <cellStyle name="Normal 10 5 12" xfId="13000"/>
    <cellStyle name="Normal 10 5 12 2" xfId="37875"/>
    <cellStyle name="Normal 10 5 13" xfId="25434"/>
    <cellStyle name="Normal 10 5 2" xfId="421"/>
    <cellStyle name="Normal 10 5 2 10" xfId="13236"/>
    <cellStyle name="Normal 10 5 2 10 2" xfId="38111"/>
    <cellStyle name="Normal 10 5 2 11" xfId="25670"/>
    <cellStyle name="Normal 10 5 2 2" xfId="781"/>
    <cellStyle name="Normal 10 5 2 2 2" xfId="1388"/>
    <cellStyle name="Normal 10 5 2 2 2 2" xfId="9492"/>
    <cellStyle name="Normal 10 5 2 2 2 2 2" xfId="21935"/>
    <cellStyle name="Normal 10 5 2 2 2 2 2 2" xfId="46810"/>
    <cellStyle name="Normal 10 5 2 2 2 2 3" xfId="34377"/>
    <cellStyle name="Normal 10 5 2 2 2 3" xfId="4474"/>
    <cellStyle name="Normal 10 5 2 2 2 3 2" xfId="16928"/>
    <cellStyle name="Normal 10 5 2 2 2 3 2 2" xfId="41803"/>
    <cellStyle name="Normal 10 5 2 2 2 3 3" xfId="29370"/>
    <cellStyle name="Normal 10 5 2 2 2 4" xfId="14188"/>
    <cellStyle name="Normal 10 5 2 2 2 4 2" xfId="39063"/>
    <cellStyle name="Normal 10 5 2 2 2 5" xfId="26622"/>
    <cellStyle name="Normal 10 5 2 2 3" xfId="5533"/>
    <cellStyle name="Normal 10 5 2 2 3 2" xfId="10549"/>
    <cellStyle name="Normal 10 5 2 2 3 2 2" xfId="22992"/>
    <cellStyle name="Normal 10 5 2 2 3 2 2 2" xfId="47867"/>
    <cellStyle name="Normal 10 5 2 2 3 2 3" xfId="35434"/>
    <cellStyle name="Normal 10 5 2 2 3 3" xfId="17985"/>
    <cellStyle name="Normal 10 5 2 2 3 3 2" xfId="42860"/>
    <cellStyle name="Normal 10 5 2 2 3 4" xfId="30427"/>
    <cellStyle name="Normal 10 5 2 2 4" xfId="8608"/>
    <cellStyle name="Normal 10 5 2 2 4 2" xfId="21052"/>
    <cellStyle name="Normal 10 5 2 2 4 2 2" xfId="45927"/>
    <cellStyle name="Normal 10 5 2 2 4 3" xfId="33494"/>
    <cellStyle name="Normal 10 5 2 2 5" xfId="12003"/>
    <cellStyle name="Normal 10 5 2 2 5 2" xfId="24437"/>
    <cellStyle name="Normal 10 5 2 2 5 2 2" xfId="49312"/>
    <cellStyle name="Normal 10 5 2 2 5 3" xfId="36879"/>
    <cellStyle name="Normal 10 5 2 2 6" xfId="7085"/>
    <cellStyle name="Normal 10 5 2 2 6 2" xfId="19534"/>
    <cellStyle name="Normal 10 5 2 2 6 2 2" xfId="44409"/>
    <cellStyle name="Normal 10 5 2 2 6 3" xfId="31976"/>
    <cellStyle name="Normal 10 5 2 2 7" xfId="3539"/>
    <cellStyle name="Normal 10 5 2 2 7 2" xfId="16045"/>
    <cellStyle name="Normal 10 5 2 2 7 2 2" xfId="40920"/>
    <cellStyle name="Normal 10 5 2 2 7 3" xfId="28479"/>
    <cellStyle name="Normal 10 5 2 2 8" xfId="13583"/>
    <cellStyle name="Normal 10 5 2 2 8 2" xfId="38458"/>
    <cellStyle name="Normal 10 5 2 2 9" xfId="26017"/>
    <cellStyle name="Normal 10 5 2 3" xfId="1736"/>
    <cellStyle name="Normal 10 5 2 3 2" xfId="4965"/>
    <cellStyle name="Normal 10 5 2 3 2 2" xfId="9982"/>
    <cellStyle name="Normal 10 5 2 3 2 2 2" xfId="22425"/>
    <cellStyle name="Normal 10 5 2 3 2 2 2 2" xfId="47300"/>
    <cellStyle name="Normal 10 5 2 3 2 2 3" xfId="34867"/>
    <cellStyle name="Normal 10 5 2 3 2 3" xfId="17418"/>
    <cellStyle name="Normal 10 5 2 3 2 3 2" xfId="42293"/>
    <cellStyle name="Normal 10 5 2 3 2 4" xfId="29860"/>
    <cellStyle name="Normal 10 5 2 3 3" xfId="5882"/>
    <cellStyle name="Normal 10 5 2 3 3 2" xfId="10897"/>
    <cellStyle name="Normal 10 5 2 3 3 2 2" xfId="23340"/>
    <cellStyle name="Normal 10 5 2 3 3 2 2 2" xfId="48215"/>
    <cellStyle name="Normal 10 5 2 3 3 2 3" xfId="35782"/>
    <cellStyle name="Normal 10 5 2 3 3 3" xfId="18333"/>
    <cellStyle name="Normal 10 5 2 3 3 3 2" xfId="43208"/>
    <cellStyle name="Normal 10 5 2 3 3 4" xfId="30775"/>
    <cellStyle name="Normal 10 5 2 3 4" xfId="8389"/>
    <cellStyle name="Normal 10 5 2 3 4 2" xfId="20833"/>
    <cellStyle name="Normal 10 5 2 3 4 2 2" xfId="45708"/>
    <cellStyle name="Normal 10 5 2 3 4 3" xfId="33275"/>
    <cellStyle name="Normal 10 5 2 3 5" xfId="12351"/>
    <cellStyle name="Normal 10 5 2 3 5 2" xfId="24785"/>
    <cellStyle name="Normal 10 5 2 3 5 2 2" xfId="49660"/>
    <cellStyle name="Normal 10 5 2 3 5 3" xfId="37227"/>
    <cellStyle name="Normal 10 5 2 3 6" xfId="7576"/>
    <cellStyle name="Normal 10 5 2 3 6 2" xfId="20024"/>
    <cellStyle name="Normal 10 5 2 3 6 2 2" xfId="44899"/>
    <cellStyle name="Normal 10 5 2 3 6 3" xfId="32466"/>
    <cellStyle name="Normal 10 5 2 3 7" xfId="3320"/>
    <cellStyle name="Normal 10 5 2 3 7 2" xfId="15826"/>
    <cellStyle name="Normal 10 5 2 3 7 2 2" xfId="40701"/>
    <cellStyle name="Normal 10 5 2 3 7 3" xfId="28260"/>
    <cellStyle name="Normal 10 5 2 3 8" xfId="14536"/>
    <cellStyle name="Normal 10 5 2 3 8 2" xfId="39411"/>
    <cellStyle name="Normal 10 5 2 3 9" xfId="26970"/>
    <cellStyle name="Normal 10 5 2 4" xfId="2339"/>
    <cellStyle name="Normal 10 5 2 4 2" xfId="6363"/>
    <cellStyle name="Normal 10 5 2 4 2 2" xfId="11378"/>
    <cellStyle name="Normal 10 5 2 4 2 2 2" xfId="23821"/>
    <cellStyle name="Normal 10 5 2 4 2 2 2 2" xfId="48696"/>
    <cellStyle name="Normal 10 5 2 4 2 2 3" xfId="36263"/>
    <cellStyle name="Normal 10 5 2 4 2 3" xfId="18814"/>
    <cellStyle name="Normal 10 5 2 4 2 3 2" xfId="43689"/>
    <cellStyle name="Normal 10 5 2 4 2 4" xfId="31256"/>
    <cellStyle name="Normal 10 5 2 4 3" xfId="12832"/>
    <cellStyle name="Normal 10 5 2 4 3 2" xfId="25266"/>
    <cellStyle name="Normal 10 5 2 4 3 2 2" xfId="50141"/>
    <cellStyle name="Normal 10 5 2 4 3 3" xfId="37708"/>
    <cellStyle name="Normal 10 5 2 4 4" xfId="9273"/>
    <cellStyle name="Normal 10 5 2 4 4 2" xfId="21716"/>
    <cellStyle name="Normal 10 5 2 4 4 2 2" xfId="46591"/>
    <cellStyle name="Normal 10 5 2 4 4 3" xfId="34158"/>
    <cellStyle name="Normal 10 5 2 4 5" xfId="4255"/>
    <cellStyle name="Normal 10 5 2 4 5 2" xfId="16709"/>
    <cellStyle name="Normal 10 5 2 4 5 2 2" xfId="41584"/>
    <cellStyle name="Normal 10 5 2 4 5 3" xfId="29151"/>
    <cellStyle name="Normal 10 5 2 4 6" xfId="15017"/>
    <cellStyle name="Normal 10 5 2 4 6 2" xfId="39892"/>
    <cellStyle name="Normal 10 5 2 4 7" xfId="27451"/>
    <cellStyle name="Normal 10 5 2 5" xfId="1174"/>
    <cellStyle name="Normal 10 5 2 5 2" xfId="10335"/>
    <cellStyle name="Normal 10 5 2 5 2 2" xfId="22778"/>
    <cellStyle name="Normal 10 5 2 5 2 2 2" xfId="47653"/>
    <cellStyle name="Normal 10 5 2 5 2 3" xfId="35220"/>
    <cellStyle name="Normal 10 5 2 5 3" xfId="5319"/>
    <cellStyle name="Normal 10 5 2 5 3 2" xfId="17771"/>
    <cellStyle name="Normal 10 5 2 5 3 2 2" xfId="42646"/>
    <cellStyle name="Normal 10 5 2 5 3 3" xfId="30213"/>
    <cellStyle name="Normal 10 5 2 5 4" xfId="13974"/>
    <cellStyle name="Normal 10 5 2 5 4 2" xfId="38849"/>
    <cellStyle name="Normal 10 5 2 5 5" xfId="26408"/>
    <cellStyle name="Normal 10 5 2 6" xfId="7896"/>
    <cellStyle name="Normal 10 5 2 6 2" xfId="20342"/>
    <cellStyle name="Normal 10 5 2 6 2 2" xfId="45217"/>
    <cellStyle name="Normal 10 5 2 6 3" xfId="32784"/>
    <cellStyle name="Normal 10 5 2 7" xfId="11789"/>
    <cellStyle name="Normal 10 5 2 7 2" xfId="24223"/>
    <cellStyle name="Normal 10 5 2 7 2 2" xfId="49098"/>
    <cellStyle name="Normal 10 5 2 7 3" xfId="36665"/>
    <cellStyle name="Normal 10 5 2 8" xfId="6866"/>
    <cellStyle name="Normal 10 5 2 8 2" xfId="19315"/>
    <cellStyle name="Normal 10 5 2 8 2 2" xfId="44190"/>
    <cellStyle name="Normal 10 5 2 8 3" xfId="31757"/>
    <cellStyle name="Normal 10 5 2 9" xfId="2817"/>
    <cellStyle name="Normal 10 5 2 9 2" xfId="15335"/>
    <cellStyle name="Normal 10 5 2 9 2 2" xfId="40210"/>
    <cellStyle name="Normal 10 5 2 9 3" xfId="27769"/>
    <cellStyle name="Normal 10 5 2_Degree data" xfId="2061"/>
    <cellStyle name="Normal 10 5 3" xfId="319"/>
    <cellStyle name="Normal 10 5 3 2" xfId="1387"/>
    <cellStyle name="Normal 10 5 3 2 2" xfId="9173"/>
    <cellStyle name="Normal 10 5 3 2 2 2" xfId="21616"/>
    <cellStyle name="Normal 10 5 3 2 2 2 2" xfId="46491"/>
    <cellStyle name="Normal 10 5 3 2 2 3" xfId="34058"/>
    <cellStyle name="Normal 10 5 3 2 3" xfId="4155"/>
    <cellStyle name="Normal 10 5 3 2 3 2" xfId="16609"/>
    <cellStyle name="Normal 10 5 3 2 3 2 2" xfId="41484"/>
    <cellStyle name="Normal 10 5 3 2 3 3" xfId="29051"/>
    <cellStyle name="Normal 10 5 3 2 4" xfId="14187"/>
    <cellStyle name="Normal 10 5 3 2 4 2" xfId="39062"/>
    <cellStyle name="Normal 10 5 3 2 5" xfId="26621"/>
    <cellStyle name="Normal 10 5 3 3" xfId="5532"/>
    <cellStyle name="Normal 10 5 3 3 2" xfId="10548"/>
    <cellStyle name="Normal 10 5 3 3 2 2" xfId="22991"/>
    <cellStyle name="Normal 10 5 3 3 2 2 2" xfId="47866"/>
    <cellStyle name="Normal 10 5 3 3 2 3" xfId="35433"/>
    <cellStyle name="Normal 10 5 3 3 3" xfId="17984"/>
    <cellStyle name="Normal 10 5 3 3 3 2" xfId="42859"/>
    <cellStyle name="Normal 10 5 3 3 4" xfId="30426"/>
    <cellStyle name="Normal 10 5 3 4" xfId="8289"/>
    <cellStyle name="Normal 10 5 3 4 2" xfId="20733"/>
    <cellStyle name="Normal 10 5 3 4 2 2" xfId="45608"/>
    <cellStyle name="Normal 10 5 3 4 3" xfId="33175"/>
    <cellStyle name="Normal 10 5 3 5" xfId="12002"/>
    <cellStyle name="Normal 10 5 3 5 2" xfId="24436"/>
    <cellStyle name="Normal 10 5 3 5 2 2" xfId="49311"/>
    <cellStyle name="Normal 10 5 3 5 3" xfId="36878"/>
    <cellStyle name="Normal 10 5 3 6" xfId="6766"/>
    <cellStyle name="Normal 10 5 3 6 2" xfId="19215"/>
    <cellStyle name="Normal 10 5 3 6 2 2" xfId="44090"/>
    <cellStyle name="Normal 10 5 3 6 3" xfId="31657"/>
    <cellStyle name="Normal 10 5 3 7" xfId="3220"/>
    <cellStyle name="Normal 10 5 3 7 2" xfId="15726"/>
    <cellStyle name="Normal 10 5 3 7 2 2" xfId="40601"/>
    <cellStyle name="Normal 10 5 3 7 3" xfId="28160"/>
    <cellStyle name="Normal 10 5 3 8" xfId="13136"/>
    <cellStyle name="Normal 10 5 3 8 2" xfId="38011"/>
    <cellStyle name="Normal 10 5 3 9" xfId="25570"/>
    <cellStyle name="Normal 10 5 4" xfId="680"/>
    <cellStyle name="Normal 10 5 4 2" xfId="1735"/>
    <cellStyle name="Normal 10 5 4 2 2" xfId="9491"/>
    <cellStyle name="Normal 10 5 4 2 2 2" xfId="21934"/>
    <cellStyle name="Normal 10 5 4 2 2 2 2" xfId="46809"/>
    <cellStyle name="Normal 10 5 4 2 2 3" xfId="34376"/>
    <cellStyle name="Normal 10 5 4 2 3" xfId="4473"/>
    <cellStyle name="Normal 10 5 4 2 3 2" xfId="16927"/>
    <cellStyle name="Normal 10 5 4 2 3 2 2" xfId="41802"/>
    <cellStyle name="Normal 10 5 4 2 3 3" xfId="29369"/>
    <cellStyle name="Normal 10 5 4 2 4" xfId="14535"/>
    <cellStyle name="Normal 10 5 4 2 4 2" xfId="39410"/>
    <cellStyle name="Normal 10 5 4 2 5" xfId="26969"/>
    <cellStyle name="Normal 10 5 4 3" xfId="5881"/>
    <cellStyle name="Normal 10 5 4 3 2" xfId="10896"/>
    <cellStyle name="Normal 10 5 4 3 2 2" xfId="23339"/>
    <cellStyle name="Normal 10 5 4 3 2 2 2" xfId="48214"/>
    <cellStyle name="Normal 10 5 4 3 2 3" xfId="35781"/>
    <cellStyle name="Normal 10 5 4 3 3" xfId="18332"/>
    <cellStyle name="Normal 10 5 4 3 3 2" xfId="43207"/>
    <cellStyle name="Normal 10 5 4 3 4" xfId="30774"/>
    <cellStyle name="Normal 10 5 4 4" xfId="8607"/>
    <cellStyle name="Normal 10 5 4 4 2" xfId="21051"/>
    <cellStyle name="Normal 10 5 4 4 2 2" xfId="45926"/>
    <cellStyle name="Normal 10 5 4 4 3" xfId="33493"/>
    <cellStyle name="Normal 10 5 4 5" xfId="12350"/>
    <cellStyle name="Normal 10 5 4 5 2" xfId="24784"/>
    <cellStyle name="Normal 10 5 4 5 2 2" xfId="49659"/>
    <cellStyle name="Normal 10 5 4 5 3" xfId="37226"/>
    <cellStyle name="Normal 10 5 4 6" xfId="7084"/>
    <cellStyle name="Normal 10 5 4 6 2" xfId="19533"/>
    <cellStyle name="Normal 10 5 4 6 2 2" xfId="44408"/>
    <cellStyle name="Normal 10 5 4 6 3" xfId="31975"/>
    <cellStyle name="Normal 10 5 4 7" xfId="3538"/>
    <cellStyle name="Normal 10 5 4 7 2" xfId="16044"/>
    <cellStyle name="Normal 10 5 4 7 2 2" xfId="40919"/>
    <cellStyle name="Normal 10 5 4 7 3" xfId="28478"/>
    <cellStyle name="Normal 10 5 4 8" xfId="13483"/>
    <cellStyle name="Normal 10 5 4 8 2" xfId="38358"/>
    <cellStyle name="Normal 10 5 4 9" xfId="25917"/>
    <cellStyle name="Normal 10 5 5" xfId="2237"/>
    <cellStyle name="Normal 10 5 5 2" xfId="4865"/>
    <cellStyle name="Normal 10 5 5 2 2" xfId="9882"/>
    <cellStyle name="Normal 10 5 5 2 2 2" xfId="22325"/>
    <cellStyle name="Normal 10 5 5 2 2 2 2" xfId="47200"/>
    <cellStyle name="Normal 10 5 5 2 2 3" xfId="34767"/>
    <cellStyle name="Normal 10 5 5 2 3" xfId="17318"/>
    <cellStyle name="Normal 10 5 5 2 3 2" xfId="42193"/>
    <cellStyle name="Normal 10 5 5 2 4" xfId="29760"/>
    <cellStyle name="Normal 10 5 5 3" xfId="6263"/>
    <cellStyle name="Normal 10 5 5 3 2" xfId="11278"/>
    <cellStyle name="Normal 10 5 5 3 2 2" xfId="23721"/>
    <cellStyle name="Normal 10 5 5 3 2 2 2" xfId="48596"/>
    <cellStyle name="Normal 10 5 5 3 2 3" xfId="36163"/>
    <cellStyle name="Normal 10 5 5 3 3" xfId="18714"/>
    <cellStyle name="Normal 10 5 5 3 3 2" xfId="43589"/>
    <cellStyle name="Normal 10 5 5 3 4" xfId="31156"/>
    <cellStyle name="Normal 10 5 5 4" xfId="8070"/>
    <cellStyle name="Normal 10 5 5 4 2" xfId="20516"/>
    <cellStyle name="Normal 10 5 5 4 2 2" xfId="45391"/>
    <cellStyle name="Normal 10 5 5 4 3" xfId="32958"/>
    <cellStyle name="Normal 10 5 5 5" xfId="12732"/>
    <cellStyle name="Normal 10 5 5 5 2" xfId="25166"/>
    <cellStyle name="Normal 10 5 5 5 2 2" xfId="50041"/>
    <cellStyle name="Normal 10 5 5 5 3" xfId="37608"/>
    <cellStyle name="Normal 10 5 5 6" xfId="7476"/>
    <cellStyle name="Normal 10 5 5 6 2" xfId="19924"/>
    <cellStyle name="Normal 10 5 5 6 2 2" xfId="44799"/>
    <cellStyle name="Normal 10 5 5 6 3" xfId="32366"/>
    <cellStyle name="Normal 10 5 5 7" xfId="2999"/>
    <cellStyle name="Normal 10 5 5 7 2" xfId="15509"/>
    <cellStyle name="Normal 10 5 5 7 2 2" xfId="40384"/>
    <cellStyle name="Normal 10 5 5 7 3" xfId="27943"/>
    <cellStyle name="Normal 10 5 5 8" xfId="14917"/>
    <cellStyle name="Normal 10 5 5 8 2" xfId="39792"/>
    <cellStyle name="Normal 10 5 5 9" xfId="27351"/>
    <cellStyle name="Normal 10 5 6" xfId="1074"/>
    <cellStyle name="Normal 10 5 6 2" xfId="8956"/>
    <cellStyle name="Normal 10 5 6 2 2" xfId="21399"/>
    <cellStyle name="Normal 10 5 6 2 2 2" xfId="46274"/>
    <cellStyle name="Normal 10 5 6 2 3" xfId="33841"/>
    <cellStyle name="Normal 10 5 6 3" xfId="3938"/>
    <cellStyle name="Normal 10 5 6 3 2" xfId="16392"/>
    <cellStyle name="Normal 10 5 6 3 2 2" xfId="41267"/>
    <cellStyle name="Normal 10 5 6 3 3" xfId="28834"/>
    <cellStyle name="Normal 10 5 6 4" xfId="13874"/>
    <cellStyle name="Normal 10 5 6 4 2" xfId="38749"/>
    <cellStyle name="Normal 10 5 6 5" xfId="26308"/>
    <cellStyle name="Normal 10 5 7" xfId="5219"/>
    <cellStyle name="Normal 10 5 7 2" xfId="10235"/>
    <cellStyle name="Normal 10 5 7 2 2" xfId="22678"/>
    <cellStyle name="Normal 10 5 7 2 2 2" xfId="47553"/>
    <cellStyle name="Normal 10 5 7 2 3" xfId="35120"/>
    <cellStyle name="Normal 10 5 7 3" xfId="17671"/>
    <cellStyle name="Normal 10 5 7 3 2" xfId="42546"/>
    <cellStyle name="Normal 10 5 7 4" xfId="30113"/>
    <cellStyle name="Normal 10 5 8" xfId="7796"/>
    <cellStyle name="Normal 10 5 8 2" xfId="20242"/>
    <cellStyle name="Normal 10 5 8 2 2" xfId="45117"/>
    <cellStyle name="Normal 10 5 8 3" xfId="32684"/>
    <cellStyle name="Normal 10 5 9" xfId="11689"/>
    <cellStyle name="Normal 10 5 9 2" xfId="24123"/>
    <cellStyle name="Normal 10 5 9 2 2" xfId="48998"/>
    <cellStyle name="Normal 10 5 9 3" xfId="36565"/>
    <cellStyle name="Normal 10 5_Degree data" xfId="2062"/>
    <cellStyle name="Normal 10 6" xfId="537"/>
    <cellStyle name="Normal 10 6 2" xfId="1362"/>
    <cellStyle name="Normal 10 6 2 2" xfId="9466"/>
    <cellStyle name="Normal 10 6 2 2 2" xfId="21909"/>
    <cellStyle name="Normal 10 6 2 2 2 2" xfId="46784"/>
    <cellStyle name="Normal 10 6 2 2 3" xfId="34351"/>
    <cellStyle name="Normal 10 6 2 3" xfId="4448"/>
    <cellStyle name="Normal 10 6 2 3 2" xfId="16902"/>
    <cellStyle name="Normal 10 6 2 3 2 2" xfId="41777"/>
    <cellStyle name="Normal 10 6 2 3 3" xfId="29344"/>
    <cellStyle name="Normal 10 6 2 4" xfId="14162"/>
    <cellStyle name="Normal 10 6 2 4 2" xfId="39037"/>
    <cellStyle name="Normal 10 6 2 5" xfId="26596"/>
    <cellStyle name="Normal 10 6 3" xfId="5507"/>
    <cellStyle name="Normal 10 6 3 2" xfId="10523"/>
    <cellStyle name="Normal 10 6 3 2 2" xfId="22966"/>
    <cellStyle name="Normal 10 6 3 2 2 2" xfId="47841"/>
    <cellStyle name="Normal 10 6 3 2 3" xfId="35408"/>
    <cellStyle name="Normal 10 6 3 3" xfId="17959"/>
    <cellStyle name="Normal 10 6 3 3 2" xfId="42834"/>
    <cellStyle name="Normal 10 6 3 4" xfId="30401"/>
    <cellStyle name="Normal 10 6 4" xfId="8582"/>
    <cellStyle name="Normal 10 6 4 2" xfId="21026"/>
    <cellStyle name="Normal 10 6 4 2 2" xfId="45901"/>
    <cellStyle name="Normal 10 6 4 3" xfId="33468"/>
    <cellStyle name="Normal 10 6 5" xfId="11977"/>
    <cellStyle name="Normal 10 6 5 2" xfId="24411"/>
    <cellStyle name="Normal 10 6 5 2 2" xfId="49286"/>
    <cellStyle name="Normal 10 6 5 3" xfId="36853"/>
    <cellStyle name="Normal 10 6 6" xfId="7059"/>
    <cellStyle name="Normal 10 6 6 2" xfId="19508"/>
    <cellStyle name="Normal 10 6 6 2 2" xfId="44383"/>
    <cellStyle name="Normal 10 6 6 3" xfId="31950"/>
    <cellStyle name="Normal 10 6 7" xfId="3513"/>
    <cellStyle name="Normal 10 6 7 2" xfId="16019"/>
    <cellStyle name="Normal 10 6 7 2 2" xfId="40894"/>
    <cellStyle name="Normal 10 6 7 3" xfId="28453"/>
    <cellStyle name="Normal 10 6 8" xfId="13347"/>
    <cellStyle name="Normal 10 6 8 2" xfId="38222"/>
    <cellStyle name="Normal 10 6 9" xfId="25781"/>
    <cellStyle name="Normal 10 7" xfId="1710"/>
    <cellStyle name="Normal 10 7 2" xfId="4729"/>
    <cellStyle name="Normal 10 7 2 2" xfId="9746"/>
    <cellStyle name="Normal 10 7 2 2 2" xfId="22189"/>
    <cellStyle name="Normal 10 7 2 2 2 2" xfId="47064"/>
    <cellStyle name="Normal 10 7 2 2 3" xfId="34631"/>
    <cellStyle name="Normal 10 7 2 3" xfId="17182"/>
    <cellStyle name="Normal 10 7 2 3 2" xfId="42057"/>
    <cellStyle name="Normal 10 7 2 4" xfId="29624"/>
    <cellStyle name="Normal 10 7 3" xfId="5856"/>
    <cellStyle name="Normal 10 7 3 2" xfId="10871"/>
    <cellStyle name="Normal 10 7 3 2 2" xfId="23314"/>
    <cellStyle name="Normal 10 7 3 2 2 2" xfId="48189"/>
    <cellStyle name="Normal 10 7 3 2 3" xfId="35756"/>
    <cellStyle name="Normal 10 7 3 3" xfId="18307"/>
    <cellStyle name="Normal 10 7 3 3 2" xfId="43182"/>
    <cellStyle name="Normal 10 7 3 4" xfId="30749"/>
    <cellStyle name="Normal 10 7 4" xfId="8872"/>
    <cellStyle name="Normal 10 7 4 2" xfId="21315"/>
    <cellStyle name="Normal 10 7 4 2 2" xfId="46190"/>
    <cellStyle name="Normal 10 7 4 3" xfId="33757"/>
    <cellStyle name="Normal 10 7 5" xfId="12325"/>
    <cellStyle name="Normal 10 7 5 2" xfId="24759"/>
    <cellStyle name="Normal 10 7 5 2 2" xfId="49634"/>
    <cellStyle name="Normal 10 7 5 3" xfId="37201"/>
    <cellStyle name="Normal 10 7 6" xfId="7340"/>
    <cellStyle name="Normal 10 7 6 2" xfId="19788"/>
    <cellStyle name="Normal 10 7 6 2 2" xfId="44663"/>
    <cellStyle name="Normal 10 7 6 3" xfId="32230"/>
    <cellStyle name="Normal 10 7 7" xfId="3854"/>
    <cellStyle name="Normal 10 7 7 2" xfId="16308"/>
    <cellStyle name="Normal 10 7 7 2 2" xfId="41183"/>
    <cellStyle name="Normal 10 7 7 3" xfId="28750"/>
    <cellStyle name="Normal 10 7 8" xfId="14510"/>
    <cellStyle name="Normal 10 7 8 2" xfId="39385"/>
    <cellStyle name="Normal 10 7 9" xfId="26944"/>
    <cellStyle name="Normal 10 8" xfId="2034"/>
    <cellStyle name="Normal 10 8 2" xfId="6127"/>
    <cellStyle name="Normal 10 8 2 2" xfId="11142"/>
    <cellStyle name="Normal 10 8 2 2 2" xfId="23585"/>
    <cellStyle name="Normal 10 8 2 2 2 2" xfId="48460"/>
    <cellStyle name="Normal 10 8 2 2 3" xfId="36027"/>
    <cellStyle name="Normal 10 8 2 3" xfId="18578"/>
    <cellStyle name="Normal 10 8 2 3 2" xfId="43453"/>
    <cellStyle name="Normal 10 8 2 4" xfId="31020"/>
    <cellStyle name="Normal 10 8 3" xfId="12596"/>
    <cellStyle name="Normal 10 8 3 2" xfId="25030"/>
    <cellStyle name="Normal 10 8 3 2 2" xfId="49905"/>
    <cellStyle name="Normal 10 8 3 3" xfId="37472"/>
    <cellStyle name="Normal 10 8 4" xfId="10092"/>
    <cellStyle name="Normal 10 8 4 2" xfId="22535"/>
    <cellStyle name="Normal 10 8 4 2 2" xfId="47410"/>
    <cellStyle name="Normal 10 8 4 3" xfId="34977"/>
    <cellStyle name="Normal 10 8 5" xfId="5075"/>
    <cellStyle name="Normal 10 8 5 2" xfId="17528"/>
    <cellStyle name="Normal 10 8 5 2 2" xfId="42403"/>
    <cellStyle name="Normal 10 8 5 3" xfId="29970"/>
    <cellStyle name="Normal 10 8 6" xfId="14781"/>
    <cellStyle name="Normal 10 8 6 2" xfId="39656"/>
    <cellStyle name="Normal 10 8 7" xfId="27215"/>
    <cellStyle name="Normal 10 9" xfId="938"/>
    <cellStyle name="Normal 10 9 2" xfId="11553"/>
    <cellStyle name="Normal 10 9 2 2" xfId="23987"/>
    <cellStyle name="Normal 10 9 2 2 2" xfId="48862"/>
    <cellStyle name="Normal 10 9 2 3" xfId="36429"/>
    <cellStyle name="Normal 10 9 3" xfId="10096"/>
    <cellStyle name="Normal 10 9 3 2" xfId="22539"/>
    <cellStyle name="Normal 10 9 3 2 2" xfId="47414"/>
    <cellStyle name="Normal 10 9 3 3" xfId="34981"/>
    <cellStyle name="Normal 10 9 4" xfId="5080"/>
    <cellStyle name="Normal 10 9 4 2" xfId="17532"/>
    <cellStyle name="Normal 10 9 4 2 2" xfId="42407"/>
    <cellStyle name="Normal 10 9 4 3" xfId="29974"/>
    <cellStyle name="Normal 10 9 5" xfId="13738"/>
    <cellStyle name="Normal 10 9 5 2" xfId="38613"/>
    <cellStyle name="Normal 10 9 6" xfId="26172"/>
    <cellStyle name="Normal 10_Degree data" xfId="1983"/>
    <cellStyle name="Normal 100" xfId="11505"/>
    <cellStyle name="Normal 101" xfId="6484"/>
    <cellStyle name="Normal 102" xfId="7336"/>
    <cellStyle name="Normal 103" xfId="12941"/>
    <cellStyle name="Normal 11" xfId="118"/>
    <cellStyle name="Normal 12" xfId="73"/>
    <cellStyle name="Normal 12 2" xfId="126"/>
    <cellStyle name="Normal 12 3" xfId="109"/>
    <cellStyle name="Normal 13" xfId="22"/>
    <cellStyle name="Normal 13 2" xfId="74"/>
    <cellStyle name="Normal 13 3" xfId="120"/>
    <cellStyle name="Normal 13 3 2" xfId="211"/>
    <cellStyle name="Normal 13 3 3" xfId="249"/>
    <cellStyle name="Normal 14" xfId="72"/>
    <cellStyle name="Normal 14 2" xfId="125"/>
    <cellStyle name="Normal 14 3" xfId="107"/>
    <cellStyle name="Normal 15" xfId="108"/>
    <cellStyle name="Normal 15 2" xfId="890"/>
    <cellStyle name="Normal 15 2 10" xfId="26125"/>
    <cellStyle name="Normal 15 2 2" xfId="1737"/>
    <cellStyle name="Normal 15 2 2 2" xfId="5073"/>
    <cellStyle name="Normal 15 2 2 2 2" xfId="10090"/>
    <cellStyle name="Normal 15 2 2 2 2 2" xfId="22533"/>
    <cellStyle name="Normal 15 2 2 2 2 2 2" xfId="47408"/>
    <cellStyle name="Normal 15 2 2 2 2 3" xfId="34975"/>
    <cellStyle name="Normal 15 2 2 2 3" xfId="17526"/>
    <cellStyle name="Normal 15 2 2 2 3 2" xfId="42401"/>
    <cellStyle name="Normal 15 2 2 2 4" xfId="29968"/>
    <cellStyle name="Normal 15 2 2 3" xfId="5883"/>
    <cellStyle name="Normal 15 2 2 3 2" xfId="10898"/>
    <cellStyle name="Normal 15 2 2 3 2 2" xfId="23341"/>
    <cellStyle name="Normal 15 2 2 3 2 2 2" xfId="48216"/>
    <cellStyle name="Normal 15 2 2 3 2 3" xfId="35783"/>
    <cellStyle name="Normal 15 2 2 3 3" xfId="18334"/>
    <cellStyle name="Normal 15 2 2 3 3 2" xfId="43209"/>
    <cellStyle name="Normal 15 2 2 3 4" xfId="30776"/>
    <cellStyle name="Normal 15 2 2 4" xfId="8869"/>
    <cellStyle name="Normal 15 2 2 4 2" xfId="21312"/>
    <cellStyle name="Normal 15 2 2 4 2 2" xfId="46187"/>
    <cellStyle name="Normal 15 2 2 4 3" xfId="33754"/>
    <cellStyle name="Normal 15 2 2 5" xfId="12352"/>
    <cellStyle name="Normal 15 2 2 5 2" xfId="24786"/>
    <cellStyle name="Normal 15 2 2 5 2 2" xfId="49661"/>
    <cellStyle name="Normal 15 2 2 5 3" xfId="37228"/>
    <cellStyle name="Normal 15 2 2 6" xfId="7684"/>
    <cellStyle name="Normal 15 2 2 6 2" xfId="20132"/>
    <cellStyle name="Normal 15 2 2 6 2 2" xfId="45007"/>
    <cellStyle name="Normal 15 2 2 6 3" xfId="32574"/>
    <cellStyle name="Normal 15 2 2 7" xfId="3851"/>
    <cellStyle name="Normal 15 2 2 7 2" xfId="16305"/>
    <cellStyle name="Normal 15 2 2 7 2 2" xfId="41180"/>
    <cellStyle name="Normal 15 2 2 7 3" xfId="28747"/>
    <cellStyle name="Normal 15 2 2 8" xfId="14537"/>
    <cellStyle name="Normal 15 2 2 8 2" xfId="39412"/>
    <cellStyle name="Normal 15 2 2 9" xfId="26971"/>
    <cellStyle name="Normal 15 2 3" xfId="2452"/>
    <cellStyle name="Normal 15 2 3 2" xfId="6471"/>
    <cellStyle name="Normal 15 2 3 2 2" xfId="11486"/>
    <cellStyle name="Normal 15 2 3 2 2 2" xfId="23929"/>
    <cellStyle name="Normal 15 2 3 2 2 2 2" xfId="48804"/>
    <cellStyle name="Normal 15 2 3 2 2 3" xfId="36371"/>
    <cellStyle name="Normal 15 2 3 2 3" xfId="18922"/>
    <cellStyle name="Normal 15 2 3 2 3 2" xfId="43797"/>
    <cellStyle name="Normal 15 2 3 2 4" xfId="31364"/>
    <cellStyle name="Normal 15 2 3 3" xfId="12940"/>
    <cellStyle name="Normal 15 2 3 3 2" xfId="25374"/>
    <cellStyle name="Normal 15 2 3 3 2 2" xfId="50249"/>
    <cellStyle name="Normal 15 2 3 3 3" xfId="37816"/>
    <cellStyle name="Normal 15 2 3 4" xfId="9493"/>
    <cellStyle name="Normal 15 2 3 4 2" xfId="21936"/>
    <cellStyle name="Normal 15 2 3 4 2 2" xfId="46811"/>
    <cellStyle name="Normal 15 2 3 4 3" xfId="34378"/>
    <cellStyle name="Normal 15 2 3 5" xfId="4475"/>
    <cellStyle name="Normal 15 2 3 5 2" xfId="16929"/>
    <cellStyle name="Normal 15 2 3 5 2 2" xfId="41804"/>
    <cellStyle name="Normal 15 2 3 5 3" xfId="29371"/>
    <cellStyle name="Normal 15 2 3 6" xfId="15125"/>
    <cellStyle name="Normal 15 2 3 6 2" xfId="40000"/>
    <cellStyle name="Normal 15 2 3 7" xfId="27559"/>
    <cellStyle name="Normal 15 2 4" xfId="1389"/>
    <cellStyle name="Normal 15 2 4 2" xfId="10550"/>
    <cellStyle name="Normal 15 2 4 2 2" xfId="22993"/>
    <cellStyle name="Normal 15 2 4 2 2 2" xfId="47868"/>
    <cellStyle name="Normal 15 2 4 2 3" xfId="35435"/>
    <cellStyle name="Normal 15 2 4 3" xfId="5534"/>
    <cellStyle name="Normal 15 2 4 3 2" xfId="17986"/>
    <cellStyle name="Normal 15 2 4 3 2 2" xfId="42861"/>
    <cellStyle name="Normal 15 2 4 3 3" xfId="30428"/>
    <cellStyle name="Normal 15 2 4 4" xfId="14189"/>
    <cellStyle name="Normal 15 2 4 4 2" xfId="39064"/>
    <cellStyle name="Normal 15 2 4 5" xfId="26623"/>
    <cellStyle name="Normal 15 2 5" xfId="8609"/>
    <cellStyle name="Normal 15 2 5 2" xfId="21053"/>
    <cellStyle name="Normal 15 2 5 2 2" xfId="45928"/>
    <cellStyle name="Normal 15 2 5 3" xfId="33495"/>
    <cellStyle name="Normal 15 2 6" xfId="12004"/>
    <cellStyle name="Normal 15 2 6 2" xfId="24438"/>
    <cellStyle name="Normal 15 2 6 2 2" xfId="49313"/>
    <cellStyle name="Normal 15 2 6 3" xfId="36880"/>
    <cellStyle name="Normal 15 2 7" xfId="7086"/>
    <cellStyle name="Normal 15 2 7 2" xfId="19535"/>
    <cellStyle name="Normal 15 2 7 2 2" xfId="44410"/>
    <cellStyle name="Normal 15 2 7 3" xfId="31977"/>
    <cellStyle name="Normal 15 2 8" xfId="3540"/>
    <cellStyle name="Normal 15 2 8 2" xfId="16046"/>
    <cellStyle name="Normal 15 2 8 2 2" xfId="40921"/>
    <cellStyle name="Normal 15 2 8 3" xfId="28480"/>
    <cellStyle name="Normal 15 2 9" xfId="13691"/>
    <cellStyle name="Normal 15 2 9 2" xfId="38566"/>
    <cellStyle name="Normal 15 2_Degree data" xfId="2360"/>
    <cellStyle name="Normal 16" xfId="23"/>
    <cellStyle name="Normal 17" xfId="24"/>
    <cellStyle name="Normal 18" xfId="25"/>
    <cellStyle name="Normal 19" xfId="48"/>
    <cellStyle name="Normal 19 2" xfId="134"/>
    <cellStyle name="Normal 19 3" xfId="102"/>
    <cellStyle name="Normal 2" xfId="3"/>
    <cellStyle name="Normal 2 2" xfId="12"/>
    <cellStyle name="Normal 2 2 2" xfId="16"/>
    <cellStyle name="Normal 2 2 3" xfId="61"/>
    <cellStyle name="Normal 2 3" xfId="13"/>
    <cellStyle name="Normal 2 3 2" xfId="17"/>
    <cellStyle name="Normal 2 4" xfId="95"/>
    <cellStyle name="Normal 2 4 2" xfId="527"/>
    <cellStyle name="Normal 2 4 2 2" xfId="891"/>
    <cellStyle name="Normal 2 5" xfId="18"/>
    <cellStyle name="Normal 2 5 10" xfId="200"/>
    <cellStyle name="Normal 2 5 10 10" xfId="13030"/>
    <cellStyle name="Normal 2 5 10 10 2" xfId="37905"/>
    <cellStyle name="Normal 2 5 10 11" xfId="25464"/>
    <cellStyle name="Normal 2 5 10 2" xfId="567"/>
    <cellStyle name="Normal 2 5 10 2 2" xfId="1391"/>
    <cellStyle name="Normal 2 5 10 2 2 2" xfId="9495"/>
    <cellStyle name="Normal 2 5 10 2 2 2 2" xfId="21938"/>
    <cellStyle name="Normal 2 5 10 2 2 2 2 2" xfId="46813"/>
    <cellStyle name="Normal 2 5 10 2 2 2 3" xfId="34380"/>
    <cellStyle name="Normal 2 5 10 2 2 3" xfId="4477"/>
    <cellStyle name="Normal 2 5 10 2 2 3 2" xfId="16931"/>
    <cellStyle name="Normal 2 5 10 2 2 3 2 2" xfId="41806"/>
    <cellStyle name="Normal 2 5 10 2 2 3 3" xfId="29373"/>
    <cellStyle name="Normal 2 5 10 2 2 4" xfId="14191"/>
    <cellStyle name="Normal 2 5 10 2 2 4 2" xfId="39066"/>
    <cellStyle name="Normal 2 5 10 2 2 5" xfId="26625"/>
    <cellStyle name="Normal 2 5 10 2 3" xfId="5536"/>
    <cellStyle name="Normal 2 5 10 2 3 2" xfId="10552"/>
    <cellStyle name="Normal 2 5 10 2 3 2 2" xfId="22995"/>
    <cellStyle name="Normal 2 5 10 2 3 2 2 2" xfId="47870"/>
    <cellStyle name="Normal 2 5 10 2 3 2 3" xfId="35437"/>
    <cellStyle name="Normal 2 5 10 2 3 3" xfId="17988"/>
    <cellStyle name="Normal 2 5 10 2 3 3 2" xfId="42863"/>
    <cellStyle name="Normal 2 5 10 2 3 4" xfId="30430"/>
    <cellStyle name="Normal 2 5 10 2 4" xfId="8611"/>
    <cellStyle name="Normal 2 5 10 2 4 2" xfId="21055"/>
    <cellStyle name="Normal 2 5 10 2 4 2 2" xfId="45930"/>
    <cellStyle name="Normal 2 5 10 2 4 3" xfId="33497"/>
    <cellStyle name="Normal 2 5 10 2 5" xfId="12006"/>
    <cellStyle name="Normal 2 5 10 2 5 2" xfId="24440"/>
    <cellStyle name="Normal 2 5 10 2 5 2 2" xfId="49315"/>
    <cellStyle name="Normal 2 5 10 2 5 3" xfId="36882"/>
    <cellStyle name="Normal 2 5 10 2 6" xfId="7088"/>
    <cellStyle name="Normal 2 5 10 2 6 2" xfId="19537"/>
    <cellStyle name="Normal 2 5 10 2 6 2 2" xfId="44412"/>
    <cellStyle name="Normal 2 5 10 2 6 3" xfId="31979"/>
    <cellStyle name="Normal 2 5 10 2 7" xfId="3542"/>
    <cellStyle name="Normal 2 5 10 2 7 2" xfId="16048"/>
    <cellStyle name="Normal 2 5 10 2 7 2 2" xfId="40923"/>
    <cellStyle name="Normal 2 5 10 2 7 3" xfId="28482"/>
    <cellStyle name="Normal 2 5 10 2 8" xfId="13377"/>
    <cellStyle name="Normal 2 5 10 2 8 2" xfId="38252"/>
    <cellStyle name="Normal 2 5 10 2 9" xfId="25811"/>
    <cellStyle name="Normal 2 5 10 3" xfId="1739"/>
    <cellStyle name="Normal 2 5 10 3 2" xfId="4759"/>
    <cellStyle name="Normal 2 5 10 3 2 2" xfId="9776"/>
    <cellStyle name="Normal 2 5 10 3 2 2 2" xfId="22219"/>
    <cellStyle name="Normal 2 5 10 3 2 2 2 2" xfId="47094"/>
    <cellStyle name="Normal 2 5 10 3 2 2 3" xfId="34661"/>
    <cellStyle name="Normal 2 5 10 3 2 3" xfId="17212"/>
    <cellStyle name="Normal 2 5 10 3 2 3 2" xfId="42087"/>
    <cellStyle name="Normal 2 5 10 3 2 4" xfId="29654"/>
    <cellStyle name="Normal 2 5 10 3 3" xfId="5885"/>
    <cellStyle name="Normal 2 5 10 3 3 2" xfId="10900"/>
    <cellStyle name="Normal 2 5 10 3 3 2 2" xfId="23343"/>
    <cellStyle name="Normal 2 5 10 3 3 2 2 2" xfId="48218"/>
    <cellStyle name="Normal 2 5 10 3 3 2 3" xfId="35785"/>
    <cellStyle name="Normal 2 5 10 3 3 3" xfId="18336"/>
    <cellStyle name="Normal 2 5 10 3 3 3 2" xfId="43211"/>
    <cellStyle name="Normal 2 5 10 3 3 4" xfId="30778"/>
    <cellStyle name="Normal 2 5 10 3 4" xfId="8863"/>
    <cellStyle name="Normal 2 5 10 3 4 2" xfId="21306"/>
    <cellStyle name="Normal 2 5 10 3 4 2 2" xfId="46181"/>
    <cellStyle name="Normal 2 5 10 3 4 3" xfId="33748"/>
    <cellStyle name="Normal 2 5 10 3 5" xfId="12354"/>
    <cellStyle name="Normal 2 5 10 3 5 2" xfId="24788"/>
    <cellStyle name="Normal 2 5 10 3 5 2 2" xfId="49663"/>
    <cellStyle name="Normal 2 5 10 3 5 3" xfId="37230"/>
    <cellStyle name="Normal 2 5 10 3 6" xfId="7370"/>
    <cellStyle name="Normal 2 5 10 3 6 2" xfId="19818"/>
    <cellStyle name="Normal 2 5 10 3 6 2 2" xfId="44693"/>
    <cellStyle name="Normal 2 5 10 3 6 3" xfId="32260"/>
    <cellStyle name="Normal 2 5 10 3 7" xfId="3845"/>
    <cellStyle name="Normal 2 5 10 3 7 2" xfId="16299"/>
    <cellStyle name="Normal 2 5 10 3 7 2 2" xfId="41174"/>
    <cellStyle name="Normal 2 5 10 3 7 3" xfId="28741"/>
    <cellStyle name="Normal 2 5 10 3 8" xfId="14539"/>
    <cellStyle name="Normal 2 5 10 3 8 2" xfId="39414"/>
    <cellStyle name="Normal 2 5 10 3 9" xfId="26973"/>
    <cellStyle name="Normal 2 5 10 4" xfId="2118"/>
    <cellStyle name="Normal 2 5 10 4 2" xfId="6157"/>
    <cellStyle name="Normal 2 5 10 4 2 2" xfId="11172"/>
    <cellStyle name="Normal 2 5 10 4 2 2 2" xfId="23615"/>
    <cellStyle name="Normal 2 5 10 4 2 2 2 2" xfId="48490"/>
    <cellStyle name="Normal 2 5 10 4 2 2 3" xfId="36057"/>
    <cellStyle name="Normal 2 5 10 4 2 3" xfId="18608"/>
    <cellStyle name="Normal 2 5 10 4 2 3 2" xfId="43483"/>
    <cellStyle name="Normal 2 5 10 4 2 4" xfId="31050"/>
    <cellStyle name="Normal 2 5 10 4 3" xfId="12626"/>
    <cellStyle name="Normal 2 5 10 4 3 2" xfId="25060"/>
    <cellStyle name="Normal 2 5 10 4 3 2 2" xfId="49935"/>
    <cellStyle name="Normal 2 5 10 4 3 3" xfId="37502"/>
    <cellStyle name="Normal 2 5 10 4 4" xfId="9067"/>
    <cellStyle name="Normal 2 5 10 4 4 2" xfId="21510"/>
    <cellStyle name="Normal 2 5 10 4 4 2 2" xfId="46385"/>
    <cellStyle name="Normal 2 5 10 4 4 3" xfId="33952"/>
    <cellStyle name="Normal 2 5 10 4 5" xfId="4049"/>
    <cellStyle name="Normal 2 5 10 4 5 2" xfId="16503"/>
    <cellStyle name="Normal 2 5 10 4 5 2 2" xfId="41378"/>
    <cellStyle name="Normal 2 5 10 4 5 3" xfId="28945"/>
    <cellStyle name="Normal 2 5 10 4 6" xfId="14811"/>
    <cellStyle name="Normal 2 5 10 4 6 2" xfId="39686"/>
    <cellStyle name="Normal 2 5 10 4 7" xfId="27245"/>
    <cellStyle name="Normal 2 5 10 5" xfId="968"/>
    <cellStyle name="Normal 2 5 10 5 2" xfId="10127"/>
    <cellStyle name="Normal 2 5 10 5 2 2" xfId="22570"/>
    <cellStyle name="Normal 2 5 10 5 2 2 2" xfId="47445"/>
    <cellStyle name="Normal 2 5 10 5 2 3" xfId="35012"/>
    <cellStyle name="Normal 2 5 10 5 3" xfId="5111"/>
    <cellStyle name="Normal 2 5 10 5 3 2" xfId="17563"/>
    <cellStyle name="Normal 2 5 10 5 3 2 2" xfId="42438"/>
    <cellStyle name="Normal 2 5 10 5 3 3" xfId="30005"/>
    <cellStyle name="Normal 2 5 10 5 4" xfId="13768"/>
    <cellStyle name="Normal 2 5 10 5 4 2" xfId="38643"/>
    <cellStyle name="Normal 2 5 10 5 5" xfId="26202"/>
    <cellStyle name="Normal 2 5 10 6" xfId="8183"/>
    <cellStyle name="Normal 2 5 10 6 2" xfId="20627"/>
    <cellStyle name="Normal 2 5 10 6 2 2" xfId="45502"/>
    <cellStyle name="Normal 2 5 10 6 3" xfId="33069"/>
    <cellStyle name="Normal 2 5 10 7" xfId="11583"/>
    <cellStyle name="Normal 2 5 10 7 2" xfId="24017"/>
    <cellStyle name="Normal 2 5 10 7 2 2" xfId="48892"/>
    <cellStyle name="Normal 2 5 10 7 3" xfId="36459"/>
    <cellStyle name="Normal 2 5 10 8" xfId="6660"/>
    <cellStyle name="Normal 2 5 10 8 2" xfId="19109"/>
    <cellStyle name="Normal 2 5 10 8 2 2" xfId="43984"/>
    <cellStyle name="Normal 2 5 10 8 3" xfId="31551"/>
    <cellStyle name="Normal 2 5 10 9" xfId="3114"/>
    <cellStyle name="Normal 2 5 10 9 2" xfId="15620"/>
    <cellStyle name="Normal 2 5 10 9 2 2" xfId="40495"/>
    <cellStyle name="Normal 2 5 10 9 3" xfId="28054"/>
    <cellStyle name="Normal 2 5 10_Degree data" xfId="2229"/>
    <cellStyle name="Normal 2 5 11" xfId="535"/>
    <cellStyle name="Normal 2 5 11 2" xfId="1390"/>
    <cellStyle name="Normal 2 5 11 2 2" xfId="9494"/>
    <cellStyle name="Normal 2 5 11 2 2 2" xfId="21937"/>
    <cellStyle name="Normal 2 5 11 2 2 2 2" xfId="46812"/>
    <cellStyle name="Normal 2 5 11 2 2 3" xfId="34379"/>
    <cellStyle name="Normal 2 5 11 2 3" xfId="4476"/>
    <cellStyle name="Normal 2 5 11 2 3 2" xfId="16930"/>
    <cellStyle name="Normal 2 5 11 2 3 2 2" xfId="41805"/>
    <cellStyle name="Normal 2 5 11 2 3 3" xfId="29372"/>
    <cellStyle name="Normal 2 5 11 2 4" xfId="14190"/>
    <cellStyle name="Normal 2 5 11 2 4 2" xfId="39065"/>
    <cellStyle name="Normal 2 5 11 2 5" xfId="26624"/>
    <cellStyle name="Normal 2 5 11 3" xfId="5535"/>
    <cellStyle name="Normal 2 5 11 3 2" xfId="10551"/>
    <cellStyle name="Normal 2 5 11 3 2 2" xfId="22994"/>
    <cellStyle name="Normal 2 5 11 3 2 2 2" xfId="47869"/>
    <cellStyle name="Normal 2 5 11 3 2 3" xfId="35436"/>
    <cellStyle name="Normal 2 5 11 3 3" xfId="17987"/>
    <cellStyle name="Normal 2 5 11 3 3 2" xfId="42862"/>
    <cellStyle name="Normal 2 5 11 3 4" xfId="30429"/>
    <cellStyle name="Normal 2 5 11 4" xfId="8610"/>
    <cellStyle name="Normal 2 5 11 4 2" xfId="21054"/>
    <cellStyle name="Normal 2 5 11 4 2 2" xfId="45929"/>
    <cellStyle name="Normal 2 5 11 4 3" xfId="33496"/>
    <cellStyle name="Normal 2 5 11 5" xfId="12005"/>
    <cellStyle name="Normal 2 5 11 5 2" xfId="24439"/>
    <cellStyle name="Normal 2 5 11 5 2 2" xfId="49314"/>
    <cellStyle name="Normal 2 5 11 5 3" xfId="36881"/>
    <cellStyle name="Normal 2 5 11 6" xfId="7087"/>
    <cellStyle name="Normal 2 5 11 6 2" xfId="19536"/>
    <cellStyle name="Normal 2 5 11 6 2 2" xfId="44411"/>
    <cellStyle name="Normal 2 5 11 6 3" xfId="31978"/>
    <cellStyle name="Normal 2 5 11 7" xfId="3541"/>
    <cellStyle name="Normal 2 5 11 7 2" xfId="16047"/>
    <cellStyle name="Normal 2 5 11 7 2 2" xfId="40922"/>
    <cellStyle name="Normal 2 5 11 7 3" xfId="28481"/>
    <cellStyle name="Normal 2 5 11 8" xfId="13345"/>
    <cellStyle name="Normal 2 5 11 8 2" xfId="38220"/>
    <cellStyle name="Normal 2 5 11 9" xfId="25779"/>
    <cellStyle name="Normal 2 5 12" xfId="1738"/>
    <cellStyle name="Normal 2 5 12 2" xfId="4727"/>
    <cellStyle name="Normal 2 5 12 2 2" xfId="9744"/>
    <cellStyle name="Normal 2 5 12 2 2 2" xfId="22187"/>
    <cellStyle name="Normal 2 5 12 2 2 2 2" xfId="47062"/>
    <cellStyle name="Normal 2 5 12 2 2 3" xfId="34629"/>
    <cellStyle name="Normal 2 5 12 2 3" xfId="17180"/>
    <cellStyle name="Normal 2 5 12 2 3 2" xfId="42055"/>
    <cellStyle name="Normal 2 5 12 2 4" xfId="29622"/>
    <cellStyle name="Normal 2 5 12 3" xfId="5884"/>
    <cellStyle name="Normal 2 5 12 3 2" xfId="10899"/>
    <cellStyle name="Normal 2 5 12 3 2 2" xfId="23342"/>
    <cellStyle name="Normal 2 5 12 3 2 2 2" xfId="48217"/>
    <cellStyle name="Normal 2 5 12 3 2 3" xfId="35784"/>
    <cellStyle name="Normal 2 5 12 3 3" xfId="18335"/>
    <cellStyle name="Normal 2 5 12 3 3 2" xfId="43210"/>
    <cellStyle name="Normal 2 5 12 3 4" xfId="30777"/>
    <cellStyle name="Normal 2 5 12 4" xfId="8010"/>
    <cellStyle name="Normal 2 5 12 4 2" xfId="20456"/>
    <cellStyle name="Normal 2 5 12 4 2 2" xfId="45331"/>
    <cellStyle name="Normal 2 5 12 4 3" xfId="32898"/>
    <cellStyle name="Normal 2 5 12 5" xfId="12353"/>
    <cellStyle name="Normal 2 5 12 5 2" xfId="24787"/>
    <cellStyle name="Normal 2 5 12 5 2 2" xfId="49662"/>
    <cellStyle name="Normal 2 5 12 5 3" xfId="37229"/>
    <cellStyle name="Normal 2 5 12 6" xfId="7338"/>
    <cellStyle name="Normal 2 5 12 6 2" xfId="19786"/>
    <cellStyle name="Normal 2 5 12 6 2 2" xfId="44661"/>
    <cellStyle name="Normal 2 5 12 6 3" xfId="32228"/>
    <cellStyle name="Normal 2 5 12 7" xfId="2931"/>
    <cellStyle name="Normal 2 5 12 7 2" xfId="15449"/>
    <cellStyle name="Normal 2 5 12 7 2 2" xfId="40324"/>
    <cellStyle name="Normal 2 5 12 7 3" xfId="27883"/>
    <cellStyle name="Normal 2 5 12 8" xfId="14538"/>
    <cellStyle name="Normal 2 5 12 8 2" xfId="39413"/>
    <cellStyle name="Normal 2 5 12 9" xfId="26972"/>
    <cellStyle name="Normal 2 5 13" xfId="2031"/>
    <cellStyle name="Normal 2 5 13 2" xfId="6125"/>
    <cellStyle name="Normal 2 5 13 2 2" xfId="11140"/>
    <cellStyle name="Normal 2 5 13 2 2 2" xfId="23583"/>
    <cellStyle name="Normal 2 5 13 2 2 2 2" xfId="48458"/>
    <cellStyle name="Normal 2 5 13 2 2 3" xfId="36025"/>
    <cellStyle name="Normal 2 5 13 2 3" xfId="18576"/>
    <cellStyle name="Normal 2 5 13 2 3 2" xfId="43451"/>
    <cellStyle name="Normal 2 5 13 2 4" xfId="31018"/>
    <cellStyle name="Normal 2 5 13 3" xfId="12594"/>
    <cellStyle name="Normal 2 5 13 3 2" xfId="25028"/>
    <cellStyle name="Normal 2 5 13 3 2 2" xfId="49903"/>
    <cellStyle name="Normal 2 5 13 3 3" xfId="37470"/>
    <cellStyle name="Normal 2 5 13 4" xfId="8896"/>
    <cellStyle name="Normal 2 5 13 4 2" xfId="21339"/>
    <cellStyle name="Normal 2 5 13 4 2 2" xfId="46214"/>
    <cellStyle name="Normal 2 5 13 4 3" xfId="33781"/>
    <cellStyle name="Normal 2 5 13 5" xfId="3878"/>
    <cellStyle name="Normal 2 5 13 5 2" xfId="16332"/>
    <cellStyle name="Normal 2 5 13 5 2 2" xfId="41207"/>
    <cellStyle name="Normal 2 5 13 5 3" xfId="28774"/>
    <cellStyle name="Normal 2 5 13 6" xfId="14779"/>
    <cellStyle name="Normal 2 5 13 6 2" xfId="39654"/>
    <cellStyle name="Normal 2 5 13 7" xfId="27213"/>
    <cellStyle name="Normal 2 5 14" xfId="936"/>
    <cellStyle name="Normal 2 5 14 2" xfId="11551"/>
    <cellStyle name="Normal 2 5 14 2 2" xfId="23985"/>
    <cellStyle name="Normal 2 5 14 2 2 2" xfId="48860"/>
    <cellStyle name="Normal 2 5 14 2 3" xfId="36427"/>
    <cellStyle name="Normal 2 5 14 3" xfId="10094"/>
    <cellStyle name="Normal 2 5 14 3 2" xfId="22537"/>
    <cellStyle name="Normal 2 5 14 3 2 2" xfId="47412"/>
    <cellStyle name="Normal 2 5 14 3 3" xfId="34979"/>
    <cellStyle name="Normal 2 5 14 4" xfId="5078"/>
    <cellStyle name="Normal 2 5 14 4 2" xfId="17530"/>
    <cellStyle name="Normal 2 5 14 4 2 2" xfId="42405"/>
    <cellStyle name="Normal 2 5 14 4 3" xfId="29972"/>
    <cellStyle name="Normal 2 5 14 5" xfId="13736"/>
    <cellStyle name="Normal 2 5 14 5 2" xfId="38611"/>
    <cellStyle name="Normal 2 5 14 6" xfId="26170"/>
    <cellStyle name="Normal 2 5 15" xfId="896"/>
    <cellStyle name="Normal 2 5 15 2" xfId="7690"/>
    <cellStyle name="Normal 2 5 15 2 2" xfId="20136"/>
    <cellStyle name="Normal 2 5 15 2 2 2" xfId="45011"/>
    <cellStyle name="Normal 2 5 15 2 3" xfId="32578"/>
    <cellStyle name="Normal 2 5 15 3" xfId="13696"/>
    <cellStyle name="Normal 2 5 15 3 2" xfId="38571"/>
    <cellStyle name="Normal 2 5 15 4" xfId="26130"/>
    <cellStyle name="Normal 2 5 16" xfId="11511"/>
    <cellStyle name="Normal 2 5 16 2" xfId="23945"/>
    <cellStyle name="Normal 2 5 16 2 2" xfId="48820"/>
    <cellStyle name="Normal 2 5 16 3" xfId="36387"/>
    <cellStyle name="Normal 2 5 17" xfId="6490"/>
    <cellStyle name="Normal 2 5 17 2" xfId="18939"/>
    <cellStyle name="Normal 2 5 17 2 2" xfId="43814"/>
    <cellStyle name="Normal 2 5 17 3" xfId="31381"/>
    <cellStyle name="Normal 2 5 18" xfId="2607"/>
    <cellStyle name="Normal 2 5 18 2" xfId="15129"/>
    <cellStyle name="Normal 2 5 18 2 2" xfId="40004"/>
    <cellStyle name="Normal 2 5 18 3" xfId="27563"/>
    <cellStyle name="Normal 2 5 19" xfId="12942"/>
    <cellStyle name="Normal 2 5 19 2" xfId="37817"/>
    <cellStyle name="Normal 2 5 2" xfId="88"/>
    <cellStyle name="Normal 2 5 2 10" xfId="2060"/>
    <cellStyle name="Normal 2 5 2 10 2" xfId="6133"/>
    <cellStyle name="Normal 2 5 2 10 2 2" xfId="11148"/>
    <cellStyle name="Normal 2 5 2 10 2 2 2" xfId="23591"/>
    <cellStyle name="Normal 2 5 2 10 2 2 2 2" xfId="48466"/>
    <cellStyle name="Normal 2 5 2 10 2 2 3" xfId="36033"/>
    <cellStyle name="Normal 2 5 2 10 2 3" xfId="18584"/>
    <cellStyle name="Normal 2 5 2 10 2 3 2" xfId="43459"/>
    <cellStyle name="Normal 2 5 2 10 2 4" xfId="31026"/>
    <cellStyle name="Normal 2 5 2 10 3" xfId="12602"/>
    <cellStyle name="Normal 2 5 2 10 3 2" xfId="25036"/>
    <cellStyle name="Normal 2 5 2 10 3 2 2" xfId="49911"/>
    <cellStyle name="Normal 2 5 2 10 3 3" xfId="37478"/>
    <cellStyle name="Normal 2 5 2 10 4" xfId="8909"/>
    <cellStyle name="Normal 2 5 2 10 4 2" xfId="21352"/>
    <cellStyle name="Normal 2 5 2 10 4 2 2" xfId="46227"/>
    <cellStyle name="Normal 2 5 2 10 4 3" xfId="33794"/>
    <cellStyle name="Normal 2 5 2 10 5" xfId="3891"/>
    <cellStyle name="Normal 2 5 2 10 5 2" xfId="16345"/>
    <cellStyle name="Normal 2 5 2 10 5 2 2" xfId="41220"/>
    <cellStyle name="Normal 2 5 2 10 5 3" xfId="28787"/>
    <cellStyle name="Normal 2 5 2 10 6" xfId="14787"/>
    <cellStyle name="Normal 2 5 2 10 6 2" xfId="39662"/>
    <cellStyle name="Normal 2 5 2 10 7" xfId="27221"/>
    <cellStyle name="Normal 2 5 2 11" xfId="944"/>
    <cellStyle name="Normal 2 5 2 11 2" xfId="11559"/>
    <cellStyle name="Normal 2 5 2 11 2 2" xfId="23993"/>
    <cellStyle name="Normal 2 5 2 11 2 2 2" xfId="48868"/>
    <cellStyle name="Normal 2 5 2 11 2 3" xfId="36435"/>
    <cellStyle name="Normal 2 5 2 11 3" xfId="10103"/>
    <cellStyle name="Normal 2 5 2 11 3 2" xfId="22546"/>
    <cellStyle name="Normal 2 5 2 11 3 2 2" xfId="47421"/>
    <cellStyle name="Normal 2 5 2 11 3 3" xfId="34988"/>
    <cellStyle name="Normal 2 5 2 11 4" xfId="5087"/>
    <cellStyle name="Normal 2 5 2 11 4 2" xfId="17539"/>
    <cellStyle name="Normal 2 5 2 11 4 2 2" xfId="42414"/>
    <cellStyle name="Normal 2 5 2 11 4 3" xfId="29981"/>
    <cellStyle name="Normal 2 5 2 11 5" xfId="13744"/>
    <cellStyle name="Normal 2 5 2 11 5 2" xfId="38619"/>
    <cellStyle name="Normal 2 5 2 11 6" xfId="26178"/>
    <cellStyle name="Normal 2 5 2 12" xfId="904"/>
    <cellStyle name="Normal 2 5 2 12 2" xfId="7698"/>
    <cellStyle name="Normal 2 5 2 12 2 2" xfId="20144"/>
    <cellStyle name="Normal 2 5 2 12 2 2 2" xfId="45019"/>
    <cellStyle name="Normal 2 5 2 12 2 3" xfId="32586"/>
    <cellStyle name="Normal 2 5 2 12 3" xfId="13704"/>
    <cellStyle name="Normal 2 5 2 12 3 2" xfId="38579"/>
    <cellStyle name="Normal 2 5 2 12 4" xfId="26138"/>
    <cellStyle name="Normal 2 5 2 13" xfId="11519"/>
    <cellStyle name="Normal 2 5 2 13 2" xfId="23953"/>
    <cellStyle name="Normal 2 5 2 13 2 2" xfId="48828"/>
    <cellStyle name="Normal 2 5 2 13 3" xfId="36395"/>
    <cellStyle name="Normal 2 5 2 14" xfId="6503"/>
    <cellStyle name="Normal 2 5 2 14 2" xfId="18952"/>
    <cellStyle name="Normal 2 5 2 14 2 2" xfId="43827"/>
    <cellStyle name="Normal 2 5 2 14 3" xfId="31394"/>
    <cellStyle name="Normal 2 5 2 15" xfId="2618"/>
    <cellStyle name="Normal 2 5 2 15 2" xfId="15137"/>
    <cellStyle name="Normal 2 5 2 15 2 2" xfId="40012"/>
    <cellStyle name="Normal 2 5 2 15 3" xfId="27571"/>
    <cellStyle name="Normal 2 5 2 16" xfId="12952"/>
    <cellStyle name="Normal 2 5 2 16 2" xfId="37827"/>
    <cellStyle name="Normal 2 5 2 17" xfId="25386"/>
    <cellStyle name="Normal 2 5 2 2" xfId="132"/>
    <cellStyle name="Normal 2 5 2 2 10" xfId="926"/>
    <cellStyle name="Normal 2 5 2 2 10 2" xfId="7723"/>
    <cellStyle name="Normal 2 5 2 2 10 2 2" xfId="20169"/>
    <cellStyle name="Normal 2 5 2 2 10 2 2 2" xfId="45044"/>
    <cellStyle name="Normal 2 5 2 2 10 2 3" xfId="32611"/>
    <cellStyle name="Normal 2 5 2 2 10 3" xfId="13726"/>
    <cellStyle name="Normal 2 5 2 2 10 3 2" xfId="38601"/>
    <cellStyle name="Normal 2 5 2 2 10 4" xfId="26160"/>
    <cellStyle name="Normal 2 5 2 2 11" xfId="11541"/>
    <cellStyle name="Normal 2 5 2 2 11 2" xfId="23975"/>
    <cellStyle name="Normal 2 5 2 2 11 2 2" xfId="48850"/>
    <cellStyle name="Normal 2 5 2 2 11 3" xfId="36417"/>
    <cellStyle name="Normal 2 5 2 2 12" xfId="6533"/>
    <cellStyle name="Normal 2 5 2 2 12 2" xfId="18982"/>
    <cellStyle name="Normal 2 5 2 2 12 2 2" xfId="43857"/>
    <cellStyle name="Normal 2 5 2 2 12 3" xfId="31424"/>
    <cellStyle name="Normal 2 5 2 2 13" xfId="2644"/>
    <cellStyle name="Normal 2 5 2 2 13 2" xfId="15162"/>
    <cellStyle name="Normal 2 5 2 2 13 2 2" xfId="40037"/>
    <cellStyle name="Normal 2 5 2 2 13 3" xfId="27596"/>
    <cellStyle name="Normal 2 5 2 2 14" xfId="12964"/>
    <cellStyle name="Normal 2 5 2 2 14 2" xfId="37839"/>
    <cellStyle name="Normal 2 5 2 2 15" xfId="25398"/>
    <cellStyle name="Normal 2 5 2 2 2" xfId="158"/>
    <cellStyle name="Normal 2 5 2 2 2 10" xfId="6576"/>
    <cellStyle name="Normal 2 5 2 2 2 10 2" xfId="19025"/>
    <cellStyle name="Normal 2 5 2 2 2 10 2 2" xfId="43900"/>
    <cellStyle name="Normal 2 5 2 2 2 10 3" xfId="31467"/>
    <cellStyle name="Normal 2 5 2 2 2 11" xfId="2744"/>
    <cellStyle name="Normal 2 5 2 2 2 11 2" xfId="15262"/>
    <cellStyle name="Normal 2 5 2 2 2 11 2 2" xfId="40137"/>
    <cellStyle name="Normal 2 5 2 2 2 11 3" xfId="27696"/>
    <cellStyle name="Normal 2 5 2 2 2 12" xfId="12988"/>
    <cellStyle name="Normal 2 5 2 2 2 12 2" xfId="37863"/>
    <cellStyle name="Normal 2 5 2 2 2 13" xfId="25422"/>
    <cellStyle name="Normal 2 5 2 2 2 2" xfId="449"/>
    <cellStyle name="Normal 2 5 2 2 2 2 10" xfId="13263"/>
    <cellStyle name="Normal 2 5 2 2 2 2 10 2" xfId="38138"/>
    <cellStyle name="Normal 2 5 2 2 2 2 11" xfId="25697"/>
    <cellStyle name="Normal 2 5 2 2 2 2 2" xfId="809"/>
    <cellStyle name="Normal 2 5 2 2 2 2 2 2" xfId="1395"/>
    <cellStyle name="Normal 2 5 2 2 2 2 2 2 2" xfId="9499"/>
    <cellStyle name="Normal 2 5 2 2 2 2 2 2 2 2" xfId="21942"/>
    <cellStyle name="Normal 2 5 2 2 2 2 2 2 2 2 2" xfId="46817"/>
    <cellStyle name="Normal 2 5 2 2 2 2 2 2 2 3" xfId="34384"/>
    <cellStyle name="Normal 2 5 2 2 2 2 2 2 3" xfId="4481"/>
    <cellStyle name="Normal 2 5 2 2 2 2 2 2 3 2" xfId="16935"/>
    <cellStyle name="Normal 2 5 2 2 2 2 2 2 3 2 2" xfId="41810"/>
    <cellStyle name="Normal 2 5 2 2 2 2 2 2 3 3" xfId="29377"/>
    <cellStyle name="Normal 2 5 2 2 2 2 2 2 4" xfId="14195"/>
    <cellStyle name="Normal 2 5 2 2 2 2 2 2 4 2" xfId="39070"/>
    <cellStyle name="Normal 2 5 2 2 2 2 2 2 5" xfId="26629"/>
    <cellStyle name="Normal 2 5 2 2 2 2 2 3" xfId="5540"/>
    <cellStyle name="Normal 2 5 2 2 2 2 2 3 2" xfId="10556"/>
    <cellStyle name="Normal 2 5 2 2 2 2 2 3 2 2" xfId="22999"/>
    <cellStyle name="Normal 2 5 2 2 2 2 2 3 2 2 2" xfId="47874"/>
    <cellStyle name="Normal 2 5 2 2 2 2 2 3 2 3" xfId="35441"/>
    <cellStyle name="Normal 2 5 2 2 2 2 2 3 3" xfId="17992"/>
    <cellStyle name="Normal 2 5 2 2 2 2 2 3 3 2" xfId="42867"/>
    <cellStyle name="Normal 2 5 2 2 2 2 2 3 4" xfId="30434"/>
    <cellStyle name="Normal 2 5 2 2 2 2 2 4" xfId="8615"/>
    <cellStyle name="Normal 2 5 2 2 2 2 2 4 2" xfId="21059"/>
    <cellStyle name="Normal 2 5 2 2 2 2 2 4 2 2" xfId="45934"/>
    <cellStyle name="Normal 2 5 2 2 2 2 2 4 3" xfId="33501"/>
    <cellStyle name="Normal 2 5 2 2 2 2 2 5" xfId="12010"/>
    <cellStyle name="Normal 2 5 2 2 2 2 2 5 2" xfId="24444"/>
    <cellStyle name="Normal 2 5 2 2 2 2 2 5 2 2" xfId="49319"/>
    <cellStyle name="Normal 2 5 2 2 2 2 2 5 3" xfId="36886"/>
    <cellStyle name="Normal 2 5 2 2 2 2 2 6" xfId="7092"/>
    <cellStyle name="Normal 2 5 2 2 2 2 2 6 2" xfId="19541"/>
    <cellStyle name="Normal 2 5 2 2 2 2 2 6 2 2" xfId="44416"/>
    <cellStyle name="Normal 2 5 2 2 2 2 2 6 3" xfId="31983"/>
    <cellStyle name="Normal 2 5 2 2 2 2 2 7" xfId="3546"/>
    <cellStyle name="Normal 2 5 2 2 2 2 2 7 2" xfId="16052"/>
    <cellStyle name="Normal 2 5 2 2 2 2 2 7 2 2" xfId="40927"/>
    <cellStyle name="Normal 2 5 2 2 2 2 2 7 3" xfId="28486"/>
    <cellStyle name="Normal 2 5 2 2 2 2 2 8" xfId="13610"/>
    <cellStyle name="Normal 2 5 2 2 2 2 2 8 2" xfId="38485"/>
    <cellStyle name="Normal 2 5 2 2 2 2 2 9" xfId="26044"/>
    <cellStyle name="Normal 2 5 2 2 2 2 3" xfId="1743"/>
    <cellStyle name="Normal 2 5 2 2 2 2 3 2" xfId="4992"/>
    <cellStyle name="Normal 2 5 2 2 2 2 3 2 2" xfId="10009"/>
    <cellStyle name="Normal 2 5 2 2 2 2 3 2 2 2" xfId="22452"/>
    <cellStyle name="Normal 2 5 2 2 2 2 3 2 2 2 2" xfId="47327"/>
    <cellStyle name="Normal 2 5 2 2 2 2 3 2 2 3" xfId="34894"/>
    <cellStyle name="Normal 2 5 2 2 2 2 3 2 3" xfId="17445"/>
    <cellStyle name="Normal 2 5 2 2 2 2 3 2 3 2" xfId="42320"/>
    <cellStyle name="Normal 2 5 2 2 2 2 3 2 4" xfId="29887"/>
    <cellStyle name="Normal 2 5 2 2 2 2 3 3" xfId="5889"/>
    <cellStyle name="Normal 2 5 2 2 2 2 3 3 2" xfId="10904"/>
    <cellStyle name="Normal 2 5 2 2 2 2 3 3 2 2" xfId="23347"/>
    <cellStyle name="Normal 2 5 2 2 2 2 3 3 2 2 2" xfId="48222"/>
    <cellStyle name="Normal 2 5 2 2 2 2 3 3 2 3" xfId="35789"/>
    <cellStyle name="Normal 2 5 2 2 2 2 3 3 3" xfId="18340"/>
    <cellStyle name="Normal 2 5 2 2 2 2 3 3 3 2" xfId="43215"/>
    <cellStyle name="Normal 2 5 2 2 2 2 3 3 4" xfId="30782"/>
    <cellStyle name="Normal 2 5 2 2 2 2 3 4" xfId="8416"/>
    <cellStyle name="Normal 2 5 2 2 2 2 3 4 2" xfId="20860"/>
    <cellStyle name="Normal 2 5 2 2 2 2 3 4 2 2" xfId="45735"/>
    <cellStyle name="Normal 2 5 2 2 2 2 3 4 3" xfId="33302"/>
    <cellStyle name="Normal 2 5 2 2 2 2 3 5" xfId="12358"/>
    <cellStyle name="Normal 2 5 2 2 2 2 3 5 2" xfId="24792"/>
    <cellStyle name="Normal 2 5 2 2 2 2 3 5 2 2" xfId="49667"/>
    <cellStyle name="Normal 2 5 2 2 2 2 3 5 3" xfId="37234"/>
    <cellStyle name="Normal 2 5 2 2 2 2 3 6" xfId="7603"/>
    <cellStyle name="Normal 2 5 2 2 2 2 3 6 2" xfId="20051"/>
    <cellStyle name="Normal 2 5 2 2 2 2 3 6 2 2" xfId="44926"/>
    <cellStyle name="Normal 2 5 2 2 2 2 3 6 3" xfId="32493"/>
    <cellStyle name="Normal 2 5 2 2 2 2 3 7" xfId="3347"/>
    <cellStyle name="Normal 2 5 2 2 2 2 3 7 2" xfId="15853"/>
    <cellStyle name="Normal 2 5 2 2 2 2 3 7 2 2" xfId="40728"/>
    <cellStyle name="Normal 2 5 2 2 2 2 3 7 3" xfId="28287"/>
    <cellStyle name="Normal 2 5 2 2 2 2 3 8" xfId="14543"/>
    <cellStyle name="Normal 2 5 2 2 2 2 3 8 2" xfId="39418"/>
    <cellStyle name="Normal 2 5 2 2 2 2 3 9" xfId="26977"/>
    <cellStyle name="Normal 2 5 2 2 2 2 4" xfId="2367"/>
    <cellStyle name="Normal 2 5 2 2 2 2 4 2" xfId="6390"/>
    <cellStyle name="Normal 2 5 2 2 2 2 4 2 2" xfId="11405"/>
    <cellStyle name="Normal 2 5 2 2 2 2 4 2 2 2" xfId="23848"/>
    <cellStyle name="Normal 2 5 2 2 2 2 4 2 2 2 2" xfId="48723"/>
    <cellStyle name="Normal 2 5 2 2 2 2 4 2 2 3" xfId="36290"/>
    <cellStyle name="Normal 2 5 2 2 2 2 4 2 3" xfId="18841"/>
    <cellStyle name="Normal 2 5 2 2 2 2 4 2 3 2" xfId="43716"/>
    <cellStyle name="Normal 2 5 2 2 2 2 4 2 4" xfId="31283"/>
    <cellStyle name="Normal 2 5 2 2 2 2 4 3" xfId="12859"/>
    <cellStyle name="Normal 2 5 2 2 2 2 4 3 2" xfId="25293"/>
    <cellStyle name="Normal 2 5 2 2 2 2 4 3 2 2" xfId="50168"/>
    <cellStyle name="Normal 2 5 2 2 2 2 4 3 3" xfId="37735"/>
    <cellStyle name="Normal 2 5 2 2 2 2 4 4" xfId="9300"/>
    <cellStyle name="Normal 2 5 2 2 2 2 4 4 2" xfId="21743"/>
    <cellStyle name="Normal 2 5 2 2 2 2 4 4 2 2" xfId="46618"/>
    <cellStyle name="Normal 2 5 2 2 2 2 4 4 3" xfId="34185"/>
    <cellStyle name="Normal 2 5 2 2 2 2 4 5" xfId="4282"/>
    <cellStyle name="Normal 2 5 2 2 2 2 4 5 2" xfId="16736"/>
    <cellStyle name="Normal 2 5 2 2 2 2 4 5 2 2" xfId="41611"/>
    <cellStyle name="Normal 2 5 2 2 2 2 4 5 3" xfId="29178"/>
    <cellStyle name="Normal 2 5 2 2 2 2 4 6" xfId="15044"/>
    <cellStyle name="Normal 2 5 2 2 2 2 4 6 2" xfId="39919"/>
    <cellStyle name="Normal 2 5 2 2 2 2 4 7" xfId="27478"/>
    <cellStyle name="Normal 2 5 2 2 2 2 5" xfId="1201"/>
    <cellStyle name="Normal 2 5 2 2 2 2 5 2" xfId="10362"/>
    <cellStyle name="Normal 2 5 2 2 2 2 5 2 2" xfId="22805"/>
    <cellStyle name="Normal 2 5 2 2 2 2 5 2 2 2" xfId="47680"/>
    <cellStyle name="Normal 2 5 2 2 2 2 5 2 3" xfId="35247"/>
    <cellStyle name="Normal 2 5 2 2 2 2 5 3" xfId="5346"/>
    <cellStyle name="Normal 2 5 2 2 2 2 5 3 2" xfId="17798"/>
    <cellStyle name="Normal 2 5 2 2 2 2 5 3 2 2" xfId="42673"/>
    <cellStyle name="Normal 2 5 2 2 2 2 5 3 3" xfId="30240"/>
    <cellStyle name="Normal 2 5 2 2 2 2 5 4" xfId="14001"/>
    <cellStyle name="Normal 2 5 2 2 2 2 5 4 2" xfId="38876"/>
    <cellStyle name="Normal 2 5 2 2 2 2 5 5" xfId="26435"/>
    <cellStyle name="Normal 2 5 2 2 2 2 6" xfId="7923"/>
    <cellStyle name="Normal 2 5 2 2 2 2 6 2" xfId="20369"/>
    <cellStyle name="Normal 2 5 2 2 2 2 6 2 2" xfId="45244"/>
    <cellStyle name="Normal 2 5 2 2 2 2 6 3" xfId="32811"/>
    <cellStyle name="Normal 2 5 2 2 2 2 7" xfId="11816"/>
    <cellStyle name="Normal 2 5 2 2 2 2 7 2" xfId="24250"/>
    <cellStyle name="Normal 2 5 2 2 2 2 7 2 2" xfId="49125"/>
    <cellStyle name="Normal 2 5 2 2 2 2 7 3" xfId="36692"/>
    <cellStyle name="Normal 2 5 2 2 2 2 8" xfId="6893"/>
    <cellStyle name="Normal 2 5 2 2 2 2 8 2" xfId="19342"/>
    <cellStyle name="Normal 2 5 2 2 2 2 8 2 2" xfId="44217"/>
    <cellStyle name="Normal 2 5 2 2 2 2 8 3" xfId="31784"/>
    <cellStyle name="Normal 2 5 2 2 2 2 9" xfId="2844"/>
    <cellStyle name="Normal 2 5 2 2 2 2 9 2" xfId="15362"/>
    <cellStyle name="Normal 2 5 2 2 2 2 9 2 2" xfId="40237"/>
    <cellStyle name="Normal 2 5 2 2 2 2 9 3" xfId="27796"/>
    <cellStyle name="Normal 2 5 2 2 2 2_Degree data" xfId="2128"/>
    <cellStyle name="Normal 2 5 2 2 2 3" xfId="347"/>
    <cellStyle name="Normal 2 5 2 2 2 3 2" xfId="1394"/>
    <cellStyle name="Normal 2 5 2 2 2 3 2 2" xfId="9200"/>
    <cellStyle name="Normal 2 5 2 2 2 3 2 2 2" xfId="21643"/>
    <cellStyle name="Normal 2 5 2 2 2 3 2 2 2 2" xfId="46518"/>
    <cellStyle name="Normal 2 5 2 2 2 3 2 2 3" xfId="34085"/>
    <cellStyle name="Normal 2 5 2 2 2 3 2 3" xfId="4182"/>
    <cellStyle name="Normal 2 5 2 2 2 3 2 3 2" xfId="16636"/>
    <cellStyle name="Normal 2 5 2 2 2 3 2 3 2 2" xfId="41511"/>
    <cellStyle name="Normal 2 5 2 2 2 3 2 3 3" xfId="29078"/>
    <cellStyle name="Normal 2 5 2 2 2 3 2 4" xfId="14194"/>
    <cellStyle name="Normal 2 5 2 2 2 3 2 4 2" xfId="39069"/>
    <cellStyle name="Normal 2 5 2 2 2 3 2 5" xfId="26628"/>
    <cellStyle name="Normal 2 5 2 2 2 3 3" xfId="5539"/>
    <cellStyle name="Normal 2 5 2 2 2 3 3 2" xfId="10555"/>
    <cellStyle name="Normal 2 5 2 2 2 3 3 2 2" xfId="22998"/>
    <cellStyle name="Normal 2 5 2 2 2 3 3 2 2 2" xfId="47873"/>
    <cellStyle name="Normal 2 5 2 2 2 3 3 2 3" xfId="35440"/>
    <cellStyle name="Normal 2 5 2 2 2 3 3 3" xfId="17991"/>
    <cellStyle name="Normal 2 5 2 2 2 3 3 3 2" xfId="42866"/>
    <cellStyle name="Normal 2 5 2 2 2 3 3 4" xfId="30433"/>
    <cellStyle name="Normal 2 5 2 2 2 3 4" xfId="8316"/>
    <cellStyle name="Normal 2 5 2 2 2 3 4 2" xfId="20760"/>
    <cellStyle name="Normal 2 5 2 2 2 3 4 2 2" xfId="45635"/>
    <cellStyle name="Normal 2 5 2 2 2 3 4 3" xfId="33202"/>
    <cellStyle name="Normal 2 5 2 2 2 3 5" xfId="12009"/>
    <cellStyle name="Normal 2 5 2 2 2 3 5 2" xfId="24443"/>
    <cellStyle name="Normal 2 5 2 2 2 3 5 2 2" xfId="49318"/>
    <cellStyle name="Normal 2 5 2 2 2 3 5 3" xfId="36885"/>
    <cellStyle name="Normal 2 5 2 2 2 3 6" xfId="6793"/>
    <cellStyle name="Normal 2 5 2 2 2 3 6 2" xfId="19242"/>
    <cellStyle name="Normal 2 5 2 2 2 3 6 2 2" xfId="44117"/>
    <cellStyle name="Normal 2 5 2 2 2 3 6 3" xfId="31684"/>
    <cellStyle name="Normal 2 5 2 2 2 3 7" xfId="3247"/>
    <cellStyle name="Normal 2 5 2 2 2 3 7 2" xfId="15753"/>
    <cellStyle name="Normal 2 5 2 2 2 3 7 2 2" xfId="40628"/>
    <cellStyle name="Normal 2 5 2 2 2 3 7 3" xfId="28187"/>
    <cellStyle name="Normal 2 5 2 2 2 3 8" xfId="13163"/>
    <cellStyle name="Normal 2 5 2 2 2 3 8 2" xfId="38038"/>
    <cellStyle name="Normal 2 5 2 2 2 3 9" xfId="25597"/>
    <cellStyle name="Normal 2 5 2 2 2 4" xfId="707"/>
    <cellStyle name="Normal 2 5 2 2 2 4 2" xfId="1742"/>
    <cellStyle name="Normal 2 5 2 2 2 4 2 2" xfId="9498"/>
    <cellStyle name="Normal 2 5 2 2 2 4 2 2 2" xfId="21941"/>
    <cellStyle name="Normal 2 5 2 2 2 4 2 2 2 2" xfId="46816"/>
    <cellStyle name="Normal 2 5 2 2 2 4 2 2 3" xfId="34383"/>
    <cellStyle name="Normal 2 5 2 2 2 4 2 3" xfId="4480"/>
    <cellStyle name="Normal 2 5 2 2 2 4 2 3 2" xfId="16934"/>
    <cellStyle name="Normal 2 5 2 2 2 4 2 3 2 2" xfId="41809"/>
    <cellStyle name="Normal 2 5 2 2 2 4 2 3 3" xfId="29376"/>
    <cellStyle name="Normal 2 5 2 2 2 4 2 4" xfId="14542"/>
    <cellStyle name="Normal 2 5 2 2 2 4 2 4 2" xfId="39417"/>
    <cellStyle name="Normal 2 5 2 2 2 4 2 5" xfId="26976"/>
    <cellStyle name="Normal 2 5 2 2 2 4 3" xfId="5888"/>
    <cellStyle name="Normal 2 5 2 2 2 4 3 2" xfId="10903"/>
    <cellStyle name="Normal 2 5 2 2 2 4 3 2 2" xfId="23346"/>
    <cellStyle name="Normal 2 5 2 2 2 4 3 2 2 2" xfId="48221"/>
    <cellStyle name="Normal 2 5 2 2 2 4 3 2 3" xfId="35788"/>
    <cellStyle name="Normal 2 5 2 2 2 4 3 3" xfId="18339"/>
    <cellStyle name="Normal 2 5 2 2 2 4 3 3 2" xfId="43214"/>
    <cellStyle name="Normal 2 5 2 2 2 4 3 4" xfId="30781"/>
    <cellStyle name="Normal 2 5 2 2 2 4 4" xfId="8614"/>
    <cellStyle name="Normal 2 5 2 2 2 4 4 2" xfId="21058"/>
    <cellStyle name="Normal 2 5 2 2 2 4 4 2 2" xfId="45933"/>
    <cellStyle name="Normal 2 5 2 2 2 4 4 3" xfId="33500"/>
    <cellStyle name="Normal 2 5 2 2 2 4 5" xfId="12357"/>
    <cellStyle name="Normal 2 5 2 2 2 4 5 2" xfId="24791"/>
    <cellStyle name="Normal 2 5 2 2 2 4 5 2 2" xfId="49666"/>
    <cellStyle name="Normal 2 5 2 2 2 4 5 3" xfId="37233"/>
    <cellStyle name="Normal 2 5 2 2 2 4 6" xfId="7091"/>
    <cellStyle name="Normal 2 5 2 2 2 4 6 2" xfId="19540"/>
    <cellStyle name="Normal 2 5 2 2 2 4 6 2 2" xfId="44415"/>
    <cellStyle name="Normal 2 5 2 2 2 4 6 3" xfId="31982"/>
    <cellStyle name="Normal 2 5 2 2 2 4 7" xfId="3545"/>
    <cellStyle name="Normal 2 5 2 2 2 4 7 2" xfId="16051"/>
    <cellStyle name="Normal 2 5 2 2 2 4 7 2 2" xfId="40926"/>
    <cellStyle name="Normal 2 5 2 2 2 4 7 3" xfId="28485"/>
    <cellStyle name="Normal 2 5 2 2 2 4 8" xfId="13510"/>
    <cellStyle name="Normal 2 5 2 2 2 4 8 2" xfId="38385"/>
    <cellStyle name="Normal 2 5 2 2 2 4 9" xfId="25944"/>
    <cellStyle name="Normal 2 5 2 2 2 5" xfId="2265"/>
    <cellStyle name="Normal 2 5 2 2 2 5 2" xfId="4892"/>
    <cellStyle name="Normal 2 5 2 2 2 5 2 2" xfId="9909"/>
    <cellStyle name="Normal 2 5 2 2 2 5 2 2 2" xfId="22352"/>
    <cellStyle name="Normal 2 5 2 2 2 5 2 2 2 2" xfId="47227"/>
    <cellStyle name="Normal 2 5 2 2 2 5 2 2 3" xfId="34794"/>
    <cellStyle name="Normal 2 5 2 2 2 5 2 3" xfId="17345"/>
    <cellStyle name="Normal 2 5 2 2 2 5 2 3 2" xfId="42220"/>
    <cellStyle name="Normal 2 5 2 2 2 5 2 4" xfId="29787"/>
    <cellStyle name="Normal 2 5 2 2 2 5 3" xfId="6290"/>
    <cellStyle name="Normal 2 5 2 2 2 5 3 2" xfId="11305"/>
    <cellStyle name="Normal 2 5 2 2 2 5 3 2 2" xfId="23748"/>
    <cellStyle name="Normal 2 5 2 2 2 5 3 2 2 2" xfId="48623"/>
    <cellStyle name="Normal 2 5 2 2 2 5 3 2 3" xfId="36190"/>
    <cellStyle name="Normal 2 5 2 2 2 5 3 3" xfId="18741"/>
    <cellStyle name="Normal 2 5 2 2 2 5 3 3 2" xfId="43616"/>
    <cellStyle name="Normal 2 5 2 2 2 5 3 4" xfId="31183"/>
    <cellStyle name="Normal 2 5 2 2 2 5 4" xfId="8097"/>
    <cellStyle name="Normal 2 5 2 2 2 5 4 2" xfId="20543"/>
    <cellStyle name="Normal 2 5 2 2 2 5 4 2 2" xfId="45418"/>
    <cellStyle name="Normal 2 5 2 2 2 5 4 3" xfId="32985"/>
    <cellStyle name="Normal 2 5 2 2 2 5 5" xfId="12759"/>
    <cellStyle name="Normal 2 5 2 2 2 5 5 2" xfId="25193"/>
    <cellStyle name="Normal 2 5 2 2 2 5 5 2 2" xfId="50068"/>
    <cellStyle name="Normal 2 5 2 2 2 5 5 3" xfId="37635"/>
    <cellStyle name="Normal 2 5 2 2 2 5 6" xfId="7503"/>
    <cellStyle name="Normal 2 5 2 2 2 5 6 2" xfId="19951"/>
    <cellStyle name="Normal 2 5 2 2 2 5 6 2 2" xfId="44826"/>
    <cellStyle name="Normal 2 5 2 2 2 5 6 3" xfId="32393"/>
    <cellStyle name="Normal 2 5 2 2 2 5 7" xfId="3027"/>
    <cellStyle name="Normal 2 5 2 2 2 5 7 2" xfId="15536"/>
    <cellStyle name="Normal 2 5 2 2 2 5 7 2 2" xfId="40411"/>
    <cellStyle name="Normal 2 5 2 2 2 5 7 3" xfId="27970"/>
    <cellStyle name="Normal 2 5 2 2 2 5 8" xfId="14944"/>
    <cellStyle name="Normal 2 5 2 2 2 5 8 2" xfId="39819"/>
    <cellStyle name="Normal 2 5 2 2 2 5 9" xfId="27378"/>
    <cellStyle name="Normal 2 5 2 2 2 6" xfId="1101"/>
    <cellStyle name="Normal 2 5 2 2 2 6 2" xfId="8983"/>
    <cellStyle name="Normal 2 5 2 2 2 6 2 2" xfId="21426"/>
    <cellStyle name="Normal 2 5 2 2 2 6 2 2 2" xfId="46301"/>
    <cellStyle name="Normal 2 5 2 2 2 6 2 3" xfId="33868"/>
    <cellStyle name="Normal 2 5 2 2 2 6 3" xfId="3965"/>
    <cellStyle name="Normal 2 5 2 2 2 6 3 2" xfId="16419"/>
    <cellStyle name="Normal 2 5 2 2 2 6 3 2 2" xfId="41294"/>
    <cellStyle name="Normal 2 5 2 2 2 6 3 3" xfId="28861"/>
    <cellStyle name="Normal 2 5 2 2 2 6 4" xfId="13901"/>
    <cellStyle name="Normal 2 5 2 2 2 6 4 2" xfId="38776"/>
    <cellStyle name="Normal 2 5 2 2 2 6 5" xfId="26335"/>
    <cellStyle name="Normal 2 5 2 2 2 7" xfId="5246"/>
    <cellStyle name="Normal 2 5 2 2 2 7 2" xfId="10262"/>
    <cellStyle name="Normal 2 5 2 2 2 7 2 2" xfId="22705"/>
    <cellStyle name="Normal 2 5 2 2 2 7 2 2 2" xfId="47580"/>
    <cellStyle name="Normal 2 5 2 2 2 7 2 3" xfId="35147"/>
    <cellStyle name="Normal 2 5 2 2 2 7 3" xfId="17698"/>
    <cellStyle name="Normal 2 5 2 2 2 7 3 2" xfId="42573"/>
    <cellStyle name="Normal 2 5 2 2 2 7 4" xfId="30140"/>
    <cellStyle name="Normal 2 5 2 2 2 8" xfId="7823"/>
    <cellStyle name="Normal 2 5 2 2 2 8 2" xfId="20269"/>
    <cellStyle name="Normal 2 5 2 2 2 8 2 2" xfId="45144"/>
    <cellStyle name="Normal 2 5 2 2 2 8 3" xfId="32711"/>
    <cellStyle name="Normal 2 5 2 2 2 9" xfId="11716"/>
    <cellStyle name="Normal 2 5 2 2 2 9 2" xfId="24150"/>
    <cellStyle name="Normal 2 5 2 2 2 9 2 2" xfId="49025"/>
    <cellStyle name="Normal 2 5 2 2 2 9 3" xfId="36592"/>
    <cellStyle name="Normal 2 5 2 2 2_Degree data" xfId="2195"/>
    <cellStyle name="Normal 2 5 2 2 3" xfId="188"/>
    <cellStyle name="Normal 2 5 2 2 3 10" xfId="6637"/>
    <cellStyle name="Normal 2 5 2 2 3 10 2" xfId="19086"/>
    <cellStyle name="Normal 2 5 2 2 3 10 2 2" xfId="43961"/>
    <cellStyle name="Normal 2 5 2 2 3 10 3" xfId="31528"/>
    <cellStyle name="Normal 2 5 2 2 3 11" xfId="2701"/>
    <cellStyle name="Normal 2 5 2 2 3 11 2" xfId="15219"/>
    <cellStyle name="Normal 2 5 2 2 3 11 2 2" xfId="40094"/>
    <cellStyle name="Normal 2 5 2 2 3 11 3" xfId="27653"/>
    <cellStyle name="Normal 2 5 2 2 3 12" xfId="13018"/>
    <cellStyle name="Normal 2 5 2 2 3 12 2" xfId="37893"/>
    <cellStyle name="Normal 2 5 2 2 3 13" xfId="25452"/>
    <cellStyle name="Normal 2 5 2 2 3 2" xfId="511"/>
    <cellStyle name="Normal 2 5 2 2 3 2 10" xfId="13324"/>
    <cellStyle name="Normal 2 5 2 2 3 2 10 2" xfId="38199"/>
    <cellStyle name="Normal 2 5 2 2 3 2 11" xfId="25758"/>
    <cellStyle name="Normal 2 5 2 2 3 2 2" xfId="870"/>
    <cellStyle name="Normal 2 5 2 2 3 2 2 2" xfId="1397"/>
    <cellStyle name="Normal 2 5 2 2 3 2 2 2 2" xfId="9501"/>
    <cellStyle name="Normal 2 5 2 2 3 2 2 2 2 2" xfId="21944"/>
    <cellStyle name="Normal 2 5 2 2 3 2 2 2 2 2 2" xfId="46819"/>
    <cellStyle name="Normal 2 5 2 2 3 2 2 2 2 3" xfId="34386"/>
    <cellStyle name="Normal 2 5 2 2 3 2 2 2 3" xfId="4483"/>
    <cellStyle name="Normal 2 5 2 2 3 2 2 2 3 2" xfId="16937"/>
    <cellStyle name="Normal 2 5 2 2 3 2 2 2 3 2 2" xfId="41812"/>
    <cellStyle name="Normal 2 5 2 2 3 2 2 2 3 3" xfId="29379"/>
    <cellStyle name="Normal 2 5 2 2 3 2 2 2 4" xfId="14197"/>
    <cellStyle name="Normal 2 5 2 2 3 2 2 2 4 2" xfId="39072"/>
    <cellStyle name="Normal 2 5 2 2 3 2 2 2 5" xfId="26631"/>
    <cellStyle name="Normal 2 5 2 2 3 2 2 3" xfId="5542"/>
    <cellStyle name="Normal 2 5 2 2 3 2 2 3 2" xfId="10558"/>
    <cellStyle name="Normal 2 5 2 2 3 2 2 3 2 2" xfId="23001"/>
    <cellStyle name="Normal 2 5 2 2 3 2 2 3 2 2 2" xfId="47876"/>
    <cellStyle name="Normal 2 5 2 2 3 2 2 3 2 3" xfId="35443"/>
    <cellStyle name="Normal 2 5 2 2 3 2 2 3 3" xfId="17994"/>
    <cellStyle name="Normal 2 5 2 2 3 2 2 3 3 2" xfId="42869"/>
    <cellStyle name="Normal 2 5 2 2 3 2 2 3 4" xfId="30436"/>
    <cellStyle name="Normal 2 5 2 2 3 2 2 4" xfId="8617"/>
    <cellStyle name="Normal 2 5 2 2 3 2 2 4 2" xfId="21061"/>
    <cellStyle name="Normal 2 5 2 2 3 2 2 4 2 2" xfId="45936"/>
    <cellStyle name="Normal 2 5 2 2 3 2 2 4 3" xfId="33503"/>
    <cellStyle name="Normal 2 5 2 2 3 2 2 5" xfId="12012"/>
    <cellStyle name="Normal 2 5 2 2 3 2 2 5 2" xfId="24446"/>
    <cellStyle name="Normal 2 5 2 2 3 2 2 5 2 2" xfId="49321"/>
    <cellStyle name="Normal 2 5 2 2 3 2 2 5 3" xfId="36888"/>
    <cellStyle name="Normal 2 5 2 2 3 2 2 6" xfId="7094"/>
    <cellStyle name="Normal 2 5 2 2 3 2 2 6 2" xfId="19543"/>
    <cellStyle name="Normal 2 5 2 2 3 2 2 6 2 2" xfId="44418"/>
    <cellStyle name="Normal 2 5 2 2 3 2 2 6 3" xfId="31985"/>
    <cellStyle name="Normal 2 5 2 2 3 2 2 7" xfId="3548"/>
    <cellStyle name="Normal 2 5 2 2 3 2 2 7 2" xfId="16054"/>
    <cellStyle name="Normal 2 5 2 2 3 2 2 7 2 2" xfId="40929"/>
    <cellStyle name="Normal 2 5 2 2 3 2 2 7 3" xfId="28488"/>
    <cellStyle name="Normal 2 5 2 2 3 2 2 8" xfId="13671"/>
    <cellStyle name="Normal 2 5 2 2 3 2 2 8 2" xfId="38546"/>
    <cellStyle name="Normal 2 5 2 2 3 2 2 9" xfId="26105"/>
    <cellStyle name="Normal 2 5 2 2 3 2 3" xfId="1745"/>
    <cellStyle name="Normal 2 5 2 2 3 2 3 2" xfId="5053"/>
    <cellStyle name="Normal 2 5 2 2 3 2 3 2 2" xfId="10070"/>
    <cellStyle name="Normal 2 5 2 2 3 2 3 2 2 2" xfId="22513"/>
    <cellStyle name="Normal 2 5 2 2 3 2 3 2 2 2 2" xfId="47388"/>
    <cellStyle name="Normal 2 5 2 2 3 2 3 2 2 3" xfId="34955"/>
    <cellStyle name="Normal 2 5 2 2 3 2 3 2 3" xfId="17506"/>
    <cellStyle name="Normal 2 5 2 2 3 2 3 2 3 2" xfId="42381"/>
    <cellStyle name="Normal 2 5 2 2 3 2 3 2 4" xfId="29948"/>
    <cellStyle name="Normal 2 5 2 2 3 2 3 3" xfId="5891"/>
    <cellStyle name="Normal 2 5 2 2 3 2 3 3 2" xfId="10906"/>
    <cellStyle name="Normal 2 5 2 2 3 2 3 3 2 2" xfId="23349"/>
    <cellStyle name="Normal 2 5 2 2 3 2 3 3 2 2 2" xfId="48224"/>
    <cellStyle name="Normal 2 5 2 2 3 2 3 3 2 3" xfId="35791"/>
    <cellStyle name="Normal 2 5 2 2 3 2 3 3 3" xfId="18342"/>
    <cellStyle name="Normal 2 5 2 2 3 2 3 3 3 2" xfId="43217"/>
    <cellStyle name="Normal 2 5 2 2 3 2 3 3 4" xfId="30784"/>
    <cellStyle name="Normal 2 5 2 2 3 2 3 4" xfId="8477"/>
    <cellStyle name="Normal 2 5 2 2 3 2 3 4 2" xfId="20921"/>
    <cellStyle name="Normal 2 5 2 2 3 2 3 4 2 2" xfId="45796"/>
    <cellStyle name="Normal 2 5 2 2 3 2 3 4 3" xfId="33363"/>
    <cellStyle name="Normal 2 5 2 2 3 2 3 5" xfId="12360"/>
    <cellStyle name="Normal 2 5 2 2 3 2 3 5 2" xfId="24794"/>
    <cellStyle name="Normal 2 5 2 2 3 2 3 5 2 2" xfId="49669"/>
    <cellStyle name="Normal 2 5 2 2 3 2 3 5 3" xfId="37236"/>
    <cellStyle name="Normal 2 5 2 2 3 2 3 6" xfId="7664"/>
    <cellStyle name="Normal 2 5 2 2 3 2 3 6 2" xfId="20112"/>
    <cellStyle name="Normal 2 5 2 2 3 2 3 6 2 2" xfId="44987"/>
    <cellStyle name="Normal 2 5 2 2 3 2 3 6 3" xfId="32554"/>
    <cellStyle name="Normal 2 5 2 2 3 2 3 7" xfId="3408"/>
    <cellStyle name="Normal 2 5 2 2 3 2 3 7 2" xfId="15914"/>
    <cellStyle name="Normal 2 5 2 2 3 2 3 7 2 2" xfId="40789"/>
    <cellStyle name="Normal 2 5 2 2 3 2 3 7 3" xfId="28348"/>
    <cellStyle name="Normal 2 5 2 2 3 2 3 8" xfId="14545"/>
    <cellStyle name="Normal 2 5 2 2 3 2 3 8 2" xfId="39420"/>
    <cellStyle name="Normal 2 5 2 2 3 2 3 9" xfId="26979"/>
    <cellStyle name="Normal 2 5 2 2 3 2 4" xfId="2429"/>
    <cellStyle name="Normal 2 5 2 2 3 2 4 2" xfId="6451"/>
    <cellStyle name="Normal 2 5 2 2 3 2 4 2 2" xfId="11466"/>
    <cellStyle name="Normal 2 5 2 2 3 2 4 2 2 2" xfId="23909"/>
    <cellStyle name="Normal 2 5 2 2 3 2 4 2 2 2 2" xfId="48784"/>
    <cellStyle name="Normal 2 5 2 2 3 2 4 2 2 3" xfId="36351"/>
    <cellStyle name="Normal 2 5 2 2 3 2 4 2 3" xfId="18902"/>
    <cellStyle name="Normal 2 5 2 2 3 2 4 2 3 2" xfId="43777"/>
    <cellStyle name="Normal 2 5 2 2 3 2 4 2 4" xfId="31344"/>
    <cellStyle name="Normal 2 5 2 2 3 2 4 3" xfId="12920"/>
    <cellStyle name="Normal 2 5 2 2 3 2 4 3 2" xfId="25354"/>
    <cellStyle name="Normal 2 5 2 2 3 2 4 3 2 2" xfId="50229"/>
    <cellStyle name="Normal 2 5 2 2 3 2 4 3 3" xfId="37796"/>
    <cellStyle name="Normal 2 5 2 2 3 2 4 4" xfId="9361"/>
    <cellStyle name="Normal 2 5 2 2 3 2 4 4 2" xfId="21804"/>
    <cellStyle name="Normal 2 5 2 2 3 2 4 4 2 2" xfId="46679"/>
    <cellStyle name="Normal 2 5 2 2 3 2 4 4 3" xfId="34246"/>
    <cellStyle name="Normal 2 5 2 2 3 2 4 5" xfId="4343"/>
    <cellStyle name="Normal 2 5 2 2 3 2 4 5 2" xfId="16797"/>
    <cellStyle name="Normal 2 5 2 2 3 2 4 5 2 2" xfId="41672"/>
    <cellStyle name="Normal 2 5 2 2 3 2 4 5 3" xfId="29239"/>
    <cellStyle name="Normal 2 5 2 2 3 2 4 6" xfId="15105"/>
    <cellStyle name="Normal 2 5 2 2 3 2 4 6 2" xfId="39980"/>
    <cellStyle name="Normal 2 5 2 2 3 2 4 7" xfId="27539"/>
    <cellStyle name="Normal 2 5 2 2 3 2 5" xfId="1262"/>
    <cellStyle name="Normal 2 5 2 2 3 2 5 2" xfId="10423"/>
    <cellStyle name="Normal 2 5 2 2 3 2 5 2 2" xfId="22866"/>
    <cellStyle name="Normal 2 5 2 2 3 2 5 2 2 2" xfId="47741"/>
    <cellStyle name="Normal 2 5 2 2 3 2 5 2 3" xfId="35308"/>
    <cellStyle name="Normal 2 5 2 2 3 2 5 3" xfId="5407"/>
    <cellStyle name="Normal 2 5 2 2 3 2 5 3 2" xfId="17859"/>
    <cellStyle name="Normal 2 5 2 2 3 2 5 3 2 2" xfId="42734"/>
    <cellStyle name="Normal 2 5 2 2 3 2 5 3 3" xfId="30301"/>
    <cellStyle name="Normal 2 5 2 2 3 2 5 4" xfId="14062"/>
    <cellStyle name="Normal 2 5 2 2 3 2 5 4 2" xfId="38937"/>
    <cellStyle name="Normal 2 5 2 2 3 2 5 5" xfId="26496"/>
    <cellStyle name="Normal 2 5 2 2 3 2 6" xfId="7984"/>
    <cellStyle name="Normal 2 5 2 2 3 2 6 2" xfId="20430"/>
    <cellStyle name="Normal 2 5 2 2 3 2 6 2 2" xfId="45305"/>
    <cellStyle name="Normal 2 5 2 2 3 2 6 3" xfId="32872"/>
    <cellStyle name="Normal 2 5 2 2 3 2 7" xfId="11877"/>
    <cellStyle name="Normal 2 5 2 2 3 2 7 2" xfId="24311"/>
    <cellStyle name="Normal 2 5 2 2 3 2 7 2 2" xfId="49186"/>
    <cellStyle name="Normal 2 5 2 2 3 2 7 3" xfId="36753"/>
    <cellStyle name="Normal 2 5 2 2 3 2 8" xfId="6954"/>
    <cellStyle name="Normal 2 5 2 2 3 2 8 2" xfId="19403"/>
    <cellStyle name="Normal 2 5 2 2 3 2 8 2 2" xfId="44278"/>
    <cellStyle name="Normal 2 5 2 2 3 2 8 3" xfId="31845"/>
    <cellStyle name="Normal 2 5 2 2 3 2 9" xfId="2905"/>
    <cellStyle name="Normal 2 5 2 2 3 2 9 2" xfId="15423"/>
    <cellStyle name="Normal 2 5 2 2 3 2 9 2 2" xfId="40298"/>
    <cellStyle name="Normal 2 5 2 2 3 2 9 3" xfId="27857"/>
    <cellStyle name="Normal 2 5 2 2 3 2_Degree data" xfId="2166"/>
    <cellStyle name="Normal 2 5 2 2 3 3" xfId="302"/>
    <cellStyle name="Normal 2 5 2 2 3 3 2" xfId="1396"/>
    <cellStyle name="Normal 2 5 2 2 3 3 2 2" xfId="9157"/>
    <cellStyle name="Normal 2 5 2 2 3 3 2 2 2" xfId="21600"/>
    <cellStyle name="Normal 2 5 2 2 3 3 2 2 2 2" xfId="46475"/>
    <cellStyle name="Normal 2 5 2 2 3 3 2 2 3" xfId="34042"/>
    <cellStyle name="Normal 2 5 2 2 3 3 2 3" xfId="4139"/>
    <cellStyle name="Normal 2 5 2 2 3 3 2 3 2" xfId="16593"/>
    <cellStyle name="Normal 2 5 2 2 3 3 2 3 2 2" xfId="41468"/>
    <cellStyle name="Normal 2 5 2 2 3 3 2 3 3" xfId="29035"/>
    <cellStyle name="Normal 2 5 2 2 3 3 2 4" xfId="14196"/>
    <cellStyle name="Normal 2 5 2 2 3 3 2 4 2" xfId="39071"/>
    <cellStyle name="Normal 2 5 2 2 3 3 2 5" xfId="26630"/>
    <cellStyle name="Normal 2 5 2 2 3 3 3" xfId="5541"/>
    <cellStyle name="Normal 2 5 2 2 3 3 3 2" xfId="10557"/>
    <cellStyle name="Normal 2 5 2 2 3 3 3 2 2" xfId="23000"/>
    <cellStyle name="Normal 2 5 2 2 3 3 3 2 2 2" xfId="47875"/>
    <cellStyle name="Normal 2 5 2 2 3 3 3 2 3" xfId="35442"/>
    <cellStyle name="Normal 2 5 2 2 3 3 3 3" xfId="17993"/>
    <cellStyle name="Normal 2 5 2 2 3 3 3 3 2" xfId="42868"/>
    <cellStyle name="Normal 2 5 2 2 3 3 3 4" xfId="30435"/>
    <cellStyle name="Normal 2 5 2 2 3 3 4" xfId="8273"/>
    <cellStyle name="Normal 2 5 2 2 3 3 4 2" xfId="20717"/>
    <cellStyle name="Normal 2 5 2 2 3 3 4 2 2" xfId="45592"/>
    <cellStyle name="Normal 2 5 2 2 3 3 4 3" xfId="33159"/>
    <cellStyle name="Normal 2 5 2 2 3 3 5" xfId="12011"/>
    <cellStyle name="Normal 2 5 2 2 3 3 5 2" xfId="24445"/>
    <cellStyle name="Normal 2 5 2 2 3 3 5 2 2" xfId="49320"/>
    <cellStyle name="Normal 2 5 2 2 3 3 5 3" xfId="36887"/>
    <cellStyle name="Normal 2 5 2 2 3 3 6" xfId="6750"/>
    <cellStyle name="Normal 2 5 2 2 3 3 6 2" xfId="19199"/>
    <cellStyle name="Normal 2 5 2 2 3 3 6 2 2" xfId="44074"/>
    <cellStyle name="Normal 2 5 2 2 3 3 6 3" xfId="31641"/>
    <cellStyle name="Normal 2 5 2 2 3 3 7" xfId="3204"/>
    <cellStyle name="Normal 2 5 2 2 3 3 7 2" xfId="15710"/>
    <cellStyle name="Normal 2 5 2 2 3 3 7 2 2" xfId="40585"/>
    <cellStyle name="Normal 2 5 2 2 3 3 7 3" xfId="28144"/>
    <cellStyle name="Normal 2 5 2 2 3 3 8" xfId="13120"/>
    <cellStyle name="Normal 2 5 2 2 3 3 8 2" xfId="37995"/>
    <cellStyle name="Normal 2 5 2 2 3 3 9" xfId="25554"/>
    <cellStyle name="Normal 2 5 2 2 3 4" xfId="663"/>
    <cellStyle name="Normal 2 5 2 2 3 4 2" xfId="1744"/>
    <cellStyle name="Normal 2 5 2 2 3 4 2 2" xfId="9500"/>
    <cellStyle name="Normal 2 5 2 2 3 4 2 2 2" xfId="21943"/>
    <cellStyle name="Normal 2 5 2 2 3 4 2 2 2 2" xfId="46818"/>
    <cellStyle name="Normal 2 5 2 2 3 4 2 2 3" xfId="34385"/>
    <cellStyle name="Normal 2 5 2 2 3 4 2 3" xfId="4482"/>
    <cellStyle name="Normal 2 5 2 2 3 4 2 3 2" xfId="16936"/>
    <cellStyle name="Normal 2 5 2 2 3 4 2 3 2 2" xfId="41811"/>
    <cellStyle name="Normal 2 5 2 2 3 4 2 3 3" xfId="29378"/>
    <cellStyle name="Normal 2 5 2 2 3 4 2 4" xfId="14544"/>
    <cellStyle name="Normal 2 5 2 2 3 4 2 4 2" xfId="39419"/>
    <cellStyle name="Normal 2 5 2 2 3 4 2 5" xfId="26978"/>
    <cellStyle name="Normal 2 5 2 2 3 4 3" xfId="5890"/>
    <cellStyle name="Normal 2 5 2 2 3 4 3 2" xfId="10905"/>
    <cellStyle name="Normal 2 5 2 2 3 4 3 2 2" xfId="23348"/>
    <cellStyle name="Normal 2 5 2 2 3 4 3 2 2 2" xfId="48223"/>
    <cellStyle name="Normal 2 5 2 2 3 4 3 2 3" xfId="35790"/>
    <cellStyle name="Normal 2 5 2 2 3 4 3 3" xfId="18341"/>
    <cellStyle name="Normal 2 5 2 2 3 4 3 3 2" xfId="43216"/>
    <cellStyle name="Normal 2 5 2 2 3 4 3 4" xfId="30783"/>
    <cellStyle name="Normal 2 5 2 2 3 4 4" xfId="8616"/>
    <cellStyle name="Normal 2 5 2 2 3 4 4 2" xfId="21060"/>
    <cellStyle name="Normal 2 5 2 2 3 4 4 2 2" xfId="45935"/>
    <cellStyle name="Normal 2 5 2 2 3 4 4 3" xfId="33502"/>
    <cellStyle name="Normal 2 5 2 2 3 4 5" xfId="12359"/>
    <cellStyle name="Normal 2 5 2 2 3 4 5 2" xfId="24793"/>
    <cellStyle name="Normal 2 5 2 2 3 4 5 2 2" xfId="49668"/>
    <cellStyle name="Normal 2 5 2 2 3 4 5 3" xfId="37235"/>
    <cellStyle name="Normal 2 5 2 2 3 4 6" xfId="7093"/>
    <cellStyle name="Normal 2 5 2 2 3 4 6 2" xfId="19542"/>
    <cellStyle name="Normal 2 5 2 2 3 4 6 2 2" xfId="44417"/>
    <cellStyle name="Normal 2 5 2 2 3 4 6 3" xfId="31984"/>
    <cellStyle name="Normal 2 5 2 2 3 4 7" xfId="3547"/>
    <cellStyle name="Normal 2 5 2 2 3 4 7 2" xfId="16053"/>
    <cellStyle name="Normal 2 5 2 2 3 4 7 2 2" xfId="40928"/>
    <cellStyle name="Normal 2 5 2 2 3 4 7 3" xfId="28487"/>
    <cellStyle name="Normal 2 5 2 2 3 4 8" xfId="13467"/>
    <cellStyle name="Normal 2 5 2 2 3 4 8 2" xfId="38342"/>
    <cellStyle name="Normal 2 5 2 2 3 4 9" xfId="25901"/>
    <cellStyle name="Normal 2 5 2 2 3 5" xfId="2220"/>
    <cellStyle name="Normal 2 5 2 2 3 5 2" xfId="4849"/>
    <cellStyle name="Normal 2 5 2 2 3 5 2 2" xfId="9866"/>
    <cellStyle name="Normal 2 5 2 2 3 5 2 2 2" xfId="22309"/>
    <cellStyle name="Normal 2 5 2 2 3 5 2 2 2 2" xfId="47184"/>
    <cellStyle name="Normal 2 5 2 2 3 5 2 2 3" xfId="34751"/>
    <cellStyle name="Normal 2 5 2 2 3 5 2 3" xfId="17302"/>
    <cellStyle name="Normal 2 5 2 2 3 5 2 3 2" xfId="42177"/>
    <cellStyle name="Normal 2 5 2 2 3 5 2 4" xfId="29744"/>
    <cellStyle name="Normal 2 5 2 2 3 5 3" xfId="6247"/>
    <cellStyle name="Normal 2 5 2 2 3 5 3 2" xfId="11262"/>
    <cellStyle name="Normal 2 5 2 2 3 5 3 2 2" xfId="23705"/>
    <cellStyle name="Normal 2 5 2 2 3 5 3 2 2 2" xfId="48580"/>
    <cellStyle name="Normal 2 5 2 2 3 5 3 2 3" xfId="36147"/>
    <cellStyle name="Normal 2 5 2 2 3 5 3 3" xfId="18698"/>
    <cellStyle name="Normal 2 5 2 2 3 5 3 3 2" xfId="43573"/>
    <cellStyle name="Normal 2 5 2 2 3 5 3 4" xfId="31140"/>
    <cellStyle name="Normal 2 5 2 2 3 5 4" xfId="8158"/>
    <cellStyle name="Normal 2 5 2 2 3 5 4 2" xfId="20604"/>
    <cellStyle name="Normal 2 5 2 2 3 5 4 2 2" xfId="45479"/>
    <cellStyle name="Normal 2 5 2 2 3 5 4 3" xfId="33046"/>
    <cellStyle name="Normal 2 5 2 2 3 5 5" xfId="12716"/>
    <cellStyle name="Normal 2 5 2 2 3 5 5 2" xfId="25150"/>
    <cellStyle name="Normal 2 5 2 2 3 5 5 2 2" xfId="50025"/>
    <cellStyle name="Normal 2 5 2 2 3 5 5 3" xfId="37592"/>
    <cellStyle name="Normal 2 5 2 2 3 5 6" xfId="7460"/>
    <cellStyle name="Normal 2 5 2 2 3 5 6 2" xfId="19908"/>
    <cellStyle name="Normal 2 5 2 2 3 5 6 2 2" xfId="44783"/>
    <cellStyle name="Normal 2 5 2 2 3 5 6 3" xfId="32350"/>
    <cellStyle name="Normal 2 5 2 2 3 5 7" xfId="3088"/>
    <cellStyle name="Normal 2 5 2 2 3 5 7 2" xfId="15597"/>
    <cellStyle name="Normal 2 5 2 2 3 5 7 2 2" xfId="40472"/>
    <cellStyle name="Normal 2 5 2 2 3 5 7 3" xfId="28031"/>
    <cellStyle name="Normal 2 5 2 2 3 5 8" xfId="14901"/>
    <cellStyle name="Normal 2 5 2 2 3 5 8 2" xfId="39776"/>
    <cellStyle name="Normal 2 5 2 2 3 5 9" xfId="27335"/>
    <cellStyle name="Normal 2 5 2 2 3 6" xfId="1058"/>
    <cellStyle name="Normal 2 5 2 2 3 6 2" xfId="9044"/>
    <cellStyle name="Normal 2 5 2 2 3 6 2 2" xfId="21487"/>
    <cellStyle name="Normal 2 5 2 2 3 6 2 2 2" xfId="46362"/>
    <cellStyle name="Normal 2 5 2 2 3 6 2 3" xfId="33929"/>
    <cellStyle name="Normal 2 5 2 2 3 6 3" xfId="4026"/>
    <cellStyle name="Normal 2 5 2 2 3 6 3 2" xfId="16480"/>
    <cellStyle name="Normal 2 5 2 2 3 6 3 2 2" xfId="41355"/>
    <cellStyle name="Normal 2 5 2 2 3 6 3 3" xfId="28922"/>
    <cellStyle name="Normal 2 5 2 2 3 6 4" xfId="13858"/>
    <cellStyle name="Normal 2 5 2 2 3 6 4 2" xfId="38733"/>
    <cellStyle name="Normal 2 5 2 2 3 6 5" xfId="26292"/>
    <cellStyle name="Normal 2 5 2 2 3 7" xfId="5203"/>
    <cellStyle name="Normal 2 5 2 2 3 7 2" xfId="10219"/>
    <cellStyle name="Normal 2 5 2 2 3 7 2 2" xfId="22662"/>
    <cellStyle name="Normal 2 5 2 2 3 7 2 2 2" xfId="47537"/>
    <cellStyle name="Normal 2 5 2 2 3 7 2 3" xfId="35104"/>
    <cellStyle name="Normal 2 5 2 2 3 7 3" xfId="17655"/>
    <cellStyle name="Normal 2 5 2 2 3 7 3 2" xfId="42530"/>
    <cellStyle name="Normal 2 5 2 2 3 7 4" xfId="30097"/>
    <cellStyle name="Normal 2 5 2 2 3 8" xfId="7780"/>
    <cellStyle name="Normal 2 5 2 2 3 8 2" xfId="20226"/>
    <cellStyle name="Normal 2 5 2 2 3 8 2 2" xfId="45101"/>
    <cellStyle name="Normal 2 5 2 2 3 8 3" xfId="32668"/>
    <cellStyle name="Normal 2 5 2 2 3 9" xfId="11673"/>
    <cellStyle name="Normal 2 5 2 2 3 9 2" xfId="24107"/>
    <cellStyle name="Normal 2 5 2 2 3 9 2 2" xfId="48982"/>
    <cellStyle name="Normal 2 5 2 2 3 9 3" xfId="36549"/>
    <cellStyle name="Normal 2 5 2 2 3_Degree data" xfId="2164"/>
    <cellStyle name="Normal 2 5 2 2 4" xfId="404"/>
    <cellStyle name="Normal 2 5 2 2 4 10" xfId="13220"/>
    <cellStyle name="Normal 2 5 2 2 4 10 2" xfId="38095"/>
    <cellStyle name="Normal 2 5 2 2 4 11" xfId="25654"/>
    <cellStyle name="Normal 2 5 2 2 4 2" xfId="764"/>
    <cellStyle name="Normal 2 5 2 2 4 2 2" xfId="1398"/>
    <cellStyle name="Normal 2 5 2 2 4 2 2 2" xfId="9502"/>
    <cellStyle name="Normal 2 5 2 2 4 2 2 2 2" xfId="21945"/>
    <cellStyle name="Normal 2 5 2 2 4 2 2 2 2 2" xfId="46820"/>
    <cellStyle name="Normal 2 5 2 2 4 2 2 2 3" xfId="34387"/>
    <cellStyle name="Normal 2 5 2 2 4 2 2 3" xfId="4484"/>
    <cellStyle name="Normal 2 5 2 2 4 2 2 3 2" xfId="16938"/>
    <cellStyle name="Normal 2 5 2 2 4 2 2 3 2 2" xfId="41813"/>
    <cellStyle name="Normal 2 5 2 2 4 2 2 3 3" xfId="29380"/>
    <cellStyle name="Normal 2 5 2 2 4 2 2 4" xfId="14198"/>
    <cellStyle name="Normal 2 5 2 2 4 2 2 4 2" xfId="39073"/>
    <cellStyle name="Normal 2 5 2 2 4 2 2 5" xfId="26632"/>
    <cellStyle name="Normal 2 5 2 2 4 2 3" xfId="5543"/>
    <cellStyle name="Normal 2 5 2 2 4 2 3 2" xfId="10559"/>
    <cellStyle name="Normal 2 5 2 2 4 2 3 2 2" xfId="23002"/>
    <cellStyle name="Normal 2 5 2 2 4 2 3 2 2 2" xfId="47877"/>
    <cellStyle name="Normal 2 5 2 2 4 2 3 2 3" xfId="35444"/>
    <cellStyle name="Normal 2 5 2 2 4 2 3 3" xfId="17995"/>
    <cellStyle name="Normal 2 5 2 2 4 2 3 3 2" xfId="42870"/>
    <cellStyle name="Normal 2 5 2 2 4 2 3 4" xfId="30437"/>
    <cellStyle name="Normal 2 5 2 2 4 2 4" xfId="8618"/>
    <cellStyle name="Normal 2 5 2 2 4 2 4 2" xfId="21062"/>
    <cellStyle name="Normal 2 5 2 2 4 2 4 2 2" xfId="45937"/>
    <cellStyle name="Normal 2 5 2 2 4 2 4 3" xfId="33504"/>
    <cellStyle name="Normal 2 5 2 2 4 2 5" xfId="12013"/>
    <cellStyle name="Normal 2 5 2 2 4 2 5 2" xfId="24447"/>
    <cellStyle name="Normal 2 5 2 2 4 2 5 2 2" xfId="49322"/>
    <cellStyle name="Normal 2 5 2 2 4 2 5 3" xfId="36889"/>
    <cellStyle name="Normal 2 5 2 2 4 2 6" xfId="7095"/>
    <cellStyle name="Normal 2 5 2 2 4 2 6 2" xfId="19544"/>
    <cellStyle name="Normal 2 5 2 2 4 2 6 2 2" xfId="44419"/>
    <cellStyle name="Normal 2 5 2 2 4 2 6 3" xfId="31986"/>
    <cellStyle name="Normal 2 5 2 2 4 2 7" xfId="3549"/>
    <cellStyle name="Normal 2 5 2 2 4 2 7 2" xfId="16055"/>
    <cellStyle name="Normal 2 5 2 2 4 2 7 2 2" xfId="40930"/>
    <cellStyle name="Normal 2 5 2 2 4 2 7 3" xfId="28489"/>
    <cellStyle name="Normal 2 5 2 2 4 2 8" xfId="13567"/>
    <cellStyle name="Normal 2 5 2 2 4 2 8 2" xfId="38442"/>
    <cellStyle name="Normal 2 5 2 2 4 2 9" xfId="26001"/>
    <cellStyle name="Normal 2 5 2 2 4 3" xfId="1746"/>
    <cellStyle name="Normal 2 5 2 2 4 3 2" xfId="4949"/>
    <cellStyle name="Normal 2 5 2 2 4 3 2 2" xfId="9966"/>
    <cellStyle name="Normal 2 5 2 2 4 3 2 2 2" xfId="22409"/>
    <cellStyle name="Normal 2 5 2 2 4 3 2 2 2 2" xfId="47284"/>
    <cellStyle name="Normal 2 5 2 2 4 3 2 2 3" xfId="34851"/>
    <cellStyle name="Normal 2 5 2 2 4 3 2 3" xfId="17402"/>
    <cellStyle name="Normal 2 5 2 2 4 3 2 3 2" xfId="42277"/>
    <cellStyle name="Normal 2 5 2 2 4 3 2 4" xfId="29844"/>
    <cellStyle name="Normal 2 5 2 2 4 3 3" xfId="5892"/>
    <cellStyle name="Normal 2 5 2 2 4 3 3 2" xfId="10907"/>
    <cellStyle name="Normal 2 5 2 2 4 3 3 2 2" xfId="23350"/>
    <cellStyle name="Normal 2 5 2 2 4 3 3 2 2 2" xfId="48225"/>
    <cellStyle name="Normal 2 5 2 2 4 3 3 2 3" xfId="35792"/>
    <cellStyle name="Normal 2 5 2 2 4 3 3 3" xfId="18343"/>
    <cellStyle name="Normal 2 5 2 2 4 3 3 3 2" xfId="43218"/>
    <cellStyle name="Normal 2 5 2 2 4 3 3 4" xfId="30785"/>
    <cellStyle name="Normal 2 5 2 2 4 3 4" xfId="8373"/>
    <cellStyle name="Normal 2 5 2 2 4 3 4 2" xfId="20817"/>
    <cellStyle name="Normal 2 5 2 2 4 3 4 2 2" xfId="45692"/>
    <cellStyle name="Normal 2 5 2 2 4 3 4 3" xfId="33259"/>
    <cellStyle name="Normal 2 5 2 2 4 3 5" xfId="12361"/>
    <cellStyle name="Normal 2 5 2 2 4 3 5 2" xfId="24795"/>
    <cellStyle name="Normal 2 5 2 2 4 3 5 2 2" xfId="49670"/>
    <cellStyle name="Normal 2 5 2 2 4 3 5 3" xfId="37237"/>
    <cellStyle name="Normal 2 5 2 2 4 3 6" xfId="7560"/>
    <cellStyle name="Normal 2 5 2 2 4 3 6 2" xfId="20008"/>
    <cellStyle name="Normal 2 5 2 2 4 3 6 2 2" xfId="44883"/>
    <cellStyle name="Normal 2 5 2 2 4 3 6 3" xfId="32450"/>
    <cellStyle name="Normal 2 5 2 2 4 3 7" xfId="3304"/>
    <cellStyle name="Normal 2 5 2 2 4 3 7 2" xfId="15810"/>
    <cellStyle name="Normal 2 5 2 2 4 3 7 2 2" xfId="40685"/>
    <cellStyle name="Normal 2 5 2 2 4 3 7 3" xfId="28244"/>
    <cellStyle name="Normal 2 5 2 2 4 3 8" xfId="14546"/>
    <cellStyle name="Normal 2 5 2 2 4 3 8 2" xfId="39421"/>
    <cellStyle name="Normal 2 5 2 2 4 3 9" xfId="26980"/>
    <cellStyle name="Normal 2 5 2 2 4 4" xfId="2322"/>
    <cellStyle name="Normal 2 5 2 2 4 4 2" xfId="6347"/>
    <cellStyle name="Normal 2 5 2 2 4 4 2 2" xfId="11362"/>
    <cellStyle name="Normal 2 5 2 2 4 4 2 2 2" xfId="23805"/>
    <cellStyle name="Normal 2 5 2 2 4 4 2 2 2 2" xfId="48680"/>
    <cellStyle name="Normal 2 5 2 2 4 4 2 2 3" xfId="36247"/>
    <cellStyle name="Normal 2 5 2 2 4 4 2 3" xfId="18798"/>
    <cellStyle name="Normal 2 5 2 2 4 4 2 3 2" xfId="43673"/>
    <cellStyle name="Normal 2 5 2 2 4 4 2 4" xfId="31240"/>
    <cellStyle name="Normal 2 5 2 2 4 4 3" xfId="12816"/>
    <cellStyle name="Normal 2 5 2 2 4 4 3 2" xfId="25250"/>
    <cellStyle name="Normal 2 5 2 2 4 4 3 2 2" xfId="50125"/>
    <cellStyle name="Normal 2 5 2 2 4 4 3 3" xfId="37692"/>
    <cellStyle name="Normal 2 5 2 2 4 4 4" xfId="9257"/>
    <cellStyle name="Normal 2 5 2 2 4 4 4 2" xfId="21700"/>
    <cellStyle name="Normal 2 5 2 2 4 4 4 2 2" xfId="46575"/>
    <cellStyle name="Normal 2 5 2 2 4 4 4 3" xfId="34142"/>
    <cellStyle name="Normal 2 5 2 2 4 4 5" xfId="4239"/>
    <cellStyle name="Normal 2 5 2 2 4 4 5 2" xfId="16693"/>
    <cellStyle name="Normal 2 5 2 2 4 4 5 2 2" xfId="41568"/>
    <cellStyle name="Normal 2 5 2 2 4 4 5 3" xfId="29135"/>
    <cellStyle name="Normal 2 5 2 2 4 4 6" xfId="15001"/>
    <cellStyle name="Normal 2 5 2 2 4 4 6 2" xfId="39876"/>
    <cellStyle name="Normal 2 5 2 2 4 4 7" xfId="27435"/>
    <cellStyle name="Normal 2 5 2 2 4 5" xfId="1158"/>
    <cellStyle name="Normal 2 5 2 2 4 5 2" xfId="10319"/>
    <cellStyle name="Normal 2 5 2 2 4 5 2 2" xfId="22762"/>
    <cellStyle name="Normal 2 5 2 2 4 5 2 2 2" xfId="47637"/>
    <cellStyle name="Normal 2 5 2 2 4 5 2 3" xfId="35204"/>
    <cellStyle name="Normal 2 5 2 2 4 5 3" xfId="5303"/>
    <cellStyle name="Normal 2 5 2 2 4 5 3 2" xfId="17755"/>
    <cellStyle name="Normal 2 5 2 2 4 5 3 2 2" xfId="42630"/>
    <cellStyle name="Normal 2 5 2 2 4 5 3 3" xfId="30197"/>
    <cellStyle name="Normal 2 5 2 2 4 5 4" xfId="13958"/>
    <cellStyle name="Normal 2 5 2 2 4 5 4 2" xfId="38833"/>
    <cellStyle name="Normal 2 5 2 2 4 5 5" xfId="26392"/>
    <cellStyle name="Normal 2 5 2 2 4 6" xfId="7880"/>
    <cellStyle name="Normal 2 5 2 2 4 6 2" xfId="20326"/>
    <cellStyle name="Normal 2 5 2 2 4 6 2 2" xfId="45201"/>
    <cellStyle name="Normal 2 5 2 2 4 6 3" xfId="32768"/>
    <cellStyle name="Normal 2 5 2 2 4 7" xfId="11773"/>
    <cellStyle name="Normal 2 5 2 2 4 7 2" xfId="24207"/>
    <cellStyle name="Normal 2 5 2 2 4 7 2 2" xfId="49082"/>
    <cellStyle name="Normal 2 5 2 2 4 7 3" xfId="36649"/>
    <cellStyle name="Normal 2 5 2 2 4 8" xfId="6850"/>
    <cellStyle name="Normal 2 5 2 2 4 8 2" xfId="19299"/>
    <cellStyle name="Normal 2 5 2 2 4 8 2 2" xfId="44174"/>
    <cellStyle name="Normal 2 5 2 2 4 8 3" xfId="31741"/>
    <cellStyle name="Normal 2 5 2 2 4 9" xfId="2801"/>
    <cellStyle name="Normal 2 5 2 2 4 9 2" xfId="15319"/>
    <cellStyle name="Normal 2 5 2 2 4 9 2 2" xfId="40194"/>
    <cellStyle name="Normal 2 5 2 2 4 9 3" xfId="27753"/>
    <cellStyle name="Normal 2 5 2 2 4_Degree data" xfId="2045"/>
    <cellStyle name="Normal 2 5 2 2 5" xfId="237"/>
    <cellStyle name="Normal 2 5 2 2 5 10" xfId="13063"/>
    <cellStyle name="Normal 2 5 2 2 5 10 2" xfId="37938"/>
    <cellStyle name="Normal 2 5 2 2 5 11" xfId="25497"/>
    <cellStyle name="Normal 2 5 2 2 5 2" xfId="601"/>
    <cellStyle name="Normal 2 5 2 2 5 2 2" xfId="1399"/>
    <cellStyle name="Normal 2 5 2 2 5 2 2 2" xfId="9503"/>
    <cellStyle name="Normal 2 5 2 2 5 2 2 2 2" xfId="21946"/>
    <cellStyle name="Normal 2 5 2 2 5 2 2 2 2 2" xfId="46821"/>
    <cellStyle name="Normal 2 5 2 2 5 2 2 2 3" xfId="34388"/>
    <cellStyle name="Normal 2 5 2 2 5 2 2 3" xfId="4485"/>
    <cellStyle name="Normal 2 5 2 2 5 2 2 3 2" xfId="16939"/>
    <cellStyle name="Normal 2 5 2 2 5 2 2 3 2 2" xfId="41814"/>
    <cellStyle name="Normal 2 5 2 2 5 2 2 3 3" xfId="29381"/>
    <cellStyle name="Normal 2 5 2 2 5 2 2 4" xfId="14199"/>
    <cellStyle name="Normal 2 5 2 2 5 2 2 4 2" xfId="39074"/>
    <cellStyle name="Normal 2 5 2 2 5 2 2 5" xfId="26633"/>
    <cellStyle name="Normal 2 5 2 2 5 2 3" xfId="5544"/>
    <cellStyle name="Normal 2 5 2 2 5 2 3 2" xfId="10560"/>
    <cellStyle name="Normal 2 5 2 2 5 2 3 2 2" xfId="23003"/>
    <cellStyle name="Normal 2 5 2 2 5 2 3 2 2 2" xfId="47878"/>
    <cellStyle name="Normal 2 5 2 2 5 2 3 2 3" xfId="35445"/>
    <cellStyle name="Normal 2 5 2 2 5 2 3 3" xfId="17996"/>
    <cellStyle name="Normal 2 5 2 2 5 2 3 3 2" xfId="42871"/>
    <cellStyle name="Normal 2 5 2 2 5 2 3 4" xfId="30438"/>
    <cellStyle name="Normal 2 5 2 2 5 2 4" xfId="8619"/>
    <cellStyle name="Normal 2 5 2 2 5 2 4 2" xfId="21063"/>
    <cellStyle name="Normal 2 5 2 2 5 2 4 2 2" xfId="45938"/>
    <cellStyle name="Normal 2 5 2 2 5 2 4 3" xfId="33505"/>
    <cellStyle name="Normal 2 5 2 2 5 2 5" xfId="12014"/>
    <cellStyle name="Normal 2 5 2 2 5 2 5 2" xfId="24448"/>
    <cellStyle name="Normal 2 5 2 2 5 2 5 2 2" xfId="49323"/>
    <cellStyle name="Normal 2 5 2 2 5 2 5 3" xfId="36890"/>
    <cellStyle name="Normal 2 5 2 2 5 2 6" xfId="7096"/>
    <cellStyle name="Normal 2 5 2 2 5 2 6 2" xfId="19545"/>
    <cellStyle name="Normal 2 5 2 2 5 2 6 2 2" xfId="44420"/>
    <cellStyle name="Normal 2 5 2 2 5 2 6 3" xfId="31987"/>
    <cellStyle name="Normal 2 5 2 2 5 2 7" xfId="3550"/>
    <cellStyle name="Normal 2 5 2 2 5 2 7 2" xfId="16056"/>
    <cellStyle name="Normal 2 5 2 2 5 2 7 2 2" xfId="40931"/>
    <cellStyle name="Normal 2 5 2 2 5 2 7 3" xfId="28490"/>
    <cellStyle name="Normal 2 5 2 2 5 2 8" xfId="13410"/>
    <cellStyle name="Normal 2 5 2 2 5 2 8 2" xfId="38285"/>
    <cellStyle name="Normal 2 5 2 2 5 2 9" xfId="25844"/>
    <cellStyle name="Normal 2 5 2 2 5 3" xfId="1747"/>
    <cellStyle name="Normal 2 5 2 2 5 3 2" xfId="4792"/>
    <cellStyle name="Normal 2 5 2 2 5 3 2 2" xfId="9809"/>
    <cellStyle name="Normal 2 5 2 2 5 3 2 2 2" xfId="22252"/>
    <cellStyle name="Normal 2 5 2 2 5 3 2 2 2 2" xfId="47127"/>
    <cellStyle name="Normal 2 5 2 2 5 3 2 2 3" xfId="34694"/>
    <cellStyle name="Normal 2 5 2 2 5 3 2 3" xfId="17245"/>
    <cellStyle name="Normal 2 5 2 2 5 3 2 3 2" xfId="42120"/>
    <cellStyle name="Normal 2 5 2 2 5 3 2 4" xfId="29687"/>
    <cellStyle name="Normal 2 5 2 2 5 3 3" xfId="5893"/>
    <cellStyle name="Normal 2 5 2 2 5 3 3 2" xfId="10908"/>
    <cellStyle name="Normal 2 5 2 2 5 3 3 2 2" xfId="23351"/>
    <cellStyle name="Normal 2 5 2 2 5 3 3 2 2 2" xfId="48226"/>
    <cellStyle name="Normal 2 5 2 2 5 3 3 2 3" xfId="35793"/>
    <cellStyle name="Normal 2 5 2 2 5 3 3 3" xfId="18344"/>
    <cellStyle name="Normal 2 5 2 2 5 3 3 3 2" xfId="43219"/>
    <cellStyle name="Normal 2 5 2 2 5 3 3 4" xfId="30786"/>
    <cellStyle name="Normal 2 5 2 2 5 3 4" xfId="8874"/>
    <cellStyle name="Normal 2 5 2 2 5 3 4 2" xfId="21317"/>
    <cellStyle name="Normal 2 5 2 2 5 3 4 2 2" xfId="46192"/>
    <cellStyle name="Normal 2 5 2 2 5 3 4 3" xfId="33759"/>
    <cellStyle name="Normal 2 5 2 2 5 3 5" xfId="12362"/>
    <cellStyle name="Normal 2 5 2 2 5 3 5 2" xfId="24796"/>
    <cellStyle name="Normal 2 5 2 2 5 3 5 2 2" xfId="49671"/>
    <cellStyle name="Normal 2 5 2 2 5 3 5 3" xfId="37238"/>
    <cellStyle name="Normal 2 5 2 2 5 3 6" xfId="7403"/>
    <cellStyle name="Normal 2 5 2 2 5 3 6 2" xfId="19851"/>
    <cellStyle name="Normal 2 5 2 2 5 3 6 2 2" xfId="44726"/>
    <cellStyle name="Normal 2 5 2 2 5 3 6 3" xfId="32293"/>
    <cellStyle name="Normal 2 5 2 2 5 3 7" xfId="3856"/>
    <cellStyle name="Normal 2 5 2 2 5 3 7 2" xfId="16310"/>
    <cellStyle name="Normal 2 5 2 2 5 3 7 2 2" xfId="41185"/>
    <cellStyle name="Normal 2 5 2 2 5 3 7 3" xfId="28752"/>
    <cellStyle name="Normal 2 5 2 2 5 3 8" xfId="14547"/>
    <cellStyle name="Normal 2 5 2 2 5 3 8 2" xfId="39422"/>
    <cellStyle name="Normal 2 5 2 2 5 3 9" xfId="26981"/>
    <cellStyle name="Normal 2 5 2 2 5 4" xfId="2155"/>
    <cellStyle name="Normal 2 5 2 2 5 4 2" xfId="6190"/>
    <cellStyle name="Normal 2 5 2 2 5 4 2 2" xfId="11205"/>
    <cellStyle name="Normal 2 5 2 2 5 4 2 2 2" xfId="23648"/>
    <cellStyle name="Normal 2 5 2 2 5 4 2 2 2 2" xfId="48523"/>
    <cellStyle name="Normal 2 5 2 2 5 4 2 2 3" xfId="36090"/>
    <cellStyle name="Normal 2 5 2 2 5 4 2 3" xfId="18641"/>
    <cellStyle name="Normal 2 5 2 2 5 4 2 3 2" xfId="43516"/>
    <cellStyle name="Normal 2 5 2 2 5 4 2 4" xfId="31083"/>
    <cellStyle name="Normal 2 5 2 2 5 4 3" xfId="12659"/>
    <cellStyle name="Normal 2 5 2 2 5 4 3 2" xfId="25093"/>
    <cellStyle name="Normal 2 5 2 2 5 4 3 2 2" xfId="49968"/>
    <cellStyle name="Normal 2 5 2 2 5 4 3 3" xfId="37535"/>
    <cellStyle name="Normal 2 5 2 2 5 4 4" xfId="9100"/>
    <cellStyle name="Normal 2 5 2 2 5 4 4 2" xfId="21543"/>
    <cellStyle name="Normal 2 5 2 2 5 4 4 2 2" xfId="46418"/>
    <cellStyle name="Normal 2 5 2 2 5 4 4 3" xfId="33985"/>
    <cellStyle name="Normal 2 5 2 2 5 4 5" xfId="4082"/>
    <cellStyle name="Normal 2 5 2 2 5 4 5 2" xfId="16536"/>
    <cellStyle name="Normal 2 5 2 2 5 4 5 2 2" xfId="41411"/>
    <cellStyle name="Normal 2 5 2 2 5 4 5 3" xfId="28978"/>
    <cellStyle name="Normal 2 5 2 2 5 4 6" xfId="14844"/>
    <cellStyle name="Normal 2 5 2 2 5 4 6 2" xfId="39719"/>
    <cellStyle name="Normal 2 5 2 2 5 4 7" xfId="27278"/>
    <cellStyle name="Normal 2 5 2 2 5 5" xfId="1001"/>
    <cellStyle name="Normal 2 5 2 2 5 5 2" xfId="10160"/>
    <cellStyle name="Normal 2 5 2 2 5 5 2 2" xfId="22603"/>
    <cellStyle name="Normal 2 5 2 2 5 5 2 2 2" xfId="47478"/>
    <cellStyle name="Normal 2 5 2 2 5 5 2 3" xfId="35045"/>
    <cellStyle name="Normal 2 5 2 2 5 5 3" xfId="5144"/>
    <cellStyle name="Normal 2 5 2 2 5 5 3 2" xfId="17596"/>
    <cellStyle name="Normal 2 5 2 2 5 5 3 2 2" xfId="42471"/>
    <cellStyle name="Normal 2 5 2 2 5 5 3 3" xfId="30038"/>
    <cellStyle name="Normal 2 5 2 2 5 5 4" xfId="13801"/>
    <cellStyle name="Normal 2 5 2 2 5 5 4 2" xfId="38676"/>
    <cellStyle name="Normal 2 5 2 2 5 5 5" xfId="26235"/>
    <cellStyle name="Normal 2 5 2 2 5 6" xfId="8216"/>
    <cellStyle name="Normal 2 5 2 2 5 6 2" xfId="20660"/>
    <cellStyle name="Normal 2 5 2 2 5 6 2 2" xfId="45535"/>
    <cellStyle name="Normal 2 5 2 2 5 6 3" xfId="33102"/>
    <cellStyle name="Normal 2 5 2 2 5 7" xfId="11616"/>
    <cellStyle name="Normal 2 5 2 2 5 7 2" xfId="24050"/>
    <cellStyle name="Normal 2 5 2 2 5 7 2 2" xfId="48925"/>
    <cellStyle name="Normal 2 5 2 2 5 7 3" xfId="36492"/>
    <cellStyle name="Normal 2 5 2 2 5 8" xfId="6693"/>
    <cellStyle name="Normal 2 5 2 2 5 8 2" xfId="19142"/>
    <cellStyle name="Normal 2 5 2 2 5 8 2 2" xfId="44017"/>
    <cellStyle name="Normal 2 5 2 2 5 8 3" xfId="31584"/>
    <cellStyle name="Normal 2 5 2 2 5 9" xfId="3147"/>
    <cellStyle name="Normal 2 5 2 2 5 9 2" xfId="15653"/>
    <cellStyle name="Normal 2 5 2 2 5 9 2 2" xfId="40528"/>
    <cellStyle name="Normal 2 5 2 2 5 9 3" xfId="28087"/>
    <cellStyle name="Normal 2 5 2 2 5_Degree data" xfId="2056"/>
    <cellStyle name="Normal 2 5 2 2 6" xfId="555"/>
    <cellStyle name="Normal 2 5 2 2 6 2" xfId="1393"/>
    <cellStyle name="Normal 2 5 2 2 6 2 2" xfId="9497"/>
    <cellStyle name="Normal 2 5 2 2 6 2 2 2" xfId="21940"/>
    <cellStyle name="Normal 2 5 2 2 6 2 2 2 2" xfId="46815"/>
    <cellStyle name="Normal 2 5 2 2 6 2 2 3" xfId="34382"/>
    <cellStyle name="Normal 2 5 2 2 6 2 3" xfId="4479"/>
    <cellStyle name="Normal 2 5 2 2 6 2 3 2" xfId="16933"/>
    <cellStyle name="Normal 2 5 2 2 6 2 3 2 2" xfId="41808"/>
    <cellStyle name="Normal 2 5 2 2 6 2 3 3" xfId="29375"/>
    <cellStyle name="Normal 2 5 2 2 6 2 4" xfId="14193"/>
    <cellStyle name="Normal 2 5 2 2 6 2 4 2" xfId="39068"/>
    <cellStyle name="Normal 2 5 2 2 6 2 5" xfId="26627"/>
    <cellStyle name="Normal 2 5 2 2 6 3" xfId="5538"/>
    <cellStyle name="Normal 2 5 2 2 6 3 2" xfId="10554"/>
    <cellStyle name="Normal 2 5 2 2 6 3 2 2" xfId="22997"/>
    <cellStyle name="Normal 2 5 2 2 6 3 2 2 2" xfId="47872"/>
    <cellStyle name="Normal 2 5 2 2 6 3 2 3" xfId="35439"/>
    <cellStyle name="Normal 2 5 2 2 6 3 3" xfId="17990"/>
    <cellStyle name="Normal 2 5 2 2 6 3 3 2" xfId="42865"/>
    <cellStyle name="Normal 2 5 2 2 6 3 4" xfId="30432"/>
    <cellStyle name="Normal 2 5 2 2 6 4" xfId="8613"/>
    <cellStyle name="Normal 2 5 2 2 6 4 2" xfId="21057"/>
    <cellStyle name="Normal 2 5 2 2 6 4 2 2" xfId="45932"/>
    <cellStyle name="Normal 2 5 2 2 6 4 3" xfId="33499"/>
    <cellStyle name="Normal 2 5 2 2 6 5" xfId="12008"/>
    <cellStyle name="Normal 2 5 2 2 6 5 2" xfId="24442"/>
    <cellStyle name="Normal 2 5 2 2 6 5 2 2" xfId="49317"/>
    <cellStyle name="Normal 2 5 2 2 6 5 3" xfId="36884"/>
    <cellStyle name="Normal 2 5 2 2 6 6" xfId="7090"/>
    <cellStyle name="Normal 2 5 2 2 6 6 2" xfId="19539"/>
    <cellStyle name="Normal 2 5 2 2 6 6 2 2" xfId="44414"/>
    <cellStyle name="Normal 2 5 2 2 6 6 3" xfId="31981"/>
    <cellStyle name="Normal 2 5 2 2 6 7" xfId="3544"/>
    <cellStyle name="Normal 2 5 2 2 6 7 2" xfId="16050"/>
    <cellStyle name="Normal 2 5 2 2 6 7 2 2" xfId="40925"/>
    <cellStyle name="Normal 2 5 2 2 6 7 3" xfId="28484"/>
    <cellStyle name="Normal 2 5 2 2 6 8" xfId="13365"/>
    <cellStyle name="Normal 2 5 2 2 6 8 2" xfId="38240"/>
    <cellStyle name="Normal 2 5 2 2 6 9" xfId="25799"/>
    <cellStyle name="Normal 2 5 2 2 7" xfId="1741"/>
    <cellStyle name="Normal 2 5 2 2 7 2" xfId="4747"/>
    <cellStyle name="Normal 2 5 2 2 7 2 2" xfId="9764"/>
    <cellStyle name="Normal 2 5 2 2 7 2 2 2" xfId="22207"/>
    <cellStyle name="Normal 2 5 2 2 7 2 2 2 2" xfId="47082"/>
    <cellStyle name="Normal 2 5 2 2 7 2 2 3" xfId="34649"/>
    <cellStyle name="Normal 2 5 2 2 7 2 3" xfId="17200"/>
    <cellStyle name="Normal 2 5 2 2 7 2 3 2" xfId="42075"/>
    <cellStyle name="Normal 2 5 2 2 7 2 4" xfId="29642"/>
    <cellStyle name="Normal 2 5 2 2 7 3" xfId="5887"/>
    <cellStyle name="Normal 2 5 2 2 7 3 2" xfId="10902"/>
    <cellStyle name="Normal 2 5 2 2 7 3 2 2" xfId="23345"/>
    <cellStyle name="Normal 2 5 2 2 7 3 2 2 2" xfId="48220"/>
    <cellStyle name="Normal 2 5 2 2 7 3 2 3" xfId="35787"/>
    <cellStyle name="Normal 2 5 2 2 7 3 3" xfId="18338"/>
    <cellStyle name="Normal 2 5 2 2 7 3 3 2" xfId="43213"/>
    <cellStyle name="Normal 2 5 2 2 7 3 4" xfId="30780"/>
    <cellStyle name="Normal 2 5 2 2 7 4" xfId="8054"/>
    <cellStyle name="Normal 2 5 2 2 7 4 2" xfId="20500"/>
    <cellStyle name="Normal 2 5 2 2 7 4 2 2" xfId="45375"/>
    <cellStyle name="Normal 2 5 2 2 7 4 3" xfId="32942"/>
    <cellStyle name="Normal 2 5 2 2 7 5" xfId="12356"/>
    <cellStyle name="Normal 2 5 2 2 7 5 2" xfId="24790"/>
    <cellStyle name="Normal 2 5 2 2 7 5 2 2" xfId="49665"/>
    <cellStyle name="Normal 2 5 2 2 7 5 3" xfId="37232"/>
    <cellStyle name="Normal 2 5 2 2 7 6" xfId="7358"/>
    <cellStyle name="Normal 2 5 2 2 7 6 2" xfId="19806"/>
    <cellStyle name="Normal 2 5 2 2 7 6 2 2" xfId="44681"/>
    <cellStyle name="Normal 2 5 2 2 7 6 3" xfId="32248"/>
    <cellStyle name="Normal 2 5 2 2 7 7" xfId="2981"/>
    <cellStyle name="Normal 2 5 2 2 7 7 2" xfId="15493"/>
    <cellStyle name="Normal 2 5 2 2 7 7 2 2" xfId="40368"/>
    <cellStyle name="Normal 2 5 2 2 7 7 3" xfId="27927"/>
    <cellStyle name="Normal 2 5 2 2 7 8" xfId="14541"/>
    <cellStyle name="Normal 2 5 2 2 7 8 2" xfId="39416"/>
    <cellStyle name="Normal 2 5 2 2 7 9" xfId="26975"/>
    <cellStyle name="Normal 2 5 2 2 8" xfId="2104"/>
    <cellStyle name="Normal 2 5 2 2 8 2" xfId="6145"/>
    <cellStyle name="Normal 2 5 2 2 8 2 2" xfId="11160"/>
    <cellStyle name="Normal 2 5 2 2 8 2 2 2" xfId="23603"/>
    <cellStyle name="Normal 2 5 2 2 8 2 2 2 2" xfId="48478"/>
    <cellStyle name="Normal 2 5 2 2 8 2 2 3" xfId="36045"/>
    <cellStyle name="Normal 2 5 2 2 8 2 3" xfId="18596"/>
    <cellStyle name="Normal 2 5 2 2 8 2 3 2" xfId="43471"/>
    <cellStyle name="Normal 2 5 2 2 8 2 4" xfId="31038"/>
    <cellStyle name="Normal 2 5 2 2 8 3" xfId="12614"/>
    <cellStyle name="Normal 2 5 2 2 8 3 2" xfId="25048"/>
    <cellStyle name="Normal 2 5 2 2 8 3 2 2" xfId="49923"/>
    <cellStyle name="Normal 2 5 2 2 8 3 3" xfId="37490"/>
    <cellStyle name="Normal 2 5 2 2 8 4" xfId="8940"/>
    <cellStyle name="Normal 2 5 2 2 8 4 2" xfId="21383"/>
    <cellStyle name="Normal 2 5 2 2 8 4 2 2" xfId="46258"/>
    <cellStyle name="Normal 2 5 2 2 8 4 3" xfId="33825"/>
    <cellStyle name="Normal 2 5 2 2 8 5" xfId="3922"/>
    <cellStyle name="Normal 2 5 2 2 8 5 2" xfId="16376"/>
    <cellStyle name="Normal 2 5 2 2 8 5 2 2" xfId="41251"/>
    <cellStyle name="Normal 2 5 2 2 8 5 3" xfId="28818"/>
    <cellStyle name="Normal 2 5 2 2 8 6" xfId="14799"/>
    <cellStyle name="Normal 2 5 2 2 8 6 2" xfId="39674"/>
    <cellStyle name="Normal 2 5 2 2 8 7" xfId="27233"/>
    <cellStyle name="Normal 2 5 2 2 9" xfId="956"/>
    <cellStyle name="Normal 2 5 2 2 9 2" xfId="11571"/>
    <cellStyle name="Normal 2 5 2 2 9 2 2" xfId="24005"/>
    <cellStyle name="Normal 2 5 2 2 9 2 2 2" xfId="48880"/>
    <cellStyle name="Normal 2 5 2 2 9 2 3" xfId="36447"/>
    <cellStyle name="Normal 2 5 2 2 9 3" xfId="10115"/>
    <cellStyle name="Normal 2 5 2 2 9 3 2" xfId="22558"/>
    <cellStyle name="Normal 2 5 2 2 9 3 2 2" xfId="47433"/>
    <cellStyle name="Normal 2 5 2 2 9 3 3" xfId="35000"/>
    <cellStyle name="Normal 2 5 2 2 9 4" xfId="5099"/>
    <cellStyle name="Normal 2 5 2 2 9 4 2" xfId="17551"/>
    <cellStyle name="Normal 2 5 2 2 9 4 2 2" xfId="42426"/>
    <cellStyle name="Normal 2 5 2 2 9 4 3" xfId="29993"/>
    <cellStyle name="Normal 2 5 2 2 9 5" xfId="13756"/>
    <cellStyle name="Normal 2 5 2 2 9 5 2" xfId="38631"/>
    <cellStyle name="Normal 2 5 2 2 9 6" xfId="26190"/>
    <cellStyle name="Normal 2 5 2 2_Degree data" xfId="2197"/>
    <cellStyle name="Normal 2 5 2 3" xfId="146"/>
    <cellStyle name="Normal 2 5 2 3 10" xfId="7709"/>
    <cellStyle name="Normal 2 5 2 3 10 2" xfId="20155"/>
    <cellStyle name="Normal 2 5 2 3 10 2 2" xfId="45030"/>
    <cellStyle name="Normal 2 5 2 3 10 3" xfId="32597"/>
    <cellStyle name="Normal 2 5 2 3 11" xfId="11529"/>
    <cellStyle name="Normal 2 5 2 3 11 2" xfId="23963"/>
    <cellStyle name="Normal 2 5 2 3 11 2 2" xfId="48838"/>
    <cellStyle name="Normal 2 5 2 3 11 3" xfId="36405"/>
    <cellStyle name="Normal 2 5 2 3 12" xfId="6521"/>
    <cellStyle name="Normal 2 5 2 3 12 2" xfId="18970"/>
    <cellStyle name="Normal 2 5 2 3 12 2 2" xfId="43845"/>
    <cellStyle name="Normal 2 5 2 3 12 3" xfId="31412"/>
    <cellStyle name="Normal 2 5 2 3 13" xfId="2629"/>
    <cellStyle name="Normal 2 5 2 3 13 2" xfId="15148"/>
    <cellStyle name="Normal 2 5 2 3 13 2 2" xfId="40023"/>
    <cellStyle name="Normal 2 5 2 3 13 3" xfId="27582"/>
    <cellStyle name="Normal 2 5 2 3 14" xfId="12976"/>
    <cellStyle name="Normal 2 5 2 3 14 2" xfId="37851"/>
    <cellStyle name="Normal 2 5 2 3 15" xfId="25410"/>
    <cellStyle name="Normal 2 5 2 3 2" xfId="334"/>
    <cellStyle name="Normal 2 5 2 3 2 10" xfId="6564"/>
    <cellStyle name="Normal 2 5 2 3 2 10 2" xfId="19013"/>
    <cellStyle name="Normal 2 5 2 3 2 10 2 2" xfId="43888"/>
    <cellStyle name="Normal 2 5 2 3 2 10 3" xfId="31455"/>
    <cellStyle name="Normal 2 5 2 3 2 11" xfId="2732"/>
    <cellStyle name="Normal 2 5 2 3 2 11 2" xfId="15250"/>
    <cellStyle name="Normal 2 5 2 3 2 11 2 2" xfId="40125"/>
    <cellStyle name="Normal 2 5 2 3 2 11 3" xfId="27684"/>
    <cellStyle name="Normal 2 5 2 3 2 12" xfId="13151"/>
    <cellStyle name="Normal 2 5 2 3 2 12 2" xfId="38026"/>
    <cellStyle name="Normal 2 5 2 3 2 13" xfId="25585"/>
    <cellStyle name="Normal 2 5 2 3 2 2" xfId="436"/>
    <cellStyle name="Normal 2 5 2 3 2 2 10" xfId="13251"/>
    <cellStyle name="Normal 2 5 2 3 2 2 10 2" xfId="38126"/>
    <cellStyle name="Normal 2 5 2 3 2 2 11" xfId="25685"/>
    <cellStyle name="Normal 2 5 2 3 2 2 2" xfId="796"/>
    <cellStyle name="Normal 2 5 2 3 2 2 2 2" xfId="1402"/>
    <cellStyle name="Normal 2 5 2 3 2 2 2 2 2" xfId="9506"/>
    <cellStyle name="Normal 2 5 2 3 2 2 2 2 2 2" xfId="21949"/>
    <cellStyle name="Normal 2 5 2 3 2 2 2 2 2 2 2" xfId="46824"/>
    <cellStyle name="Normal 2 5 2 3 2 2 2 2 2 3" xfId="34391"/>
    <cellStyle name="Normal 2 5 2 3 2 2 2 2 3" xfId="4488"/>
    <cellStyle name="Normal 2 5 2 3 2 2 2 2 3 2" xfId="16942"/>
    <cellStyle name="Normal 2 5 2 3 2 2 2 2 3 2 2" xfId="41817"/>
    <cellStyle name="Normal 2 5 2 3 2 2 2 2 3 3" xfId="29384"/>
    <cellStyle name="Normal 2 5 2 3 2 2 2 2 4" xfId="14202"/>
    <cellStyle name="Normal 2 5 2 3 2 2 2 2 4 2" xfId="39077"/>
    <cellStyle name="Normal 2 5 2 3 2 2 2 2 5" xfId="26636"/>
    <cellStyle name="Normal 2 5 2 3 2 2 2 3" xfId="5547"/>
    <cellStyle name="Normal 2 5 2 3 2 2 2 3 2" xfId="10563"/>
    <cellStyle name="Normal 2 5 2 3 2 2 2 3 2 2" xfId="23006"/>
    <cellStyle name="Normal 2 5 2 3 2 2 2 3 2 2 2" xfId="47881"/>
    <cellStyle name="Normal 2 5 2 3 2 2 2 3 2 3" xfId="35448"/>
    <cellStyle name="Normal 2 5 2 3 2 2 2 3 3" xfId="17999"/>
    <cellStyle name="Normal 2 5 2 3 2 2 2 3 3 2" xfId="42874"/>
    <cellStyle name="Normal 2 5 2 3 2 2 2 3 4" xfId="30441"/>
    <cellStyle name="Normal 2 5 2 3 2 2 2 4" xfId="8622"/>
    <cellStyle name="Normal 2 5 2 3 2 2 2 4 2" xfId="21066"/>
    <cellStyle name="Normal 2 5 2 3 2 2 2 4 2 2" xfId="45941"/>
    <cellStyle name="Normal 2 5 2 3 2 2 2 4 3" xfId="33508"/>
    <cellStyle name="Normal 2 5 2 3 2 2 2 5" xfId="12017"/>
    <cellStyle name="Normal 2 5 2 3 2 2 2 5 2" xfId="24451"/>
    <cellStyle name="Normal 2 5 2 3 2 2 2 5 2 2" xfId="49326"/>
    <cellStyle name="Normal 2 5 2 3 2 2 2 5 3" xfId="36893"/>
    <cellStyle name="Normal 2 5 2 3 2 2 2 6" xfId="7099"/>
    <cellStyle name="Normal 2 5 2 3 2 2 2 6 2" xfId="19548"/>
    <cellStyle name="Normal 2 5 2 3 2 2 2 6 2 2" xfId="44423"/>
    <cellStyle name="Normal 2 5 2 3 2 2 2 6 3" xfId="31990"/>
    <cellStyle name="Normal 2 5 2 3 2 2 2 7" xfId="3553"/>
    <cellStyle name="Normal 2 5 2 3 2 2 2 7 2" xfId="16059"/>
    <cellStyle name="Normal 2 5 2 3 2 2 2 7 2 2" xfId="40934"/>
    <cellStyle name="Normal 2 5 2 3 2 2 2 7 3" xfId="28493"/>
    <cellStyle name="Normal 2 5 2 3 2 2 2 8" xfId="13598"/>
    <cellStyle name="Normal 2 5 2 3 2 2 2 8 2" xfId="38473"/>
    <cellStyle name="Normal 2 5 2 3 2 2 2 9" xfId="26032"/>
    <cellStyle name="Normal 2 5 2 3 2 2 3" xfId="1750"/>
    <cellStyle name="Normal 2 5 2 3 2 2 3 2" xfId="4980"/>
    <cellStyle name="Normal 2 5 2 3 2 2 3 2 2" xfId="9997"/>
    <cellStyle name="Normal 2 5 2 3 2 2 3 2 2 2" xfId="22440"/>
    <cellStyle name="Normal 2 5 2 3 2 2 3 2 2 2 2" xfId="47315"/>
    <cellStyle name="Normal 2 5 2 3 2 2 3 2 2 3" xfId="34882"/>
    <cellStyle name="Normal 2 5 2 3 2 2 3 2 3" xfId="17433"/>
    <cellStyle name="Normal 2 5 2 3 2 2 3 2 3 2" xfId="42308"/>
    <cellStyle name="Normal 2 5 2 3 2 2 3 2 4" xfId="29875"/>
    <cellStyle name="Normal 2 5 2 3 2 2 3 3" xfId="5896"/>
    <cellStyle name="Normal 2 5 2 3 2 2 3 3 2" xfId="10911"/>
    <cellStyle name="Normal 2 5 2 3 2 2 3 3 2 2" xfId="23354"/>
    <cellStyle name="Normal 2 5 2 3 2 2 3 3 2 2 2" xfId="48229"/>
    <cellStyle name="Normal 2 5 2 3 2 2 3 3 2 3" xfId="35796"/>
    <cellStyle name="Normal 2 5 2 3 2 2 3 3 3" xfId="18347"/>
    <cellStyle name="Normal 2 5 2 3 2 2 3 3 3 2" xfId="43222"/>
    <cellStyle name="Normal 2 5 2 3 2 2 3 3 4" xfId="30789"/>
    <cellStyle name="Normal 2 5 2 3 2 2 3 4" xfId="8404"/>
    <cellStyle name="Normal 2 5 2 3 2 2 3 4 2" xfId="20848"/>
    <cellStyle name="Normal 2 5 2 3 2 2 3 4 2 2" xfId="45723"/>
    <cellStyle name="Normal 2 5 2 3 2 2 3 4 3" xfId="33290"/>
    <cellStyle name="Normal 2 5 2 3 2 2 3 5" xfId="12365"/>
    <cellStyle name="Normal 2 5 2 3 2 2 3 5 2" xfId="24799"/>
    <cellStyle name="Normal 2 5 2 3 2 2 3 5 2 2" xfId="49674"/>
    <cellStyle name="Normal 2 5 2 3 2 2 3 5 3" xfId="37241"/>
    <cellStyle name="Normal 2 5 2 3 2 2 3 6" xfId="7591"/>
    <cellStyle name="Normal 2 5 2 3 2 2 3 6 2" xfId="20039"/>
    <cellStyle name="Normal 2 5 2 3 2 2 3 6 2 2" xfId="44914"/>
    <cellStyle name="Normal 2 5 2 3 2 2 3 6 3" xfId="32481"/>
    <cellStyle name="Normal 2 5 2 3 2 2 3 7" xfId="3335"/>
    <cellStyle name="Normal 2 5 2 3 2 2 3 7 2" xfId="15841"/>
    <cellStyle name="Normal 2 5 2 3 2 2 3 7 2 2" xfId="40716"/>
    <cellStyle name="Normal 2 5 2 3 2 2 3 7 3" xfId="28275"/>
    <cellStyle name="Normal 2 5 2 3 2 2 3 8" xfId="14550"/>
    <cellStyle name="Normal 2 5 2 3 2 2 3 8 2" xfId="39425"/>
    <cellStyle name="Normal 2 5 2 3 2 2 3 9" xfId="26984"/>
    <cellStyle name="Normal 2 5 2 3 2 2 4" xfId="2354"/>
    <cellStyle name="Normal 2 5 2 3 2 2 4 2" xfId="6378"/>
    <cellStyle name="Normal 2 5 2 3 2 2 4 2 2" xfId="11393"/>
    <cellStyle name="Normal 2 5 2 3 2 2 4 2 2 2" xfId="23836"/>
    <cellStyle name="Normal 2 5 2 3 2 2 4 2 2 2 2" xfId="48711"/>
    <cellStyle name="Normal 2 5 2 3 2 2 4 2 2 3" xfId="36278"/>
    <cellStyle name="Normal 2 5 2 3 2 2 4 2 3" xfId="18829"/>
    <cellStyle name="Normal 2 5 2 3 2 2 4 2 3 2" xfId="43704"/>
    <cellStyle name="Normal 2 5 2 3 2 2 4 2 4" xfId="31271"/>
    <cellStyle name="Normal 2 5 2 3 2 2 4 3" xfId="12847"/>
    <cellStyle name="Normal 2 5 2 3 2 2 4 3 2" xfId="25281"/>
    <cellStyle name="Normal 2 5 2 3 2 2 4 3 2 2" xfId="50156"/>
    <cellStyle name="Normal 2 5 2 3 2 2 4 3 3" xfId="37723"/>
    <cellStyle name="Normal 2 5 2 3 2 2 4 4" xfId="9288"/>
    <cellStyle name="Normal 2 5 2 3 2 2 4 4 2" xfId="21731"/>
    <cellStyle name="Normal 2 5 2 3 2 2 4 4 2 2" xfId="46606"/>
    <cellStyle name="Normal 2 5 2 3 2 2 4 4 3" xfId="34173"/>
    <cellStyle name="Normal 2 5 2 3 2 2 4 5" xfId="4270"/>
    <cellStyle name="Normal 2 5 2 3 2 2 4 5 2" xfId="16724"/>
    <cellStyle name="Normal 2 5 2 3 2 2 4 5 2 2" xfId="41599"/>
    <cellStyle name="Normal 2 5 2 3 2 2 4 5 3" xfId="29166"/>
    <cellStyle name="Normal 2 5 2 3 2 2 4 6" xfId="15032"/>
    <cellStyle name="Normal 2 5 2 3 2 2 4 6 2" xfId="39907"/>
    <cellStyle name="Normal 2 5 2 3 2 2 4 7" xfId="27466"/>
    <cellStyle name="Normal 2 5 2 3 2 2 5" xfId="1189"/>
    <cellStyle name="Normal 2 5 2 3 2 2 5 2" xfId="10350"/>
    <cellStyle name="Normal 2 5 2 3 2 2 5 2 2" xfId="22793"/>
    <cellStyle name="Normal 2 5 2 3 2 2 5 2 2 2" xfId="47668"/>
    <cellStyle name="Normal 2 5 2 3 2 2 5 2 3" xfId="35235"/>
    <cellStyle name="Normal 2 5 2 3 2 2 5 3" xfId="5334"/>
    <cellStyle name="Normal 2 5 2 3 2 2 5 3 2" xfId="17786"/>
    <cellStyle name="Normal 2 5 2 3 2 2 5 3 2 2" xfId="42661"/>
    <cellStyle name="Normal 2 5 2 3 2 2 5 3 3" xfId="30228"/>
    <cellStyle name="Normal 2 5 2 3 2 2 5 4" xfId="13989"/>
    <cellStyle name="Normal 2 5 2 3 2 2 5 4 2" xfId="38864"/>
    <cellStyle name="Normal 2 5 2 3 2 2 5 5" xfId="26423"/>
    <cellStyle name="Normal 2 5 2 3 2 2 6" xfId="7911"/>
    <cellStyle name="Normal 2 5 2 3 2 2 6 2" xfId="20357"/>
    <cellStyle name="Normal 2 5 2 3 2 2 6 2 2" xfId="45232"/>
    <cellStyle name="Normal 2 5 2 3 2 2 6 3" xfId="32799"/>
    <cellStyle name="Normal 2 5 2 3 2 2 7" xfId="11804"/>
    <cellStyle name="Normal 2 5 2 3 2 2 7 2" xfId="24238"/>
    <cellStyle name="Normal 2 5 2 3 2 2 7 2 2" xfId="49113"/>
    <cellStyle name="Normal 2 5 2 3 2 2 7 3" xfId="36680"/>
    <cellStyle name="Normal 2 5 2 3 2 2 8" xfId="6881"/>
    <cellStyle name="Normal 2 5 2 3 2 2 8 2" xfId="19330"/>
    <cellStyle name="Normal 2 5 2 3 2 2 8 2 2" xfId="44205"/>
    <cellStyle name="Normal 2 5 2 3 2 2 8 3" xfId="31772"/>
    <cellStyle name="Normal 2 5 2 3 2 2 9" xfId="2832"/>
    <cellStyle name="Normal 2 5 2 3 2 2 9 2" xfId="15350"/>
    <cellStyle name="Normal 2 5 2 3 2 2 9 2 2" xfId="40225"/>
    <cellStyle name="Normal 2 5 2 3 2 2 9 3" xfId="27784"/>
    <cellStyle name="Normal 2 5 2 3 2 2_Degree data" xfId="2048"/>
    <cellStyle name="Normal 2 5 2 3 2 3" xfId="695"/>
    <cellStyle name="Normal 2 5 2 3 2 3 2" xfId="1401"/>
    <cellStyle name="Normal 2 5 2 3 2 3 2 2" xfId="9188"/>
    <cellStyle name="Normal 2 5 2 3 2 3 2 2 2" xfId="21631"/>
    <cellStyle name="Normal 2 5 2 3 2 3 2 2 2 2" xfId="46506"/>
    <cellStyle name="Normal 2 5 2 3 2 3 2 2 3" xfId="34073"/>
    <cellStyle name="Normal 2 5 2 3 2 3 2 3" xfId="4170"/>
    <cellStyle name="Normal 2 5 2 3 2 3 2 3 2" xfId="16624"/>
    <cellStyle name="Normal 2 5 2 3 2 3 2 3 2 2" xfId="41499"/>
    <cellStyle name="Normal 2 5 2 3 2 3 2 3 3" xfId="29066"/>
    <cellStyle name="Normal 2 5 2 3 2 3 2 4" xfId="14201"/>
    <cellStyle name="Normal 2 5 2 3 2 3 2 4 2" xfId="39076"/>
    <cellStyle name="Normal 2 5 2 3 2 3 2 5" xfId="26635"/>
    <cellStyle name="Normal 2 5 2 3 2 3 3" xfId="5546"/>
    <cellStyle name="Normal 2 5 2 3 2 3 3 2" xfId="10562"/>
    <cellStyle name="Normal 2 5 2 3 2 3 3 2 2" xfId="23005"/>
    <cellStyle name="Normal 2 5 2 3 2 3 3 2 2 2" xfId="47880"/>
    <cellStyle name="Normal 2 5 2 3 2 3 3 2 3" xfId="35447"/>
    <cellStyle name="Normal 2 5 2 3 2 3 3 3" xfId="17998"/>
    <cellStyle name="Normal 2 5 2 3 2 3 3 3 2" xfId="42873"/>
    <cellStyle name="Normal 2 5 2 3 2 3 3 4" xfId="30440"/>
    <cellStyle name="Normal 2 5 2 3 2 3 4" xfId="8304"/>
    <cellStyle name="Normal 2 5 2 3 2 3 4 2" xfId="20748"/>
    <cellStyle name="Normal 2 5 2 3 2 3 4 2 2" xfId="45623"/>
    <cellStyle name="Normal 2 5 2 3 2 3 4 3" xfId="33190"/>
    <cellStyle name="Normal 2 5 2 3 2 3 5" xfId="12016"/>
    <cellStyle name="Normal 2 5 2 3 2 3 5 2" xfId="24450"/>
    <cellStyle name="Normal 2 5 2 3 2 3 5 2 2" xfId="49325"/>
    <cellStyle name="Normal 2 5 2 3 2 3 5 3" xfId="36892"/>
    <cellStyle name="Normal 2 5 2 3 2 3 6" xfId="6781"/>
    <cellStyle name="Normal 2 5 2 3 2 3 6 2" xfId="19230"/>
    <cellStyle name="Normal 2 5 2 3 2 3 6 2 2" xfId="44105"/>
    <cellStyle name="Normal 2 5 2 3 2 3 6 3" xfId="31672"/>
    <cellStyle name="Normal 2 5 2 3 2 3 7" xfId="3235"/>
    <cellStyle name="Normal 2 5 2 3 2 3 7 2" xfId="15741"/>
    <cellStyle name="Normal 2 5 2 3 2 3 7 2 2" xfId="40616"/>
    <cellStyle name="Normal 2 5 2 3 2 3 7 3" xfId="28175"/>
    <cellStyle name="Normal 2 5 2 3 2 3 8" xfId="13498"/>
    <cellStyle name="Normal 2 5 2 3 2 3 8 2" xfId="38373"/>
    <cellStyle name="Normal 2 5 2 3 2 3 9" xfId="25932"/>
    <cellStyle name="Normal 2 5 2 3 2 4" xfId="1749"/>
    <cellStyle name="Normal 2 5 2 3 2 4 2" xfId="4487"/>
    <cellStyle name="Normal 2 5 2 3 2 4 2 2" xfId="9505"/>
    <cellStyle name="Normal 2 5 2 3 2 4 2 2 2" xfId="21948"/>
    <cellStyle name="Normal 2 5 2 3 2 4 2 2 2 2" xfId="46823"/>
    <cellStyle name="Normal 2 5 2 3 2 4 2 2 3" xfId="34390"/>
    <cellStyle name="Normal 2 5 2 3 2 4 2 3" xfId="16941"/>
    <cellStyle name="Normal 2 5 2 3 2 4 2 3 2" xfId="41816"/>
    <cellStyle name="Normal 2 5 2 3 2 4 2 4" xfId="29383"/>
    <cellStyle name="Normal 2 5 2 3 2 4 3" xfId="5895"/>
    <cellStyle name="Normal 2 5 2 3 2 4 3 2" xfId="10910"/>
    <cellStyle name="Normal 2 5 2 3 2 4 3 2 2" xfId="23353"/>
    <cellStyle name="Normal 2 5 2 3 2 4 3 2 2 2" xfId="48228"/>
    <cellStyle name="Normal 2 5 2 3 2 4 3 2 3" xfId="35795"/>
    <cellStyle name="Normal 2 5 2 3 2 4 3 3" xfId="18346"/>
    <cellStyle name="Normal 2 5 2 3 2 4 3 3 2" xfId="43221"/>
    <cellStyle name="Normal 2 5 2 3 2 4 3 4" xfId="30788"/>
    <cellStyle name="Normal 2 5 2 3 2 4 4" xfId="8621"/>
    <cellStyle name="Normal 2 5 2 3 2 4 4 2" xfId="21065"/>
    <cellStyle name="Normal 2 5 2 3 2 4 4 2 2" xfId="45940"/>
    <cellStyle name="Normal 2 5 2 3 2 4 4 3" xfId="33507"/>
    <cellStyle name="Normal 2 5 2 3 2 4 5" xfId="12364"/>
    <cellStyle name="Normal 2 5 2 3 2 4 5 2" xfId="24798"/>
    <cellStyle name="Normal 2 5 2 3 2 4 5 2 2" xfId="49673"/>
    <cellStyle name="Normal 2 5 2 3 2 4 5 3" xfId="37240"/>
    <cellStyle name="Normal 2 5 2 3 2 4 6" xfId="7098"/>
    <cellStyle name="Normal 2 5 2 3 2 4 6 2" xfId="19547"/>
    <cellStyle name="Normal 2 5 2 3 2 4 6 2 2" xfId="44422"/>
    <cellStyle name="Normal 2 5 2 3 2 4 6 3" xfId="31989"/>
    <cellStyle name="Normal 2 5 2 3 2 4 7" xfId="3552"/>
    <cellStyle name="Normal 2 5 2 3 2 4 7 2" xfId="16058"/>
    <cellStyle name="Normal 2 5 2 3 2 4 7 2 2" xfId="40933"/>
    <cellStyle name="Normal 2 5 2 3 2 4 7 3" xfId="28492"/>
    <cellStyle name="Normal 2 5 2 3 2 4 8" xfId="14549"/>
    <cellStyle name="Normal 2 5 2 3 2 4 8 2" xfId="39424"/>
    <cellStyle name="Normal 2 5 2 3 2 4 9" xfId="26983"/>
    <cellStyle name="Normal 2 5 2 3 2 5" xfId="2252"/>
    <cellStyle name="Normal 2 5 2 3 2 5 2" xfId="4880"/>
    <cellStyle name="Normal 2 5 2 3 2 5 2 2" xfId="9897"/>
    <cellStyle name="Normal 2 5 2 3 2 5 2 2 2" xfId="22340"/>
    <cellStyle name="Normal 2 5 2 3 2 5 2 2 2 2" xfId="47215"/>
    <cellStyle name="Normal 2 5 2 3 2 5 2 2 3" xfId="34782"/>
    <cellStyle name="Normal 2 5 2 3 2 5 2 3" xfId="17333"/>
    <cellStyle name="Normal 2 5 2 3 2 5 2 3 2" xfId="42208"/>
    <cellStyle name="Normal 2 5 2 3 2 5 2 4" xfId="29775"/>
    <cellStyle name="Normal 2 5 2 3 2 5 3" xfId="6278"/>
    <cellStyle name="Normal 2 5 2 3 2 5 3 2" xfId="11293"/>
    <cellStyle name="Normal 2 5 2 3 2 5 3 2 2" xfId="23736"/>
    <cellStyle name="Normal 2 5 2 3 2 5 3 2 2 2" xfId="48611"/>
    <cellStyle name="Normal 2 5 2 3 2 5 3 2 3" xfId="36178"/>
    <cellStyle name="Normal 2 5 2 3 2 5 3 3" xfId="18729"/>
    <cellStyle name="Normal 2 5 2 3 2 5 3 3 2" xfId="43604"/>
    <cellStyle name="Normal 2 5 2 3 2 5 3 4" xfId="31171"/>
    <cellStyle name="Normal 2 5 2 3 2 5 4" xfId="8085"/>
    <cellStyle name="Normal 2 5 2 3 2 5 4 2" xfId="20531"/>
    <cellStyle name="Normal 2 5 2 3 2 5 4 2 2" xfId="45406"/>
    <cellStyle name="Normal 2 5 2 3 2 5 4 3" xfId="32973"/>
    <cellStyle name="Normal 2 5 2 3 2 5 5" xfId="12747"/>
    <cellStyle name="Normal 2 5 2 3 2 5 5 2" xfId="25181"/>
    <cellStyle name="Normal 2 5 2 3 2 5 5 2 2" xfId="50056"/>
    <cellStyle name="Normal 2 5 2 3 2 5 5 3" xfId="37623"/>
    <cellStyle name="Normal 2 5 2 3 2 5 6" xfId="7491"/>
    <cellStyle name="Normal 2 5 2 3 2 5 6 2" xfId="19939"/>
    <cellStyle name="Normal 2 5 2 3 2 5 6 2 2" xfId="44814"/>
    <cellStyle name="Normal 2 5 2 3 2 5 6 3" xfId="32381"/>
    <cellStyle name="Normal 2 5 2 3 2 5 7" xfId="3014"/>
    <cellStyle name="Normal 2 5 2 3 2 5 7 2" xfId="15524"/>
    <cellStyle name="Normal 2 5 2 3 2 5 7 2 2" xfId="40399"/>
    <cellStyle name="Normal 2 5 2 3 2 5 7 3" xfId="27958"/>
    <cellStyle name="Normal 2 5 2 3 2 5 8" xfId="14932"/>
    <cellStyle name="Normal 2 5 2 3 2 5 8 2" xfId="39807"/>
    <cellStyle name="Normal 2 5 2 3 2 5 9" xfId="27366"/>
    <cellStyle name="Normal 2 5 2 3 2 6" xfId="1089"/>
    <cellStyle name="Normal 2 5 2 3 2 6 2" xfId="8971"/>
    <cellStyle name="Normal 2 5 2 3 2 6 2 2" xfId="21414"/>
    <cellStyle name="Normal 2 5 2 3 2 6 2 2 2" xfId="46289"/>
    <cellStyle name="Normal 2 5 2 3 2 6 2 3" xfId="33856"/>
    <cellStyle name="Normal 2 5 2 3 2 6 3" xfId="3953"/>
    <cellStyle name="Normal 2 5 2 3 2 6 3 2" xfId="16407"/>
    <cellStyle name="Normal 2 5 2 3 2 6 3 2 2" xfId="41282"/>
    <cellStyle name="Normal 2 5 2 3 2 6 3 3" xfId="28849"/>
    <cellStyle name="Normal 2 5 2 3 2 6 4" xfId="13889"/>
    <cellStyle name="Normal 2 5 2 3 2 6 4 2" xfId="38764"/>
    <cellStyle name="Normal 2 5 2 3 2 6 5" xfId="26323"/>
    <cellStyle name="Normal 2 5 2 3 2 7" xfId="5234"/>
    <cellStyle name="Normal 2 5 2 3 2 7 2" xfId="10250"/>
    <cellStyle name="Normal 2 5 2 3 2 7 2 2" xfId="22693"/>
    <cellStyle name="Normal 2 5 2 3 2 7 2 2 2" xfId="47568"/>
    <cellStyle name="Normal 2 5 2 3 2 7 2 3" xfId="35135"/>
    <cellStyle name="Normal 2 5 2 3 2 7 3" xfId="17686"/>
    <cellStyle name="Normal 2 5 2 3 2 7 3 2" xfId="42561"/>
    <cellStyle name="Normal 2 5 2 3 2 7 4" xfId="30128"/>
    <cellStyle name="Normal 2 5 2 3 2 8" xfId="7811"/>
    <cellStyle name="Normal 2 5 2 3 2 8 2" xfId="20257"/>
    <cellStyle name="Normal 2 5 2 3 2 8 2 2" xfId="45132"/>
    <cellStyle name="Normal 2 5 2 3 2 8 3" xfId="32699"/>
    <cellStyle name="Normal 2 5 2 3 2 9" xfId="11704"/>
    <cellStyle name="Normal 2 5 2 3 2 9 2" xfId="24138"/>
    <cellStyle name="Normal 2 5 2 3 2 9 2 2" xfId="49013"/>
    <cellStyle name="Normal 2 5 2 3 2 9 3" xfId="36580"/>
    <cellStyle name="Normal 2 5 2 3 2_Degree data" xfId="2057"/>
    <cellStyle name="Normal 2 5 2 3 3" xfId="289"/>
    <cellStyle name="Normal 2 5 2 3 3 10" xfId="6626"/>
    <cellStyle name="Normal 2 5 2 3 3 10 2" xfId="19075"/>
    <cellStyle name="Normal 2 5 2 3 3 10 2 2" xfId="43950"/>
    <cellStyle name="Normal 2 5 2 3 3 10 3" xfId="31517"/>
    <cellStyle name="Normal 2 5 2 3 3 11" xfId="2689"/>
    <cellStyle name="Normal 2 5 2 3 3 11 2" xfId="15207"/>
    <cellStyle name="Normal 2 5 2 3 3 11 2 2" xfId="40082"/>
    <cellStyle name="Normal 2 5 2 3 3 11 3" xfId="27641"/>
    <cellStyle name="Normal 2 5 2 3 3 12" xfId="13108"/>
    <cellStyle name="Normal 2 5 2 3 3 12 2" xfId="37983"/>
    <cellStyle name="Normal 2 5 2 3 3 13" xfId="25542"/>
    <cellStyle name="Normal 2 5 2 3 3 2" xfId="500"/>
    <cellStyle name="Normal 2 5 2 3 3 2 10" xfId="13313"/>
    <cellStyle name="Normal 2 5 2 3 3 2 10 2" xfId="38188"/>
    <cellStyle name="Normal 2 5 2 3 3 2 11" xfId="25747"/>
    <cellStyle name="Normal 2 5 2 3 3 2 2" xfId="859"/>
    <cellStyle name="Normal 2 5 2 3 3 2 2 2" xfId="1404"/>
    <cellStyle name="Normal 2 5 2 3 3 2 2 2 2" xfId="9508"/>
    <cellStyle name="Normal 2 5 2 3 3 2 2 2 2 2" xfId="21951"/>
    <cellStyle name="Normal 2 5 2 3 3 2 2 2 2 2 2" xfId="46826"/>
    <cellStyle name="Normal 2 5 2 3 3 2 2 2 2 3" xfId="34393"/>
    <cellStyle name="Normal 2 5 2 3 3 2 2 2 3" xfId="4490"/>
    <cellStyle name="Normal 2 5 2 3 3 2 2 2 3 2" xfId="16944"/>
    <cellStyle name="Normal 2 5 2 3 3 2 2 2 3 2 2" xfId="41819"/>
    <cellStyle name="Normal 2 5 2 3 3 2 2 2 3 3" xfId="29386"/>
    <cellStyle name="Normal 2 5 2 3 3 2 2 2 4" xfId="14204"/>
    <cellStyle name="Normal 2 5 2 3 3 2 2 2 4 2" xfId="39079"/>
    <cellStyle name="Normal 2 5 2 3 3 2 2 2 5" xfId="26638"/>
    <cellStyle name="Normal 2 5 2 3 3 2 2 3" xfId="5549"/>
    <cellStyle name="Normal 2 5 2 3 3 2 2 3 2" xfId="10565"/>
    <cellStyle name="Normal 2 5 2 3 3 2 2 3 2 2" xfId="23008"/>
    <cellStyle name="Normal 2 5 2 3 3 2 2 3 2 2 2" xfId="47883"/>
    <cellStyle name="Normal 2 5 2 3 3 2 2 3 2 3" xfId="35450"/>
    <cellStyle name="Normal 2 5 2 3 3 2 2 3 3" xfId="18001"/>
    <cellStyle name="Normal 2 5 2 3 3 2 2 3 3 2" xfId="42876"/>
    <cellStyle name="Normal 2 5 2 3 3 2 2 3 4" xfId="30443"/>
    <cellStyle name="Normal 2 5 2 3 3 2 2 4" xfId="8624"/>
    <cellStyle name="Normal 2 5 2 3 3 2 2 4 2" xfId="21068"/>
    <cellStyle name="Normal 2 5 2 3 3 2 2 4 2 2" xfId="45943"/>
    <cellStyle name="Normal 2 5 2 3 3 2 2 4 3" xfId="33510"/>
    <cellStyle name="Normal 2 5 2 3 3 2 2 5" xfId="12019"/>
    <cellStyle name="Normal 2 5 2 3 3 2 2 5 2" xfId="24453"/>
    <cellStyle name="Normal 2 5 2 3 3 2 2 5 2 2" xfId="49328"/>
    <cellStyle name="Normal 2 5 2 3 3 2 2 5 3" xfId="36895"/>
    <cellStyle name="Normal 2 5 2 3 3 2 2 6" xfId="7101"/>
    <cellStyle name="Normal 2 5 2 3 3 2 2 6 2" xfId="19550"/>
    <cellStyle name="Normal 2 5 2 3 3 2 2 6 2 2" xfId="44425"/>
    <cellStyle name="Normal 2 5 2 3 3 2 2 6 3" xfId="31992"/>
    <cellStyle name="Normal 2 5 2 3 3 2 2 7" xfId="3555"/>
    <cellStyle name="Normal 2 5 2 3 3 2 2 7 2" xfId="16061"/>
    <cellStyle name="Normal 2 5 2 3 3 2 2 7 2 2" xfId="40936"/>
    <cellStyle name="Normal 2 5 2 3 3 2 2 7 3" xfId="28495"/>
    <cellStyle name="Normal 2 5 2 3 3 2 2 8" xfId="13660"/>
    <cellStyle name="Normal 2 5 2 3 3 2 2 8 2" xfId="38535"/>
    <cellStyle name="Normal 2 5 2 3 3 2 2 9" xfId="26094"/>
    <cellStyle name="Normal 2 5 2 3 3 2 3" xfId="1752"/>
    <cellStyle name="Normal 2 5 2 3 3 2 3 2" xfId="5042"/>
    <cellStyle name="Normal 2 5 2 3 3 2 3 2 2" xfId="10059"/>
    <cellStyle name="Normal 2 5 2 3 3 2 3 2 2 2" xfId="22502"/>
    <cellStyle name="Normal 2 5 2 3 3 2 3 2 2 2 2" xfId="47377"/>
    <cellStyle name="Normal 2 5 2 3 3 2 3 2 2 3" xfId="34944"/>
    <cellStyle name="Normal 2 5 2 3 3 2 3 2 3" xfId="17495"/>
    <cellStyle name="Normal 2 5 2 3 3 2 3 2 3 2" xfId="42370"/>
    <cellStyle name="Normal 2 5 2 3 3 2 3 2 4" xfId="29937"/>
    <cellStyle name="Normal 2 5 2 3 3 2 3 3" xfId="5898"/>
    <cellStyle name="Normal 2 5 2 3 3 2 3 3 2" xfId="10913"/>
    <cellStyle name="Normal 2 5 2 3 3 2 3 3 2 2" xfId="23356"/>
    <cellStyle name="Normal 2 5 2 3 3 2 3 3 2 2 2" xfId="48231"/>
    <cellStyle name="Normal 2 5 2 3 3 2 3 3 2 3" xfId="35798"/>
    <cellStyle name="Normal 2 5 2 3 3 2 3 3 3" xfId="18349"/>
    <cellStyle name="Normal 2 5 2 3 3 2 3 3 3 2" xfId="43224"/>
    <cellStyle name="Normal 2 5 2 3 3 2 3 3 4" xfId="30791"/>
    <cellStyle name="Normal 2 5 2 3 3 2 3 4" xfId="8466"/>
    <cellStyle name="Normal 2 5 2 3 3 2 3 4 2" xfId="20910"/>
    <cellStyle name="Normal 2 5 2 3 3 2 3 4 2 2" xfId="45785"/>
    <cellStyle name="Normal 2 5 2 3 3 2 3 4 3" xfId="33352"/>
    <cellStyle name="Normal 2 5 2 3 3 2 3 5" xfId="12367"/>
    <cellStyle name="Normal 2 5 2 3 3 2 3 5 2" xfId="24801"/>
    <cellStyle name="Normal 2 5 2 3 3 2 3 5 2 2" xfId="49676"/>
    <cellStyle name="Normal 2 5 2 3 3 2 3 5 3" xfId="37243"/>
    <cellStyle name="Normal 2 5 2 3 3 2 3 6" xfId="7653"/>
    <cellStyle name="Normal 2 5 2 3 3 2 3 6 2" xfId="20101"/>
    <cellStyle name="Normal 2 5 2 3 3 2 3 6 2 2" xfId="44976"/>
    <cellStyle name="Normal 2 5 2 3 3 2 3 6 3" xfId="32543"/>
    <cellStyle name="Normal 2 5 2 3 3 2 3 7" xfId="3397"/>
    <cellStyle name="Normal 2 5 2 3 3 2 3 7 2" xfId="15903"/>
    <cellStyle name="Normal 2 5 2 3 3 2 3 7 2 2" xfId="40778"/>
    <cellStyle name="Normal 2 5 2 3 3 2 3 7 3" xfId="28337"/>
    <cellStyle name="Normal 2 5 2 3 3 2 3 8" xfId="14552"/>
    <cellStyle name="Normal 2 5 2 3 3 2 3 8 2" xfId="39427"/>
    <cellStyle name="Normal 2 5 2 3 3 2 3 9" xfId="26986"/>
    <cellStyle name="Normal 2 5 2 3 3 2 4" xfId="2418"/>
    <cellStyle name="Normal 2 5 2 3 3 2 4 2" xfId="6440"/>
    <cellStyle name="Normal 2 5 2 3 3 2 4 2 2" xfId="11455"/>
    <cellStyle name="Normal 2 5 2 3 3 2 4 2 2 2" xfId="23898"/>
    <cellStyle name="Normal 2 5 2 3 3 2 4 2 2 2 2" xfId="48773"/>
    <cellStyle name="Normal 2 5 2 3 3 2 4 2 2 3" xfId="36340"/>
    <cellStyle name="Normal 2 5 2 3 3 2 4 2 3" xfId="18891"/>
    <cellStyle name="Normal 2 5 2 3 3 2 4 2 3 2" xfId="43766"/>
    <cellStyle name="Normal 2 5 2 3 3 2 4 2 4" xfId="31333"/>
    <cellStyle name="Normal 2 5 2 3 3 2 4 3" xfId="12909"/>
    <cellStyle name="Normal 2 5 2 3 3 2 4 3 2" xfId="25343"/>
    <cellStyle name="Normal 2 5 2 3 3 2 4 3 2 2" xfId="50218"/>
    <cellStyle name="Normal 2 5 2 3 3 2 4 3 3" xfId="37785"/>
    <cellStyle name="Normal 2 5 2 3 3 2 4 4" xfId="9350"/>
    <cellStyle name="Normal 2 5 2 3 3 2 4 4 2" xfId="21793"/>
    <cellStyle name="Normal 2 5 2 3 3 2 4 4 2 2" xfId="46668"/>
    <cellStyle name="Normal 2 5 2 3 3 2 4 4 3" xfId="34235"/>
    <cellStyle name="Normal 2 5 2 3 3 2 4 5" xfId="4332"/>
    <cellStyle name="Normal 2 5 2 3 3 2 4 5 2" xfId="16786"/>
    <cellStyle name="Normal 2 5 2 3 3 2 4 5 2 2" xfId="41661"/>
    <cellStyle name="Normal 2 5 2 3 3 2 4 5 3" xfId="29228"/>
    <cellStyle name="Normal 2 5 2 3 3 2 4 6" xfId="15094"/>
    <cellStyle name="Normal 2 5 2 3 3 2 4 6 2" xfId="39969"/>
    <cellStyle name="Normal 2 5 2 3 3 2 4 7" xfId="27528"/>
    <cellStyle name="Normal 2 5 2 3 3 2 5" xfId="1251"/>
    <cellStyle name="Normal 2 5 2 3 3 2 5 2" xfId="10412"/>
    <cellStyle name="Normal 2 5 2 3 3 2 5 2 2" xfId="22855"/>
    <cellStyle name="Normal 2 5 2 3 3 2 5 2 2 2" xfId="47730"/>
    <cellStyle name="Normal 2 5 2 3 3 2 5 2 3" xfId="35297"/>
    <cellStyle name="Normal 2 5 2 3 3 2 5 3" xfId="5396"/>
    <cellStyle name="Normal 2 5 2 3 3 2 5 3 2" xfId="17848"/>
    <cellStyle name="Normal 2 5 2 3 3 2 5 3 2 2" xfId="42723"/>
    <cellStyle name="Normal 2 5 2 3 3 2 5 3 3" xfId="30290"/>
    <cellStyle name="Normal 2 5 2 3 3 2 5 4" xfId="14051"/>
    <cellStyle name="Normal 2 5 2 3 3 2 5 4 2" xfId="38926"/>
    <cellStyle name="Normal 2 5 2 3 3 2 5 5" xfId="26485"/>
    <cellStyle name="Normal 2 5 2 3 3 2 6" xfId="7973"/>
    <cellStyle name="Normal 2 5 2 3 3 2 6 2" xfId="20419"/>
    <cellStyle name="Normal 2 5 2 3 3 2 6 2 2" xfId="45294"/>
    <cellStyle name="Normal 2 5 2 3 3 2 6 3" xfId="32861"/>
    <cellStyle name="Normal 2 5 2 3 3 2 7" xfId="11866"/>
    <cellStyle name="Normal 2 5 2 3 3 2 7 2" xfId="24300"/>
    <cellStyle name="Normal 2 5 2 3 3 2 7 2 2" xfId="49175"/>
    <cellStyle name="Normal 2 5 2 3 3 2 7 3" xfId="36742"/>
    <cellStyle name="Normal 2 5 2 3 3 2 8" xfId="6943"/>
    <cellStyle name="Normal 2 5 2 3 3 2 8 2" xfId="19392"/>
    <cellStyle name="Normal 2 5 2 3 3 2 8 2 2" xfId="44267"/>
    <cellStyle name="Normal 2 5 2 3 3 2 8 3" xfId="31834"/>
    <cellStyle name="Normal 2 5 2 3 3 2 9" xfId="2894"/>
    <cellStyle name="Normal 2 5 2 3 3 2 9 2" xfId="15412"/>
    <cellStyle name="Normal 2 5 2 3 3 2 9 2 2" xfId="40287"/>
    <cellStyle name="Normal 2 5 2 3 3 2 9 3" xfId="27846"/>
    <cellStyle name="Normal 2 5 2 3 3 2_Degree data" xfId="2055"/>
    <cellStyle name="Normal 2 5 2 3 3 3" xfId="651"/>
    <cellStyle name="Normal 2 5 2 3 3 3 2" xfId="1403"/>
    <cellStyle name="Normal 2 5 2 3 3 3 2 2" xfId="9145"/>
    <cellStyle name="Normal 2 5 2 3 3 3 2 2 2" xfId="21588"/>
    <cellStyle name="Normal 2 5 2 3 3 3 2 2 2 2" xfId="46463"/>
    <cellStyle name="Normal 2 5 2 3 3 3 2 2 3" xfId="34030"/>
    <cellStyle name="Normal 2 5 2 3 3 3 2 3" xfId="4127"/>
    <cellStyle name="Normal 2 5 2 3 3 3 2 3 2" xfId="16581"/>
    <cellStyle name="Normal 2 5 2 3 3 3 2 3 2 2" xfId="41456"/>
    <cellStyle name="Normal 2 5 2 3 3 3 2 3 3" xfId="29023"/>
    <cellStyle name="Normal 2 5 2 3 3 3 2 4" xfId="14203"/>
    <cellStyle name="Normal 2 5 2 3 3 3 2 4 2" xfId="39078"/>
    <cellStyle name="Normal 2 5 2 3 3 3 2 5" xfId="26637"/>
    <cellStyle name="Normal 2 5 2 3 3 3 3" xfId="5548"/>
    <cellStyle name="Normal 2 5 2 3 3 3 3 2" xfId="10564"/>
    <cellStyle name="Normal 2 5 2 3 3 3 3 2 2" xfId="23007"/>
    <cellStyle name="Normal 2 5 2 3 3 3 3 2 2 2" xfId="47882"/>
    <cellStyle name="Normal 2 5 2 3 3 3 3 2 3" xfId="35449"/>
    <cellStyle name="Normal 2 5 2 3 3 3 3 3" xfId="18000"/>
    <cellStyle name="Normal 2 5 2 3 3 3 3 3 2" xfId="42875"/>
    <cellStyle name="Normal 2 5 2 3 3 3 3 4" xfId="30442"/>
    <cellStyle name="Normal 2 5 2 3 3 3 4" xfId="8261"/>
    <cellStyle name="Normal 2 5 2 3 3 3 4 2" xfId="20705"/>
    <cellStyle name="Normal 2 5 2 3 3 3 4 2 2" xfId="45580"/>
    <cellStyle name="Normal 2 5 2 3 3 3 4 3" xfId="33147"/>
    <cellStyle name="Normal 2 5 2 3 3 3 5" xfId="12018"/>
    <cellStyle name="Normal 2 5 2 3 3 3 5 2" xfId="24452"/>
    <cellStyle name="Normal 2 5 2 3 3 3 5 2 2" xfId="49327"/>
    <cellStyle name="Normal 2 5 2 3 3 3 5 3" xfId="36894"/>
    <cellStyle name="Normal 2 5 2 3 3 3 6" xfId="6738"/>
    <cellStyle name="Normal 2 5 2 3 3 3 6 2" xfId="19187"/>
    <cellStyle name="Normal 2 5 2 3 3 3 6 2 2" xfId="44062"/>
    <cellStyle name="Normal 2 5 2 3 3 3 6 3" xfId="31629"/>
    <cellStyle name="Normal 2 5 2 3 3 3 7" xfId="3192"/>
    <cellStyle name="Normal 2 5 2 3 3 3 7 2" xfId="15698"/>
    <cellStyle name="Normal 2 5 2 3 3 3 7 2 2" xfId="40573"/>
    <cellStyle name="Normal 2 5 2 3 3 3 7 3" xfId="28132"/>
    <cellStyle name="Normal 2 5 2 3 3 3 8" xfId="13455"/>
    <cellStyle name="Normal 2 5 2 3 3 3 8 2" xfId="38330"/>
    <cellStyle name="Normal 2 5 2 3 3 3 9" xfId="25889"/>
    <cellStyle name="Normal 2 5 2 3 3 4" xfId="1751"/>
    <cellStyle name="Normal 2 5 2 3 3 4 2" xfId="4489"/>
    <cellStyle name="Normal 2 5 2 3 3 4 2 2" xfId="9507"/>
    <cellStyle name="Normal 2 5 2 3 3 4 2 2 2" xfId="21950"/>
    <cellStyle name="Normal 2 5 2 3 3 4 2 2 2 2" xfId="46825"/>
    <cellStyle name="Normal 2 5 2 3 3 4 2 2 3" xfId="34392"/>
    <cellStyle name="Normal 2 5 2 3 3 4 2 3" xfId="16943"/>
    <cellStyle name="Normal 2 5 2 3 3 4 2 3 2" xfId="41818"/>
    <cellStyle name="Normal 2 5 2 3 3 4 2 4" xfId="29385"/>
    <cellStyle name="Normal 2 5 2 3 3 4 3" xfId="5897"/>
    <cellStyle name="Normal 2 5 2 3 3 4 3 2" xfId="10912"/>
    <cellStyle name="Normal 2 5 2 3 3 4 3 2 2" xfId="23355"/>
    <cellStyle name="Normal 2 5 2 3 3 4 3 2 2 2" xfId="48230"/>
    <cellStyle name="Normal 2 5 2 3 3 4 3 2 3" xfId="35797"/>
    <cellStyle name="Normal 2 5 2 3 3 4 3 3" xfId="18348"/>
    <cellStyle name="Normal 2 5 2 3 3 4 3 3 2" xfId="43223"/>
    <cellStyle name="Normal 2 5 2 3 3 4 3 4" xfId="30790"/>
    <cellStyle name="Normal 2 5 2 3 3 4 4" xfId="8623"/>
    <cellStyle name="Normal 2 5 2 3 3 4 4 2" xfId="21067"/>
    <cellStyle name="Normal 2 5 2 3 3 4 4 2 2" xfId="45942"/>
    <cellStyle name="Normal 2 5 2 3 3 4 4 3" xfId="33509"/>
    <cellStyle name="Normal 2 5 2 3 3 4 5" xfId="12366"/>
    <cellStyle name="Normal 2 5 2 3 3 4 5 2" xfId="24800"/>
    <cellStyle name="Normal 2 5 2 3 3 4 5 2 2" xfId="49675"/>
    <cellStyle name="Normal 2 5 2 3 3 4 5 3" xfId="37242"/>
    <cellStyle name="Normal 2 5 2 3 3 4 6" xfId="7100"/>
    <cellStyle name="Normal 2 5 2 3 3 4 6 2" xfId="19549"/>
    <cellStyle name="Normal 2 5 2 3 3 4 6 2 2" xfId="44424"/>
    <cellStyle name="Normal 2 5 2 3 3 4 6 3" xfId="31991"/>
    <cellStyle name="Normal 2 5 2 3 3 4 7" xfId="3554"/>
    <cellStyle name="Normal 2 5 2 3 3 4 7 2" xfId="16060"/>
    <cellStyle name="Normal 2 5 2 3 3 4 7 2 2" xfId="40935"/>
    <cellStyle name="Normal 2 5 2 3 3 4 7 3" xfId="28494"/>
    <cellStyle name="Normal 2 5 2 3 3 4 8" xfId="14551"/>
    <cellStyle name="Normal 2 5 2 3 3 4 8 2" xfId="39426"/>
    <cellStyle name="Normal 2 5 2 3 3 4 9" xfId="26985"/>
    <cellStyle name="Normal 2 5 2 3 3 5" xfId="2207"/>
    <cellStyle name="Normal 2 5 2 3 3 5 2" xfId="4837"/>
    <cellStyle name="Normal 2 5 2 3 3 5 2 2" xfId="9854"/>
    <cellStyle name="Normal 2 5 2 3 3 5 2 2 2" xfId="22297"/>
    <cellStyle name="Normal 2 5 2 3 3 5 2 2 2 2" xfId="47172"/>
    <cellStyle name="Normal 2 5 2 3 3 5 2 2 3" xfId="34739"/>
    <cellStyle name="Normal 2 5 2 3 3 5 2 3" xfId="17290"/>
    <cellStyle name="Normal 2 5 2 3 3 5 2 3 2" xfId="42165"/>
    <cellStyle name="Normal 2 5 2 3 3 5 2 4" xfId="29732"/>
    <cellStyle name="Normal 2 5 2 3 3 5 3" xfId="6235"/>
    <cellStyle name="Normal 2 5 2 3 3 5 3 2" xfId="11250"/>
    <cellStyle name="Normal 2 5 2 3 3 5 3 2 2" xfId="23693"/>
    <cellStyle name="Normal 2 5 2 3 3 5 3 2 2 2" xfId="48568"/>
    <cellStyle name="Normal 2 5 2 3 3 5 3 2 3" xfId="36135"/>
    <cellStyle name="Normal 2 5 2 3 3 5 3 3" xfId="18686"/>
    <cellStyle name="Normal 2 5 2 3 3 5 3 3 2" xfId="43561"/>
    <cellStyle name="Normal 2 5 2 3 3 5 3 4" xfId="31128"/>
    <cellStyle name="Normal 2 5 2 3 3 5 4" xfId="8147"/>
    <cellStyle name="Normal 2 5 2 3 3 5 4 2" xfId="20593"/>
    <cellStyle name="Normal 2 5 2 3 3 5 4 2 2" xfId="45468"/>
    <cellStyle name="Normal 2 5 2 3 3 5 4 3" xfId="33035"/>
    <cellStyle name="Normal 2 5 2 3 3 5 5" xfId="12704"/>
    <cellStyle name="Normal 2 5 2 3 3 5 5 2" xfId="25138"/>
    <cellStyle name="Normal 2 5 2 3 3 5 5 2 2" xfId="50013"/>
    <cellStyle name="Normal 2 5 2 3 3 5 5 3" xfId="37580"/>
    <cellStyle name="Normal 2 5 2 3 3 5 6" xfId="7448"/>
    <cellStyle name="Normal 2 5 2 3 3 5 6 2" xfId="19896"/>
    <cellStyle name="Normal 2 5 2 3 3 5 6 2 2" xfId="44771"/>
    <cellStyle name="Normal 2 5 2 3 3 5 6 3" xfId="32338"/>
    <cellStyle name="Normal 2 5 2 3 3 5 7" xfId="3077"/>
    <cellStyle name="Normal 2 5 2 3 3 5 7 2" xfId="15586"/>
    <cellStyle name="Normal 2 5 2 3 3 5 7 2 2" xfId="40461"/>
    <cellStyle name="Normal 2 5 2 3 3 5 7 3" xfId="28020"/>
    <cellStyle name="Normal 2 5 2 3 3 5 8" xfId="14889"/>
    <cellStyle name="Normal 2 5 2 3 3 5 8 2" xfId="39764"/>
    <cellStyle name="Normal 2 5 2 3 3 5 9" xfId="27323"/>
    <cellStyle name="Normal 2 5 2 3 3 6" xfId="1046"/>
    <cellStyle name="Normal 2 5 2 3 3 6 2" xfId="9033"/>
    <cellStyle name="Normal 2 5 2 3 3 6 2 2" xfId="21476"/>
    <cellStyle name="Normal 2 5 2 3 3 6 2 2 2" xfId="46351"/>
    <cellStyle name="Normal 2 5 2 3 3 6 2 3" xfId="33918"/>
    <cellStyle name="Normal 2 5 2 3 3 6 3" xfId="4015"/>
    <cellStyle name="Normal 2 5 2 3 3 6 3 2" xfId="16469"/>
    <cellStyle name="Normal 2 5 2 3 3 6 3 2 2" xfId="41344"/>
    <cellStyle name="Normal 2 5 2 3 3 6 3 3" xfId="28911"/>
    <cellStyle name="Normal 2 5 2 3 3 6 4" xfId="13846"/>
    <cellStyle name="Normal 2 5 2 3 3 6 4 2" xfId="38721"/>
    <cellStyle name="Normal 2 5 2 3 3 6 5" xfId="26280"/>
    <cellStyle name="Normal 2 5 2 3 3 7" xfId="5191"/>
    <cellStyle name="Normal 2 5 2 3 3 7 2" xfId="10207"/>
    <cellStyle name="Normal 2 5 2 3 3 7 2 2" xfId="22650"/>
    <cellStyle name="Normal 2 5 2 3 3 7 2 2 2" xfId="47525"/>
    <cellStyle name="Normal 2 5 2 3 3 7 2 3" xfId="35092"/>
    <cellStyle name="Normal 2 5 2 3 3 7 3" xfId="17643"/>
    <cellStyle name="Normal 2 5 2 3 3 7 3 2" xfId="42518"/>
    <cellStyle name="Normal 2 5 2 3 3 7 4" xfId="30085"/>
    <cellStyle name="Normal 2 5 2 3 3 8" xfId="7768"/>
    <cellStyle name="Normal 2 5 2 3 3 8 2" xfId="20214"/>
    <cellStyle name="Normal 2 5 2 3 3 8 2 2" xfId="45089"/>
    <cellStyle name="Normal 2 5 2 3 3 8 3" xfId="32656"/>
    <cellStyle name="Normal 2 5 2 3 3 9" xfId="11661"/>
    <cellStyle name="Normal 2 5 2 3 3 9 2" xfId="24095"/>
    <cellStyle name="Normal 2 5 2 3 3 9 2 2" xfId="48970"/>
    <cellStyle name="Normal 2 5 2 3 3 9 3" xfId="36537"/>
    <cellStyle name="Normal 2 5 2 3 3_Degree data" xfId="2047"/>
    <cellStyle name="Normal 2 5 2 3 4" xfId="392"/>
    <cellStyle name="Normal 2 5 2 3 4 10" xfId="13208"/>
    <cellStyle name="Normal 2 5 2 3 4 10 2" xfId="38083"/>
    <cellStyle name="Normal 2 5 2 3 4 11" xfId="25642"/>
    <cellStyle name="Normal 2 5 2 3 4 2" xfId="752"/>
    <cellStyle name="Normal 2 5 2 3 4 2 2" xfId="1405"/>
    <cellStyle name="Normal 2 5 2 3 4 2 2 2" xfId="9509"/>
    <cellStyle name="Normal 2 5 2 3 4 2 2 2 2" xfId="21952"/>
    <cellStyle name="Normal 2 5 2 3 4 2 2 2 2 2" xfId="46827"/>
    <cellStyle name="Normal 2 5 2 3 4 2 2 2 3" xfId="34394"/>
    <cellStyle name="Normal 2 5 2 3 4 2 2 3" xfId="4491"/>
    <cellStyle name="Normal 2 5 2 3 4 2 2 3 2" xfId="16945"/>
    <cellStyle name="Normal 2 5 2 3 4 2 2 3 2 2" xfId="41820"/>
    <cellStyle name="Normal 2 5 2 3 4 2 2 3 3" xfId="29387"/>
    <cellStyle name="Normal 2 5 2 3 4 2 2 4" xfId="14205"/>
    <cellStyle name="Normal 2 5 2 3 4 2 2 4 2" xfId="39080"/>
    <cellStyle name="Normal 2 5 2 3 4 2 2 5" xfId="26639"/>
    <cellStyle name="Normal 2 5 2 3 4 2 3" xfId="5550"/>
    <cellStyle name="Normal 2 5 2 3 4 2 3 2" xfId="10566"/>
    <cellStyle name="Normal 2 5 2 3 4 2 3 2 2" xfId="23009"/>
    <cellStyle name="Normal 2 5 2 3 4 2 3 2 2 2" xfId="47884"/>
    <cellStyle name="Normal 2 5 2 3 4 2 3 2 3" xfId="35451"/>
    <cellStyle name="Normal 2 5 2 3 4 2 3 3" xfId="18002"/>
    <cellStyle name="Normal 2 5 2 3 4 2 3 3 2" xfId="42877"/>
    <cellStyle name="Normal 2 5 2 3 4 2 3 4" xfId="30444"/>
    <cellStyle name="Normal 2 5 2 3 4 2 4" xfId="8625"/>
    <cellStyle name="Normal 2 5 2 3 4 2 4 2" xfId="21069"/>
    <cellStyle name="Normal 2 5 2 3 4 2 4 2 2" xfId="45944"/>
    <cellStyle name="Normal 2 5 2 3 4 2 4 3" xfId="33511"/>
    <cellStyle name="Normal 2 5 2 3 4 2 5" xfId="12020"/>
    <cellStyle name="Normal 2 5 2 3 4 2 5 2" xfId="24454"/>
    <cellStyle name="Normal 2 5 2 3 4 2 5 2 2" xfId="49329"/>
    <cellStyle name="Normal 2 5 2 3 4 2 5 3" xfId="36896"/>
    <cellStyle name="Normal 2 5 2 3 4 2 6" xfId="7102"/>
    <cellStyle name="Normal 2 5 2 3 4 2 6 2" xfId="19551"/>
    <cellStyle name="Normal 2 5 2 3 4 2 6 2 2" xfId="44426"/>
    <cellStyle name="Normal 2 5 2 3 4 2 6 3" xfId="31993"/>
    <cellStyle name="Normal 2 5 2 3 4 2 7" xfId="3556"/>
    <cellStyle name="Normal 2 5 2 3 4 2 7 2" xfId="16062"/>
    <cellStyle name="Normal 2 5 2 3 4 2 7 2 2" xfId="40937"/>
    <cellStyle name="Normal 2 5 2 3 4 2 7 3" xfId="28496"/>
    <cellStyle name="Normal 2 5 2 3 4 2 8" xfId="13555"/>
    <cellStyle name="Normal 2 5 2 3 4 2 8 2" xfId="38430"/>
    <cellStyle name="Normal 2 5 2 3 4 2 9" xfId="25989"/>
    <cellStyle name="Normal 2 5 2 3 4 3" xfId="1753"/>
    <cellStyle name="Normal 2 5 2 3 4 3 2" xfId="4937"/>
    <cellStyle name="Normal 2 5 2 3 4 3 2 2" xfId="9954"/>
    <cellStyle name="Normal 2 5 2 3 4 3 2 2 2" xfId="22397"/>
    <cellStyle name="Normal 2 5 2 3 4 3 2 2 2 2" xfId="47272"/>
    <cellStyle name="Normal 2 5 2 3 4 3 2 2 3" xfId="34839"/>
    <cellStyle name="Normal 2 5 2 3 4 3 2 3" xfId="17390"/>
    <cellStyle name="Normal 2 5 2 3 4 3 2 3 2" xfId="42265"/>
    <cellStyle name="Normal 2 5 2 3 4 3 2 4" xfId="29832"/>
    <cellStyle name="Normal 2 5 2 3 4 3 3" xfId="5899"/>
    <cellStyle name="Normal 2 5 2 3 4 3 3 2" xfId="10914"/>
    <cellStyle name="Normal 2 5 2 3 4 3 3 2 2" xfId="23357"/>
    <cellStyle name="Normal 2 5 2 3 4 3 3 2 2 2" xfId="48232"/>
    <cellStyle name="Normal 2 5 2 3 4 3 3 2 3" xfId="35799"/>
    <cellStyle name="Normal 2 5 2 3 4 3 3 3" xfId="18350"/>
    <cellStyle name="Normal 2 5 2 3 4 3 3 3 2" xfId="43225"/>
    <cellStyle name="Normal 2 5 2 3 4 3 3 4" xfId="30792"/>
    <cellStyle name="Normal 2 5 2 3 4 3 4" xfId="8361"/>
    <cellStyle name="Normal 2 5 2 3 4 3 4 2" xfId="20805"/>
    <cellStyle name="Normal 2 5 2 3 4 3 4 2 2" xfId="45680"/>
    <cellStyle name="Normal 2 5 2 3 4 3 4 3" xfId="33247"/>
    <cellStyle name="Normal 2 5 2 3 4 3 5" xfId="12368"/>
    <cellStyle name="Normal 2 5 2 3 4 3 5 2" xfId="24802"/>
    <cellStyle name="Normal 2 5 2 3 4 3 5 2 2" xfId="49677"/>
    <cellStyle name="Normal 2 5 2 3 4 3 5 3" xfId="37244"/>
    <cellStyle name="Normal 2 5 2 3 4 3 6" xfId="7548"/>
    <cellStyle name="Normal 2 5 2 3 4 3 6 2" xfId="19996"/>
    <cellStyle name="Normal 2 5 2 3 4 3 6 2 2" xfId="44871"/>
    <cellStyle name="Normal 2 5 2 3 4 3 6 3" xfId="32438"/>
    <cellStyle name="Normal 2 5 2 3 4 3 7" xfId="3292"/>
    <cellStyle name="Normal 2 5 2 3 4 3 7 2" xfId="15798"/>
    <cellStyle name="Normal 2 5 2 3 4 3 7 2 2" xfId="40673"/>
    <cellStyle name="Normal 2 5 2 3 4 3 7 3" xfId="28232"/>
    <cellStyle name="Normal 2 5 2 3 4 3 8" xfId="14553"/>
    <cellStyle name="Normal 2 5 2 3 4 3 8 2" xfId="39428"/>
    <cellStyle name="Normal 2 5 2 3 4 3 9" xfId="26987"/>
    <cellStyle name="Normal 2 5 2 3 4 4" xfId="2310"/>
    <cellStyle name="Normal 2 5 2 3 4 4 2" xfId="6335"/>
    <cellStyle name="Normal 2 5 2 3 4 4 2 2" xfId="11350"/>
    <cellStyle name="Normal 2 5 2 3 4 4 2 2 2" xfId="23793"/>
    <cellStyle name="Normal 2 5 2 3 4 4 2 2 2 2" xfId="48668"/>
    <cellStyle name="Normal 2 5 2 3 4 4 2 2 3" xfId="36235"/>
    <cellStyle name="Normal 2 5 2 3 4 4 2 3" xfId="18786"/>
    <cellStyle name="Normal 2 5 2 3 4 4 2 3 2" xfId="43661"/>
    <cellStyle name="Normal 2 5 2 3 4 4 2 4" xfId="31228"/>
    <cellStyle name="Normal 2 5 2 3 4 4 3" xfId="12804"/>
    <cellStyle name="Normal 2 5 2 3 4 4 3 2" xfId="25238"/>
    <cellStyle name="Normal 2 5 2 3 4 4 3 2 2" xfId="50113"/>
    <cellStyle name="Normal 2 5 2 3 4 4 3 3" xfId="37680"/>
    <cellStyle name="Normal 2 5 2 3 4 4 4" xfId="9245"/>
    <cellStyle name="Normal 2 5 2 3 4 4 4 2" xfId="21688"/>
    <cellStyle name="Normal 2 5 2 3 4 4 4 2 2" xfId="46563"/>
    <cellStyle name="Normal 2 5 2 3 4 4 4 3" xfId="34130"/>
    <cellStyle name="Normal 2 5 2 3 4 4 5" xfId="4227"/>
    <cellStyle name="Normal 2 5 2 3 4 4 5 2" xfId="16681"/>
    <cellStyle name="Normal 2 5 2 3 4 4 5 2 2" xfId="41556"/>
    <cellStyle name="Normal 2 5 2 3 4 4 5 3" xfId="29123"/>
    <cellStyle name="Normal 2 5 2 3 4 4 6" xfId="14989"/>
    <cellStyle name="Normal 2 5 2 3 4 4 6 2" xfId="39864"/>
    <cellStyle name="Normal 2 5 2 3 4 4 7" xfId="27423"/>
    <cellStyle name="Normal 2 5 2 3 4 5" xfId="1146"/>
    <cellStyle name="Normal 2 5 2 3 4 5 2" xfId="10307"/>
    <cellStyle name="Normal 2 5 2 3 4 5 2 2" xfId="22750"/>
    <cellStyle name="Normal 2 5 2 3 4 5 2 2 2" xfId="47625"/>
    <cellStyle name="Normal 2 5 2 3 4 5 2 3" xfId="35192"/>
    <cellStyle name="Normal 2 5 2 3 4 5 3" xfId="5291"/>
    <cellStyle name="Normal 2 5 2 3 4 5 3 2" xfId="17743"/>
    <cellStyle name="Normal 2 5 2 3 4 5 3 2 2" xfId="42618"/>
    <cellStyle name="Normal 2 5 2 3 4 5 3 3" xfId="30185"/>
    <cellStyle name="Normal 2 5 2 3 4 5 4" xfId="13946"/>
    <cellStyle name="Normal 2 5 2 3 4 5 4 2" xfId="38821"/>
    <cellStyle name="Normal 2 5 2 3 4 5 5" xfId="26380"/>
    <cellStyle name="Normal 2 5 2 3 4 6" xfId="7868"/>
    <cellStyle name="Normal 2 5 2 3 4 6 2" xfId="20314"/>
    <cellStyle name="Normal 2 5 2 3 4 6 2 2" xfId="45189"/>
    <cellStyle name="Normal 2 5 2 3 4 6 3" xfId="32756"/>
    <cellStyle name="Normal 2 5 2 3 4 7" xfId="11761"/>
    <cellStyle name="Normal 2 5 2 3 4 7 2" xfId="24195"/>
    <cellStyle name="Normal 2 5 2 3 4 7 2 2" xfId="49070"/>
    <cellStyle name="Normal 2 5 2 3 4 7 3" xfId="36637"/>
    <cellStyle name="Normal 2 5 2 3 4 8" xfId="6838"/>
    <cellStyle name="Normal 2 5 2 3 4 8 2" xfId="19287"/>
    <cellStyle name="Normal 2 5 2 3 4 8 2 2" xfId="44162"/>
    <cellStyle name="Normal 2 5 2 3 4 8 3" xfId="31729"/>
    <cellStyle name="Normal 2 5 2 3 4 9" xfId="2789"/>
    <cellStyle name="Normal 2 5 2 3 4 9 2" xfId="15307"/>
    <cellStyle name="Normal 2 5 2 3 4 9 2 2" xfId="40182"/>
    <cellStyle name="Normal 2 5 2 3 4 9 3" xfId="27741"/>
    <cellStyle name="Normal 2 5 2 3 4_Degree data" xfId="2084"/>
    <cellStyle name="Normal 2 5 2 3 5" xfId="221"/>
    <cellStyle name="Normal 2 5 2 3 5 2" xfId="1400"/>
    <cellStyle name="Normal 2 5 2 3 5 2 2" xfId="9086"/>
    <cellStyle name="Normal 2 5 2 3 5 2 2 2" xfId="21529"/>
    <cellStyle name="Normal 2 5 2 3 5 2 2 2 2" xfId="46404"/>
    <cellStyle name="Normal 2 5 2 3 5 2 2 3" xfId="33971"/>
    <cellStyle name="Normal 2 5 2 3 5 2 3" xfId="4068"/>
    <cellStyle name="Normal 2 5 2 3 5 2 3 2" xfId="16522"/>
    <cellStyle name="Normal 2 5 2 3 5 2 3 2 2" xfId="41397"/>
    <cellStyle name="Normal 2 5 2 3 5 2 3 3" xfId="28964"/>
    <cellStyle name="Normal 2 5 2 3 5 2 4" xfId="14200"/>
    <cellStyle name="Normal 2 5 2 3 5 2 4 2" xfId="39075"/>
    <cellStyle name="Normal 2 5 2 3 5 2 5" xfId="26634"/>
    <cellStyle name="Normal 2 5 2 3 5 3" xfId="5545"/>
    <cellStyle name="Normal 2 5 2 3 5 3 2" xfId="10561"/>
    <cellStyle name="Normal 2 5 2 3 5 3 2 2" xfId="23004"/>
    <cellStyle name="Normal 2 5 2 3 5 3 2 2 2" xfId="47879"/>
    <cellStyle name="Normal 2 5 2 3 5 3 2 3" xfId="35446"/>
    <cellStyle name="Normal 2 5 2 3 5 3 3" xfId="17997"/>
    <cellStyle name="Normal 2 5 2 3 5 3 3 2" xfId="42872"/>
    <cellStyle name="Normal 2 5 2 3 5 3 4" xfId="30439"/>
    <cellStyle name="Normal 2 5 2 3 5 4" xfId="8202"/>
    <cellStyle name="Normal 2 5 2 3 5 4 2" xfId="20646"/>
    <cellStyle name="Normal 2 5 2 3 5 4 2 2" xfId="45521"/>
    <cellStyle name="Normal 2 5 2 3 5 4 3" xfId="33088"/>
    <cellStyle name="Normal 2 5 2 3 5 5" xfId="12015"/>
    <cellStyle name="Normal 2 5 2 3 5 5 2" xfId="24449"/>
    <cellStyle name="Normal 2 5 2 3 5 5 2 2" xfId="49324"/>
    <cellStyle name="Normal 2 5 2 3 5 5 3" xfId="36891"/>
    <cellStyle name="Normal 2 5 2 3 5 6" xfId="6679"/>
    <cellStyle name="Normal 2 5 2 3 5 6 2" xfId="19128"/>
    <cellStyle name="Normal 2 5 2 3 5 6 2 2" xfId="44003"/>
    <cellStyle name="Normal 2 5 2 3 5 6 3" xfId="31570"/>
    <cellStyle name="Normal 2 5 2 3 5 7" xfId="3133"/>
    <cellStyle name="Normal 2 5 2 3 5 7 2" xfId="15639"/>
    <cellStyle name="Normal 2 5 2 3 5 7 2 2" xfId="40514"/>
    <cellStyle name="Normal 2 5 2 3 5 7 3" xfId="28073"/>
    <cellStyle name="Normal 2 5 2 3 5 8" xfId="13049"/>
    <cellStyle name="Normal 2 5 2 3 5 8 2" xfId="37924"/>
    <cellStyle name="Normal 2 5 2 3 5 9" xfId="25483"/>
    <cellStyle name="Normal 2 5 2 3 6" xfId="587"/>
    <cellStyle name="Normal 2 5 2 3 6 2" xfId="1748"/>
    <cellStyle name="Normal 2 5 2 3 6 2 2" xfId="9504"/>
    <cellStyle name="Normal 2 5 2 3 6 2 2 2" xfId="21947"/>
    <cellStyle name="Normal 2 5 2 3 6 2 2 2 2" xfId="46822"/>
    <cellStyle name="Normal 2 5 2 3 6 2 2 3" xfId="34389"/>
    <cellStyle name="Normal 2 5 2 3 6 2 3" xfId="4486"/>
    <cellStyle name="Normal 2 5 2 3 6 2 3 2" xfId="16940"/>
    <cellStyle name="Normal 2 5 2 3 6 2 3 2 2" xfId="41815"/>
    <cellStyle name="Normal 2 5 2 3 6 2 3 3" xfId="29382"/>
    <cellStyle name="Normal 2 5 2 3 6 2 4" xfId="14548"/>
    <cellStyle name="Normal 2 5 2 3 6 2 4 2" xfId="39423"/>
    <cellStyle name="Normal 2 5 2 3 6 2 5" xfId="26982"/>
    <cellStyle name="Normal 2 5 2 3 6 3" xfId="5894"/>
    <cellStyle name="Normal 2 5 2 3 6 3 2" xfId="10909"/>
    <cellStyle name="Normal 2 5 2 3 6 3 2 2" xfId="23352"/>
    <cellStyle name="Normal 2 5 2 3 6 3 2 2 2" xfId="48227"/>
    <cellStyle name="Normal 2 5 2 3 6 3 2 3" xfId="35794"/>
    <cellStyle name="Normal 2 5 2 3 6 3 3" xfId="18345"/>
    <cellStyle name="Normal 2 5 2 3 6 3 3 2" xfId="43220"/>
    <cellStyle name="Normal 2 5 2 3 6 3 4" xfId="30787"/>
    <cellStyle name="Normal 2 5 2 3 6 4" xfId="8620"/>
    <cellStyle name="Normal 2 5 2 3 6 4 2" xfId="21064"/>
    <cellStyle name="Normal 2 5 2 3 6 4 2 2" xfId="45939"/>
    <cellStyle name="Normal 2 5 2 3 6 4 3" xfId="33506"/>
    <cellStyle name="Normal 2 5 2 3 6 5" xfId="12363"/>
    <cellStyle name="Normal 2 5 2 3 6 5 2" xfId="24797"/>
    <cellStyle name="Normal 2 5 2 3 6 5 2 2" xfId="49672"/>
    <cellStyle name="Normal 2 5 2 3 6 5 3" xfId="37239"/>
    <cellStyle name="Normal 2 5 2 3 6 6" xfId="7097"/>
    <cellStyle name="Normal 2 5 2 3 6 6 2" xfId="19546"/>
    <cellStyle name="Normal 2 5 2 3 6 6 2 2" xfId="44421"/>
    <cellStyle name="Normal 2 5 2 3 6 6 3" xfId="31988"/>
    <cellStyle name="Normal 2 5 2 3 6 7" xfId="3551"/>
    <cellStyle name="Normal 2 5 2 3 6 7 2" xfId="16057"/>
    <cellStyle name="Normal 2 5 2 3 6 7 2 2" xfId="40932"/>
    <cellStyle name="Normal 2 5 2 3 6 7 3" xfId="28491"/>
    <cellStyle name="Normal 2 5 2 3 6 8" xfId="13396"/>
    <cellStyle name="Normal 2 5 2 3 6 8 2" xfId="38271"/>
    <cellStyle name="Normal 2 5 2 3 6 9" xfId="25830"/>
    <cellStyle name="Normal 2 5 2 3 7" xfId="2139"/>
    <cellStyle name="Normal 2 5 2 3 7 2" xfId="4778"/>
    <cellStyle name="Normal 2 5 2 3 7 2 2" xfId="9795"/>
    <cellStyle name="Normal 2 5 2 3 7 2 2 2" xfId="22238"/>
    <cellStyle name="Normal 2 5 2 3 7 2 2 2 2" xfId="47113"/>
    <cellStyle name="Normal 2 5 2 3 7 2 2 3" xfId="34680"/>
    <cellStyle name="Normal 2 5 2 3 7 2 3" xfId="17231"/>
    <cellStyle name="Normal 2 5 2 3 7 2 3 2" xfId="42106"/>
    <cellStyle name="Normal 2 5 2 3 7 2 4" xfId="29673"/>
    <cellStyle name="Normal 2 5 2 3 7 3" xfId="6176"/>
    <cellStyle name="Normal 2 5 2 3 7 3 2" xfId="11191"/>
    <cellStyle name="Normal 2 5 2 3 7 3 2 2" xfId="23634"/>
    <cellStyle name="Normal 2 5 2 3 7 3 2 2 2" xfId="48509"/>
    <cellStyle name="Normal 2 5 2 3 7 3 2 3" xfId="36076"/>
    <cellStyle name="Normal 2 5 2 3 7 3 3" xfId="18627"/>
    <cellStyle name="Normal 2 5 2 3 7 3 3 2" xfId="43502"/>
    <cellStyle name="Normal 2 5 2 3 7 3 4" xfId="31069"/>
    <cellStyle name="Normal 2 5 2 3 7 4" xfId="8041"/>
    <cellStyle name="Normal 2 5 2 3 7 4 2" xfId="20487"/>
    <cellStyle name="Normal 2 5 2 3 7 4 2 2" xfId="45362"/>
    <cellStyle name="Normal 2 5 2 3 7 4 3" xfId="32929"/>
    <cellStyle name="Normal 2 5 2 3 7 5" xfId="12645"/>
    <cellStyle name="Normal 2 5 2 3 7 5 2" xfId="25079"/>
    <cellStyle name="Normal 2 5 2 3 7 5 2 2" xfId="49954"/>
    <cellStyle name="Normal 2 5 2 3 7 5 3" xfId="37521"/>
    <cellStyle name="Normal 2 5 2 3 7 6" xfId="7389"/>
    <cellStyle name="Normal 2 5 2 3 7 6 2" xfId="19837"/>
    <cellStyle name="Normal 2 5 2 3 7 6 2 2" xfId="44712"/>
    <cellStyle name="Normal 2 5 2 3 7 6 3" xfId="32279"/>
    <cellStyle name="Normal 2 5 2 3 7 7" xfId="2968"/>
    <cellStyle name="Normal 2 5 2 3 7 7 2" xfId="15480"/>
    <cellStyle name="Normal 2 5 2 3 7 7 2 2" xfId="40355"/>
    <cellStyle name="Normal 2 5 2 3 7 7 3" xfId="27914"/>
    <cellStyle name="Normal 2 5 2 3 7 8" xfId="14830"/>
    <cellStyle name="Normal 2 5 2 3 7 8 2" xfId="39705"/>
    <cellStyle name="Normal 2 5 2 3 7 9" xfId="27264"/>
    <cellStyle name="Normal 2 5 2 3 8" xfId="987"/>
    <cellStyle name="Normal 2 5 2 3 8 2" xfId="11602"/>
    <cellStyle name="Normal 2 5 2 3 8 2 2" xfId="24036"/>
    <cellStyle name="Normal 2 5 2 3 8 2 2 2" xfId="48911"/>
    <cellStyle name="Normal 2 5 2 3 8 2 3" xfId="36478"/>
    <cellStyle name="Normal 2 5 2 3 8 3" xfId="8928"/>
    <cellStyle name="Normal 2 5 2 3 8 3 2" xfId="21371"/>
    <cellStyle name="Normal 2 5 2 3 8 3 2 2" xfId="46246"/>
    <cellStyle name="Normal 2 5 2 3 8 3 3" xfId="33813"/>
    <cellStyle name="Normal 2 5 2 3 8 4" xfId="3910"/>
    <cellStyle name="Normal 2 5 2 3 8 4 2" xfId="16364"/>
    <cellStyle name="Normal 2 5 2 3 8 4 2 2" xfId="41239"/>
    <cellStyle name="Normal 2 5 2 3 8 4 3" xfId="28806"/>
    <cellStyle name="Normal 2 5 2 3 8 5" xfId="13787"/>
    <cellStyle name="Normal 2 5 2 3 8 5 2" xfId="38662"/>
    <cellStyle name="Normal 2 5 2 3 8 6" xfId="26221"/>
    <cellStyle name="Normal 2 5 2 3 9" xfId="914"/>
    <cellStyle name="Normal 2 5 2 3 9 2" xfId="10146"/>
    <cellStyle name="Normal 2 5 2 3 9 2 2" xfId="22589"/>
    <cellStyle name="Normal 2 5 2 3 9 2 2 2" xfId="47464"/>
    <cellStyle name="Normal 2 5 2 3 9 2 3" xfId="35031"/>
    <cellStyle name="Normal 2 5 2 3 9 3" xfId="5130"/>
    <cellStyle name="Normal 2 5 2 3 9 3 2" xfId="17582"/>
    <cellStyle name="Normal 2 5 2 3 9 3 2 2" xfId="42457"/>
    <cellStyle name="Normal 2 5 2 3 9 3 3" xfId="30024"/>
    <cellStyle name="Normal 2 5 2 3 9 4" xfId="13714"/>
    <cellStyle name="Normal 2 5 2 3 9 4 2" xfId="38589"/>
    <cellStyle name="Normal 2 5 2 3 9 5" xfId="26148"/>
    <cellStyle name="Normal 2 5 2 3_Degree data" xfId="2038"/>
    <cellStyle name="Normal 2 5 2 4" xfId="176"/>
    <cellStyle name="Normal 2 5 2 4 10" xfId="6554"/>
    <cellStyle name="Normal 2 5 2 4 10 2" xfId="19003"/>
    <cellStyle name="Normal 2 5 2 4 10 2 2" xfId="43878"/>
    <cellStyle name="Normal 2 5 2 4 10 3" xfId="31445"/>
    <cellStyle name="Normal 2 5 2 4 11" xfId="2722"/>
    <cellStyle name="Normal 2 5 2 4 11 2" xfId="15240"/>
    <cellStyle name="Normal 2 5 2 4 11 2 2" xfId="40115"/>
    <cellStyle name="Normal 2 5 2 4 11 3" xfId="27674"/>
    <cellStyle name="Normal 2 5 2 4 12" xfId="13006"/>
    <cellStyle name="Normal 2 5 2 4 12 2" xfId="37881"/>
    <cellStyle name="Normal 2 5 2 4 13" xfId="25440"/>
    <cellStyle name="Normal 2 5 2 4 2" xfId="426"/>
    <cellStyle name="Normal 2 5 2 4 2 10" xfId="13241"/>
    <cellStyle name="Normal 2 5 2 4 2 10 2" xfId="38116"/>
    <cellStyle name="Normal 2 5 2 4 2 11" xfId="25675"/>
    <cellStyle name="Normal 2 5 2 4 2 2" xfId="786"/>
    <cellStyle name="Normal 2 5 2 4 2 2 2" xfId="1407"/>
    <cellStyle name="Normal 2 5 2 4 2 2 2 2" xfId="9511"/>
    <cellStyle name="Normal 2 5 2 4 2 2 2 2 2" xfId="21954"/>
    <cellStyle name="Normal 2 5 2 4 2 2 2 2 2 2" xfId="46829"/>
    <cellStyle name="Normal 2 5 2 4 2 2 2 2 3" xfId="34396"/>
    <cellStyle name="Normal 2 5 2 4 2 2 2 3" xfId="4493"/>
    <cellStyle name="Normal 2 5 2 4 2 2 2 3 2" xfId="16947"/>
    <cellStyle name="Normal 2 5 2 4 2 2 2 3 2 2" xfId="41822"/>
    <cellStyle name="Normal 2 5 2 4 2 2 2 3 3" xfId="29389"/>
    <cellStyle name="Normal 2 5 2 4 2 2 2 4" xfId="14207"/>
    <cellStyle name="Normal 2 5 2 4 2 2 2 4 2" xfId="39082"/>
    <cellStyle name="Normal 2 5 2 4 2 2 2 5" xfId="26641"/>
    <cellStyle name="Normal 2 5 2 4 2 2 3" xfId="5552"/>
    <cellStyle name="Normal 2 5 2 4 2 2 3 2" xfId="10568"/>
    <cellStyle name="Normal 2 5 2 4 2 2 3 2 2" xfId="23011"/>
    <cellStyle name="Normal 2 5 2 4 2 2 3 2 2 2" xfId="47886"/>
    <cellStyle name="Normal 2 5 2 4 2 2 3 2 3" xfId="35453"/>
    <cellStyle name="Normal 2 5 2 4 2 2 3 3" xfId="18004"/>
    <cellStyle name="Normal 2 5 2 4 2 2 3 3 2" xfId="42879"/>
    <cellStyle name="Normal 2 5 2 4 2 2 3 4" xfId="30446"/>
    <cellStyle name="Normal 2 5 2 4 2 2 4" xfId="8627"/>
    <cellStyle name="Normal 2 5 2 4 2 2 4 2" xfId="21071"/>
    <cellStyle name="Normal 2 5 2 4 2 2 4 2 2" xfId="45946"/>
    <cellStyle name="Normal 2 5 2 4 2 2 4 3" xfId="33513"/>
    <cellStyle name="Normal 2 5 2 4 2 2 5" xfId="12022"/>
    <cellStyle name="Normal 2 5 2 4 2 2 5 2" xfId="24456"/>
    <cellStyle name="Normal 2 5 2 4 2 2 5 2 2" xfId="49331"/>
    <cellStyle name="Normal 2 5 2 4 2 2 5 3" xfId="36898"/>
    <cellStyle name="Normal 2 5 2 4 2 2 6" xfId="7104"/>
    <cellStyle name="Normal 2 5 2 4 2 2 6 2" xfId="19553"/>
    <cellStyle name="Normal 2 5 2 4 2 2 6 2 2" xfId="44428"/>
    <cellStyle name="Normal 2 5 2 4 2 2 6 3" xfId="31995"/>
    <cellStyle name="Normal 2 5 2 4 2 2 7" xfId="3558"/>
    <cellStyle name="Normal 2 5 2 4 2 2 7 2" xfId="16064"/>
    <cellStyle name="Normal 2 5 2 4 2 2 7 2 2" xfId="40939"/>
    <cellStyle name="Normal 2 5 2 4 2 2 7 3" xfId="28498"/>
    <cellStyle name="Normal 2 5 2 4 2 2 8" xfId="13588"/>
    <cellStyle name="Normal 2 5 2 4 2 2 8 2" xfId="38463"/>
    <cellStyle name="Normal 2 5 2 4 2 2 9" xfId="26022"/>
    <cellStyle name="Normal 2 5 2 4 2 3" xfId="1755"/>
    <cellStyle name="Normal 2 5 2 4 2 3 2" xfId="4970"/>
    <cellStyle name="Normal 2 5 2 4 2 3 2 2" xfId="9987"/>
    <cellStyle name="Normal 2 5 2 4 2 3 2 2 2" xfId="22430"/>
    <cellStyle name="Normal 2 5 2 4 2 3 2 2 2 2" xfId="47305"/>
    <cellStyle name="Normal 2 5 2 4 2 3 2 2 3" xfId="34872"/>
    <cellStyle name="Normal 2 5 2 4 2 3 2 3" xfId="17423"/>
    <cellStyle name="Normal 2 5 2 4 2 3 2 3 2" xfId="42298"/>
    <cellStyle name="Normal 2 5 2 4 2 3 2 4" xfId="29865"/>
    <cellStyle name="Normal 2 5 2 4 2 3 3" xfId="5901"/>
    <cellStyle name="Normal 2 5 2 4 2 3 3 2" xfId="10916"/>
    <cellStyle name="Normal 2 5 2 4 2 3 3 2 2" xfId="23359"/>
    <cellStyle name="Normal 2 5 2 4 2 3 3 2 2 2" xfId="48234"/>
    <cellStyle name="Normal 2 5 2 4 2 3 3 2 3" xfId="35801"/>
    <cellStyle name="Normal 2 5 2 4 2 3 3 3" xfId="18352"/>
    <cellStyle name="Normal 2 5 2 4 2 3 3 3 2" xfId="43227"/>
    <cellStyle name="Normal 2 5 2 4 2 3 3 4" xfId="30794"/>
    <cellStyle name="Normal 2 5 2 4 2 3 4" xfId="8394"/>
    <cellStyle name="Normal 2 5 2 4 2 3 4 2" xfId="20838"/>
    <cellStyle name="Normal 2 5 2 4 2 3 4 2 2" xfId="45713"/>
    <cellStyle name="Normal 2 5 2 4 2 3 4 3" xfId="33280"/>
    <cellStyle name="Normal 2 5 2 4 2 3 5" xfId="12370"/>
    <cellStyle name="Normal 2 5 2 4 2 3 5 2" xfId="24804"/>
    <cellStyle name="Normal 2 5 2 4 2 3 5 2 2" xfId="49679"/>
    <cellStyle name="Normal 2 5 2 4 2 3 5 3" xfId="37246"/>
    <cellStyle name="Normal 2 5 2 4 2 3 6" xfId="7581"/>
    <cellStyle name="Normal 2 5 2 4 2 3 6 2" xfId="20029"/>
    <cellStyle name="Normal 2 5 2 4 2 3 6 2 2" xfId="44904"/>
    <cellStyle name="Normal 2 5 2 4 2 3 6 3" xfId="32471"/>
    <cellStyle name="Normal 2 5 2 4 2 3 7" xfId="3325"/>
    <cellStyle name="Normal 2 5 2 4 2 3 7 2" xfId="15831"/>
    <cellStyle name="Normal 2 5 2 4 2 3 7 2 2" xfId="40706"/>
    <cellStyle name="Normal 2 5 2 4 2 3 7 3" xfId="28265"/>
    <cellStyle name="Normal 2 5 2 4 2 3 8" xfId="14555"/>
    <cellStyle name="Normal 2 5 2 4 2 3 8 2" xfId="39430"/>
    <cellStyle name="Normal 2 5 2 4 2 3 9" xfId="26989"/>
    <cellStyle name="Normal 2 5 2 4 2 4" xfId="2344"/>
    <cellStyle name="Normal 2 5 2 4 2 4 2" xfId="6368"/>
    <cellStyle name="Normal 2 5 2 4 2 4 2 2" xfId="11383"/>
    <cellStyle name="Normal 2 5 2 4 2 4 2 2 2" xfId="23826"/>
    <cellStyle name="Normal 2 5 2 4 2 4 2 2 2 2" xfId="48701"/>
    <cellStyle name="Normal 2 5 2 4 2 4 2 2 3" xfId="36268"/>
    <cellStyle name="Normal 2 5 2 4 2 4 2 3" xfId="18819"/>
    <cellStyle name="Normal 2 5 2 4 2 4 2 3 2" xfId="43694"/>
    <cellStyle name="Normal 2 5 2 4 2 4 2 4" xfId="31261"/>
    <cellStyle name="Normal 2 5 2 4 2 4 3" xfId="12837"/>
    <cellStyle name="Normal 2 5 2 4 2 4 3 2" xfId="25271"/>
    <cellStyle name="Normal 2 5 2 4 2 4 3 2 2" xfId="50146"/>
    <cellStyle name="Normal 2 5 2 4 2 4 3 3" xfId="37713"/>
    <cellStyle name="Normal 2 5 2 4 2 4 4" xfId="9278"/>
    <cellStyle name="Normal 2 5 2 4 2 4 4 2" xfId="21721"/>
    <cellStyle name="Normal 2 5 2 4 2 4 4 2 2" xfId="46596"/>
    <cellStyle name="Normal 2 5 2 4 2 4 4 3" xfId="34163"/>
    <cellStyle name="Normal 2 5 2 4 2 4 5" xfId="4260"/>
    <cellStyle name="Normal 2 5 2 4 2 4 5 2" xfId="16714"/>
    <cellStyle name="Normal 2 5 2 4 2 4 5 2 2" xfId="41589"/>
    <cellStyle name="Normal 2 5 2 4 2 4 5 3" xfId="29156"/>
    <cellStyle name="Normal 2 5 2 4 2 4 6" xfId="15022"/>
    <cellStyle name="Normal 2 5 2 4 2 4 6 2" xfId="39897"/>
    <cellStyle name="Normal 2 5 2 4 2 4 7" xfId="27456"/>
    <cellStyle name="Normal 2 5 2 4 2 5" xfId="1179"/>
    <cellStyle name="Normal 2 5 2 4 2 5 2" xfId="10340"/>
    <cellStyle name="Normal 2 5 2 4 2 5 2 2" xfId="22783"/>
    <cellStyle name="Normal 2 5 2 4 2 5 2 2 2" xfId="47658"/>
    <cellStyle name="Normal 2 5 2 4 2 5 2 3" xfId="35225"/>
    <cellStyle name="Normal 2 5 2 4 2 5 3" xfId="5324"/>
    <cellStyle name="Normal 2 5 2 4 2 5 3 2" xfId="17776"/>
    <cellStyle name="Normal 2 5 2 4 2 5 3 2 2" xfId="42651"/>
    <cellStyle name="Normal 2 5 2 4 2 5 3 3" xfId="30218"/>
    <cellStyle name="Normal 2 5 2 4 2 5 4" xfId="13979"/>
    <cellStyle name="Normal 2 5 2 4 2 5 4 2" xfId="38854"/>
    <cellStyle name="Normal 2 5 2 4 2 5 5" xfId="26413"/>
    <cellStyle name="Normal 2 5 2 4 2 6" xfId="7901"/>
    <cellStyle name="Normal 2 5 2 4 2 6 2" xfId="20347"/>
    <cellStyle name="Normal 2 5 2 4 2 6 2 2" xfId="45222"/>
    <cellStyle name="Normal 2 5 2 4 2 6 3" xfId="32789"/>
    <cellStyle name="Normal 2 5 2 4 2 7" xfId="11794"/>
    <cellStyle name="Normal 2 5 2 4 2 7 2" xfId="24228"/>
    <cellStyle name="Normal 2 5 2 4 2 7 2 2" xfId="49103"/>
    <cellStyle name="Normal 2 5 2 4 2 7 3" xfId="36670"/>
    <cellStyle name="Normal 2 5 2 4 2 8" xfId="6871"/>
    <cellStyle name="Normal 2 5 2 4 2 8 2" xfId="19320"/>
    <cellStyle name="Normal 2 5 2 4 2 8 2 2" xfId="44195"/>
    <cellStyle name="Normal 2 5 2 4 2 8 3" xfId="31762"/>
    <cellStyle name="Normal 2 5 2 4 2 9" xfId="2822"/>
    <cellStyle name="Normal 2 5 2 4 2 9 2" xfId="15340"/>
    <cellStyle name="Normal 2 5 2 4 2 9 2 2" xfId="40215"/>
    <cellStyle name="Normal 2 5 2 4 2 9 3" xfId="27774"/>
    <cellStyle name="Normal 2 5 2 4 2_Degree data" xfId="2082"/>
    <cellStyle name="Normal 2 5 2 4 3" xfId="324"/>
    <cellStyle name="Normal 2 5 2 4 3 2" xfId="1406"/>
    <cellStyle name="Normal 2 5 2 4 3 2 2" xfId="9178"/>
    <cellStyle name="Normal 2 5 2 4 3 2 2 2" xfId="21621"/>
    <cellStyle name="Normal 2 5 2 4 3 2 2 2 2" xfId="46496"/>
    <cellStyle name="Normal 2 5 2 4 3 2 2 3" xfId="34063"/>
    <cellStyle name="Normal 2 5 2 4 3 2 3" xfId="4160"/>
    <cellStyle name="Normal 2 5 2 4 3 2 3 2" xfId="16614"/>
    <cellStyle name="Normal 2 5 2 4 3 2 3 2 2" xfId="41489"/>
    <cellStyle name="Normal 2 5 2 4 3 2 3 3" xfId="29056"/>
    <cellStyle name="Normal 2 5 2 4 3 2 4" xfId="14206"/>
    <cellStyle name="Normal 2 5 2 4 3 2 4 2" xfId="39081"/>
    <cellStyle name="Normal 2 5 2 4 3 2 5" xfId="26640"/>
    <cellStyle name="Normal 2 5 2 4 3 3" xfId="5551"/>
    <cellStyle name="Normal 2 5 2 4 3 3 2" xfId="10567"/>
    <cellStyle name="Normal 2 5 2 4 3 3 2 2" xfId="23010"/>
    <cellStyle name="Normal 2 5 2 4 3 3 2 2 2" xfId="47885"/>
    <cellStyle name="Normal 2 5 2 4 3 3 2 3" xfId="35452"/>
    <cellStyle name="Normal 2 5 2 4 3 3 3" xfId="18003"/>
    <cellStyle name="Normal 2 5 2 4 3 3 3 2" xfId="42878"/>
    <cellStyle name="Normal 2 5 2 4 3 3 4" xfId="30445"/>
    <cellStyle name="Normal 2 5 2 4 3 4" xfId="8294"/>
    <cellStyle name="Normal 2 5 2 4 3 4 2" xfId="20738"/>
    <cellStyle name="Normal 2 5 2 4 3 4 2 2" xfId="45613"/>
    <cellStyle name="Normal 2 5 2 4 3 4 3" xfId="33180"/>
    <cellStyle name="Normal 2 5 2 4 3 5" xfId="12021"/>
    <cellStyle name="Normal 2 5 2 4 3 5 2" xfId="24455"/>
    <cellStyle name="Normal 2 5 2 4 3 5 2 2" xfId="49330"/>
    <cellStyle name="Normal 2 5 2 4 3 5 3" xfId="36897"/>
    <cellStyle name="Normal 2 5 2 4 3 6" xfId="6771"/>
    <cellStyle name="Normal 2 5 2 4 3 6 2" xfId="19220"/>
    <cellStyle name="Normal 2 5 2 4 3 6 2 2" xfId="44095"/>
    <cellStyle name="Normal 2 5 2 4 3 6 3" xfId="31662"/>
    <cellStyle name="Normal 2 5 2 4 3 7" xfId="3225"/>
    <cellStyle name="Normal 2 5 2 4 3 7 2" xfId="15731"/>
    <cellStyle name="Normal 2 5 2 4 3 7 2 2" xfId="40606"/>
    <cellStyle name="Normal 2 5 2 4 3 7 3" xfId="28165"/>
    <cellStyle name="Normal 2 5 2 4 3 8" xfId="13141"/>
    <cellStyle name="Normal 2 5 2 4 3 8 2" xfId="38016"/>
    <cellStyle name="Normal 2 5 2 4 3 9" xfId="25575"/>
    <cellStyle name="Normal 2 5 2 4 4" xfId="685"/>
    <cellStyle name="Normal 2 5 2 4 4 2" xfId="1754"/>
    <cellStyle name="Normal 2 5 2 4 4 2 2" xfId="9510"/>
    <cellStyle name="Normal 2 5 2 4 4 2 2 2" xfId="21953"/>
    <cellStyle name="Normal 2 5 2 4 4 2 2 2 2" xfId="46828"/>
    <cellStyle name="Normal 2 5 2 4 4 2 2 3" xfId="34395"/>
    <cellStyle name="Normal 2 5 2 4 4 2 3" xfId="4492"/>
    <cellStyle name="Normal 2 5 2 4 4 2 3 2" xfId="16946"/>
    <cellStyle name="Normal 2 5 2 4 4 2 3 2 2" xfId="41821"/>
    <cellStyle name="Normal 2 5 2 4 4 2 3 3" xfId="29388"/>
    <cellStyle name="Normal 2 5 2 4 4 2 4" xfId="14554"/>
    <cellStyle name="Normal 2 5 2 4 4 2 4 2" xfId="39429"/>
    <cellStyle name="Normal 2 5 2 4 4 2 5" xfId="26988"/>
    <cellStyle name="Normal 2 5 2 4 4 3" xfId="5900"/>
    <cellStyle name="Normal 2 5 2 4 4 3 2" xfId="10915"/>
    <cellStyle name="Normal 2 5 2 4 4 3 2 2" xfId="23358"/>
    <cellStyle name="Normal 2 5 2 4 4 3 2 2 2" xfId="48233"/>
    <cellStyle name="Normal 2 5 2 4 4 3 2 3" xfId="35800"/>
    <cellStyle name="Normal 2 5 2 4 4 3 3" xfId="18351"/>
    <cellStyle name="Normal 2 5 2 4 4 3 3 2" xfId="43226"/>
    <cellStyle name="Normal 2 5 2 4 4 3 4" xfId="30793"/>
    <cellStyle name="Normal 2 5 2 4 4 4" xfId="8626"/>
    <cellStyle name="Normal 2 5 2 4 4 4 2" xfId="21070"/>
    <cellStyle name="Normal 2 5 2 4 4 4 2 2" xfId="45945"/>
    <cellStyle name="Normal 2 5 2 4 4 4 3" xfId="33512"/>
    <cellStyle name="Normal 2 5 2 4 4 5" xfId="12369"/>
    <cellStyle name="Normal 2 5 2 4 4 5 2" xfId="24803"/>
    <cellStyle name="Normal 2 5 2 4 4 5 2 2" xfId="49678"/>
    <cellStyle name="Normal 2 5 2 4 4 5 3" xfId="37245"/>
    <cellStyle name="Normal 2 5 2 4 4 6" xfId="7103"/>
    <cellStyle name="Normal 2 5 2 4 4 6 2" xfId="19552"/>
    <cellStyle name="Normal 2 5 2 4 4 6 2 2" xfId="44427"/>
    <cellStyle name="Normal 2 5 2 4 4 6 3" xfId="31994"/>
    <cellStyle name="Normal 2 5 2 4 4 7" xfId="3557"/>
    <cellStyle name="Normal 2 5 2 4 4 7 2" xfId="16063"/>
    <cellStyle name="Normal 2 5 2 4 4 7 2 2" xfId="40938"/>
    <cellStyle name="Normal 2 5 2 4 4 7 3" xfId="28497"/>
    <cellStyle name="Normal 2 5 2 4 4 8" xfId="13488"/>
    <cellStyle name="Normal 2 5 2 4 4 8 2" xfId="38363"/>
    <cellStyle name="Normal 2 5 2 4 4 9" xfId="25922"/>
    <cellStyle name="Normal 2 5 2 4 5" xfId="2242"/>
    <cellStyle name="Normal 2 5 2 4 5 2" xfId="4870"/>
    <cellStyle name="Normal 2 5 2 4 5 2 2" xfId="9887"/>
    <cellStyle name="Normal 2 5 2 4 5 2 2 2" xfId="22330"/>
    <cellStyle name="Normal 2 5 2 4 5 2 2 2 2" xfId="47205"/>
    <cellStyle name="Normal 2 5 2 4 5 2 2 3" xfId="34772"/>
    <cellStyle name="Normal 2 5 2 4 5 2 3" xfId="17323"/>
    <cellStyle name="Normal 2 5 2 4 5 2 3 2" xfId="42198"/>
    <cellStyle name="Normal 2 5 2 4 5 2 4" xfId="29765"/>
    <cellStyle name="Normal 2 5 2 4 5 3" xfId="6268"/>
    <cellStyle name="Normal 2 5 2 4 5 3 2" xfId="11283"/>
    <cellStyle name="Normal 2 5 2 4 5 3 2 2" xfId="23726"/>
    <cellStyle name="Normal 2 5 2 4 5 3 2 2 2" xfId="48601"/>
    <cellStyle name="Normal 2 5 2 4 5 3 2 3" xfId="36168"/>
    <cellStyle name="Normal 2 5 2 4 5 3 3" xfId="18719"/>
    <cellStyle name="Normal 2 5 2 4 5 3 3 2" xfId="43594"/>
    <cellStyle name="Normal 2 5 2 4 5 3 4" xfId="31161"/>
    <cellStyle name="Normal 2 5 2 4 5 4" xfId="8075"/>
    <cellStyle name="Normal 2 5 2 4 5 4 2" xfId="20521"/>
    <cellStyle name="Normal 2 5 2 4 5 4 2 2" xfId="45396"/>
    <cellStyle name="Normal 2 5 2 4 5 4 3" xfId="32963"/>
    <cellStyle name="Normal 2 5 2 4 5 5" xfId="12737"/>
    <cellStyle name="Normal 2 5 2 4 5 5 2" xfId="25171"/>
    <cellStyle name="Normal 2 5 2 4 5 5 2 2" xfId="50046"/>
    <cellStyle name="Normal 2 5 2 4 5 5 3" xfId="37613"/>
    <cellStyle name="Normal 2 5 2 4 5 6" xfId="7481"/>
    <cellStyle name="Normal 2 5 2 4 5 6 2" xfId="19929"/>
    <cellStyle name="Normal 2 5 2 4 5 6 2 2" xfId="44804"/>
    <cellStyle name="Normal 2 5 2 4 5 6 3" xfId="32371"/>
    <cellStyle name="Normal 2 5 2 4 5 7" xfId="3004"/>
    <cellStyle name="Normal 2 5 2 4 5 7 2" xfId="15514"/>
    <cellStyle name="Normal 2 5 2 4 5 7 2 2" xfId="40389"/>
    <cellStyle name="Normal 2 5 2 4 5 7 3" xfId="27948"/>
    <cellStyle name="Normal 2 5 2 4 5 8" xfId="14922"/>
    <cellStyle name="Normal 2 5 2 4 5 8 2" xfId="39797"/>
    <cellStyle name="Normal 2 5 2 4 5 9" xfId="27356"/>
    <cellStyle name="Normal 2 5 2 4 6" xfId="1079"/>
    <cellStyle name="Normal 2 5 2 4 6 2" xfId="8961"/>
    <cellStyle name="Normal 2 5 2 4 6 2 2" xfId="21404"/>
    <cellStyle name="Normal 2 5 2 4 6 2 2 2" xfId="46279"/>
    <cellStyle name="Normal 2 5 2 4 6 2 3" xfId="33846"/>
    <cellStyle name="Normal 2 5 2 4 6 3" xfId="3943"/>
    <cellStyle name="Normal 2 5 2 4 6 3 2" xfId="16397"/>
    <cellStyle name="Normal 2 5 2 4 6 3 2 2" xfId="41272"/>
    <cellStyle name="Normal 2 5 2 4 6 3 3" xfId="28839"/>
    <cellStyle name="Normal 2 5 2 4 6 4" xfId="13879"/>
    <cellStyle name="Normal 2 5 2 4 6 4 2" xfId="38754"/>
    <cellStyle name="Normal 2 5 2 4 6 5" xfId="26313"/>
    <cellStyle name="Normal 2 5 2 4 7" xfId="5224"/>
    <cellStyle name="Normal 2 5 2 4 7 2" xfId="10240"/>
    <cellStyle name="Normal 2 5 2 4 7 2 2" xfId="22683"/>
    <cellStyle name="Normal 2 5 2 4 7 2 2 2" xfId="47558"/>
    <cellStyle name="Normal 2 5 2 4 7 2 3" xfId="35125"/>
    <cellStyle name="Normal 2 5 2 4 7 3" xfId="17676"/>
    <cellStyle name="Normal 2 5 2 4 7 3 2" xfId="42551"/>
    <cellStyle name="Normal 2 5 2 4 7 4" xfId="30118"/>
    <cellStyle name="Normal 2 5 2 4 8" xfId="7801"/>
    <cellStyle name="Normal 2 5 2 4 8 2" xfId="20247"/>
    <cellStyle name="Normal 2 5 2 4 8 2 2" xfId="45122"/>
    <cellStyle name="Normal 2 5 2 4 8 3" xfId="32689"/>
    <cellStyle name="Normal 2 5 2 4 9" xfId="11694"/>
    <cellStyle name="Normal 2 5 2 4 9 2" xfId="24128"/>
    <cellStyle name="Normal 2 5 2 4 9 2 2" xfId="49003"/>
    <cellStyle name="Normal 2 5 2 4 9 3" xfId="36570"/>
    <cellStyle name="Normal 2 5 2 4_Degree data" xfId="2083"/>
    <cellStyle name="Normal 2 5 2 5" xfId="268"/>
    <cellStyle name="Normal 2 5 2 5 10" xfId="6608"/>
    <cellStyle name="Normal 2 5 2 5 10 2" xfId="19057"/>
    <cellStyle name="Normal 2 5 2 5 10 2 2" xfId="43932"/>
    <cellStyle name="Normal 2 5 2 5 10 3" xfId="31499"/>
    <cellStyle name="Normal 2 5 2 5 11" xfId="2671"/>
    <cellStyle name="Normal 2 5 2 5 11 2" xfId="15189"/>
    <cellStyle name="Normal 2 5 2 5 11 2 2" xfId="40064"/>
    <cellStyle name="Normal 2 5 2 5 11 3" xfId="27623"/>
    <cellStyle name="Normal 2 5 2 5 12" xfId="13090"/>
    <cellStyle name="Normal 2 5 2 5 12 2" xfId="37965"/>
    <cellStyle name="Normal 2 5 2 5 13" xfId="25524"/>
    <cellStyle name="Normal 2 5 2 5 2" xfId="482"/>
    <cellStyle name="Normal 2 5 2 5 2 10" xfId="13295"/>
    <cellStyle name="Normal 2 5 2 5 2 10 2" xfId="38170"/>
    <cellStyle name="Normal 2 5 2 5 2 11" xfId="25729"/>
    <cellStyle name="Normal 2 5 2 5 2 2" xfId="841"/>
    <cellStyle name="Normal 2 5 2 5 2 2 2" xfId="1409"/>
    <cellStyle name="Normal 2 5 2 5 2 2 2 2" xfId="9513"/>
    <cellStyle name="Normal 2 5 2 5 2 2 2 2 2" xfId="21956"/>
    <cellStyle name="Normal 2 5 2 5 2 2 2 2 2 2" xfId="46831"/>
    <cellStyle name="Normal 2 5 2 5 2 2 2 2 3" xfId="34398"/>
    <cellStyle name="Normal 2 5 2 5 2 2 2 3" xfId="4495"/>
    <cellStyle name="Normal 2 5 2 5 2 2 2 3 2" xfId="16949"/>
    <cellStyle name="Normal 2 5 2 5 2 2 2 3 2 2" xfId="41824"/>
    <cellStyle name="Normal 2 5 2 5 2 2 2 3 3" xfId="29391"/>
    <cellStyle name="Normal 2 5 2 5 2 2 2 4" xfId="14209"/>
    <cellStyle name="Normal 2 5 2 5 2 2 2 4 2" xfId="39084"/>
    <cellStyle name="Normal 2 5 2 5 2 2 2 5" xfId="26643"/>
    <cellStyle name="Normal 2 5 2 5 2 2 3" xfId="5554"/>
    <cellStyle name="Normal 2 5 2 5 2 2 3 2" xfId="10570"/>
    <cellStyle name="Normal 2 5 2 5 2 2 3 2 2" xfId="23013"/>
    <cellStyle name="Normal 2 5 2 5 2 2 3 2 2 2" xfId="47888"/>
    <cellStyle name="Normal 2 5 2 5 2 2 3 2 3" xfId="35455"/>
    <cellStyle name="Normal 2 5 2 5 2 2 3 3" xfId="18006"/>
    <cellStyle name="Normal 2 5 2 5 2 2 3 3 2" xfId="42881"/>
    <cellStyle name="Normal 2 5 2 5 2 2 3 4" xfId="30448"/>
    <cellStyle name="Normal 2 5 2 5 2 2 4" xfId="8629"/>
    <cellStyle name="Normal 2 5 2 5 2 2 4 2" xfId="21073"/>
    <cellStyle name="Normal 2 5 2 5 2 2 4 2 2" xfId="45948"/>
    <cellStyle name="Normal 2 5 2 5 2 2 4 3" xfId="33515"/>
    <cellStyle name="Normal 2 5 2 5 2 2 5" xfId="12024"/>
    <cellStyle name="Normal 2 5 2 5 2 2 5 2" xfId="24458"/>
    <cellStyle name="Normal 2 5 2 5 2 2 5 2 2" xfId="49333"/>
    <cellStyle name="Normal 2 5 2 5 2 2 5 3" xfId="36900"/>
    <cellStyle name="Normal 2 5 2 5 2 2 6" xfId="7106"/>
    <cellStyle name="Normal 2 5 2 5 2 2 6 2" xfId="19555"/>
    <cellStyle name="Normal 2 5 2 5 2 2 6 2 2" xfId="44430"/>
    <cellStyle name="Normal 2 5 2 5 2 2 6 3" xfId="31997"/>
    <cellStyle name="Normal 2 5 2 5 2 2 7" xfId="3560"/>
    <cellStyle name="Normal 2 5 2 5 2 2 7 2" xfId="16066"/>
    <cellStyle name="Normal 2 5 2 5 2 2 7 2 2" xfId="40941"/>
    <cellStyle name="Normal 2 5 2 5 2 2 7 3" xfId="28500"/>
    <cellStyle name="Normal 2 5 2 5 2 2 8" xfId="13642"/>
    <cellStyle name="Normal 2 5 2 5 2 2 8 2" xfId="38517"/>
    <cellStyle name="Normal 2 5 2 5 2 2 9" xfId="26076"/>
    <cellStyle name="Normal 2 5 2 5 2 3" xfId="1757"/>
    <cellStyle name="Normal 2 5 2 5 2 3 2" xfId="5024"/>
    <cellStyle name="Normal 2 5 2 5 2 3 2 2" xfId="10041"/>
    <cellStyle name="Normal 2 5 2 5 2 3 2 2 2" xfId="22484"/>
    <cellStyle name="Normal 2 5 2 5 2 3 2 2 2 2" xfId="47359"/>
    <cellStyle name="Normal 2 5 2 5 2 3 2 2 3" xfId="34926"/>
    <cellStyle name="Normal 2 5 2 5 2 3 2 3" xfId="17477"/>
    <cellStyle name="Normal 2 5 2 5 2 3 2 3 2" xfId="42352"/>
    <cellStyle name="Normal 2 5 2 5 2 3 2 4" xfId="29919"/>
    <cellStyle name="Normal 2 5 2 5 2 3 3" xfId="5903"/>
    <cellStyle name="Normal 2 5 2 5 2 3 3 2" xfId="10918"/>
    <cellStyle name="Normal 2 5 2 5 2 3 3 2 2" xfId="23361"/>
    <cellStyle name="Normal 2 5 2 5 2 3 3 2 2 2" xfId="48236"/>
    <cellStyle name="Normal 2 5 2 5 2 3 3 2 3" xfId="35803"/>
    <cellStyle name="Normal 2 5 2 5 2 3 3 3" xfId="18354"/>
    <cellStyle name="Normal 2 5 2 5 2 3 3 3 2" xfId="43229"/>
    <cellStyle name="Normal 2 5 2 5 2 3 3 4" xfId="30796"/>
    <cellStyle name="Normal 2 5 2 5 2 3 4" xfId="8448"/>
    <cellStyle name="Normal 2 5 2 5 2 3 4 2" xfId="20892"/>
    <cellStyle name="Normal 2 5 2 5 2 3 4 2 2" xfId="45767"/>
    <cellStyle name="Normal 2 5 2 5 2 3 4 3" xfId="33334"/>
    <cellStyle name="Normal 2 5 2 5 2 3 5" xfId="12372"/>
    <cellStyle name="Normal 2 5 2 5 2 3 5 2" xfId="24806"/>
    <cellStyle name="Normal 2 5 2 5 2 3 5 2 2" xfId="49681"/>
    <cellStyle name="Normal 2 5 2 5 2 3 5 3" xfId="37248"/>
    <cellStyle name="Normal 2 5 2 5 2 3 6" xfId="7635"/>
    <cellStyle name="Normal 2 5 2 5 2 3 6 2" xfId="20083"/>
    <cellStyle name="Normal 2 5 2 5 2 3 6 2 2" xfId="44958"/>
    <cellStyle name="Normal 2 5 2 5 2 3 6 3" xfId="32525"/>
    <cellStyle name="Normal 2 5 2 5 2 3 7" xfId="3379"/>
    <cellStyle name="Normal 2 5 2 5 2 3 7 2" xfId="15885"/>
    <cellStyle name="Normal 2 5 2 5 2 3 7 2 2" xfId="40760"/>
    <cellStyle name="Normal 2 5 2 5 2 3 7 3" xfId="28319"/>
    <cellStyle name="Normal 2 5 2 5 2 3 8" xfId="14557"/>
    <cellStyle name="Normal 2 5 2 5 2 3 8 2" xfId="39432"/>
    <cellStyle name="Normal 2 5 2 5 2 3 9" xfId="26991"/>
    <cellStyle name="Normal 2 5 2 5 2 4" xfId="2400"/>
    <cellStyle name="Normal 2 5 2 5 2 4 2" xfId="6422"/>
    <cellStyle name="Normal 2 5 2 5 2 4 2 2" xfId="11437"/>
    <cellStyle name="Normal 2 5 2 5 2 4 2 2 2" xfId="23880"/>
    <cellStyle name="Normal 2 5 2 5 2 4 2 2 2 2" xfId="48755"/>
    <cellStyle name="Normal 2 5 2 5 2 4 2 2 3" xfId="36322"/>
    <cellStyle name="Normal 2 5 2 5 2 4 2 3" xfId="18873"/>
    <cellStyle name="Normal 2 5 2 5 2 4 2 3 2" xfId="43748"/>
    <cellStyle name="Normal 2 5 2 5 2 4 2 4" xfId="31315"/>
    <cellStyle name="Normal 2 5 2 5 2 4 3" xfId="12891"/>
    <cellStyle name="Normal 2 5 2 5 2 4 3 2" xfId="25325"/>
    <cellStyle name="Normal 2 5 2 5 2 4 3 2 2" xfId="50200"/>
    <cellStyle name="Normal 2 5 2 5 2 4 3 3" xfId="37767"/>
    <cellStyle name="Normal 2 5 2 5 2 4 4" xfId="9332"/>
    <cellStyle name="Normal 2 5 2 5 2 4 4 2" xfId="21775"/>
    <cellStyle name="Normal 2 5 2 5 2 4 4 2 2" xfId="46650"/>
    <cellStyle name="Normal 2 5 2 5 2 4 4 3" xfId="34217"/>
    <cellStyle name="Normal 2 5 2 5 2 4 5" xfId="4314"/>
    <cellStyle name="Normal 2 5 2 5 2 4 5 2" xfId="16768"/>
    <cellStyle name="Normal 2 5 2 5 2 4 5 2 2" xfId="41643"/>
    <cellStyle name="Normal 2 5 2 5 2 4 5 3" xfId="29210"/>
    <cellStyle name="Normal 2 5 2 5 2 4 6" xfId="15076"/>
    <cellStyle name="Normal 2 5 2 5 2 4 6 2" xfId="39951"/>
    <cellStyle name="Normal 2 5 2 5 2 4 7" xfId="27510"/>
    <cellStyle name="Normal 2 5 2 5 2 5" xfId="1233"/>
    <cellStyle name="Normal 2 5 2 5 2 5 2" xfId="10394"/>
    <cellStyle name="Normal 2 5 2 5 2 5 2 2" xfId="22837"/>
    <cellStyle name="Normal 2 5 2 5 2 5 2 2 2" xfId="47712"/>
    <cellStyle name="Normal 2 5 2 5 2 5 2 3" xfId="35279"/>
    <cellStyle name="Normal 2 5 2 5 2 5 3" xfId="5378"/>
    <cellStyle name="Normal 2 5 2 5 2 5 3 2" xfId="17830"/>
    <cellStyle name="Normal 2 5 2 5 2 5 3 2 2" xfId="42705"/>
    <cellStyle name="Normal 2 5 2 5 2 5 3 3" xfId="30272"/>
    <cellStyle name="Normal 2 5 2 5 2 5 4" xfId="14033"/>
    <cellStyle name="Normal 2 5 2 5 2 5 4 2" xfId="38908"/>
    <cellStyle name="Normal 2 5 2 5 2 5 5" xfId="26467"/>
    <cellStyle name="Normal 2 5 2 5 2 6" xfId="7955"/>
    <cellStyle name="Normal 2 5 2 5 2 6 2" xfId="20401"/>
    <cellStyle name="Normal 2 5 2 5 2 6 2 2" xfId="45276"/>
    <cellStyle name="Normal 2 5 2 5 2 6 3" xfId="32843"/>
    <cellStyle name="Normal 2 5 2 5 2 7" xfId="11848"/>
    <cellStyle name="Normal 2 5 2 5 2 7 2" xfId="24282"/>
    <cellStyle name="Normal 2 5 2 5 2 7 2 2" xfId="49157"/>
    <cellStyle name="Normal 2 5 2 5 2 7 3" xfId="36724"/>
    <cellStyle name="Normal 2 5 2 5 2 8" xfId="6925"/>
    <cellStyle name="Normal 2 5 2 5 2 8 2" xfId="19374"/>
    <cellStyle name="Normal 2 5 2 5 2 8 2 2" xfId="44249"/>
    <cellStyle name="Normal 2 5 2 5 2 8 3" xfId="31816"/>
    <cellStyle name="Normal 2 5 2 5 2 9" xfId="2876"/>
    <cellStyle name="Normal 2 5 2 5 2 9 2" xfId="15394"/>
    <cellStyle name="Normal 2 5 2 5 2 9 2 2" xfId="40269"/>
    <cellStyle name="Normal 2 5 2 5 2 9 3" xfId="27828"/>
    <cellStyle name="Normal 2 5 2 5 2_Degree data" xfId="2019"/>
    <cellStyle name="Normal 2 5 2 5 3" xfId="630"/>
    <cellStyle name="Normal 2 5 2 5 3 2" xfId="1408"/>
    <cellStyle name="Normal 2 5 2 5 3 2 2" xfId="9127"/>
    <cellStyle name="Normal 2 5 2 5 3 2 2 2" xfId="21570"/>
    <cellStyle name="Normal 2 5 2 5 3 2 2 2 2" xfId="46445"/>
    <cellStyle name="Normal 2 5 2 5 3 2 2 3" xfId="34012"/>
    <cellStyle name="Normal 2 5 2 5 3 2 3" xfId="4109"/>
    <cellStyle name="Normal 2 5 2 5 3 2 3 2" xfId="16563"/>
    <cellStyle name="Normal 2 5 2 5 3 2 3 2 2" xfId="41438"/>
    <cellStyle name="Normal 2 5 2 5 3 2 3 3" xfId="29005"/>
    <cellStyle name="Normal 2 5 2 5 3 2 4" xfId="14208"/>
    <cellStyle name="Normal 2 5 2 5 3 2 4 2" xfId="39083"/>
    <cellStyle name="Normal 2 5 2 5 3 2 5" xfId="26642"/>
    <cellStyle name="Normal 2 5 2 5 3 3" xfId="5553"/>
    <cellStyle name="Normal 2 5 2 5 3 3 2" xfId="10569"/>
    <cellStyle name="Normal 2 5 2 5 3 3 2 2" xfId="23012"/>
    <cellStyle name="Normal 2 5 2 5 3 3 2 2 2" xfId="47887"/>
    <cellStyle name="Normal 2 5 2 5 3 3 2 3" xfId="35454"/>
    <cellStyle name="Normal 2 5 2 5 3 3 3" xfId="18005"/>
    <cellStyle name="Normal 2 5 2 5 3 3 3 2" xfId="42880"/>
    <cellStyle name="Normal 2 5 2 5 3 3 4" xfId="30447"/>
    <cellStyle name="Normal 2 5 2 5 3 4" xfId="8243"/>
    <cellStyle name="Normal 2 5 2 5 3 4 2" xfId="20687"/>
    <cellStyle name="Normal 2 5 2 5 3 4 2 2" xfId="45562"/>
    <cellStyle name="Normal 2 5 2 5 3 4 3" xfId="33129"/>
    <cellStyle name="Normal 2 5 2 5 3 5" xfId="12023"/>
    <cellStyle name="Normal 2 5 2 5 3 5 2" xfId="24457"/>
    <cellStyle name="Normal 2 5 2 5 3 5 2 2" xfId="49332"/>
    <cellStyle name="Normal 2 5 2 5 3 5 3" xfId="36899"/>
    <cellStyle name="Normal 2 5 2 5 3 6" xfId="6720"/>
    <cellStyle name="Normal 2 5 2 5 3 6 2" xfId="19169"/>
    <cellStyle name="Normal 2 5 2 5 3 6 2 2" xfId="44044"/>
    <cellStyle name="Normal 2 5 2 5 3 6 3" xfId="31611"/>
    <cellStyle name="Normal 2 5 2 5 3 7" xfId="3174"/>
    <cellStyle name="Normal 2 5 2 5 3 7 2" xfId="15680"/>
    <cellStyle name="Normal 2 5 2 5 3 7 2 2" xfId="40555"/>
    <cellStyle name="Normal 2 5 2 5 3 7 3" xfId="28114"/>
    <cellStyle name="Normal 2 5 2 5 3 8" xfId="13437"/>
    <cellStyle name="Normal 2 5 2 5 3 8 2" xfId="38312"/>
    <cellStyle name="Normal 2 5 2 5 3 9" xfId="25871"/>
    <cellStyle name="Normal 2 5 2 5 4" xfId="1756"/>
    <cellStyle name="Normal 2 5 2 5 4 2" xfId="4494"/>
    <cellStyle name="Normal 2 5 2 5 4 2 2" xfId="9512"/>
    <cellStyle name="Normal 2 5 2 5 4 2 2 2" xfId="21955"/>
    <cellStyle name="Normal 2 5 2 5 4 2 2 2 2" xfId="46830"/>
    <cellStyle name="Normal 2 5 2 5 4 2 2 3" xfId="34397"/>
    <cellStyle name="Normal 2 5 2 5 4 2 3" xfId="16948"/>
    <cellStyle name="Normal 2 5 2 5 4 2 3 2" xfId="41823"/>
    <cellStyle name="Normal 2 5 2 5 4 2 4" xfId="29390"/>
    <cellStyle name="Normal 2 5 2 5 4 3" xfId="5902"/>
    <cellStyle name="Normal 2 5 2 5 4 3 2" xfId="10917"/>
    <cellStyle name="Normal 2 5 2 5 4 3 2 2" xfId="23360"/>
    <cellStyle name="Normal 2 5 2 5 4 3 2 2 2" xfId="48235"/>
    <cellStyle name="Normal 2 5 2 5 4 3 2 3" xfId="35802"/>
    <cellStyle name="Normal 2 5 2 5 4 3 3" xfId="18353"/>
    <cellStyle name="Normal 2 5 2 5 4 3 3 2" xfId="43228"/>
    <cellStyle name="Normal 2 5 2 5 4 3 4" xfId="30795"/>
    <cellStyle name="Normal 2 5 2 5 4 4" xfId="8628"/>
    <cellStyle name="Normal 2 5 2 5 4 4 2" xfId="21072"/>
    <cellStyle name="Normal 2 5 2 5 4 4 2 2" xfId="45947"/>
    <cellStyle name="Normal 2 5 2 5 4 4 3" xfId="33514"/>
    <cellStyle name="Normal 2 5 2 5 4 5" xfId="12371"/>
    <cellStyle name="Normal 2 5 2 5 4 5 2" xfId="24805"/>
    <cellStyle name="Normal 2 5 2 5 4 5 2 2" xfId="49680"/>
    <cellStyle name="Normal 2 5 2 5 4 5 3" xfId="37247"/>
    <cellStyle name="Normal 2 5 2 5 4 6" xfId="7105"/>
    <cellStyle name="Normal 2 5 2 5 4 6 2" xfId="19554"/>
    <cellStyle name="Normal 2 5 2 5 4 6 2 2" xfId="44429"/>
    <cellStyle name="Normal 2 5 2 5 4 6 3" xfId="31996"/>
    <cellStyle name="Normal 2 5 2 5 4 7" xfId="3559"/>
    <cellStyle name="Normal 2 5 2 5 4 7 2" xfId="16065"/>
    <cellStyle name="Normal 2 5 2 5 4 7 2 2" xfId="40940"/>
    <cellStyle name="Normal 2 5 2 5 4 7 3" xfId="28499"/>
    <cellStyle name="Normal 2 5 2 5 4 8" xfId="14556"/>
    <cellStyle name="Normal 2 5 2 5 4 8 2" xfId="39431"/>
    <cellStyle name="Normal 2 5 2 5 4 9" xfId="26990"/>
    <cellStyle name="Normal 2 5 2 5 5" xfId="2186"/>
    <cellStyle name="Normal 2 5 2 5 5 2" xfId="4819"/>
    <cellStyle name="Normal 2 5 2 5 5 2 2" xfId="9836"/>
    <cellStyle name="Normal 2 5 2 5 5 2 2 2" xfId="22279"/>
    <cellStyle name="Normal 2 5 2 5 5 2 2 2 2" xfId="47154"/>
    <cellStyle name="Normal 2 5 2 5 5 2 2 3" xfId="34721"/>
    <cellStyle name="Normal 2 5 2 5 5 2 3" xfId="17272"/>
    <cellStyle name="Normal 2 5 2 5 5 2 3 2" xfId="42147"/>
    <cellStyle name="Normal 2 5 2 5 5 2 4" xfId="29714"/>
    <cellStyle name="Normal 2 5 2 5 5 3" xfId="6217"/>
    <cellStyle name="Normal 2 5 2 5 5 3 2" xfId="11232"/>
    <cellStyle name="Normal 2 5 2 5 5 3 2 2" xfId="23675"/>
    <cellStyle name="Normal 2 5 2 5 5 3 2 2 2" xfId="48550"/>
    <cellStyle name="Normal 2 5 2 5 5 3 2 3" xfId="36117"/>
    <cellStyle name="Normal 2 5 2 5 5 3 3" xfId="18668"/>
    <cellStyle name="Normal 2 5 2 5 5 3 3 2" xfId="43543"/>
    <cellStyle name="Normal 2 5 2 5 5 3 4" xfId="31110"/>
    <cellStyle name="Normal 2 5 2 5 5 4" xfId="8129"/>
    <cellStyle name="Normal 2 5 2 5 5 4 2" xfId="20575"/>
    <cellStyle name="Normal 2 5 2 5 5 4 2 2" xfId="45450"/>
    <cellStyle name="Normal 2 5 2 5 5 4 3" xfId="33017"/>
    <cellStyle name="Normal 2 5 2 5 5 5" xfId="12686"/>
    <cellStyle name="Normal 2 5 2 5 5 5 2" xfId="25120"/>
    <cellStyle name="Normal 2 5 2 5 5 5 2 2" xfId="49995"/>
    <cellStyle name="Normal 2 5 2 5 5 5 3" xfId="37562"/>
    <cellStyle name="Normal 2 5 2 5 5 6" xfId="7430"/>
    <cellStyle name="Normal 2 5 2 5 5 6 2" xfId="19878"/>
    <cellStyle name="Normal 2 5 2 5 5 6 2 2" xfId="44753"/>
    <cellStyle name="Normal 2 5 2 5 5 6 3" xfId="32320"/>
    <cellStyle name="Normal 2 5 2 5 5 7" xfId="3059"/>
    <cellStyle name="Normal 2 5 2 5 5 7 2" xfId="15568"/>
    <cellStyle name="Normal 2 5 2 5 5 7 2 2" xfId="40443"/>
    <cellStyle name="Normal 2 5 2 5 5 7 3" xfId="28002"/>
    <cellStyle name="Normal 2 5 2 5 5 8" xfId="14871"/>
    <cellStyle name="Normal 2 5 2 5 5 8 2" xfId="39746"/>
    <cellStyle name="Normal 2 5 2 5 5 9" xfId="27305"/>
    <cellStyle name="Normal 2 5 2 5 6" xfId="1028"/>
    <cellStyle name="Normal 2 5 2 5 6 2" xfId="9015"/>
    <cellStyle name="Normal 2 5 2 5 6 2 2" xfId="21458"/>
    <cellStyle name="Normal 2 5 2 5 6 2 2 2" xfId="46333"/>
    <cellStyle name="Normal 2 5 2 5 6 2 3" xfId="33900"/>
    <cellStyle name="Normal 2 5 2 5 6 3" xfId="3997"/>
    <cellStyle name="Normal 2 5 2 5 6 3 2" xfId="16451"/>
    <cellStyle name="Normal 2 5 2 5 6 3 2 2" xfId="41326"/>
    <cellStyle name="Normal 2 5 2 5 6 3 3" xfId="28893"/>
    <cellStyle name="Normal 2 5 2 5 6 4" xfId="13828"/>
    <cellStyle name="Normal 2 5 2 5 6 4 2" xfId="38703"/>
    <cellStyle name="Normal 2 5 2 5 6 5" xfId="26262"/>
    <cellStyle name="Normal 2 5 2 5 7" xfId="5173"/>
    <cellStyle name="Normal 2 5 2 5 7 2" xfId="10189"/>
    <cellStyle name="Normal 2 5 2 5 7 2 2" xfId="22632"/>
    <cellStyle name="Normal 2 5 2 5 7 2 2 2" xfId="47507"/>
    <cellStyle name="Normal 2 5 2 5 7 2 3" xfId="35074"/>
    <cellStyle name="Normal 2 5 2 5 7 3" xfId="17625"/>
    <cellStyle name="Normal 2 5 2 5 7 3 2" xfId="42500"/>
    <cellStyle name="Normal 2 5 2 5 7 4" xfId="30067"/>
    <cellStyle name="Normal 2 5 2 5 8" xfId="7750"/>
    <cellStyle name="Normal 2 5 2 5 8 2" xfId="20196"/>
    <cellStyle name="Normal 2 5 2 5 8 2 2" xfId="45071"/>
    <cellStyle name="Normal 2 5 2 5 8 3" xfId="32638"/>
    <cellStyle name="Normal 2 5 2 5 9" xfId="11643"/>
    <cellStyle name="Normal 2 5 2 5 9 2" xfId="24077"/>
    <cellStyle name="Normal 2 5 2 5 9 2 2" xfId="48952"/>
    <cellStyle name="Normal 2 5 2 5 9 3" xfId="36519"/>
    <cellStyle name="Normal 2 5 2 5_Degree data" xfId="2009"/>
    <cellStyle name="Normal 2 5 2 6" xfId="374"/>
    <cellStyle name="Normal 2 5 2 6 10" xfId="13190"/>
    <cellStyle name="Normal 2 5 2 6 10 2" xfId="38065"/>
    <cellStyle name="Normal 2 5 2 6 11" xfId="25624"/>
    <cellStyle name="Normal 2 5 2 6 2" xfId="734"/>
    <cellStyle name="Normal 2 5 2 6 2 2" xfId="1410"/>
    <cellStyle name="Normal 2 5 2 6 2 2 2" xfId="9514"/>
    <cellStyle name="Normal 2 5 2 6 2 2 2 2" xfId="21957"/>
    <cellStyle name="Normal 2 5 2 6 2 2 2 2 2" xfId="46832"/>
    <cellStyle name="Normal 2 5 2 6 2 2 2 3" xfId="34399"/>
    <cellStyle name="Normal 2 5 2 6 2 2 3" xfId="4496"/>
    <cellStyle name="Normal 2 5 2 6 2 2 3 2" xfId="16950"/>
    <cellStyle name="Normal 2 5 2 6 2 2 3 2 2" xfId="41825"/>
    <cellStyle name="Normal 2 5 2 6 2 2 3 3" xfId="29392"/>
    <cellStyle name="Normal 2 5 2 6 2 2 4" xfId="14210"/>
    <cellStyle name="Normal 2 5 2 6 2 2 4 2" xfId="39085"/>
    <cellStyle name="Normal 2 5 2 6 2 2 5" xfId="26644"/>
    <cellStyle name="Normal 2 5 2 6 2 3" xfId="5555"/>
    <cellStyle name="Normal 2 5 2 6 2 3 2" xfId="10571"/>
    <cellStyle name="Normal 2 5 2 6 2 3 2 2" xfId="23014"/>
    <cellStyle name="Normal 2 5 2 6 2 3 2 2 2" xfId="47889"/>
    <cellStyle name="Normal 2 5 2 6 2 3 2 3" xfId="35456"/>
    <cellStyle name="Normal 2 5 2 6 2 3 3" xfId="18007"/>
    <cellStyle name="Normal 2 5 2 6 2 3 3 2" xfId="42882"/>
    <cellStyle name="Normal 2 5 2 6 2 3 4" xfId="30449"/>
    <cellStyle name="Normal 2 5 2 6 2 4" xfId="8630"/>
    <cellStyle name="Normal 2 5 2 6 2 4 2" xfId="21074"/>
    <cellStyle name="Normal 2 5 2 6 2 4 2 2" xfId="45949"/>
    <cellStyle name="Normal 2 5 2 6 2 4 3" xfId="33516"/>
    <cellStyle name="Normal 2 5 2 6 2 5" xfId="12025"/>
    <cellStyle name="Normal 2 5 2 6 2 5 2" xfId="24459"/>
    <cellStyle name="Normal 2 5 2 6 2 5 2 2" xfId="49334"/>
    <cellStyle name="Normal 2 5 2 6 2 5 3" xfId="36901"/>
    <cellStyle name="Normal 2 5 2 6 2 6" xfId="7107"/>
    <cellStyle name="Normal 2 5 2 6 2 6 2" xfId="19556"/>
    <cellStyle name="Normal 2 5 2 6 2 6 2 2" xfId="44431"/>
    <cellStyle name="Normal 2 5 2 6 2 6 3" xfId="31998"/>
    <cellStyle name="Normal 2 5 2 6 2 7" xfId="3561"/>
    <cellStyle name="Normal 2 5 2 6 2 7 2" xfId="16067"/>
    <cellStyle name="Normal 2 5 2 6 2 7 2 2" xfId="40942"/>
    <cellStyle name="Normal 2 5 2 6 2 7 3" xfId="28501"/>
    <cellStyle name="Normal 2 5 2 6 2 8" xfId="13537"/>
    <cellStyle name="Normal 2 5 2 6 2 8 2" xfId="38412"/>
    <cellStyle name="Normal 2 5 2 6 2 9" xfId="25971"/>
    <cellStyle name="Normal 2 5 2 6 3" xfId="1758"/>
    <cellStyle name="Normal 2 5 2 6 3 2" xfId="4919"/>
    <cellStyle name="Normal 2 5 2 6 3 2 2" xfId="9936"/>
    <cellStyle name="Normal 2 5 2 6 3 2 2 2" xfId="22379"/>
    <cellStyle name="Normal 2 5 2 6 3 2 2 2 2" xfId="47254"/>
    <cellStyle name="Normal 2 5 2 6 3 2 2 3" xfId="34821"/>
    <cellStyle name="Normal 2 5 2 6 3 2 3" xfId="17372"/>
    <cellStyle name="Normal 2 5 2 6 3 2 3 2" xfId="42247"/>
    <cellStyle name="Normal 2 5 2 6 3 2 4" xfId="29814"/>
    <cellStyle name="Normal 2 5 2 6 3 3" xfId="5904"/>
    <cellStyle name="Normal 2 5 2 6 3 3 2" xfId="10919"/>
    <cellStyle name="Normal 2 5 2 6 3 3 2 2" xfId="23362"/>
    <cellStyle name="Normal 2 5 2 6 3 3 2 2 2" xfId="48237"/>
    <cellStyle name="Normal 2 5 2 6 3 3 2 3" xfId="35804"/>
    <cellStyle name="Normal 2 5 2 6 3 3 3" xfId="18355"/>
    <cellStyle name="Normal 2 5 2 6 3 3 3 2" xfId="43230"/>
    <cellStyle name="Normal 2 5 2 6 3 3 4" xfId="30797"/>
    <cellStyle name="Normal 2 5 2 6 3 4" xfId="8343"/>
    <cellStyle name="Normal 2 5 2 6 3 4 2" xfId="20787"/>
    <cellStyle name="Normal 2 5 2 6 3 4 2 2" xfId="45662"/>
    <cellStyle name="Normal 2 5 2 6 3 4 3" xfId="33229"/>
    <cellStyle name="Normal 2 5 2 6 3 5" xfId="12373"/>
    <cellStyle name="Normal 2 5 2 6 3 5 2" xfId="24807"/>
    <cellStyle name="Normal 2 5 2 6 3 5 2 2" xfId="49682"/>
    <cellStyle name="Normal 2 5 2 6 3 5 3" xfId="37249"/>
    <cellStyle name="Normal 2 5 2 6 3 6" xfId="7530"/>
    <cellStyle name="Normal 2 5 2 6 3 6 2" xfId="19978"/>
    <cellStyle name="Normal 2 5 2 6 3 6 2 2" xfId="44853"/>
    <cellStyle name="Normal 2 5 2 6 3 6 3" xfId="32420"/>
    <cellStyle name="Normal 2 5 2 6 3 7" xfId="3274"/>
    <cellStyle name="Normal 2 5 2 6 3 7 2" xfId="15780"/>
    <cellStyle name="Normal 2 5 2 6 3 7 2 2" xfId="40655"/>
    <cellStyle name="Normal 2 5 2 6 3 7 3" xfId="28214"/>
    <cellStyle name="Normal 2 5 2 6 3 8" xfId="14558"/>
    <cellStyle name="Normal 2 5 2 6 3 8 2" xfId="39433"/>
    <cellStyle name="Normal 2 5 2 6 3 9" xfId="26992"/>
    <cellStyle name="Normal 2 5 2 6 4" xfId="2292"/>
    <cellStyle name="Normal 2 5 2 6 4 2" xfId="6317"/>
    <cellStyle name="Normal 2 5 2 6 4 2 2" xfId="11332"/>
    <cellStyle name="Normal 2 5 2 6 4 2 2 2" xfId="23775"/>
    <cellStyle name="Normal 2 5 2 6 4 2 2 2 2" xfId="48650"/>
    <cellStyle name="Normal 2 5 2 6 4 2 2 3" xfId="36217"/>
    <cellStyle name="Normal 2 5 2 6 4 2 3" xfId="18768"/>
    <cellStyle name="Normal 2 5 2 6 4 2 3 2" xfId="43643"/>
    <cellStyle name="Normal 2 5 2 6 4 2 4" xfId="31210"/>
    <cellStyle name="Normal 2 5 2 6 4 3" xfId="12786"/>
    <cellStyle name="Normal 2 5 2 6 4 3 2" xfId="25220"/>
    <cellStyle name="Normal 2 5 2 6 4 3 2 2" xfId="50095"/>
    <cellStyle name="Normal 2 5 2 6 4 3 3" xfId="37662"/>
    <cellStyle name="Normal 2 5 2 6 4 4" xfId="9227"/>
    <cellStyle name="Normal 2 5 2 6 4 4 2" xfId="21670"/>
    <cellStyle name="Normal 2 5 2 6 4 4 2 2" xfId="46545"/>
    <cellStyle name="Normal 2 5 2 6 4 4 3" xfId="34112"/>
    <cellStyle name="Normal 2 5 2 6 4 5" xfId="4209"/>
    <cellStyle name="Normal 2 5 2 6 4 5 2" xfId="16663"/>
    <cellStyle name="Normal 2 5 2 6 4 5 2 2" xfId="41538"/>
    <cellStyle name="Normal 2 5 2 6 4 5 3" xfId="29105"/>
    <cellStyle name="Normal 2 5 2 6 4 6" xfId="14971"/>
    <cellStyle name="Normal 2 5 2 6 4 6 2" xfId="39846"/>
    <cellStyle name="Normal 2 5 2 6 4 7" xfId="27405"/>
    <cellStyle name="Normal 2 5 2 6 5" xfId="1128"/>
    <cellStyle name="Normal 2 5 2 6 5 2" xfId="10289"/>
    <cellStyle name="Normal 2 5 2 6 5 2 2" xfId="22732"/>
    <cellStyle name="Normal 2 5 2 6 5 2 2 2" xfId="47607"/>
    <cellStyle name="Normal 2 5 2 6 5 2 3" xfId="35174"/>
    <cellStyle name="Normal 2 5 2 6 5 3" xfId="5273"/>
    <cellStyle name="Normal 2 5 2 6 5 3 2" xfId="17725"/>
    <cellStyle name="Normal 2 5 2 6 5 3 2 2" xfId="42600"/>
    <cellStyle name="Normal 2 5 2 6 5 3 3" xfId="30167"/>
    <cellStyle name="Normal 2 5 2 6 5 4" xfId="13928"/>
    <cellStyle name="Normal 2 5 2 6 5 4 2" xfId="38803"/>
    <cellStyle name="Normal 2 5 2 6 5 5" xfId="26362"/>
    <cellStyle name="Normal 2 5 2 6 6" xfId="7850"/>
    <cellStyle name="Normal 2 5 2 6 6 2" xfId="20296"/>
    <cellStyle name="Normal 2 5 2 6 6 2 2" xfId="45171"/>
    <cellStyle name="Normal 2 5 2 6 6 3" xfId="32738"/>
    <cellStyle name="Normal 2 5 2 6 7" xfId="11743"/>
    <cellStyle name="Normal 2 5 2 6 7 2" xfId="24177"/>
    <cellStyle name="Normal 2 5 2 6 7 2 2" xfId="49052"/>
    <cellStyle name="Normal 2 5 2 6 7 3" xfId="36619"/>
    <cellStyle name="Normal 2 5 2 6 8" xfId="6820"/>
    <cellStyle name="Normal 2 5 2 6 8 2" xfId="19269"/>
    <cellStyle name="Normal 2 5 2 6 8 2 2" xfId="44144"/>
    <cellStyle name="Normal 2 5 2 6 8 3" xfId="31711"/>
    <cellStyle name="Normal 2 5 2 6 9" xfId="2771"/>
    <cellStyle name="Normal 2 5 2 6 9 2" xfId="15289"/>
    <cellStyle name="Normal 2 5 2 6 9 2 2" xfId="40164"/>
    <cellStyle name="Normal 2 5 2 6 9 3" xfId="27723"/>
    <cellStyle name="Normal 2 5 2 6_Degree data" xfId="2018"/>
    <cellStyle name="Normal 2 5 2 7" xfId="208"/>
    <cellStyle name="Normal 2 5 2 7 10" xfId="13038"/>
    <cellStyle name="Normal 2 5 2 7 10 2" xfId="37913"/>
    <cellStyle name="Normal 2 5 2 7 11" xfId="25472"/>
    <cellStyle name="Normal 2 5 2 7 2" xfId="575"/>
    <cellStyle name="Normal 2 5 2 7 2 2" xfId="1411"/>
    <cellStyle name="Normal 2 5 2 7 2 2 2" xfId="9515"/>
    <cellStyle name="Normal 2 5 2 7 2 2 2 2" xfId="21958"/>
    <cellStyle name="Normal 2 5 2 7 2 2 2 2 2" xfId="46833"/>
    <cellStyle name="Normal 2 5 2 7 2 2 2 3" xfId="34400"/>
    <cellStyle name="Normal 2 5 2 7 2 2 3" xfId="4497"/>
    <cellStyle name="Normal 2 5 2 7 2 2 3 2" xfId="16951"/>
    <cellStyle name="Normal 2 5 2 7 2 2 3 2 2" xfId="41826"/>
    <cellStyle name="Normal 2 5 2 7 2 2 3 3" xfId="29393"/>
    <cellStyle name="Normal 2 5 2 7 2 2 4" xfId="14211"/>
    <cellStyle name="Normal 2 5 2 7 2 2 4 2" xfId="39086"/>
    <cellStyle name="Normal 2 5 2 7 2 2 5" xfId="26645"/>
    <cellStyle name="Normal 2 5 2 7 2 3" xfId="5556"/>
    <cellStyle name="Normal 2 5 2 7 2 3 2" xfId="10572"/>
    <cellStyle name="Normal 2 5 2 7 2 3 2 2" xfId="23015"/>
    <cellStyle name="Normal 2 5 2 7 2 3 2 2 2" xfId="47890"/>
    <cellStyle name="Normal 2 5 2 7 2 3 2 3" xfId="35457"/>
    <cellStyle name="Normal 2 5 2 7 2 3 3" xfId="18008"/>
    <cellStyle name="Normal 2 5 2 7 2 3 3 2" xfId="42883"/>
    <cellStyle name="Normal 2 5 2 7 2 3 4" xfId="30450"/>
    <cellStyle name="Normal 2 5 2 7 2 4" xfId="8631"/>
    <cellStyle name="Normal 2 5 2 7 2 4 2" xfId="21075"/>
    <cellStyle name="Normal 2 5 2 7 2 4 2 2" xfId="45950"/>
    <cellStyle name="Normal 2 5 2 7 2 4 3" xfId="33517"/>
    <cellStyle name="Normal 2 5 2 7 2 5" xfId="12026"/>
    <cellStyle name="Normal 2 5 2 7 2 5 2" xfId="24460"/>
    <cellStyle name="Normal 2 5 2 7 2 5 2 2" xfId="49335"/>
    <cellStyle name="Normal 2 5 2 7 2 5 3" xfId="36902"/>
    <cellStyle name="Normal 2 5 2 7 2 6" xfId="7108"/>
    <cellStyle name="Normal 2 5 2 7 2 6 2" xfId="19557"/>
    <cellStyle name="Normal 2 5 2 7 2 6 2 2" xfId="44432"/>
    <cellStyle name="Normal 2 5 2 7 2 6 3" xfId="31999"/>
    <cellStyle name="Normal 2 5 2 7 2 7" xfId="3562"/>
    <cellStyle name="Normal 2 5 2 7 2 7 2" xfId="16068"/>
    <cellStyle name="Normal 2 5 2 7 2 7 2 2" xfId="40943"/>
    <cellStyle name="Normal 2 5 2 7 2 7 3" xfId="28502"/>
    <cellStyle name="Normal 2 5 2 7 2 8" xfId="13385"/>
    <cellStyle name="Normal 2 5 2 7 2 8 2" xfId="38260"/>
    <cellStyle name="Normal 2 5 2 7 2 9" xfId="25819"/>
    <cellStyle name="Normal 2 5 2 7 3" xfId="1759"/>
    <cellStyle name="Normal 2 5 2 7 3 2" xfId="4767"/>
    <cellStyle name="Normal 2 5 2 7 3 2 2" xfId="9784"/>
    <cellStyle name="Normal 2 5 2 7 3 2 2 2" xfId="22227"/>
    <cellStyle name="Normal 2 5 2 7 3 2 2 2 2" xfId="47102"/>
    <cellStyle name="Normal 2 5 2 7 3 2 2 3" xfId="34669"/>
    <cellStyle name="Normal 2 5 2 7 3 2 3" xfId="17220"/>
    <cellStyle name="Normal 2 5 2 7 3 2 3 2" xfId="42095"/>
    <cellStyle name="Normal 2 5 2 7 3 2 4" xfId="29662"/>
    <cellStyle name="Normal 2 5 2 7 3 3" xfId="5905"/>
    <cellStyle name="Normal 2 5 2 7 3 3 2" xfId="10920"/>
    <cellStyle name="Normal 2 5 2 7 3 3 2 2" xfId="23363"/>
    <cellStyle name="Normal 2 5 2 7 3 3 2 2 2" xfId="48238"/>
    <cellStyle name="Normal 2 5 2 7 3 3 2 3" xfId="35805"/>
    <cellStyle name="Normal 2 5 2 7 3 3 3" xfId="18356"/>
    <cellStyle name="Normal 2 5 2 7 3 3 3 2" xfId="43231"/>
    <cellStyle name="Normal 2 5 2 7 3 3 4" xfId="30798"/>
    <cellStyle name="Normal 2 5 2 7 3 4" xfId="8047"/>
    <cellStyle name="Normal 2 5 2 7 3 4 2" xfId="20493"/>
    <cellStyle name="Normal 2 5 2 7 3 4 2 2" xfId="45368"/>
    <cellStyle name="Normal 2 5 2 7 3 4 3" xfId="32935"/>
    <cellStyle name="Normal 2 5 2 7 3 5" xfId="12374"/>
    <cellStyle name="Normal 2 5 2 7 3 5 2" xfId="24808"/>
    <cellStyle name="Normal 2 5 2 7 3 5 2 2" xfId="49683"/>
    <cellStyle name="Normal 2 5 2 7 3 5 3" xfId="37250"/>
    <cellStyle name="Normal 2 5 2 7 3 6" xfId="7378"/>
    <cellStyle name="Normal 2 5 2 7 3 6 2" xfId="19826"/>
    <cellStyle name="Normal 2 5 2 7 3 6 2 2" xfId="44701"/>
    <cellStyle name="Normal 2 5 2 7 3 6 3" xfId="32268"/>
    <cellStyle name="Normal 2 5 2 7 3 7" xfId="2974"/>
    <cellStyle name="Normal 2 5 2 7 3 7 2" xfId="15486"/>
    <cellStyle name="Normal 2 5 2 7 3 7 2 2" xfId="40361"/>
    <cellStyle name="Normal 2 5 2 7 3 7 3" xfId="27920"/>
    <cellStyle name="Normal 2 5 2 7 3 8" xfId="14559"/>
    <cellStyle name="Normal 2 5 2 7 3 8 2" xfId="39434"/>
    <cellStyle name="Normal 2 5 2 7 3 9" xfId="26993"/>
    <cellStyle name="Normal 2 5 2 7 4" xfId="2126"/>
    <cellStyle name="Normal 2 5 2 7 4 2" xfId="6165"/>
    <cellStyle name="Normal 2 5 2 7 4 2 2" xfId="11180"/>
    <cellStyle name="Normal 2 5 2 7 4 2 2 2" xfId="23623"/>
    <cellStyle name="Normal 2 5 2 7 4 2 2 2 2" xfId="48498"/>
    <cellStyle name="Normal 2 5 2 7 4 2 2 3" xfId="36065"/>
    <cellStyle name="Normal 2 5 2 7 4 2 3" xfId="18616"/>
    <cellStyle name="Normal 2 5 2 7 4 2 3 2" xfId="43491"/>
    <cellStyle name="Normal 2 5 2 7 4 2 4" xfId="31058"/>
    <cellStyle name="Normal 2 5 2 7 4 3" xfId="12634"/>
    <cellStyle name="Normal 2 5 2 7 4 3 2" xfId="25068"/>
    <cellStyle name="Normal 2 5 2 7 4 3 2 2" xfId="49943"/>
    <cellStyle name="Normal 2 5 2 7 4 3 3" xfId="37510"/>
    <cellStyle name="Normal 2 5 2 7 4 4" xfId="9075"/>
    <cellStyle name="Normal 2 5 2 7 4 4 2" xfId="21518"/>
    <cellStyle name="Normal 2 5 2 7 4 4 2 2" xfId="46393"/>
    <cellStyle name="Normal 2 5 2 7 4 4 3" xfId="33960"/>
    <cellStyle name="Normal 2 5 2 7 4 5" xfId="4057"/>
    <cellStyle name="Normal 2 5 2 7 4 5 2" xfId="16511"/>
    <cellStyle name="Normal 2 5 2 7 4 5 2 2" xfId="41386"/>
    <cellStyle name="Normal 2 5 2 7 4 5 3" xfId="28953"/>
    <cellStyle name="Normal 2 5 2 7 4 6" xfId="14819"/>
    <cellStyle name="Normal 2 5 2 7 4 6 2" xfId="39694"/>
    <cellStyle name="Normal 2 5 2 7 4 7" xfId="27253"/>
    <cellStyle name="Normal 2 5 2 7 5" xfId="976"/>
    <cellStyle name="Normal 2 5 2 7 5 2" xfId="10135"/>
    <cellStyle name="Normal 2 5 2 7 5 2 2" xfId="22578"/>
    <cellStyle name="Normal 2 5 2 7 5 2 2 2" xfId="47453"/>
    <cellStyle name="Normal 2 5 2 7 5 2 3" xfId="35020"/>
    <cellStyle name="Normal 2 5 2 7 5 3" xfId="5119"/>
    <cellStyle name="Normal 2 5 2 7 5 3 2" xfId="17571"/>
    <cellStyle name="Normal 2 5 2 7 5 3 2 2" xfId="42446"/>
    <cellStyle name="Normal 2 5 2 7 5 3 3" xfId="30013"/>
    <cellStyle name="Normal 2 5 2 7 5 4" xfId="13776"/>
    <cellStyle name="Normal 2 5 2 7 5 4 2" xfId="38651"/>
    <cellStyle name="Normal 2 5 2 7 5 5" xfId="26210"/>
    <cellStyle name="Normal 2 5 2 7 6" xfId="8191"/>
    <cellStyle name="Normal 2 5 2 7 6 2" xfId="20635"/>
    <cellStyle name="Normal 2 5 2 7 6 2 2" xfId="45510"/>
    <cellStyle name="Normal 2 5 2 7 6 3" xfId="33077"/>
    <cellStyle name="Normal 2 5 2 7 7" xfId="11591"/>
    <cellStyle name="Normal 2 5 2 7 7 2" xfId="24025"/>
    <cellStyle name="Normal 2 5 2 7 7 2 2" xfId="48900"/>
    <cellStyle name="Normal 2 5 2 7 7 3" xfId="36467"/>
    <cellStyle name="Normal 2 5 2 7 8" xfId="6668"/>
    <cellStyle name="Normal 2 5 2 7 8 2" xfId="19117"/>
    <cellStyle name="Normal 2 5 2 7 8 2 2" xfId="43992"/>
    <cellStyle name="Normal 2 5 2 7 8 3" xfId="31559"/>
    <cellStyle name="Normal 2 5 2 7 9" xfId="3122"/>
    <cellStyle name="Normal 2 5 2 7 9 2" xfId="15628"/>
    <cellStyle name="Normal 2 5 2 7 9 2 2" xfId="40503"/>
    <cellStyle name="Normal 2 5 2 7 9 3" xfId="28062"/>
    <cellStyle name="Normal 2 5 2 7_Degree data" xfId="2258"/>
    <cellStyle name="Normal 2 5 2 8" xfId="543"/>
    <cellStyle name="Normal 2 5 2 8 2" xfId="1392"/>
    <cellStyle name="Normal 2 5 2 8 2 2" xfId="9496"/>
    <cellStyle name="Normal 2 5 2 8 2 2 2" xfId="21939"/>
    <cellStyle name="Normal 2 5 2 8 2 2 2 2" xfId="46814"/>
    <cellStyle name="Normal 2 5 2 8 2 2 3" xfId="34381"/>
    <cellStyle name="Normal 2 5 2 8 2 3" xfId="4478"/>
    <cellStyle name="Normal 2 5 2 8 2 3 2" xfId="16932"/>
    <cellStyle name="Normal 2 5 2 8 2 3 2 2" xfId="41807"/>
    <cellStyle name="Normal 2 5 2 8 2 3 3" xfId="29374"/>
    <cellStyle name="Normal 2 5 2 8 2 4" xfId="14192"/>
    <cellStyle name="Normal 2 5 2 8 2 4 2" xfId="39067"/>
    <cellStyle name="Normal 2 5 2 8 2 5" xfId="26626"/>
    <cellStyle name="Normal 2 5 2 8 3" xfId="5537"/>
    <cellStyle name="Normal 2 5 2 8 3 2" xfId="10553"/>
    <cellStyle name="Normal 2 5 2 8 3 2 2" xfId="22996"/>
    <cellStyle name="Normal 2 5 2 8 3 2 2 2" xfId="47871"/>
    <cellStyle name="Normal 2 5 2 8 3 2 3" xfId="35438"/>
    <cellStyle name="Normal 2 5 2 8 3 3" xfId="17989"/>
    <cellStyle name="Normal 2 5 2 8 3 3 2" xfId="42864"/>
    <cellStyle name="Normal 2 5 2 8 3 4" xfId="30431"/>
    <cellStyle name="Normal 2 5 2 8 4" xfId="8612"/>
    <cellStyle name="Normal 2 5 2 8 4 2" xfId="21056"/>
    <cellStyle name="Normal 2 5 2 8 4 2 2" xfId="45931"/>
    <cellStyle name="Normal 2 5 2 8 4 3" xfId="33498"/>
    <cellStyle name="Normal 2 5 2 8 5" xfId="12007"/>
    <cellStyle name="Normal 2 5 2 8 5 2" xfId="24441"/>
    <cellStyle name="Normal 2 5 2 8 5 2 2" xfId="49316"/>
    <cellStyle name="Normal 2 5 2 8 5 3" xfId="36883"/>
    <cellStyle name="Normal 2 5 2 8 6" xfId="7089"/>
    <cellStyle name="Normal 2 5 2 8 6 2" xfId="19538"/>
    <cellStyle name="Normal 2 5 2 8 6 2 2" xfId="44413"/>
    <cellStyle name="Normal 2 5 2 8 6 3" xfId="31980"/>
    <cellStyle name="Normal 2 5 2 8 7" xfId="3543"/>
    <cellStyle name="Normal 2 5 2 8 7 2" xfId="16049"/>
    <cellStyle name="Normal 2 5 2 8 7 2 2" xfId="40924"/>
    <cellStyle name="Normal 2 5 2 8 7 3" xfId="28483"/>
    <cellStyle name="Normal 2 5 2 8 8" xfId="13353"/>
    <cellStyle name="Normal 2 5 2 8 8 2" xfId="38228"/>
    <cellStyle name="Normal 2 5 2 8 9" xfId="25787"/>
    <cellStyle name="Normal 2 5 2 9" xfId="1740"/>
    <cellStyle name="Normal 2 5 2 9 2" xfId="4735"/>
    <cellStyle name="Normal 2 5 2 9 2 2" xfId="9752"/>
    <cellStyle name="Normal 2 5 2 9 2 2 2" xfId="22195"/>
    <cellStyle name="Normal 2 5 2 9 2 2 2 2" xfId="47070"/>
    <cellStyle name="Normal 2 5 2 9 2 2 3" xfId="34637"/>
    <cellStyle name="Normal 2 5 2 9 2 3" xfId="17188"/>
    <cellStyle name="Normal 2 5 2 9 2 3 2" xfId="42063"/>
    <cellStyle name="Normal 2 5 2 9 2 4" xfId="29630"/>
    <cellStyle name="Normal 2 5 2 9 3" xfId="5886"/>
    <cellStyle name="Normal 2 5 2 9 3 2" xfId="10901"/>
    <cellStyle name="Normal 2 5 2 9 3 2 2" xfId="23344"/>
    <cellStyle name="Normal 2 5 2 9 3 2 2 2" xfId="48219"/>
    <cellStyle name="Normal 2 5 2 9 3 2 3" xfId="35786"/>
    <cellStyle name="Normal 2 5 2 9 3 3" xfId="18337"/>
    <cellStyle name="Normal 2 5 2 9 3 3 2" xfId="43212"/>
    <cellStyle name="Normal 2 5 2 9 3 4" xfId="30779"/>
    <cellStyle name="Normal 2 5 2 9 4" xfId="8023"/>
    <cellStyle name="Normal 2 5 2 9 4 2" xfId="20469"/>
    <cellStyle name="Normal 2 5 2 9 4 2 2" xfId="45344"/>
    <cellStyle name="Normal 2 5 2 9 4 3" xfId="32911"/>
    <cellStyle name="Normal 2 5 2 9 5" xfId="12355"/>
    <cellStyle name="Normal 2 5 2 9 5 2" xfId="24789"/>
    <cellStyle name="Normal 2 5 2 9 5 2 2" xfId="49664"/>
    <cellStyle name="Normal 2 5 2 9 5 3" xfId="37231"/>
    <cellStyle name="Normal 2 5 2 9 6" xfId="7346"/>
    <cellStyle name="Normal 2 5 2 9 6 2" xfId="19794"/>
    <cellStyle name="Normal 2 5 2 9 6 2 2" xfId="44669"/>
    <cellStyle name="Normal 2 5 2 9 6 3" xfId="32236"/>
    <cellStyle name="Normal 2 5 2 9 7" xfId="2947"/>
    <cellStyle name="Normal 2 5 2 9 7 2" xfId="15462"/>
    <cellStyle name="Normal 2 5 2 9 7 2 2" xfId="40337"/>
    <cellStyle name="Normal 2 5 2 9 7 3" xfId="27896"/>
    <cellStyle name="Normal 2 5 2 9 8" xfId="14540"/>
    <cellStyle name="Normal 2 5 2 9 8 2" xfId="39415"/>
    <cellStyle name="Normal 2 5 2 9 9" xfId="26974"/>
    <cellStyle name="Normal 2 5 2_Degree data" xfId="2196"/>
    <cellStyle name="Normal 2 5 20" xfId="25376"/>
    <cellStyle name="Normal 2 5 3" xfId="100"/>
    <cellStyle name="Normal 2 5 3 10" xfId="948"/>
    <cellStyle name="Normal 2 5 3 10 2" xfId="11563"/>
    <cellStyle name="Normal 2 5 3 10 2 2" xfId="23997"/>
    <cellStyle name="Normal 2 5 3 10 2 2 2" xfId="48872"/>
    <cellStyle name="Normal 2 5 3 10 2 3" xfId="36439"/>
    <cellStyle name="Normal 2 5 3 10 3" xfId="10107"/>
    <cellStyle name="Normal 2 5 3 10 3 2" xfId="22550"/>
    <cellStyle name="Normal 2 5 3 10 3 2 2" xfId="47425"/>
    <cellStyle name="Normal 2 5 3 10 3 3" xfId="34992"/>
    <cellStyle name="Normal 2 5 3 10 4" xfId="5091"/>
    <cellStyle name="Normal 2 5 3 10 4 2" xfId="17543"/>
    <cellStyle name="Normal 2 5 3 10 4 2 2" xfId="42418"/>
    <cellStyle name="Normal 2 5 3 10 4 3" xfId="29985"/>
    <cellStyle name="Normal 2 5 3 10 5" xfId="13748"/>
    <cellStyle name="Normal 2 5 3 10 5 2" xfId="38623"/>
    <cellStyle name="Normal 2 5 3 10 6" xfId="26182"/>
    <cellStyle name="Normal 2 5 3 11" xfId="918"/>
    <cellStyle name="Normal 2 5 3 11 2" xfId="7713"/>
    <cellStyle name="Normal 2 5 3 11 2 2" xfId="20159"/>
    <cellStyle name="Normal 2 5 3 11 2 2 2" xfId="45034"/>
    <cellStyle name="Normal 2 5 3 11 2 3" xfId="32601"/>
    <cellStyle name="Normal 2 5 3 11 3" xfId="13718"/>
    <cellStyle name="Normal 2 5 3 11 3 2" xfId="38593"/>
    <cellStyle name="Normal 2 5 3 11 4" xfId="26152"/>
    <cellStyle name="Normal 2 5 3 12" xfId="11533"/>
    <cellStyle name="Normal 2 5 3 12 2" xfId="23967"/>
    <cellStyle name="Normal 2 5 3 12 2 2" xfId="48842"/>
    <cellStyle name="Normal 2 5 3 12 3" xfId="36409"/>
    <cellStyle name="Normal 2 5 3 13" xfId="6495"/>
    <cellStyle name="Normal 2 5 3 13 2" xfId="18944"/>
    <cellStyle name="Normal 2 5 3 13 2 2" xfId="43819"/>
    <cellStyle name="Normal 2 5 3 13 3" xfId="31386"/>
    <cellStyle name="Normal 2 5 3 14" xfId="2633"/>
    <cellStyle name="Normal 2 5 3 14 2" xfId="15152"/>
    <cellStyle name="Normal 2 5 3 14 2 2" xfId="40027"/>
    <cellStyle name="Normal 2 5 3 14 3" xfId="27586"/>
    <cellStyle name="Normal 2 5 3 15" xfId="12956"/>
    <cellStyle name="Normal 2 5 3 15 2" xfId="37831"/>
    <cellStyle name="Normal 2 5 3 16" xfId="25390"/>
    <cellStyle name="Normal 2 5 3 2" xfId="150"/>
    <cellStyle name="Normal 2 5 3 2 10" xfId="11665"/>
    <cellStyle name="Normal 2 5 3 2 10 2" xfId="24099"/>
    <cellStyle name="Normal 2 5 3 2 10 2 2" xfId="48974"/>
    <cellStyle name="Normal 2 5 3 2 10 3" xfId="36541"/>
    <cellStyle name="Normal 2 5 3 2 11" xfId="6525"/>
    <cellStyle name="Normal 2 5 3 2 11 2" xfId="18974"/>
    <cellStyle name="Normal 2 5 3 2 11 2 2" xfId="43849"/>
    <cellStyle name="Normal 2 5 3 2 11 3" xfId="31416"/>
    <cellStyle name="Normal 2 5 3 2 12" xfId="2693"/>
    <cellStyle name="Normal 2 5 3 2 12 2" xfId="15211"/>
    <cellStyle name="Normal 2 5 3 2 12 2 2" xfId="40086"/>
    <cellStyle name="Normal 2 5 3 2 12 3" xfId="27645"/>
    <cellStyle name="Normal 2 5 3 2 13" xfId="12980"/>
    <cellStyle name="Normal 2 5 3 2 13 2" xfId="37855"/>
    <cellStyle name="Normal 2 5 3 2 14" xfId="25414"/>
    <cellStyle name="Normal 2 5 3 2 2" xfId="503"/>
    <cellStyle name="Normal 2 5 3 2 2 10" xfId="2897"/>
    <cellStyle name="Normal 2 5 3 2 2 10 2" xfId="15415"/>
    <cellStyle name="Normal 2 5 3 2 2 10 2 2" xfId="40290"/>
    <cellStyle name="Normal 2 5 3 2 2 10 3" xfId="27849"/>
    <cellStyle name="Normal 2 5 3 2 2 11" xfId="13316"/>
    <cellStyle name="Normal 2 5 3 2 2 11 2" xfId="38191"/>
    <cellStyle name="Normal 2 5 3 2 2 12" xfId="25750"/>
    <cellStyle name="Normal 2 5 3 2 2 2" xfId="862"/>
    <cellStyle name="Normal 2 5 3 2 2 2 2" xfId="1414"/>
    <cellStyle name="Normal 2 5 3 2 2 2 2 2" xfId="9353"/>
    <cellStyle name="Normal 2 5 3 2 2 2 2 2 2" xfId="21796"/>
    <cellStyle name="Normal 2 5 3 2 2 2 2 2 2 2" xfId="46671"/>
    <cellStyle name="Normal 2 5 3 2 2 2 2 2 3" xfId="34238"/>
    <cellStyle name="Normal 2 5 3 2 2 2 2 3" xfId="4335"/>
    <cellStyle name="Normal 2 5 3 2 2 2 2 3 2" xfId="16789"/>
    <cellStyle name="Normal 2 5 3 2 2 2 2 3 2 2" xfId="41664"/>
    <cellStyle name="Normal 2 5 3 2 2 2 2 3 3" xfId="29231"/>
    <cellStyle name="Normal 2 5 3 2 2 2 2 4" xfId="14214"/>
    <cellStyle name="Normal 2 5 3 2 2 2 2 4 2" xfId="39089"/>
    <cellStyle name="Normal 2 5 3 2 2 2 2 5" xfId="26648"/>
    <cellStyle name="Normal 2 5 3 2 2 2 3" xfId="5559"/>
    <cellStyle name="Normal 2 5 3 2 2 2 3 2" xfId="10575"/>
    <cellStyle name="Normal 2 5 3 2 2 2 3 2 2" xfId="23018"/>
    <cellStyle name="Normal 2 5 3 2 2 2 3 2 2 2" xfId="47893"/>
    <cellStyle name="Normal 2 5 3 2 2 2 3 2 3" xfId="35460"/>
    <cellStyle name="Normal 2 5 3 2 2 2 3 3" xfId="18011"/>
    <cellStyle name="Normal 2 5 3 2 2 2 3 3 2" xfId="42886"/>
    <cellStyle name="Normal 2 5 3 2 2 2 3 4" xfId="30453"/>
    <cellStyle name="Normal 2 5 3 2 2 2 4" xfId="8469"/>
    <cellStyle name="Normal 2 5 3 2 2 2 4 2" xfId="20913"/>
    <cellStyle name="Normal 2 5 3 2 2 2 4 2 2" xfId="45788"/>
    <cellStyle name="Normal 2 5 3 2 2 2 4 3" xfId="33355"/>
    <cellStyle name="Normal 2 5 3 2 2 2 5" xfId="12029"/>
    <cellStyle name="Normal 2 5 3 2 2 2 5 2" xfId="24463"/>
    <cellStyle name="Normal 2 5 3 2 2 2 5 2 2" xfId="49338"/>
    <cellStyle name="Normal 2 5 3 2 2 2 5 3" xfId="36905"/>
    <cellStyle name="Normal 2 5 3 2 2 2 6" xfId="6946"/>
    <cellStyle name="Normal 2 5 3 2 2 2 6 2" xfId="19395"/>
    <cellStyle name="Normal 2 5 3 2 2 2 6 2 2" xfId="44270"/>
    <cellStyle name="Normal 2 5 3 2 2 2 6 3" xfId="31837"/>
    <cellStyle name="Normal 2 5 3 2 2 2 7" xfId="3400"/>
    <cellStyle name="Normal 2 5 3 2 2 2 7 2" xfId="15906"/>
    <cellStyle name="Normal 2 5 3 2 2 2 7 2 2" xfId="40781"/>
    <cellStyle name="Normal 2 5 3 2 2 2 7 3" xfId="28340"/>
    <cellStyle name="Normal 2 5 3 2 2 2 8" xfId="13663"/>
    <cellStyle name="Normal 2 5 3 2 2 2 8 2" xfId="38538"/>
    <cellStyle name="Normal 2 5 3 2 2 2 9" xfId="26097"/>
    <cellStyle name="Normal 2 5 3 2 2 3" xfId="1762"/>
    <cellStyle name="Normal 2 5 3 2 2 3 2" xfId="4500"/>
    <cellStyle name="Normal 2 5 3 2 2 3 2 2" xfId="9518"/>
    <cellStyle name="Normal 2 5 3 2 2 3 2 2 2" xfId="21961"/>
    <cellStyle name="Normal 2 5 3 2 2 3 2 2 2 2" xfId="46836"/>
    <cellStyle name="Normal 2 5 3 2 2 3 2 2 3" xfId="34403"/>
    <cellStyle name="Normal 2 5 3 2 2 3 2 3" xfId="16954"/>
    <cellStyle name="Normal 2 5 3 2 2 3 2 3 2" xfId="41829"/>
    <cellStyle name="Normal 2 5 3 2 2 3 2 4" xfId="29396"/>
    <cellStyle name="Normal 2 5 3 2 2 3 3" xfId="5908"/>
    <cellStyle name="Normal 2 5 3 2 2 3 3 2" xfId="10923"/>
    <cellStyle name="Normal 2 5 3 2 2 3 3 2 2" xfId="23366"/>
    <cellStyle name="Normal 2 5 3 2 2 3 3 2 2 2" xfId="48241"/>
    <cellStyle name="Normal 2 5 3 2 2 3 3 2 3" xfId="35808"/>
    <cellStyle name="Normal 2 5 3 2 2 3 3 3" xfId="18359"/>
    <cellStyle name="Normal 2 5 3 2 2 3 3 3 2" xfId="43234"/>
    <cellStyle name="Normal 2 5 3 2 2 3 3 4" xfId="30801"/>
    <cellStyle name="Normal 2 5 3 2 2 3 4" xfId="8634"/>
    <cellStyle name="Normal 2 5 3 2 2 3 4 2" xfId="21078"/>
    <cellStyle name="Normal 2 5 3 2 2 3 4 2 2" xfId="45953"/>
    <cellStyle name="Normal 2 5 3 2 2 3 4 3" xfId="33520"/>
    <cellStyle name="Normal 2 5 3 2 2 3 5" xfId="12377"/>
    <cellStyle name="Normal 2 5 3 2 2 3 5 2" xfId="24811"/>
    <cellStyle name="Normal 2 5 3 2 2 3 5 2 2" xfId="49686"/>
    <cellStyle name="Normal 2 5 3 2 2 3 5 3" xfId="37253"/>
    <cellStyle name="Normal 2 5 3 2 2 3 6" xfId="7111"/>
    <cellStyle name="Normal 2 5 3 2 2 3 6 2" xfId="19560"/>
    <cellStyle name="Normal 2 5 3 2 2 3 6 2 2" xfId="44435"/>
    <cellStyle name="Normal 2 5 3 2 2 3 6 3" xfId="32002"/>
    <cellStyle name="Normal 2 5 3 2 2 3 7" xfId="3565"/>
    <cellStyle name="Normal 2 5 3 2 2 3 7 2" xfId="16071"/>
    <cellStyle name="Normal 2 5 3 2 2 3 7 2 2" xfId="40946"/>
    <cellStyle name="Normal 2 5 3 2 2 3 7 3" xfId="28505"/>
    <cellStyle name="Normal 2 5 3 2 2 3 8" xfId="14562"/>
    <cellStyle name="Normal 2 5 3 2 2 3 8 2" xfId="39437"/>
    <cellStyle name="Normal 2 5 3 2 2 3 9" xfId="26996"/>
    <cellStyle name="Normal 2 5 3 2 2 4" xfId="2421"/>
    <cellStyle name="Normal 2 5 3 2 2 4 2" xfId="5045"/>
    <cellStyle name="Normal 2 5 3 2 2 4 2 2" xfId="10062"/>
    <cellStyle name="Normal 2 5 3 2 2 4 2 2 2" xfId="22505"/>
    <cellStyle name="Normal 2 5 3 2 2 4 2 2 2 2" xfId="47380"/>
    <cellStyle name="Normal 2 5 3 2 2 4 2 2 3" xfId="34947"/>
    <cellStyle name="Normal 2 5 3 2 2 4 2 3" xfId="17498"/>
    <cellStyle name="Normal 2 5 3 2 2 4 2 3 2" xfId="42373"/>
    <cellStyle name="Normal 2 5 3 2 2 4 2 4" xfId="29940"/>
    <cellStyle name="Normal 2 5 3 2 2 4 3" xfId="6443"/>
    <cellStyle name="Normal 2 5 3 2 2 4 3 2" xfId="11458"/>
    <cellStyle name="Normal 2 5 3 2 2 4 3 2 2" xfId="23901"/>
    <cellStyle name="Normal 2 5 3 2 2 4 3 2 2 2" xfId="48776"/>
    <cellStyle name="Normal 2 5 3 2 2 4 3 2 3" xfId="36343"/>
    <cellStyle name="Normal 2 5 3 2 2 4 3 3" xfId="18894"/>
    <cellStyle name="Normal 2 5 3 2 2 4 3 3 2" xfId="43769"/>
    <cellStyle name="Normal 2 5 3 2 2 4 3 4" xfId="31336"/>
    <cellStyle name="Normal 2 5 3 2 2 4 4" xfId="8150"/>
    <cellStyle name="Normal 2 5 3 2 2 4 4 2" xfId="20596"/>
    <cellStyle name="Normal 2 5 3 2 2 4 4 2 2" xfId="45471"/>
    <cellStyle name="Normal 2 5 3 2 2 4 4 3" xfId="33038"/>
    <cellStyle name="Normal 2 5 3 2 2 4 5" xfId="12912"/>
    <cellStyle name="Normal 2 5 3 2 2 4 5 2" xfId="25346"/>
    <cellStyle name="Normal 2 5 3 2 2 4 5 2 2" xfId="50221"/>
    <cellStyle name="Normal 2 5 3 2 2 4 5 3" xfId="37788"/>
    <cellStyle name="Normal 2 5 3 2 2 4 6" xfId="7656"/>
    <cellStyle name="Normal 2 5 3 2 2 4 6 2" xfId="20104"/>
    <cellStyle name="Normal 2 5 3 2 2 4 6 2 2" xfId="44979"/>
    <cellStyle name="Normal 2 5 3 2 2 4 6 3" xfId="32546"/>
    <cellStyle name="Normal 2 5 3 2 2 4 7" xfId="3080"/>
    <cellStyle name="Normal 2 5 3 2 2 4 7 2" xfId="15589"/>
    <cellStyle name="Normal 2 5 3 2 2 4 7 2 2" xfId="40464"/>
    <cellStyle name="Normal 2 5 3 2 2 4 7 3" xfId="28023"/>
    <cellStyle name="Normal 2 5 3 2 2 4 8" xfId="15097"/>
    <cellStyle name="Normal 2 5 3 2 2 4 8 2" xfId="39972"/>
    <cellStyle name="Normal 2 5 3 2 2 4 9" xfId="27531"/>
    <cellStyle name="Normal 2 5 3 2 2 5" xfId="1254"/>
    <cellStyle name="Normal 2 5 3 2 2 5 2" xfId="9036"/>
    <cellStyle name="Normal 2 5 3 2 2 5 2 2" xfId="21479"/>
    <cellStyle name="Normal 2 5 3 2 2 5 2 2 2" xfId="46354"/>
    <cellStyle name="Normal 2 5 3 2 2 5 2 3" xfId="33921"/>
    <cellStyle name="Normal 2 5 3 2 2 5 3" xfId="4018"/>
    <cellStyle name="Normal 2 5 3 2 2 5 3 2" xfId="16472"/>
    <cellStyle name="Normal 2 5 3 2 2 5 3 2 2" xfId="41347"/>
    <cellStyle name="Normal 2 5 3 2 2 5 3 3" xfId="28914"/>
    <cellStyle name="Normal 2 5 3 2 2 5 4" xfId="14054"/>
    <cellStyle name="Normal 2 5 3 2 2 5 4 2" xfId="38929"/>
    <cellStyle name="Normal 2 5 3 2 2 5 5" xfId="26488"/>
    <cellStyle name="Normal 2 5 3 2 2 6" xfId="5399"/>
    <cellStyle name="Normal 2 5 3 2 2 6 2" xfId="10415"/>
    <cellStyle name="Normal 2 5 3 2 2 6 2 2" xfId="22858"/>
    <cellStyle name="Normal 2 5 3 2 2 6 2 2 2" xfId="47733"/>
    <cellStyle name="Normal 2 5 3 2 2 6 2 3" xfId="35300"/>
    <cellStyle name="Normal 2 5 3 2 2 6 3" xfId="17851"/>
    <cellStyle name="Normal 2 5 3 2 2 6 3 2" xfId="42726"/>
    <cellStyle name="Normal 2 5 3 2 2 6 4" xfId="30293"/>
    <cellStyle name="Normal 2 5 3 2 2 7" xfId="7976"/>
    <cellStyle name="Normal 2 5 3 2 2 7 2" xfId="20422"/>
    <cellStyle name="Normal 2 5 3 2 2 7 2 2" xfId="45297"/>
    <cellStyle name="Normal 2 5 3 2 2 7 3" xfId="32864"/>
    <cellStyle name="Normal 2 5 3 2 2 8" xfId="11869"/>
    <cellStyle name="Normal 2 5 3 2 2 8 2" xfId="24303"/>
    <cellStyle name="Normal 2 5 3 2 2 8 2 2" xfId="49178"/>
    <cellStyle name="Normal 2 5 3 2 2 8 3" xfId="36745"/>
    <cellStyle name="Normal 2 5 3 2 2 9" xfId="6629"/>
    <cellStyle name="Normal 2 5 3 2 2 9 2" xfId="19078"/>
    <cellStyle name="Normal 2 5 3 2 2 9 2 2" xfId="43953"/>
    <cellStyle name="Normal 2 5 3 2 2 9 3" xfId="31520"/>
    <cellStyle name="Normal 2 5 3 2 2_Degree data" xfId="2077"/>
    <cellStyle name="Normal 2 5 3 2 3" xfId="396"/>
    <cellStyle name="Normal 2 5 3 2 3 10" xfId="13212"/>
    <cellStyle name="Normal 2 5 3 2 3 10 2" xfId="38087"/>
    <cellStyle name="Normal 2 5 3 2 3 11" xfId="25646"/>
    <cellStyle name="Normal 2 5 3 2 3 2" xfId="756"/>
    <cellStyle name="Normal 2 5 3 2 3 2 2" xfId="1415"/>
    <cellStyle name="Normal 2 5 3 2 3 2 2 2" xfId="9519"/>
    <cellStyle name="Normal 2 5 3 2 3 2 2 2 2" xfId="21962"/>
    <cellStyle name="Normal 2 5 3 2 3 2 2 2 2 2" xfId="46837"/>
    <cellStyle name="Normal 2 5 3 2 3 2 2 2 3" xfId="34404"/>
    <cellStyle name="Normal 2 5 3 2 3 2 2 3" xfId="4501"/>
    <cellStyle name="Normal 2 5 3 2 3 2 2 3 2" xfId="16955"/>
    <cellStyle name="Normal 2 5 3 2 3 2 2 3 2 2" xfId="41830"/>
    <cellStyle name="Normal 2 5 3 2 3 2 2 3 3" xfId="29397"/>
    <cellStyle name="Normal 2 5 3 2 3 2 2 4" xfId="14215"/>
    <cellStyle name="Normal 2 5 3 2 3 2 2 4 2" xfId="39090"/>
    <cellStyle name="Normal 2 5 3 2 3 2 2 5" xfId="26649"/>
    <cellStyle name="Normal 2 5 3 2 3 2 3" xfId="5560"/>
    <cellStyle name="Normal 2 5 3 2 3 2 3 2" xfId="10576"/>
    <cellStyle name="Normal 2 5 3 2 3 2 3 2 2" xfId="23019"/>
    <cellStyle name="Normal 2 5 3 2 3 2 3 2 2 2" xfId="47894"/>
    <cellStyle name="Normal 2 5 3 2 3 2 3 2 3" xfId="35461"/>
    <cellStyle name="Normal 2 5 3 2 3 2 3 3" xfId="18012"/>
    <cellStyle name="Normal 2 5 3 2 3 2 3 3 2" xfId="42887"/>
    <cellStyle name="Normal 2 5 3 2 3 2 3 4" xfId="30454"/>
    <cellStyle name="Normal 2 5 3 2 3 2 4" xfId="8635"/>
    <cellStyle name="Normal 2 5 3 2 3 2 4 2" xfId="21079"/>
    <cellStyle name="Normal 2 5 3 2 3 2 4 2 2" xfId="45954"/>
    <cellStyle name="Normal 2 5 3 2 3 2 4 3" xfId="33521"/>
    <cellStyle name="Normal 2 5 3 2 3 2 5" xfId="12030"/>
    <cellStyle name="Normal 2 5 3 2 3 2 5 2" xfId="24464"/>
    <cellStyle name="Normal 2 5 3 2 3 2 5 2 2" xfId="49339"/>
    <cellStyle name="Normal 2 5 3 2 3 2 5 3" xfId="36906"/>
    <cellStyle name="Normal 2 5 3 2 3 2 6" xfId="7112"/>
    <cellStyle name="Normal 2 5 3 2 3 2 6 2" xfId="19561"/>
    <cellStyle name="Normal 2 5 3 2 3 2 6 2 2" xfId="44436"/>
    <cellStyle name="Normal 2 5 3 2 3 2 6 3" xfId="32003"/>
    <cellStyle name="Normal 2 5 3 2 3 2 7" xfId="3566"/>
    <cellStyle name="Normal 2 5 3 2 3 2 7 2" xfId="16072"/>
    <cellStyle name="Normal 2 5 3 2 3 2 7 2 2" xfId="40947"/>
    <cellStyle name="Normal 2 5 3 2 3 2 7 3" xfId="28506"/>
    <cellStyle name="Normal 2 5 3 2 3 2 8" xfId="13559"/>
    <cellStyle name="Normal 2 5 3 2 3 2 8 2" xfId="38434"/>
    <cellStyle name="Normal 2 5 3 2 3 2 9" xfId="25993"/>
    <cellStyle name="Normal 2 5 3 2 3 3" xfId="1763"/>
    <cellStyle name="Normal 2 5 3 2 3 3 2" xfId="4941"/>
    <cellStyle name="Normal 2 5 3 2 3 3 2 2" xfId="9958"/>
    <cellStyle name="Normal 2 5 3 2 3 3 2 2 2" xfId="22401"/>
    <cellStyle name="Normal 2 5 3 2 3 3 2 2 2 2" xfId="47276"/>
    <cellStyle name="Normal 2 5 3 2 3 3 2 2 3" xfId="34843"/>
    <cellStyle name="Normal 2 5 3 2 3 3 2 3" xfId="17394"/>
    <cellStyle name="Normal 2 5 3 2 3 3 2 3 2" xfId="42269"/>
    <cellStyle name="Normal 2 5 3 2 3 3 2 4" xfId="29836"/>
    <cellStyle name="Normal 2 5 3 2 3 3 3" xfId="5909"/>
    <cellStyle name="Normal 2 5 3 2 3 3 3 2" xfId="10924"/>
    <cellStyle name="Normal 2 5 3 2 3 3 3 2 2" xfId="23367"/>
    <cellStyle name="Normal 2 5 3 2 3 3 3 2 2 2" xfId="48242"/>
    <cellStyle name="Normal 2 5 3 2 3 3 3 2 3" xfId="35809"/>
    <cellStyle name="Normal 2 5 3 2 3 3 3 3" xfId="18360"/>
    <cellStyle name="Normal 2 5 3 2 3 3 3 3 2" xfId="43235"/>
    <cellStyle name="Normal 2 5 3 2 3 3 3 4" xfId="30802"/>
    <cellStyle name="Normal 2 5 3 2 3 3 4" xfId="8365"/>
    <cellStyle name="Normal 2 5 3 2 3 3 4 2" xfId="20809"/>
    <cellStyle name="Normal 2 5 3 2 3 3 4 2 2" xfId="45684"/>
    <cellStyle name="Normal 2 5 3 2 3 3 4 3" xfId="33251"/>
    <cellStyle name="Normal 2 5 3 2 3 3 5" xfId="12378"/>
    <cellStyle name="Normal 2 5 3 2 3 3 5 2" xfId="24812"/>
    <cellStyle name="Normal 2 5 3 2 3 3 5 2 2" xfId="49687"/>
    <cellStyle name="Normal 2 5 3 2 3 3 5 3" xfId="37254"/>
    <cellStyle name="Normal 2 5 3 2 3 3 6" xfId="7552"/>
    <cellStyle name="Normal 2 5 3 2 3 3 6 2" xfId="20000"/>
    <cellStyle name="Normal 2 5 3 2 3 3 6 2 2" xfId="44875"/>
    <cellStyle name="Normal 2 5 3 2 3 3 6 3" xfId="32442"/>
    <cellStyle name="Normal 2 5 3 2 3 3 7" xfId="3296"/>
    <cellStyle name="Normal 2 5 3 2 3 3 7 2" xfId="15802"/>
    <cellStyle name="Normal 2 5 3 2 3 3 7 2 2" xfId="40677"/>
    <cellStyle name="Normal 2 5 3 2 3 3 7 3" xfId="28236"/>
    <cellStyle name="Normal 2 5 3 2 3 3 8" xfId="14563"/>
    <cellStyle name="Normal 2 5 3 2 3 3 8 2" xfId="39438"/>
    <cellStyle name="Normal 2 5 3 2 3 3 9" xfId="26997"/>
    <cellStyle name="Normal 2 5 3 2 3 4" xfId="2314"/>
    <cellStyle name="Normal 2 5 3 2 3 4 2" xfId="6339"/>
    <cellStyle name="Normal 2 5 3 2 3 4 2 2" xfId="11354"/>
    <cellStyle name="Normal 2 5 3 2 3 4 2 2 2" xfId="23797"/>
    <cellStyle name="Normal 2 5 3 2 3 4 2 2 2 2" xfId="48672"/>
    <cellStyle name="Normal 2 5 3 2 3 4 2 2 3" xfId="36239"/>
    <cellStyle name="Normal 2 5 3 2 3 4 2 3" xfId="18790"/>
    <cellStyle name="Normal 2 5 3 2 3 4 2 3 2" xfId="43665"/>
    <cellStyle name="Normal 2 5 3 2 3 4 2 4" xfId="31232"/>
    <cellStyle name="Normal 2 5 3 2 3 4 3" xfId="12808"/>
    <cellStyle name="Normal 2 5 3 2 3 4 3 2" xfId="25242"/>
    <cellStyle name="Normal 2 5 3 2 3 4 3 2 2" xfId="50117"/>
    <cellStyle name="Normal 2 5 3 2 3 4 3 3" xfId="37684"/>
    <cellStyle name="Normal 2 5 3 2 3 4 4" xfId="9249"/>
    <cellStyle name="Normal 2 5 3 2 3 4 4 2" xfId="21692"/>
    <cellStyle name="Normal 2 5 3 2 3 4 4 2 2" xfId="46567"/>
    <cellStyle name="Normal 2 5 3 2 3 4 4 3" xfId="34134"/>
    <cellStyle name="Normal 2 5 3 2 3 4 5" xfId="4231"/>
    <cellStyle name="Normal 2 5 3 2 3 4 5 2" xfId="16685"/>
    <cellStyle name="Normal 2 5 3 2 3 4 5 2 2" xfId="41560"/>
    <cellStyle name="Normal 2 5 3 2 3 4 5 3" xfId="29127"/>
    <cellStyle name="Normal 2 5 3 2 3 4 6" xfId="14993"/>
    <cellStyle name="Normal 2 5 3 2 3 4 6 2" xfId="39868"/>
    <cellStyle name="Normal 2 5 3 2 3 4 7" xfId="27427"/>
    <cellStyle name="Normal 2 5 3 2 3 5" xfId="1150"/>
    <cellStyle name="Normal 2 5 3 2 3 5 2" xfId="10311"/>
    <cellStyle name="Normal 2 5 3 2 3 5 2 2" xfId="22754"/>
    <cellStyle name="Normal 2 5 3 2 3 5 2 2 2" xfId="47629"/>
    <cellStyle name="Normal 2 5 3 2 3 5 2 3" xfId="35196"/>
    <cellStyle name="Normal 2 5 3 2 3 5 3" xfId="5295"/>
    <cellStyle name="Normal 2 5 3 2 3 5 3 2" xfId="17747"/>
    <cellStyle name="Normal 2 5 3 2 3 5 3 2 2" xfId="42622"/>
    <cellStyle name="Normal 2 5 3 2 3 5 3 3" xfId="30189"/>
    <cellStyle name="Normal 2 5 3 2 3 5 4" xfId="13950"/>
    <cellStyle name="Normal 2 5 3 2 3 5 4 2" xfId="38825"/>
    <cellStyle name="Normal 2 5 3 2 3 5 5" xfId="26384"/>
    <cellStyle name="Normal 2 5 3 2 3 6" xfId="7872"/>
    <cellStyle name="Normal 2 5 3 2 3 6 2" xfId="20318"/>
    <cellStyle name="Normal 2 5 3 2 3 6 2 2" xfId="45193"/>
    <cellStyle name="Normal 2 5 3 2 3 6 3" xfId="32760"/>
    <cellStyle name="Normal 2 5 3 2 3 7" xfId="11765"/>
    <cellStyle name="Normal 2 5 3 2 3 7 2" xfId="24199"/>
    <cellStyle name="Normal 2 5 3 2 3 7 2 2" xfId="49074"/>
    <cellStyle name="Normal 2 5 3 2 3 7 3" xfId="36641"/>
    <cellStyle name="Normal 2 5 3 2 3 8" xfId="6842"/>
    <cellStyle name="Normal 2 5 3 2 3 8 2" xfId="19291"/>
    <cellStyle name="Normal 2 5 3 2 3 8 2 2" xfId="44166"/>
    <cellStyle name="Normal 2 5 3 2 3 8 3" xfId="31733"/>
    <cellStyle name="Normal 2 5 3 2 3 9" xfId="2793"/>
    <cellStyle name="Normal 2 5 3 2 3 9 2" xfId="15311"/>
    <cellStyle name="Normal 2 5 3 2 3 9 2 2" xfId="40186"/>
    <cellStyle name="Normal 2 5 3 2 3 9 3" xfId="27745"/>
    <cellStyle name="Normal 2 5 3 2 3_Degree data" xfId="2017"/>
    <cellStyle name="Normal 2 5 3 2 4" xfId="293"/>
    <cellStyle name="Normal 2 5 3 2 4 2" xfId="1413"/>
    <cellStyle name="Normal 2 5 3 2 4 2 2" xfId="9149"/>
    <cellStyle name="Normal 2 5 3 2 4 2 2 2" xfId="21592"/>
    <cellStyle name="Normal 2 5 3 2 4 2 2 2 2" xfId="46467"/>
    <cellStyle name="Normal 2 5 3 2 4 2 2 3" xfId="34034"/>
    <cellStyle name="Normal 2 5 3 2 4 2 3" xfId="4131"/>
    <cellStyle name="Normal 2 5 3 2 4 2 3 2" xfId="16585"/>
    <cellStyle name="Normal 2 5 3 2 4 2 3 2 2" xfId="41460"/>
    <cellStyle name="Normal 2 5 3 2 4 2 3 3" xfId="29027"/>
    <cellStyle name="Normal 2 5 3 2 4 2 4" xfId="14213"/>
    <cellStyle name="Normal 2 5 3 2 4 2 4 2" xfId="39088"/>
    <cellStyle name="Normal 2 5 3 2 4 2 5" xfId="26647"/>
    <cellStyle name="Normal 2 5 3 2 4 3" xfId="5558"/>
    <cellStyle name="Normal 2 5 3 2 4 3 2" xfId="10574"/>
    <cellStyle name="Normal 2 5 3 2 4 3 2 2" xfId="23017"/>
    <cellStyle name="Normal 2 5 3 2 4 3 2 2 2" xfId="47892"/>
    <cellStyle name="Normal 2 5 3 2 4 3 2 3" xfId="35459"/>
    <cellStyle name="Normal 2 5 3 2 4 3 3" xfId="18010"/>
    <cellStyle name="Normal 2 5 3 2 4 3 3 2" xfId="42885"/>
    <cellStyle name="Normal 2 5 3 2 4 3 4" xfId="30452"/>
    <cellStyle name="Normal 2 5 3 2 4 4" xfId="8265"/>
    <cellStyle name="Normal 2 5 3 2 4 4 2" xfId="20709"/>
    <cellStyle name="Normal 2 5 3 2 4 4 2 2" xfId="45584"/>
    <cellStyle name="Normal 2 5 3 2 4 4 3" xfId="33151"/>
    <cellStyle name="Normal 2 5 3 2 4 5" xfId="12028"/>
    <cellStyle name="Normal 2 5 3 2 4 5 2" xfId="24462"/>
    <cellStyle name="Normal 2 5 3 2 4 5 2 2" xfId="49337"/>
    <cellStyle name="Normal 2 5 3 2 4 5 3" xfId="36904"/>
    <cellStyle name="Normal 2 5 3 2 4 6" xfId="6742"/>
    <cellStyle name="Normal 2 5 3 2 4 6 2" xfId="19191"/>
    <cellStyle name="Normal 2 5 3 2 4 6 2 2" xfId="44066"/>
    <cellStyle name="Normal 2 5 3 2 4 6 3" xfId="31633"/>
    <cellStyle name="Normal 2 5 3 2 4 7" xfId="3196"/>
    <cellStyle name="Normal 2 5 3 2 4 7 2" xfId="15702"/>
    <cellStyle name="Normal 2 5 3 2 4 7 2 2" xfId="40577"/>
    <cellStyle name="Normal 2 5 3 2 4 7 3" xfId="28136"/>
    <cellStyle name="Normal 2 5 3 2 4 8" xfId="13112"/>
    <cellStyle name="Normal 2 5 3 2 4 8 2" xfId="37987"/>
    <cellStyle name="Normal 2 5 3 2 4 9" xfId="25546"/>
    <cellStyle name="Normal 2 5 3 2 5" xfId="655"/>
    <cellStyle name="Normal 2 5 3 2 5 2" xfId="1761"/>
    <cellStyle name="Normal 2 5 3 2 5 2 2" xfId="9517"/>
    <cellStyle name="Normal 2 5 3 2 5 2 2 2" xfId="21960"/>
    <cellStyle name="Normal 2 5 3 2 5 2 2 2 2" xfId="46835"/>
    <cellStyle name="Normal 2 5 3 2 5 2 2 3" xfId="34402"/>
    <cellStyle name="Normal 2 5 3 2 5 2 3" xfId="4499"/>
    <cellStyle name="Normal 2 5 3 2 5 2 3 2" xfId="16953"/>
    <cellStyle name="Normal 2 5 3 2 5 2 3 2 2" xfId="41828"/>
    <cellStyle name="Normal 2 5 3 2 5 2 3 3" xfId="29395"/>
    <cellStyle name="Normal 2 5 3 2 5 2 4" xfId="14561"/>
    <cellStyle name="Normal 2 5 3 2 5 2 4 2" xfId="39436"/>
    <cellStyle name="Normal 2 5 3 2 5 2 5" xfId="26995"/>
    <cellStyle name="Normal 2 5 3 2 5 3" xfId="5907"/>
    <cellStyle name="Normal 2 5 3 2 5 3 2" xfId="10922"/>
    <cellStyle name="Normal 2 5 3 2 5 3 2 2" xfId="23365"/>
    <cellStyle name="Normal 2 5 3 2 5 3 2 2 2" xfId="48240"/>
    <cellStyle name="Normal 2 5 3 2 5 3 2 3" xfId="35807"/>
    <cellStyle name="Normal 2 5 3 2 5 3 3" xfId="18358"/>
    <cellStyle name="Normal 2 5 3 2 5 3 3 2" xfId="43233"/>
    <cellStyle name="Normal 2 5 3 2 5 3 4" xfId="30800"/>
    <cellStyle name="Normal 2 5 3 2 5 4" xfId="8633"/>
    <cellStyle name="Normal 2 5 3 2 5 4 2" xfId="21077"/>
    <cellStyle name="Normal 2 5 3 2 5 4 2 2" xfId="45952"/>
    <cellStyle name="Normal 2 5 3 2 5 4 3" xfId="33519"/>
    <cellStyle name="Normal 2 5 3 2 5 5" xfId="12376"/>
    <cellStyle name="Normal 2 5 3 2 5 5 2" xfId="24810"/>
    <cellStyle name="Normal 2 5 3 2 5 5 2 2" xfId="49685"/>
    <cellStyle name="Normal 2 5 3 2 5 5 3" xfId="37252"/>
    <cellStyle name="Normal 2 5 3 2 5 6" xfId="7110"/>
    <cellStyle name="Normal 2 5 3 2 5 6 2" xfId="19559"/>
    <cellStyle name="Normal 2 5 3 2 5 6 2 2" xfId="44434"/>
    <cellStyle name="Normal 2 5 3 2 5 6 3" xfId="32001"/>
    <cellStyle name="Normal 2 5 3 2 5 7" xfId="3564"/>
    <cellStyle name="Normal 2 5 3 2 5 7 2" xfId="16070"/>
    <cellStyle name="Normal 2 5 3 2 5 7 2 2" xfId="40945"/>
    <cellStyle name="Normal 2 5 3 2 5 7 3" xfId="28504"/>
    <cellStyle name="Normal 2 5 3 2 5 8" xfId="13459"/>
    <cellStyle name="Normal 2 5 3 2 5 8 2" xfId="38334"/>
    <cellStyle name="Normal 2 5 3 2 5 9" xfId="25893"/>
    <cellStyle name="Normal 2 5 3 2 6" xfId="2211"/>
    <cellStyle name="Normal 2 5 3 2 6 2" xfId="4841"/>
    <cellStyle name="Normal 2 5 3 2 6 2 2" xfId="9858"/>
    <cellStyle name="Normal 2 5 3 2 6 2 2 2" xfId="22301"/>
    <cellStyle name="Normal 2 5 3 2 6 2 2 2 2" xfId="47176"/>
    <cellStyle name="Normal 2 5 3 2 6 2 2 3" xfId="34743"/>
    <cellStyle name="Normal 2 5 3 2 6 2 3" xfId="17294"/>
    <cellStyle name="Normal 2 5 3 2 6 2 3 2" xfId="42169"/>
    <cellStyle name="Normal 2 5 3 2 6 2 4" xfId="29736"/>
    <cellStyle name="Normal 2 5 3 2 6 3" xfId="6239"/>
    <cellStyle name="Normal 2 5 3 2 6 3 2" xfId="11254"/>
    <cellStyle name="Normal 2 5 3 2 6 3 2 2" xfId="23697"/>
    <cellStyle name="Normal 2 5 3 2 6 3 2 2 2" xfId="48572"/>
    <cellStyle name="Normal 2 5 3 2 6 3 2 3" xfId="36139"/>
    <cellStyle name="Normal 2 5 3 2 6 3 3" xfId="18690"/>
    <cellStyle name="Normal 2 5 3 2 6 3 3 2" xfId="43565"/>
    <cellStyle name="Normal 2 5 3 2 6 3 4" xfId="31132"/>
    <cellStyle name="Normal 2 5 3 2 6 4" xfId="8045"/>
    <cellStyle name="Normal 2 5 3 2 6 4 2" xfId="20491"/>
    <cellStyle name="Normal 2 5 3 2 6 4 2 2" xfId="45366"/>
    <cellStyle name="Normal 2 5 3 2 6 4 3" xfId="32933"/>
    <cellStyle name="Normal 2 5 3 2 6 5" xfId="12708"/>
    <cellStyle name="Normal 2 5 3 2 6 5 2" xfId="25142"/>
    <cellStyle name="Normal 2 5 3 2 6 5 2 2" xfId="50017"/>
    <cellStyle name="Normal 2 5 3 2 6 5 3" xfId="37584"/>
    <cellStyle name="Normal 2 5 3 2 6 6" xfId="7452"/>
    <cellStyle name="Normal 2 5 3 2 6 6 2" xfId="19900"/>
    <cellStyle name="Normal 2 5 3 2 6 6 2 2" xfId="44775"/>
    <cellStyle name="Normal 2 5 3 2 6 6 3" xfId="32342"/>
    <cellStyle name="Normal 2 5 3 2 6 7" xfId="2972"/>
    <cellStyle name="Normal 2 5 3 2 6 7 2" xfId="15484"/>
    <cellStyle name="Normal 2 5 3 2 6 7 2 2" xfId="40359"/>
    <cellStyle name="Normal 2 5 3 2 6 7 3" xfId="27918"/>
    <cellStyle name="Normal 2 5 3 2 6 8" xfId="14893"/>
    <cellStyle name="Normal 2 5 3 2 6 8 2" xfId="39768"/>
    <cellStyle name="Normal 2 5 3 2 6 9" xfId="27327"/>
    <cellStyle name="Normal 2 5 3 2 7" xfId="1050"/>
    <cellStyle name="Normal 2 5 3 2 7 2" xfId="8932"/>
    <cellStyle name="Normal 2 5 3 2 7 2 2" xfId="21375"/>
    <cellStyle name="Normal 2 5 3 2 7 2 2 2" xfId="46250"/>
    <cellStyle name="Normal 2 5 3 2 7 2 3" xfId="33817"/>
    <cellStyle name="Normal 2 5 3 2 7 3" xfId="3914"/>
    <cellStyle name="Normal 2 5 3 2 7 3 2" xfId="16368"/>
    <cellStyle name="Normal 2 5 3 2 7 3 2 2" xfId="41243"/>
    <cellStyle name="Normal 2 5 3 2 7 3 3" xfId="28810"/>
    <cellStyle name="Normal 2 5 3 2 7 4" xfId="13850"/>
    <cellStyle name="Normal 2 5 3 2 7 4 2" xfId="38725"/>
    <cellStyle name="Normal 2 5 3 2 7 5" xfId="26284"/>
    <cellStyle name="Normal 2 5 3 2 8" xfId="5195"/>
    <cellStyle name="Normal 2 5 3 2 8 2" xfId="10211"/>
    <cellStyle name="Normal 2 5 3 2 8 2 2" xfId="22654"/>
    <cellStyle name="Normal 2 5 3 2 8 2 2 2" xfId="47529"/>
    <cellStyle name="Normal 2 5 3 2 8 2 3" xfId="35096"/>
    <cellStyle name="Normal 2 5 3 2 8 3" xfId="17647"/>
    <cellStyle name="Normal 2 5 3 2 8 3 2" xfId="42522"/>
    <cellStyle name="Normal 2 5 3 2 8 4" xfId="30089"/>
    <cellStyle name="Normal 2 5 3 2 9" xfId="7772"/>
    <cellStyle name="Normal 2 5 3 2 9 2" xfId="20218"/>
    <cellStyle name="Normal 2 5 3 2 9 2 2" xfId="45093"/>
    <cellStyle name="Normal 2 5 3 2 9 3" xfId="32660"/>
    <cellStyle name="Normal 2 5 3 2_Degree data" xfId="2145"/>
    <cellStyle name="Normal 2 5 3 3" xfId="180"/>
    <cellStyle name="Normal 2 5 3 3 10" xfId="6568"/>
    <cellStyle name="Normal 2 5 3 3 10 2" xfId="19017"/>
    <cellStyle name="Normal 2 5 3 3 10 2 2" xfId="43892"/>
    <cellStyle name="Normal 2 5 3 3 10 3" xfId="31459"/>
    <cellStyle name="Normal 2 5 3 3 11" xfId="2736"/>
    <cellStyle name="Normal 2 5 3 3 11 2" xfId="15254"/>
    <cellStyle name="Normal 2 5 3 3 11 2 2" xfId="40129"/>
    <cellStyle name="Normal 2 5 3 3 11 3" xfId="27688"/>
    <cellStyle name="Normal 2 5 3 3 12" xfId="13010"/>
    <cellStyle name="Normal 2 5 3 3 12 2" xfId="37885"/>
    <cellStyle name="Normal 2 5 3 3 13" xfId="25444"/>
    <cellStyle name="Normal 2 5 3 3 2" xfId="440"/>
    <cellStyle name="Normal 2 5 3 3 2 10" xfId="13255"/>
    <cellStyle name="Normal 2 5 3 3 2 10 2" xfId="38130"/>
    <cellStyle name="Normal 2 5 3 3 2 11" xfId="25689"/>
    <cellStyle name="Normal 2 5 3 3 2 2" xfId="800"/>
    <cellStyle name="Normal 2 5 3 3 2 2 2" xfId="1417"/>
    <cellStyle name="Normal 2 5 3 3 2 2 2 2" xfId="9521"/>
    <cellStyle name="Normal 2 5 3 3 2 2 2 2 2" xfId="21964"/>
    <cellStyle name="Normal 2 5 3 3 2 2 2 2 2 2" xfId="46839"/>
    <cellStyle name="Normal 2 5 3 3 2 2 2 2 3" xfId="34406"/>
    <cellStyle name="Normal 2 5 3 3 2 2 2 3" xfId="4503"/>
    <cellStyle name="Normal 2 5 3 3 2 2 2 3 2" xfId="16957"/>
    <cellStyle name="Normal 2 5 3 3 2 2 2 3 2 2" xfId="41832"/>
    <cellStyle name="Normal 2 5 3 3 2 2 2 3 3" xfId="29399"/>
    <cellStyle name="Normal 2 5 3 3 2 2 2 4" xfId="14217"/>
    <cellStyle name="Normal 2 5 3 3 2 2 2 4 2" xfId="39092"/>
    <cellStyle name="Normal 2 5 3 3 2 2 2 5" xfId="26651"/>
    <cellStyle name="Normal 2 5 3 3 2 2 3" xfId="5562"/>
    <cellStyle name="Normal 2 5 3 3 2 2 3 2" xfId="10578"/>
    <cellStyle name="Normal 2 5 3 3 2 2 3 2 2" xfId="23021"/>
    <cellStyle name="Normal 2 5 3 3 2 2 3 2 2 2" xfId="47896"/>
    <cellStyle name="Normal 2 5 3 3 2 2 3 2 3" xfId="35463"/>
    <cellStyle name="Normal 2 5 3 3 2 2 3 3" xfId="18014"/>
    <cellStyle name="Normal 2 5 3 3 2 2 3 3 2" xfId="42889"/>
    <cellStyle name="Normal 2 5 3 3 2 2 3 4" xfId="30456"/>
    <cellStyle name="Normal 2 5 3 3 2 2 4" xfId="8637"/>
    <cellStyle name="Normal 2 5 3 3 2 2 4 2" xfId="21081"/>
    <cellStyle name="Normal 2 5 3 3 2 2 4 2 2" xfId="45956"/>
    <cellStyle name="Normal 2 5 3 3 2 2 4 3" xfId="33523"/>
    <cellStyle name="Normal 2 5 3 3 2 2 5" xfId="12032"/>
    <cellStyle name="Normal 2 5 3 3 2 2 5 2" xfId="24466"/>
    <cellStyle name="Normal 2 5 3 3 2 2 5 2 2" xfId="49341"/>
    <cellStyle name="Normal 2 5 3 3 2 2 5 3" xfId="36908"/>
    <cellStyle name="Normal 2 5 3 3 2 2 6" xfId="7114"/>
    <cellStyle name="Normal 2 5 3 3 2 2 6 2" xfId="19563"/>
    <cellStyle name="Normal 2 5 3 3 2 2 6 2 2" xfId="44438"/>
    <cellStyle name="Normal 2 5 3 3 2 2 6 3" xfId="32005"/>
    <cellStyle name="Normal 2 5 3 3 2 2 7" xfId="3568"/>
    <cellStyle name="Normal 2 5 3 3 2 2 7 2" xfId="16074"/>
    <cellStyle name="Normal 2 5 3 3 2 2 7 2 2" xfId="40949"/>
    <cellStyle name="Normal 2 5 3 3 2 2 7 3" xfId="28508"/>
    <cellStyle name="Normal 2 5 3 3 2 2 8" xfId="13602"/>
    <cellStyle name="Normal 2 5 3 3 2 2 8 2" xfId="38477"/>
    <cellStyle name="Normal 2 5 3 3 2 2 9" xfId="26036"/>
    <cellStyle name="Normal 2 5 3 3 2 3" xfId="1765"/>
    <cellStyle name="Normal 2 5 3 3 2 3 2" xfId="4984"/>
    <cellStyle name="Normal 2 5 3 3 2 3 2 2" xfId="10001"/>
    <cellStyle name="Normal 2 5 3 3 2 3 2 2 2" xfId="22444"/>
    <cellStyle name="Normal 2 5 3 3 2 3 2 2 2 2" xfId="47319"/>
    <cellStyle name="Normal 2 5 3 3 2 3 2 2 3" xfId="34886"/>
    <cellStyle name="Normal 2 5 3 3 2 3 2 3" xfId="17437"/>
    <cellStyle name="Normal 2 5 3 3 2 3 2 3 2" xfId="42312"/>
    <cellStyle name="Normal 2 5 3 3 2 3 2 4" xfId="29879"/>
    <cellStyle name="Normal 2 5 3 3 2 3 3" xfId="5911"/>
    <cellStyle name="Normal 2 5 3 3 2 3 3 2" xfId="10926"/>
    <cellStyle name="Normal 2 5 3 3 2 3 3 2 2" xfId="23369"/>
    <cellStyle name="Normal 2 5 3 3 2 3 3 2 2 2" xfId="48244"/>
    <cellStyle name="Normal 2 5 3 3 2 3 3 2 3" xfId="35811"/>
    <cellStyle name="Normal 2 5 3 3 2 3 3 3" xfId="18362"/>
    <cellStyle name="Normal 2 5 3 3 2 3 3 3 2" xfId="43237"/>
    <cellStyle name="Normal 2 5 3 3 2 3 3 4" xfId="30804"/>
    <cellStyle name="Normal 2 5 3 3 2 3 4" xfId="8408"/>
    <cellStyle name="Normal 2 5 3 3 2 3 4 2" xfId="20852"/>
    <cellStyle name="Normal 2 5 3 3 2 3 4 2 2" xfId="45727"/>
    <cellStyle name="Normal 2 5 3 3 2 3 4 3" xfId="33294"/>
    <cellStyle name="Normal 2 5 3 3 2 3 5" xfId="12380"/>
    <cellStyle name="Normal 2 5 3 3 2 3 5 2" xfId="24814"/>
    <cellStyle name="Normal 2 5 3 3 2 3 5 2 2" xfId="49689"/>
    <cellStyle name="Normal 2 5 3 3 2 3 5 3" xfId="37256"/>
    <cellStyle name="Normal 2 5 3 3 2 3 6" xfId="7595"/>
    <cellStyle name="Normal 2 5 3 3 2 3 6 2" xfId="20043"/>
    <cellStyle name="Normal 2 5 3 3 2 3 6 2 2" xfId="44918"/>
    <cellStyle name="Normal 2 5 3 3 2 3 6 3" xfId="32485"/>
    <cellStyle name="Normal 2 5 3 3 2 3 7" xfId="3339"/>
    <cellStyle name="Normal 2 5 3 3 2 3 7 2" xfId="15845"/>
    <cellStyle name="Normal 2 5 3 3 2 3 7 2 2" xfId="40720"/>
    <cellStyle name="Normal 2 5 3 3 2 3 7 3" xfId="28279"/>
    <cellStyle name="Normal 2 5 3 3 2 3 8" xfId="14565"/>
    <cellStyle name="Normal 2 5 3 3 2 3 8 2" xfId="39440"/>
    <cellStyle name="Normal 2 5 3 3 2 3 9" xfId="26999"/>
    <cellStyle name="Normal 2 5 3 3 2 4" xfId="2358"/>
    <cellStyle name="Normal 2 5 3 3 2 4 2" xfId="6382"/>
    <cellStyle name="Normal 2 5 3 3 2 4 2 2" xfId="11397"/>
    <cellStyle name="Normal 2 5 3 3 2 4 2 2 2" xfId="23840"/>
    <cellStyle name="Normal 2 5 3 3 2 4 2 2 2 2" xfId="48715"/>
    <cellStyle name="Normal 2 5 3 3 2 4 2 2 3" xfId="36282"/>
    <cellStyle name="Normal 2 5 3 3 2 4 2 3" xfId="18833"/>
    <cellStyle name="Normal 2 5 3 3 2 4 2 3 2" xfId="43708"/>
    <cellStyle name="Normal 2 5 3 3 2 4 2 4" xfId="31275"/>
    <cellStyle name="Normal 2 5 3 3 2 4 3" xfId="12851"/>
    <cellStyle name="Normal 2 5 3 3 2 4 3 2" xfId="25285"/>
    <cellStyle name="Normal 2 5 3 3 2 4 3 2 2" xfId="50160"/>
    <cellStyle name="Normal 2 5 3 3 2 4 3 3" xfId="37727"/>
    <cellStyle name="Normal 2 5 3 3 2 4 4" xfId="9292"/>
    <cellStyle name="Normal 2 5 3 3 2 4 4 2" xfId="21735"/>
    <cellStyle name="Normal 2 5 3 3 2 4 4 2 2" xfId="46610"/>
    <cellStyle name="Normal 2 5 3 3 2 4 4 3" xfId="34177"/>
    <cellStyle name="Normal 2 5 3 3 2 4 5" xfId="4274"/>
    <cellStyle name="Normal 2 5 3 3 2 4 5 2" xfId="16728"/>
    <cellStyle name="Normal 2 5 3 3 2 4 5 2 2" xfId="41603"/>
    <cellStyle name="Normal 2 5 3 3 2 4 5 3" xfId="29170"/>
    <cellStyle name="Normal 2 5 3 3 2 4 6" xfId="15036"/>
    <cellStyle name="Normal 2 5 3 3 2 4 6 2" xfId="39911"/>
    <cellStyle name="Normal 2 5 3 3 2 4 7" xfId="27470"/>
    <cellStyle name="Normal 2 5 3 3 2 5" xfId="1193"/>
    <cellStyle name="Normal 2 5 3 3 2 5 2" xfId="10354"/>
    <cellStyle name="Normal 2 5 3 3 2 5 2 2" xfId="22797"/>
    <cellStyle name="Normal 2 5 3 3 2 5 2 2 2" xfId="47672"/>
    <cellStyle name="Normal 2 5 3 3 2 5 2 3" xfId="35239"/>
    <cellStyle name="Normal 2 5 3 3 2 5 3" xfId="5338"/>
    <cellStyle name="Normal 2 5 3 3 2 5 3 2" xfId="17790"/>
    <cellStyle name="Normal 2 5 3 3 2 5 3 2 2" xfId="42665"/>
    <cellStyle name="Normal 2 5 3 3 2 5 3 3" xfId="30232"/>
    <cellStyle name="Normal 2 5 3 3 2 5 4" xfId="13993"/>
    <cellStyle name="Normal 2 5 3 3 2 5 4 2" xfId="38868"/>
    <cellStyle name="Normal 2 5 3 3 2 5 5" xfId="26427"/>
    <cellStyle name="Normal 2 5 3 3 2 6" xfId="7915"/>
    <cellStyle name="Normal 2 5 3 3 2 6 2" xfId="20361"/>
    <cellStyle name="Normal 2 5 3 3 2 6 2 2" xfId="45236"/>
    <cellStyle name="Normal 2 5 3 3 2 6 3" xfId="32803"/>
    <cellStyle name="Normal 2 5 3 3 2 7" xfId="11808"/>
    <cellStyle name="Normal 2 5 3 3 2 7 2" xfId="24242"/>
    <cellStyle name="Normal 2 5 3 3 2 7 2 2" xfId="49117"/>
    <cellStyle name="Normal 2 5 3 3 2 7 3" xfId="36684"/>
    <cellStyle name="Normal 2 5 3 3 2 8" xfId="6885"/>
    <cellStyle name="Normal 2 5 3 3 2 8 2" xfId="19334"/>
    <cellStyle name="Normal 2 5 3 3 2 8 2 2" xfId="44209"/>
    <cellStyle name="Normal 2 5 3 3 2 8 3" xfId="31776"/>
    <cellStyle name="Normal 2 5 3 3 2 9" xfId="2836"/>
    <cellStyle name="Normal 2 5 3 3 2 9 2" xfId="15354"/>
    <cellStyle name="Normal 2 5 3 3 2 9 2 2" xfId="40229"/>
    <cellStyle name="Normal 2 5 3 3 2 9 3" xfId="27788"/>
    <cellStyle name="Normal 2 5 3 3 2_Degree data" xfId="2007"/>
    <cellStyle name="Normal 2 5 3 3 3" xfId="338"/>
    <cellStyle name="Normal 2 5 3 3 3 2" xfId="1416"/>
    <cellStyle name="Normal 2 5 3 3 3 2 2" xfId="9192"/>
    <cellStyle name="Normal 2 5 3 3 3 2 2 2" xfId="21635"/>
    <cellStyle name="Normal 2 5 3 3 3 2 2 2 2" xfId="46510"/>
    <cellStyle name="Normal 2 5 3 3 3 2 2 3" xfId="34077"/>
    <cellStyle name="Normal 2 5 3 3 3 2 3" xfId="4174"/>
    <cellStyle name="Normal 2 5 3 3 3 2 3 2" xfId="16628"/>
    <cellStyle name="Normal 2 5 3 3 3 2 3 2 2" xfId="41503"/>
    <cellStyle name="Normal 2 5 3 3 3 2 3 3" xfId="29070"/>
    <cellStyle name="Normal 2 5 3 3 3 2 4" xfId="14216"/>
    <cellStyle name="Normal 2 5 3 3 3 2 4 2" xfId="39091"/>
    <cellStyle name="Normal 2 5 3 3 3 2 5" xfId="26650"/>
    <cellStyle name="Normal 2 5 3 3 3 3" xfId="5561"/>
    <cellStyle name="Normal 2 5 3 3 3 3 2" xfId="10577"/>
    <cellStyle name="Normal 2 5 3 3 3 3 2 2" xfId="23020"/>
    <cellStyle name="Normal 2 5 3 3 3 3 2 2 2" xfId="47895"/>
    <cellStyle name="Normal 2 5 3 3 3 3 2 3" xfId="35462"/>
    <cellStyle name="Normal 2 5 3 3 3 3 3" xfId="18013"/>
    <cellStyle name="Normal 2 5 3 3 3 3 3 2" xfId="42888"/>
    <cellStyle name="Normal 2 5 3 3 3 3 4" xfId="30455"/>
    <cellStyle name="Normal 2 5 3 3 3 4" xfId="8308"/>
    <cellStyle name="Normal 2 5 3 3 3 4 2" xfId="20752"/>
    <cellStyle name="Normal 2 5 3 3 3 4 2 2" xfId="45627"/>
    <cellStyle name="Normal 2 5 3 3 3 4 3" xfId="33194"/>
    <cellStyle name="Normal 2 5 3 3 3 5" xfId="12031"/>
    <cellStyle name="Normal 2 5 3 3 3 5 2" xfId="24465"/>
    <cellStyle name="Normal 2 5 3 3 3 5 2 2" xfId="49340"/>
    <cellStyle name="Normal 2 5 3 3 3 5 3" xfId="36907"/>
    <cellStyle name="Normal 2 5 3 3 3 6" xfId="6785"/>
    <cellStyle name="Normal 2 5 3 3 3 6 2" xfId="19234"/>
    <cellStyle name="Normal 2 5 3 3 3 6 2 2" xfId="44109"/>
    <cellStyle name="Normal 2 5 3 3 3 6 3" xfId="31676"/>
    <cellStyle name="Normal 2 5 3 3 3 7" xfId="3239"/>
    <cellStyle name="Normal 2 5 3 3 3 7 2" xfId="15745"/>
    <cellStyle name="Normal 2 5 3 3 3 7 2 2" xfId="40620"/>
    <cellStyle name="Normal 2 5 3 3 3 7 3" xfId="28179"/>
    <cellStyle name="Normal 2 5 3 3 3 8" xfId="13155"/>
    <cellStyle name="Normal 2 5 3 3 3 8 2" xfId="38030"/>
    <cellStyle name="Normal 2 5 3 3 3 9" xfId="25589"/>
    <cellStyle name="Normal 2 5 3 3 4" xfId="699"/>
    <cellStyle name="Normal 2 5 3 3 4 2" xfId="1764"/>
    <cellStyle name="Normal 2 5 3 3 4 2 2" xfId="9520"/>
    <cellStyle name="Normal 2 5 3 3 4 2 2 2" xfId="21963"/>
    <cellStyle name="Normal 2 5 3 3 4 2 2 2 2" xfId="46838"/>
    <cellStyle name="Normal 2 5 3 3 4 2 2 3" xfId="34405"/>
    <cellStyle name="Normal 2 5 3 3 4 2 3" xfId="4502"/>
    <cellStyle name="Normal 2 5 3 3 4 2 3 2" xfId="16956"/>
    <cellStyle name="Normal 2 5 3 3 4 2 3 2 2" xfId="41831"/>
    <cellStyle name="Normal 2 5 3 3 4 2 3 3" xfId="29398"/>
    <cellStyle name="Normal 2 5 3 3 4 2 4" xfId="14564"/>
    <cellStyle name="Normal 2 5 3 3 4 2 4 2" xfId="39439"/>
    <cellStyle name="Normal 2 5 3 3 4 2 5" xfId="26998"/>
    <cellStyle name="Normal 2 5 3 3 4 3" xfId="5910"/>
    <cellStyle name="Normal 2 5 3 3 4 3 2" xfId="10925"/>
    <cellStyle name="Normal 2 5 3 3 4 3 2 2" xfId="23368"/>
    <cellStyle name="Normal 2 5 3 3 4 3 2 2 2" xfId="48243"/>
    <cellStyle name="Normal 2 5 3 3 4 3 2 3" xfId="35810"/>
    <cellStyle name="Normal 2 5 3 3 4 3 3" xfId="18361"/>
    <cellStyle name="Normal 2 5 3 3 4 3 3 2" xfId="43236"/>
    <cellStyle name="Normal 2 5 3 3 4 3 4" xfId="30803"/>
    <cellStyle name="Normal 2 5 3 3 4 4" xfId="8636"/>
    <cellStyle name="Normal 2 5 3 3 4 4 2" xfId="21080"/>
    <cellStyle name="Normal 2 5 3 3 4 4 2 2" xfId="45955"/>
    <cellStyle name="Normal 2 5 3 3 4 4 3" xfId="33522"/>
    <cellStyle name="Normal 2 5 3 3 4 5" xfId="12379"/>
    <cellStyle name="Normal 2 5 3 3 4 5 2" xfId="24813"/>
    <cellStyle name="Normal 2 5 3 3 4 5 2 2" xfId="49688"/>
    <cellStyle name="Normal 2 5 3 3 4 5 3" xfId="37255"/>
    <cellStyle name="Normal 2 5 3 3 4 6" xfId="7113"/>
    <cellStyle name="Normal 2 5 3 3 4 6 2" xfId="19562"/>
    <cellStyle name="Normal 2 5 3 3 4 6 2 2" xfId="44437"/>
    <cellStyle name="Normal 2 5 3 3 4 6 3" xfId="32004"/>
    <cellStyle name="Normal 2 5 3 3 4 7" xfId="3567"/>
    <cellStyle name="Normal 2 5 3 3 4 7 2" xfId="16073"/>
    <cellStyle name="Normal 2 5 3 3 4 7 2 2" xfId="40948"/>
    <cellStyle name="Normal 2 5 3 3 4 7 3" xfId="28507"/>
    <cellStyle name="Normal 2 5 3 3 4 8" xfId="13502"/>
    <cellStyle name="Normal 2 5 3 3 4 8 2" xfId="38377"/>
    <cellStyle name="Normal 2 5 3 3 4 9" xfId="25936"/>
    <cellStyle name="Normal 2 5 3 3 5" xfId="2256"/>
    <cellStyle name="Normal 2 5 3 3 5 2" xfId="4884"/>
    <cellStyle name="Normal 2 5 3 3 5 2 2" xfId="9901"/>
    <cellStyle name="Normal 2 5 3 3 5 2 2 2" xfId="22344"/>
    <cellStyle name="Normal 2 5 3 3 5 2 2 2 2" xfId="47219"/>
    <cellStyle name="Normal 2 5 3 3 5 2 2 3" xfId="34786"/>
    <cellStyle name="Normal 2 5 3 3 5 2 3" xfId="17337"/>
    <cellStyle name="Normal 2 5 3 3 5 2 3 2" xfId="42212"/>
    <cellStyle name="Normal 2 5 3 3 5 2 4" xfId="29779"/>
    <cellStyle name="Normal 2 5 3 3 5 3" xfId="6282"/>
    <cellStyle name="Normal 2 5 3 3 5 3 2" xfId="11297"/>
    <cellStyle name="Normal 2 5 3 3 5 3 2 2" xfId="23740"/>
    <cellStyle name="Normal 2 5 3 3 5 3 2 2 2" xfId="48615"/>
    <cellStyle name="Normal 2 5 3 3 5 3 2 3" xfId="36182"/>
    <cellStyle name="Normal 2 5 3 3 5 3 3" xfId="18733"/>
    <cellStyle name="Normal 2 5 3 3 5 3 3 2" xfId="43608"/>
    <cellStyle name="Normal 2 5 3 3 5 3 4" xfId="31175"/>
    <cellStyle name="Normal 2 5 3 3 5 4" xfId="8089"/>
    <cellStyle name="Normal 2 5 3 3 5 4 2" xfId="20535"/>
    <cellStyle name="Normal 2 5 3 3 5 4 2 2" xfId="45410"/>
    <cellStyle name="Normal 2 5 3 3 5 4 3" xfId="32977"/>
    <cellStyle name="Normal 2 5 3 3 5 5" xfId="12751"/>
    <cellStyle name="Normal 2 5 3 3 5 5 2" xfId="25185"/>
    <cellStyle name="Normal 2 5 3 3 5 5 2 2" xfId="50060"/>
    <cellStyle name="Normal 2 5 3 3 5 5 3" xfId="37627"/>
    <cellStyle name="Normal 2 5 3 3 5 6" xfId="7495"/>
    <cellStyle name="Normal 2 5 3 3 5 6 2" xfId="19943"/>
    <cellStyle name="Normal 2 5 3 3 5 6 2 2" xfId="44818"/>
    <cellStyle name="Normal 2 5 3 3 5 6 3" xfId="32385"/>
    <cellStyle name="Normal 2 5 3 3 5 7" xfId="3018"/>
    <cellStyle name="Normal 2 5 3 3 5 7 2" xfId="15528"/>
    <cellStyle name="Normal 2 5 3 3 5 7 2 2" xfId="40403"/>
    <cellStyle name="Normal 2 5 3 3 5 7 3" xfId="27962"/>
    <cellStyle name="Normal 2 5 3 3 5 8" xfId="14936"/>
    <cellStyle name="Normal 2 5 3 3 5 8 2" xfId="39811"/>
    <cellStyle name="Normal 2 5 3 3 5 9" xfId="27370"/>
    <cellStyle name="Normal 2 5 3 3 6" xfId="1093"/>
    <cellStyle name="Normal 2 5 3 3 6 2" xfId="8975"/>
    <cellStyle name="Normal 2 5 3 3 6 2 2" xfId="21418"/>
    <cellStyle name="Normal 2 5 3 3 6 2 2 2" xfId="46293"/>
    <cellStyle name="Normal 2 5 3 3 6 2 3" xfId="33860"/>
    <cellStyle name="Normal 2 5 3 3 6 3" xfId="3957"/>
    <cellStyle name="Normal 2 5 3 3 6 3 2" xfId="16411"/>
    <cellStyle name="Normal 2 5 3 3 6 3 2 2" xfId="41286"/>
    <cellStyle name="Normal 2 5 3 3 6 3 3" xfId="28853"/>
    <cellStyle name="Normal 2 5 3 3 6 4" xfId="13893"/>
    <cellStyle name="Normal 2 5 3 3 6 4 2" xfId="38768"/>
    <cellStyle name="Normal 2 5 3 3 6 5" xfId="26327"/>
    <cellStyle name="Normal 2 5 3 3 7" xfId="5238"/>
    <cellStyle name="Normal 2 5 3 3 7 2" xfId="10254"/>
    <cellStyle name="Normal 2 5 3 3 7 2 2" xfId="22697"/>
    <cellStyle name="Normal 2 5 3 3 7 2 2 2" xfId="47572"/>
    <cellStyle name="Normal 2 5 3 3 7 2 3" xfId="35139"/>
    <cellStyle name="Normal 2 5 3 3 7 3" xfId="17690"/>
    <cellStyle name="Normal 2 5 3 3 7 3 2" xfId="42565"/>
    <cellStyle name="Normal 2 5 3 3 7 4" xfId="30132"/>
    <cellStyle name="Normal 2 5 3 3 8" xfId="7815"/>
    <cellStyle name="Normal 2 5 3 3 8 2" xfId="20261"/>
    <cellStyle name="Normal 2 5 3 3 8 2 2" xfId="45136"/>
    <cellStyle name="Normal 2 5 3 3 8 3" xfId="32703"/>
    <cellStyle name="Normal 2 5 3 3 9" xfId="11708"/>
    <cellStyle name="Normal 2 5 3 3 9 2" xfId="24142"/>
    <cellStyle name="Normal 2 5 3 3 9 2 2" xfId="49017"/>
    <cellStyle name="Normal 2 5 3 3 9 3" xfId="36584"/>
    <cellStyle name="Normal 2 5 3 3_Degree data" xfId="2008"/>
    <cellStyle name="Normal 2 5 3 4" xfId="260"/>
    <cellStyle name="Normal 2 5 3 4 10" xfId="6600"/>
    <cellStyle name="Normal 2 5 3 4 10 2" xfId="19049"/>
    <cellStyle name="Normal 2 5 3 4 10 2 2" xfId="43924"/>
    <cellStyle name="Normal 2 5 3 4 10 3" xfId="31491"/>
    <cellStyle name="Normal 2 5 3 4 11" xfId="2663"/>
    <cellStyle name="Normal 2 5 3 4 11 2" xfId="15181"/>
    <cellStyle name="Normal 2 5 3 4 11 2 2" xfId="40056"/>
    <cellStyle name="Normal 2 5 3 4 11 3" xfId="27615"/>
    <cellStyle name="Normal 2 5 3 4 12" xfId="13082"/>
    <cellStyle name="Normal 2 5 3 4 12 2" xfId="37957"/>
    <cellStyle name="Normal 2 5 3 4 13" xfId="25516"/>
    <cellStyle name="Normal 2 5 3 4 2" xfId="474"/>
    <cellStyle name="Normal 2 5 3 4 2 10" xfId="13287"/>
    <cellStyle name="Normal 2 5 3 4 2 10 2" xfId="38162"/>
    <cellStyle name="Normal 2 5 3 4 2 11" xfId="25721"/>
    <cellStyle name="Normal 2 5 3 4 2 2" xfId="833"/>
    <cellStyle name="Normal 2 5 3 4 2 2 2" xfId="1419"/>
    <cellStyle name="Normal 2 5 3 4 2 2 2 2" xfId="9523"/>
    <cellStyle name="Normal 2 5 3 4 2 2 2 2 2" xfId="21966"/>
    <cellStyle name="Normal 2 5 3 4 2 2 2 2 2 2" xfId="46841"/>
    <cellStyle name="Normal 2 5 3 4 2 2 2 2 3" xfId="34408"/>
    <cellStyle name="Normal 2 5 3 4 2 2 2 3" xfId="4505"/>
    <cellStyle name="Normal 2 5 3 4 2 2 2 3 2" xfId="16959"/>
    <cellStyle name="Normal 2 5 3 4 2 2 2 3 2 2" xfId="41834"/>
    <cellStyle name="Normal 2 5 3 4 2 2 2 3 3" xfId="29401"/>
    <cellStyle name="Normal 2 5 3 4 2 2 2 4" xfId="14219"/>
    <cellStyle name="Normal 2 5 3 4 2 2 2 4 2" xfId="39094"/>
    <cellStyle name="Normal 2 5 3 4 2 2 2 5" xfId="26653"/>
    <cellStyle name="Normal 2 5 3 4 2 2 3" xfId="5564"/>
    <cellStyle name="Normal 2 5 3 4 2 2 3 2" xfId="10580"/>
    <cellStyle name="Normal 2 5 3 4 2 2 3 2 2" xfId="23023"/>
    <cellStyle name="Normal 2 5 3 4 2 2 3 2 2 2" xfId="47898"/>
    <cellStyle name="Normal 2 5 3 4 2 2 3 2 3" xfId="35465"/>
    <cellStyle name="Normal 2 5 3 4 2 2 3 3" xfId="18016"/>
    <cellStyle name="Normal 2 5 3 4 2 2 3 3 2" xfId="42891"/>
    <cellStyle name="Normal 2 5 3 4 2 2 3 4" xfId="30458"/>
    <cellStyle name="Normal 2 5 3 4 2 2 4" xfId="8639"/>
    <cellStyle name="Normal 2 5 3 4 2 2 4 2" xfId="21083"/>
    <cellStyle name="Normal 2 5 3 4 2 2 4 2 2" xfId="45958"/>
    <cellStyle name="Normal 2 5 3 4 2 2 4 3" xfId="33525"/>
    <cellStyle name="Normal 2 5 3 4 2 2 5" xfId="12034"/>
    <cellStyle name="Normal 2 5 3 4 2 2 5 2" xfId="24468"/>
    <cellStyle name="Normal 2 5 3 4 2 2 5 2 2" xfId="49343"/>
    <cellStyle name="Normal 2 5 3 4 2 2 5 3" xfId="36910"/>
    <cellStyle name="Normal 2 5 3 4 2 2 6" xfId="7116"/>
    <cellStyle name="Normal 2 5 3 4 2 2 6 2" xfId="19565"/>
    <cellStyle name="Normal 2 5 3 4 2 2 6 2 2" xfId="44440"/>
    <cellStyle name="Normal 2 5 3 4 2 2 6 3" xfId="32007"/>
    <cellStyle name="Normal 2 5 3 4 2 2 7" xfId="3570"/>
    <cellStyle name="Normal 2 5 3 4 2 2 7 2" xfId="16076"/>
    <cellStyle name="Normal 2 5 3 4 2 2 7 2 2" xfId="40951"/>
    <cellStyle name="Normal 2 5 3 4 2 2 7 3" xfId="28510"/>
    <cellStyle name="Normal 2 5 3 4 2 2 8" xfId="13634"/>
    <cellStyle name="Normal 2 5 3 4 2 2 8 2" xfId="38509"/>
    <cellStyle name="Normal 2 5 3 4 2 2 9" xfId="26068"/>
    <cellStyle name="Normal 2 5 3 4 2 3" xfId="1767"/>
    <cellStyle name="Normal 2 5 3 4 2 3 2" xfId="5016"/>
    <cellStyle name="Normal 2 5 3 4 2 3 2 2" xfId="10033"/>
    <cellStyle name="Normal 2 5 3 4 2 3 2 2 2" xfId="22476"/>
    <cellStyle name="Normal 2 5 3 4 2 3 2 2 2 2" xfId="47351"/>
    <cellStyle name="Normal 2 5 3 4 2 3 2 2 3" xfId="34918"/>
    <cellStyle name="Normal 2 5 3 4 2 3 2 3" xfId="17469"/>
    <cellStyle name="Normal 2 5 3 4 2 3 2 3 2" xfId="42344"/>
    <cellStyle name="Normal 2 5 3 4 2 3 2 4" xfId="29911"/>
    <cellStyle name="Normal 2 5 3 4 2 3 3" xfId="5913"/>
    <cellStyle name="Normal 2 5 3 4 2 3 3 2" xfId="10928"/>
    <cellStyle name="Normal 2 5 3 4 2 3 3 2 2" xfId="23371"/>
    <cellStyle name="Normal 2 5 3 4 2 3 3 2 2 2" xfId="48246"/>
    <cellStyle name="Normal 2 5 3 4 2 3 3 2 3" xfId="35813"/>
    <cellStyle name="Normal 2 5 3 4 2 3 3 3" xfId="18364"/>
    <cellStyle name="Normal 2 5 3 4 2 3 3 3 2" xfId="43239"/>
    <cellStyle name="Normal 2 5 3 4 2 3 3 4" xfId="30806"/>
    <cellStyle name="Normal 2 5 3 4 2 3 4" xfId="8440"/>
    <cellStyle name="Normal 2 5 3 4 2 3 4 2" xfId="20884"/>
    <cellStyle name="Normal 2 5 3 4 2 3 4 2 2" xfId="45759"/>
    <cellStyle name="Normal 2 5 3 4 2 3 4 3" xfId="33326"/>
    <cellStyle name="Normal 2 5 3 4 2 3 5" xfId="12382"/>
    <cellStyle name="Normal 2 5 3 4 2 3 5 2" xfId="24816"/>
    <cellStyle name="Normal 2 5 3 4 2 3 5 2 2" xfId="49691"/>
    <cellStyle name="Normal 2 5 3 4 2 3 5 3" xfId="37258"/>
    <cellStyle name="Normal 2 5 3 4 2 3 6" xfId="7627"/>
    <cellStyle name="Normal 2 5 3 4 2 3 6 2" xfId="20075"/>
    <cellStyle name="Normal 2 5 3 4 2 3 6 2 2" xfId="44950"/>
    <cellStyle name="Normal 2 5 3 4 2 3 6 3" xfId="32517"/>
    <cellStyle name="Normal 2 5 3 4 2 3 7" xfId="3371"/>
    <cellStyle name="Normal 2 5 3 4 2 3 7 2" xfId="15877"/>
    <cellStyle name="Normal 2 5 3 4 2 3 7 2 2" xfId="40752"/>
    <cellStyle name="Normal 2 5 3 4 2 3 7 3" xfId="28311"/>
    <cellStyle name="Normal 2 5 3 4 2 3 8" xfId="14567"/>
    <cellStyle name="Normal 2 5 3 4 2 3 8 2" xfId="39442"/>
    <cellStyle name="Normal 2 5 3 4 2 3 9" xfId="27001"/>
    <cellStyle name="Normal 2 5 3 4 2 4" xfId="2392"/>
    <cellStyle name="Normal 2 5 3 4 2 4 2" xfId="6414"/>
    <cellStyle name="Normal 2 5 3 4 2 4 2 2" xfId="11429"/>
    <cellStyle name="Normal 2 5 3 4 2 4 2 2 2" xfId="23872"/>
    <cellStyle name="Normal 2 5 3 4 2 4 2 2 2 2" xfId="48747"/>
    <cellStyle name="Normal 2 5 3 4 2 4 2 2 3" xfId="36314"/>
    <cellStyle name="Normal 2 5 3 4 2 4 2 3" xfId="18865"/>
    <cellStyle name="Normal 2 5 3 4 2 4 2 3 2" xfId="43740"/>
    <cellStyle name="Normal 2 5 3 4 2 4 2 4" xfId="31307"/>
    <cellStyle name="Normal 2 5 3 4 2 4 3" xfId="12883"/>
    <cellStyle name="Normal 2 5 3 4 2 4 3 2" xfId="25317"/>
    <cellStyle name="Normal 2 5 3 4 2 4 3 2 2" xfId="50192"/>
    <cellStyle name="Normal 2 5 3 4 2 4 3 3" xfId="37759"/>
    <cellStyle name="Normal 2 5 3 4 2 4 4" xfId="9324"/>
    <cellStyle name="Normal 2 5 3 4 2 4 4 2" xfId="21767"/>
    <cellStyle name="Normal 2 5 3 4 2 4 4 2 2" xfId="46642"/>
    <cellStyle name="Normal 2 5 3 4 2 4 4 3" xfId="34209"/>
    <cellStyle name="Normal 2 5 3 4 2 4 5" xfId="4306"/>
    <cellStyle name="Normal 2 5 3 4 2 4 5 2" xfId="16760"/>
    <cellStyle name="Normal 2 5 3 4 2 4 5 2 2" xfId="41635"/>
    <cellStyle name="Normal 2 5 3 4 2 4 5 3" xfId="29202"/>
    <cellStyle name="Normal 2 5 3 4 2 4 6" xfId="15068"/>
    <cellStyle name="Normal 2 5 3 4 2 4 6 2" xfId="39943"/>
    <cellStyle name="Normal 2 5 3 4 2 4 7" xfId="27502"/>
    <cellStyle name="Normal 2 5 3 4 2 5" xfId="1225"/>
    <cellStyle name="Normal 2 5 3 4 2 5 2" xfId="10386"/>
    <cellStyle name="Normal 2 5 3 4 2 5 2 2" xfId="22829"/>
    <cellStyle name="Normal 2 5 3 4 2 5 2 2 2" xfId="47704"/>
    <cellStyle name="Normal 2 5 3 4 2 5 2 3" xfId="35271"/>
    <cellStyle name="Normal 2 5 3 4 2 5 3" xfId="5370"/>
    <cellStyle name="Normal 2 5 3 4 2 5 3 2" xfId="17822"/>
    <cellStyle name="Normal 2 5 3 4 2 5 3 2 2" xfId="42697"/>
    <cellStyle name="Normal 2 5 3 4 2 5 3 3" xfId="30264"/>
    <cellStyle name="Normal 2 5 3 4 2 5 4" xfId="14025"/>
    <cellStyle name="Normal 2 5 3 4 2 5 4 2" xfId="38900"/>
    <cellStyle name="Normal 2 5 3 4 2 5 5" xfId="26459"/>
    <cellStyle name="Normal 2 5 3 4 2 6" xfId="7947"/>
    <cellStyle name="Normal 2 5 3 4 2 6 2" xfId="20393"/>
    <cellStyle name="Normal 2 5 3 4 2 6 2 2" xfId="45268"/>
    <cellStyle name="Normal 2 5 3 4 2 6 3" xfId="32835"/>
    <cellStyle name="Normal 2 5 3 4 2 7" xfId="11840"/>
    <cellStyle name="Normal 2 5 3 4 2 7 2" xfId="24274"/>
    <cellStyle name="Normal 2 5 3 4 2 7 2 2" xfId="49149"/>
    <cellStyle name="Normal 2 5 3 4 2 7 3" xfId="36716"/>
    <cellStyle name="Normal 2 5 3 4 2 8" xfId="6917"/>
    <cellStyle name="Normal 2 5 3 4 2 8 2" xfId="19366"/>
    <cellStyle name="Normal 2 5 3 4 2 8 2 2" xfId="44241"/>
    <cellStyle name="Normal 2 5 3 4 2 8 3" xfId="31808"/>
    <cellStyle name="Normal 2 5 3 4 2 9" xfId="2868"/>
    <cellStyle name="Normal 2 5 3 4 2 9 2" xfId="15386"/>
    <cellStyle name="Normal 2 5 3 4 2 9 2 2" xfId="40261"/>
    <cellStyle name="Normal 2 5 3 4 2 9 3" xfId="27820"/>
    <cellStyle name="Normal 2 5 3 4 2_Degree data" xfId="2005"/>
    <cellStyle name="Normal 2 5 3 4 3" xfId="622"/>
    <cellStyle name="Normal 2 5 3 4 3 2" xfId="1418"/>
    <cellStyle name="Normal 2 5 3 4 3 2 2" xfId="9119"/>
    <cellStyle name="Normal 2 5 3 4 3 2 2 2" xfId="21562"/>
    <cellStyle name="Normal 2 5 3 4 3 2 2 2 2" xfId="46437"/>
    <cellStyle name="Normal 2 5 3 4 3 2 2 3" xfId="34004"/>
    <cellStyle name="Normal 2 5 3 4 3 2 3" xfId="4101"/>
    <cellStyle name="Normal 2 5 3 4 3 2 3 2" xfId="16555"/>
    <cellStyle name="Normal 2 5 3 4 3 2 3 2 2" xfId="41430"/>
    <cellStyle name="Normal 2 5 3 4 3 2 3 3" xfId="28997"/>
    <cellStyle name="Normal 2 5 3 4 3 2 4" xfId="14218"/>
    <cellStyle name="Normal 2 5 3 4 3 2 4 2" xfId="39093"/>
    <cellStyle name="Normal 2 5 3 4 3 2 5" xfId="26652"/>
    <cellStyle name="Normal 2 5 3 4 3 3" xfId="5563"/>
    <cellStyle name="Normal 2 5 3 4 3 3 2" xfId="10579"/>
    <cellStyle name="Normal 2 5 3 4 3 3 2 2" xfId="23022"/>
    <cellStyle name="Normal 2 5 3 4 3 3 2 2 2" xfId="47897"/>
    <cellStyle name="Normal 2 5 3 4 3 3 2 3" xfId="35464"/>
    <cellStyle name="Normal 2 5 3 4 3 3 3" xfId="18015"/>
    <cellStyle name="Normal 2 5 3 4 3 3 3 2" xfId="42890"/>
    <cellStyle name="Normal 2 5 3 4 3 3 4" xfId="30457"/>
    <cellStyle name="Normal 2 5 3 4 3 4" xfId="8235"/>
    <cellStyle name="Normal 2 5 3 4 3 4 2" xfId="20679"/>
    <cellStyle name="Normal 2 5 3 4 3 4 2 2" xfId="45554"/>
    <cellStyle name="Normal 2 5 3 4 3 4 3" xfId="33121"/>
    <cellStyle name="Normal 2 5 3 4 3 5" xfId="12033"/>
    <cellStyle name="Normal 2 5 3 4 3 5 2" xfId="24467"/>
    <cellStyle name="Normal 2 5 3 4 3 5 2 2" xfId="49342"/>
    <cellStyle name="Normal 2 5 3 4 3 5 3" xfId="36909"/>
    <cellStyle name="Normal 2 5 3 4 3 6" xfId="6712"/>
    <cellStyle name="Normal 2 5 3 4 3 6 2" xfId="19161"/>
    <cellStyle name="Normal 2 5 3 4 3 6 2 2" xfId="44036"/>
    <cellStyle name="Normal 2 5 3 4 3 6 3" xfId="31603"/>
    <cellStyle name="Normal 2 5 3 4 3 7" xfId="3166"/>
    <cellStyle name="Normal 2 5 3 4 3 7 2" xfId="15672"/>
    <cellStyle name="Normal 2 5 3 4 3 7 2 2" xfId="40547"/>
    <cellStyle name="Normal 2 5 3 4 3 7 3" xfId="28106"/>
    <cellStyle name="Normal 2 5 3 4 3 8" xfId="13429"/>
    <cellStyle name="Normal 2 5 3 4 3 8 2" xfId="38304"/>
    <cellStyle name="Normal 2 5 3 4 3 9" xfId="25863"/>
    <cellStyle name="Normal 2 5 3 4 4" xfId="1766"/>
    <cellStyle name="Normal 2 5 3 4 4 2" xfId="4504"/>
    <cellStyle name="Normal 2 5 3 4 4 2 2" xfId="9522"/>
    <cellStyle name="Normal 2 5 3 4 4 2 2 2" xfId="21965"/>
    <cellStyle name="Normal 2 5 3 4 4 2 2 2 2" xfId="46840"/>
    <cellStyle name="Normal 2 5 3 4 4 2 2 3" xfId="34407"/>
    <cellStyle name="Normal 2 5 3 4 4 2 3" xfId="16958"/>
    <cellStyle name="Normal 2 5 3 4 4 2 3 2" xfId="41833"/>
    <cellStyle name="Normal 2 5 3 4 4 2 4" xfId="29400"/>
    <cellStyle name="Normal 2 5 3 4 4 3" xfId="5912"/>
    <cellStyle name="Normal 2 5 3 4 4 3 2" xfId="10927"/>
    <cellStyle name="Normal 2 5 3 4 4 3 2 2" xfId="23370"/>
    <cellStyle name="Normal 2 5 3 4 4 3 2 2 2" xfId="48245"/>
    <cellStyle name="Normal 2 5 3 4 4 3 2 3" xfId="35812"/>
    <cellStyle name="Normal 2 5 3 4 4 3 3" xfId="18363"/>
    <cellStyle name="Normal 2 5 3 4 4 3 3 2" xfId="43238"/>
    <cellStyle name="Normal 2 5 3 4 4 3 4" xfId="30805"/>
    <cellStyle name="Normal 2 5 3 4 4 4" xfId="8638"/>
    <cellStyle name="Normal 2 5 3 4 4 4 2" xfId="21082"/>
    <cellStyle name="Normal 2 5 3 4 4 4 2 2" xfId="45957"/>
    <cellStyle name="Normal 2 5 3 4 4 4 3" xfId="33524"/>
    <cellStyle name="Normal 2 5 3 4 4 5" xfId="12381"/>
    <cellStyle name="Normal 2 5 3 4 4 5 2" xfId="24815"/>
    <cellStyle name="Normal 2 5 3 4 4 5 2 2" xfId="49690"/>
    <cellStyle name="Normal 2 5 3 4 4 5 3" xfId="37257"/>
    <cellStyle name="Normal 2 5 3 4 4 6" xfId="7115"/>
    <cellStyle name="Normal 2 5 3 4 4 6 2" xfId="19564"/>
    <cellStyle name="Normal 2 5 3 4 4 6 2 2" xfId="44439"/>
    <cellStyle name="Normal 2 5 3 4 4 6 3" xfId="32006"/>
    <cellStyle name="Normal 2 5 3 4 4 7" xfId="3569"/>
    <cellStyle name="Normal 2 5 3 4 4 7 2" xfId="16075"/>
    <cellStyle name="Normal 2 5 3 4 4 7 2 2" xfId="40950"/>
    <cellStyle name="Normal 2 5 3 4 4 7 3" xfId="28509"/>
    <cellStyle name="Normal 2 5 3 4 4 8" xfId="14566"/>
    <cellStyle name="Normal 2 5 3 4 4 8 2" xfId="39441"/>
    <cellStyle name="Normal 2 5 3 4 4 9" xfId="27000"/>
    <cellStyle name="Normal 2 5 3 4 5" xfId="2178"/>
    <cellStyle name="Normal 2 5 3 4 5 2" xfId="4811"/>
    <cellStyle name="Normal 2 5 3 4 5 2 2" xfId="9828"/>
    <cellStyle name="Normal 2 5 3 4 5 2 2 2" xfId="22271"/>
    <cellStyle name="Normal 2 5 3 4 5 2 2 2 2" xfId="47146"/>
    <cellStyle name="Normal 2 5 3 4 5 2 2 3" xfId="34713"/>
    <cellStyle name="Normal 2 5 3 4 5 2 3" xfId="17264"/>
    <cellStyle name="Normal 2 5 3 4 5 2 3 2" xfId="42139"/>
    <cellStyle name="Normal 2 5 3 4 5 2 4" xfId="29706"/>
    <cellStyle name="Normal 2 5 3 4 5 3" xfId="6209"/>
    <cellStyle name="Normal 2 5 3 4 5 3 2" xfId="11224"/>
    <cellStyle name="Normal 2 5 3 4 5 3 2 2" xfId="23667"/>
    <cellStyle name="Normal 2 5 3 4 5 3 2 2 2" xfId="48542"/>
    <cellStyle name="Normal 2 5 3 4 5 3 2 3" xfId="36109"/>
    <cellStyle name="Normal 2 5 3 4 5 3 3" xfId="18660"/>
    <cellStyle name="Normal 2 5 3 4 5 3 3 2" xfId="43535"/>
    <cellStyle name="Normal 2 5 3 4 5 3 4" xfId="31102"/>
    <cellStyle name="Normal 2 5 3 4 5 4" xfId="8121"/>
    <cellStyle name="Normal 2 5 3 4 5 4 2" xfId="20567"/>
    <cellStyle name="Normal 2 5 3 4 5 4 2 2" xfId="45442"/>
    <cellStyle name="Normal 2 5 3 4 5 4 3" xfId="33009"/>
    <cellStyle name="Normal 2 5 3 4 5 5" xfId="12678"/>
    <cellStyle name="Normal 2 5 3 4 5 5 2" xfId="25112"/>
    <cellStyle name="Normal 2 5 3 4 5 5 2 2" xfId="49987"/>
    <cellStyle name="Normal 2 5 3 4 5 5 3" xfId="37554"/>
    <cellStyle name="Normal 2 5 3 4 5 6" xfId="7422"/>
    <cellStyle name="Normal 2 5 3 4 5 6 2" xfId="19870"/>
    <cellStyle name="Normal 2 5 3 4 5 6 2 2" xfId="44745"/>
    <cellStyle name="Normal 2 5 3 4 5 6 3" xfId="32312"/>
    <cellStyle name="Normal 2 5 3 4 5 7" xfId="3051"/>
    <cellStyle name="Normal 2 5 3 4 5 7 2" xfId="15560"/>
    <cellStyle name="Normal 2 5 3 4 5 7 2 2" xfId="40435"/>
    <cellStyle name="Normal 2 5 3 4 5 7 3" xfId="27994"/>
    <cellStyle name="Normal 2 5 3 4 5 8" xfId="14863"/>
    <cellStyle name="Normal 2 5 3 4 5 8 2" xfId="39738"/>
    <cellStyle name="Normal 2 5 3 4 5 9" xfId="27297"/>
    <cellStyle name="Normal 2 5 3 4 6" xfId="1020"/>
    <cellStyle name="Normal 2 5 3 4 6 2" xfId="9007"/>
    <cellStyle name="Normal 2 5 3 4 6 2 2" xfId="21450"/>
    <cellStyle name="Normal 2 5 3 4 6 2 2 2" xfId="46325"/>
    <cellStyle name="Normal 2 5 3 4 6 2 3" xfId="33892"/>
    <cellStyle name="Normal 2 5 3 4 6 3" xfId="3989"/>
    <cellStyle name="Normal 2 5 3 4 6 3 2" xfId="16443"/>
    <cellStyle name="Normal 2 5 3 4 6 3 2 2" xfId="41318"/>
    <cellStyle name="Normal 2 5 3 4 6 3 3" xfId="28885"/>
    <cellStyle name="Normal 2 5 3 4 6 4" xfId="13820"/>
    <cellStyle name="Normal 2 5 3 4 6 4 2" xfId="38695"/>
    <cellStyle name="Normal 2 5 3 4 6 5" xfId="26254"/>
    <cellStyle name="Normal 2 5 3 4 7" xfId="5165"/>
    <cellStyle name="Normal 2 5 3 4 7 2" xfId="10181"/>
    <cellStyle name="Normal 2 5 3 4 7 2 2" xfId="22624"/>
    <cellStyle name="Normal 2 5 3 4 7 2 2 2" xfId="47499"/>
    <cellStyle name="Normal 2 5 3 4 7 2 3" xfId="35066"/>
    <cellStyle name="Normal 2 5 3 4 7 3" xfId="17617"/>
    <cellStyle name="Normal 2 5 3 4 7 3 2" xfId="42492"/>
    <cellStyle name="Normal 2 5 3 4 7 4" xfId="30059"/>
    <cellStyle name="Normal 2 5 3 4 8" xfId="7742"/>
    <cellStyle name="Normal 2 5 3 4 8 2" xfId="20188"/>
    <cellStyle name="Normal 2 5 3 4 8 2 2" xfId="45063"/>
    <cellStyle name="Normal 2 5 3 4 8 3" xfId="32630"/>
    <cellStyle name="Normal 2 5 3 4 9" xfId="11635"/>
    <cellStyle name="Normal 2 5 3 4 9 2" xfId="24069"/>
    <cellStyle name="Normal 2 5 3 4 9 2 2" xfId="48944"/>
    <cellStyle name="Normal 2 5 3 4 9 3" xfId="36511"/>
    <cellStyle name="Normal 2 5 3 4_Degree data" xfId="2006"/>
    <cellStyle name="Normal 2 5 3 5" xfId="366"/>
    <cellStyle name="Normal 2 5 3 5 10" xfId="13182"/>
    <cellStyle name="Normal 2 5 3 5 10 2" xfId="38057"/>
    <cellStyle name="Normal 2 5 3 5 11" xfId="25616"/>
    <cellStyle name="Normal 2 5 3 5 2" xfId="726"/>
    <cellStyle name="Normal 2 5 3 5 2 2" xfId="1420"/>
    <cellStyle name="Normal 2 5 3 5 2 2 2" xfId="9524"/>
    <cellStyle name="Normal 2 5 3 5 2 2 2 2" xfId="21967"/>
    <cellStyle name="Normal 2 5 3 5 2 2 2 2 2" xfId="46842"/>
    <cellStyle name="Normal 2 5 3 5 2 2 2 3" xfId="34409"/>
    <cellStyle name="Normal 2 5 3 5 2 2 3" xfId="4506"/>
    <cellStyle name="Normal 2 5 3 5 2 2 3 2" xfId="16960"/>
    <cellStyle name="Normal 2 5 3 5 2 2 3 2 2" xfId="41835"/>
    <cellStyle name="Normal 2 5 3 5 2 2 3 3" xfId="29402"/>
    <cellStyle name="Normal 2 5 3 5 2 2 4" xfId="14220"/>
    <cellStyle name="Normal 2 5 3 5 2 2 4 2" xfId="39095"/>
    <cellStyle name="Normal 2 5 3 5 2 2 5" xfId="26654"/>
    <cellStyle name="Normal 2 5 3 5 2 3" xfId="5565"/>
    <cellStyle name="Normal 2 5 3 5 2 3 2" xfId="10581"/>
    <cellStyle name="Normal 2 5 3 5 2 3 2 2" xfId="23024"/>
    <cellStyle name="Normal 2 5 3 5 2 3 2 2 2" xfId="47899"/>
    <cellStyle name="Normal 2 5 3 5 2 3 2 3" xfId="35466"/>
    <cellStyle name="Normal 2 5 3 5 2 3 3" xfId="18017"/>
    <cellStyle name="Normal 2 5 3 5 2 3 3 2" xfId="42892"/>
    <cellStyle name="Normal 2 5 3 5 2 3 4" xfId="30459"/>
    <cellStyle name="Normal 2 5 3 5 2 4" xfId="8640"/>
    <cellStyle name="Normal 2 5 3 5 2 4 2" xfId="21084"/>
    <cellStyle name="Normal 2 5 3 5 2 4 2 2" xfId="45959"/>
    <cellStyle name="Normal 2 5 3 5 2 4 3" xfId="33526"/>
    <cellStyle name="Normal 2 5 3 5 2 5" xfId="12035"/>
    <cellStyle name="Normal 2 5 3 5 2 5 2" xfId="24469"/>
    <cellStyle name="Normal 2 5 3 5 2 5 2 2" xfId="49344"/>
    <cellStyle name="Normal 2 5 3 5 2 5 3" xfId="36911"/>
    <cellStyle name="Normal 2 5 3 5 2 6" xfId="7117"/>
    <cellStyle name="Normal 2 5 3 5 2 6 2" xfId="19566"/>
    <cellStyle name="Normal 2 5 3 5 2 6 2 2" xfId="44441"/>
    <cellStyle name="Normal 2 5 3 5 2 6 3" xfId="32008"/>
    <cellStyle name="Normal 2 5 3 5 2 7" xfId="3571"/>
    <cellStyle name="Normal 2 5 3 5 2 7 2" xfId="16077"/>
    <cellStyle name="Normal 2 5 3 5 2 7 2 2" xfId="40952"/>
    <cellStyle name="Normal 2 5 3 5 2 7 3" xfId="28511"/>
    <cellStyle name="Normal 2 5 3 5 2 8" xfId="13529"/>
    <cellStyle name="Normal 2 5 3 5 2 8 2" xfId="38404"/>
    <cellStyle name="Normal 2 5 3 5 2 9" xfId="25963"/>
    <cellStyle name="Normal 2 5 3 5 3" xfId="1768"/>
    <cellStyle name="Normal 2 5 3 5 3 2" xfId="4911"/>
    <cellStyle name="Normal 2 5 3 5 3 2 2" xfId="9928"/>
    <cellStyle name="Normal 2 5 3 5 3 2 2 2" xfId="22371"/>
    <cellStyle name="Normal 2 5 3 5 3 2 2 2 2" xfId="47246"/>
    <cellStyle name="Normal 2 5 3 5 3 2 2 3" xfId="34813"/>
    <cellStyle name="Normal 2 5 3 5 3 2 3" xfId="17364"/>
    <cellStyle name="Normal 2 5 3 5 3 2 3 2" xfId="42239"/>
    <cellStyle name="Normal 2 5 3 5 3 2 4" xfId="29806"/>
    <cellStyle name="Normal 2 5 3 5 3 3" xfId="5914"/>
    <cellStyle name="Normal 2 5 3 5 3 3 2" xfId="10929"/>
    <cellStyle name="Normal 2 5 3 5 3 3 2 2" xfId="23372"/>
    <cellStyle name="Normal 2 5 3 5 3 3 2 2 2" xfId="48247"/>
    <cellStyle name="Normal 2 5 3 5 3 3 2 3" xfId="35814"/>
    <cellStyle name="Normal 2 5 3 5 3 3 3" xfId="18365"/>
    <cellStyle name="Normal 2 5 3 5 3 3 3 2" xfId="43240"/>
    <cellStyle name="Normal 2 5 3 5 3 3 4" xfId="30807"/>
    <cellStyle name="Normal 2 5 3 5 3 4" xfId="8335"/>
    <cellStyle name="Normal 2 5 3 5 3 4 2" xfId="20779"/>
    <cellStyle name="Normal 2 5 3 5 3 4 2 2" xfId="45654"/>
    <cellStyle name="Normal 2 5 3 5 3 4 3" xfId="33221"/>
    <cellStyle name="Normal 2 5 3 5 3 5" xfId="12383"/>
    <cellStyle name="Normal 2 5 3 5 3 5 2" xfId="24817"/>
    <cellStyle name="Normal 2 5 3 5 3 5 2 2" xfId="49692"/>
    <cellStyle name="Normal 2 5 3 5 3 5 3" xfId="37259"/>
    <cellStyle name="Normal 2 5 3 5 3 6" xfId="7522"/>
    <cellStyle name="Normal 2 5 3 5 3 6 2" xfId="19970"/>
    <cellStyle name="Normal 2 5 3 5 3 6 2 2" xfId="44845"/>
    <cellStyle name="Normal 2 5 3 5 3 6 3" xfId="32412"/>
    <cellStyle name="Normal 2 5 3 5 3 7" xfId="3266"/>
    <cellStyle name="Normal 2 5 3 5 3 7 2" xfId="15772"/>
    <cellStyle name="Normal 2 5 3 5 3 7 2 2" xfId="40647"/>
    <cellStyle name="Normal 2 5 3 5 3 7 3" xfId="28206"/>
    <cellStyle name="Normal 2 5 3 5 3 8" xfId="14568"/>
    <cellStyle name="Normal 2 5 3 5 3 8 2" xfId="39443"/>
    <cellStyle name="Normal 2 5 3 5 3 9" xfId="27002"/>
    <cellStyle name="Normal 2 5 3 5 4" xfId="2284"/>
    <cellStyle name="Normal 2 5 3 5 4 2" xfId="6309"/>
    <cellStyle name="Normal 2 5 3 5 4 2 2" xfId="11324"/>
    <cellStyle name="Normal 2 5 3 5 4 2 2 2" xfId="23767"/>
    <cellStyle name="Normal 2 5 3 5 4 2 2 2 2" xfId="48642"/>
    <cellStyle name="Normal 2 5 3 5 4 2 2 3" xfId="36209"/>
    <cellStyle name="Normal 2 5 3 5 4 2 3" xfId="18760"/>
    <cellStyle name="Normal 2 5 3 5 4 2 3 2" xfId="43635"/>
    <cellStyle name="Normal 2 5 3 5 4 2 4" xfId="31202"/>
    <cellStyle name="Normal 2 5 3 5 4 3" xfId="12778"/>
    <cellStyle name="Normal 2 5 3 5 4 3 2" xfId="25212"/>
    <cellStyle name="Normal 2 5 3 5 4 3 2 2" xfId="50087"/>
    <cellStyle name="Normal 2 5 3 5 4 3 3" xfId="37654"/>
    <cellStyle name="Normal 2 5 3 5 4 4" xfId="9219"/>
    <cellStyle name="Normal 2 5 3 5 4 4 2" xfId="21662"/>
    <cellStyle name="Normal 2 5 3 5 4 4 2 2" xfId="46537"/>
    <cellStyle name="Normal 2 5 3 5 4 4 3" xfId="34104"/>
    <cellStyle name="Normal 2 5 3 5 4 5" xfId="4201"/>
    <cellStyle name="Normal 2 5 3 5 4 5 2" xfId="16655"/>
    <cellStyle name="Normal 2 5 3 5 4 5 2 2" xfId="41530"/>
    <cellStyle name="Normal 2 5 3 5 4 5 3" xfId="29097"/>
    <cellStyle name="Normal 2 5 3 5 4 6" xfId="14963"/>
    <cellStyle name="Normal 2 5 3 5 4 6 2" xfId="39838"/>
    <cellStyle name="Normal 2 5 3 5 4 7" xfId="27397"/>
    <cellStyle name="Normal 2 5 3 5 5" xfId="1120"/>
    <cellStyle name="Normal 2 5 3 5 5 2" xfId="10281"/>
    <cellStyle name="Normal 2 5 3 5 5 2 2" xfId="22724"/>
    <cellStyle name="Normal 2 5 3 5 5 2 2 2" xfId="47599"/>
    <cellStyle name="Normal 2 5 3 5 5 2 3" xfId="35166"/>
    <cellStyle name="Normal 2 5 3 5 5 3" xfId="5265"/>
    <cellStyle name="Normal 2 5 3 5 5 3 2" xfId="17717"/>
    <cellStyle name="Normal 2 5 3 5 5 3 2 2" xfId="42592"/>
    <cellStyle name="Normal 2 5 3 5 5 3 3" xfId="30159"/>
    <cellStyle name="Normal 2 5 3 5 5 4" xfId="13920"/>
    <cellStyle name="Normal 2 5 3 5 5 4 2" xfId="38795"/>
    <cellStyle name="Normal 2 5 3 5 5 5" xfId="26354"/>
    <cellStyle name="Normal 2 5 3 5 6" xfId="7842"/>
    <cellStyle name="Normal 2 5 3 5 6 2" xfId="20288"/>
    <cellStyle name="Normal 2 5 3 5 6 2 2" xfId="45163"/>
    <cellStyle name="Normal 2 5 3 5 6 3" xfId="32730"/>
    <cellStyle name="Normal 2 5 3 5 7" xfId="11735"/>
    <cellStyle name="Normal 2 5 3 5 7 2" xfId="24169"/>
    <cellStyle name="Normal 2 5 3 5 7 2 2" xfId="49044"/>
    <cellStyle name="Normal 2 5 3 5 7 3" xfId="36611"/>
    <cellStyle name="Normal 2 5 3 5 8" xfId="6812"/>
    <cellStyle name="Normal 2 5 3 5 8 2" xfId="19261"/>
    <cellStyle name="Normal 2 5 3 5 8 2 2" xfId="44136"/>
    <cellStyle name="Normal 2 5 3 5 8 3" xfId="31703"/>
    <cellStyle name="Normal 2 5 3 5 9" xfId="2763"/>
    <cellStyle name="Normal 2 5 3 5 9 2" xfId="15281"/>
    <cellStyle name="Normal 2 5 3 5 9 2 2" xfId="40156"/>
    <cellStyle name="Normal 2 5 3 5 9 3" xfId="27715"/>
    <cellStyle name="Normal 2 5 3 5_Degree data" xfId="2004"/>
    <cellStyle name="Normal 2 5 3 6" xfId="225"/>
    <cellStyle name="Normal 2 5 3 6 10" xfId="13053"/>
    <cellStyle name="Normal 2 5 3 6 10 2" xfId="37928"/>
    <cellStyle name="Normal 2 5 3 6 11" xfId="25487"/>
    <cellStyle name="Normal 2 5 3 6 2" xfId="591"/>
    <cellStyle name="Normal 2 5 3 6 2 2" xfId="1421"/>
    <cellStyle name="Normal 2 5 3 6 2 2 2" xfId="9525"/>
    <cellStyle name="Normal 2 5 3 6 2 2 2 2" xfId="21968"/>
    <cellStyle name="Normal 2 5 3 6 2 2 2 2 2" xfId="46843"/>
    <cellStyle name="Normal 2 5 3 6 2 2 2 3" xfId="34410"/>
    <cellStyle name="Normal 2 5 3 6 2 2 3" xfId="4507"/>
    <cellStyle name="Normal 2 5 3 6 2 2 3 2" xfId="16961"/>
    <cellStyle name="Normal 2 5 3 6 2 2 3 2 2" xfId="41836"/>
    <cellStyle name="Normal 2 5 3 6 2 2 3 3" xfId="29403"/>
    <cellStyle name="Normal 2 5 3 6 2 2 4" xfId="14221"/>
    <cellStyle name="Normal 2 5 3 6 2 2 4 2" xfId="39096"/>
    <cellStyle name="Normal 2 5 3 6 2 2 5" xfId="26655"/>
    <cellStyle name="Normal 2 5 3 6 2 3" xfId="5566"/>
    <cellStyle name="Normal 2 5 3 6 2 3 2" xfId="10582"/>
    <cellStyle name="Normal 2 5 3 6 2 3 2 2" xfId="23025"/>
    <cellStyle name="Normal 2 5 3 6 2 3 2 2 2" xfId="47900"/>
    <cellStyle name="Normal 2 5 3 6 2 3 2 3" xfId="35467"/>
    <cellStyle name="Normal 2 5 3 6 2 3 3" xfId="18018"/>
    <cellStyle name="Normal 2 5 3 6 2 3 3 2" xfId="42893"/>
    <cellStyle name="Normal 2 5 3 6 2 3 4" xfId="30460"/>
    <cellStyle name="Normal 2 5 3 6 2 4" xfId="8641"/>
    <cellStyle name="Normal 2 5 3 6 2 4 2" xfId="21085"/>
    <cellStyle name="Normal 2 5 3 6 2 4 2 2" xfId="45960"/>
    <cellStyle name="Normal 2 5 3 6 2 4 3" xfId="33527"/>
    <cellStyle name="Normal 2 5 3 6 2 5" xfId="12036"/>
    <cellStyle name="Normal 2 5 3 6 2 5 2" xfId="24470"/>
    <cellStyle name="Normal 2 5 3 6 2 5 2 2" xfId="49345"/>
    <cellStyle name="Normal 2 5 3 6 2 5 3" xfId="36912"/>
    <cellStyle name="Normal 2 5 3 6 2 6" xfId="7118"/>
    <cellStyle name="Normal 2 5 3 6 2 6 2" xfId="19567"/>
    <cellStyle name="Normal 2 5 3 6 2 6 2 2" xfId="44442"/>
    <cellStyle name="Normal 2 5 3 6 2 6 3" xfId="32009"/>
    <cellStyle name="Normal 2 5 3 6 2 7" xfId="3572"/>
    <cellStyle name="Normal 2 5 3 6 2 7 2" xfId="16078"/>
    <cellStyle name="Normal 2 5 3 6 2 7 2 2" xfId="40953"/>
    <cellStyle name="Normal 2 5 3 6 2 7 3" xfId="28512"/>
    <cellStyle name="Normal 2 5 3 6 2 8" xfId="13400"/>
    <cellStyle name="Normal 2 5 3 6 2 8 2" xfId="38275"/>
    <cellStyle name="Normal 2 5 3 6 2 9" xfId="25834"/>
    <cellStyle name="Normal 2 5 3 6 3" xfId="1769"/>
    <cellStyle name="Normal 2 5 3 6 3 2" xfId="4782"/>
    <cellStyle name="Normal 2 5 3 6 3 2 2" xfId="9799"/>
    <cellStyle name="Normal 2 5 3 6 3 2 2 2" xfId="22242"/>
    <cellStyle name="Normal 2 5 3 6 3 2 2 2 2" xfId="47117"/>
    <cellStyle name="Normal 2 5 3 6 3 2 2 3" xfId="34684"/>
    <cellStyle name="Normal 2 5 3 6 3 2 3" xfId="17235"/>
    <cellStyle name="Normal 2 5 3 6 3 2 3 2" xfId="42110"/>
    <cellStyle name="Normal 2 5 3 6 3 2 4" xfId="29677"/>
    <cellStyle name="Normal 2 5 3 6 3 3" xfId="5915"/>
    <cellStyle name="Normal 2 5 3 6 3 3 2" xfId="10930"/>
    <cellStyle name="Normal 2 5 3 6 3 3 2 2" xfId="23373"/>
    <cellStyle name="Normal 2 5 3 6 3 3 2 2 2" xfId="48248"/>
    <cellStyle name="Normal 2 5 3 6 3 3 2 3" xfId="35815"/>
    <cellStyle name="Normal 2 5 3 6 3 3 3" xfId="18366"/>
    <cellStyle name="Normal 2 5 3 6 3 3 3 2" xfId="43241"/>
    <cellStyle name="Normal 2 5 3 6 3 3 4" xfId="30808"/>
    <cellStyle name="Normal 2 5 3 6 3 4" xfId="8876"/>
    <cellStyle name="Normal 2 5 3 6 3 4 2" xfId="21319"/>
    <cellStyle name="Normal 2 5 3 6 3 4 2 2" xfId="46194"/>
    <cellStyle name="Normal 2 5 3 6 3 4 3" xfId="33761"/>
    <cellStyle name="Normal 2 5 3 6 3 5" xfId="12384"/>
    <cellStyle name="Normal 2 5 3 6 3 5 2" xfId="24818"/>
    <cellStyle name="Normal 2 5 3 6 3 5 2 2" xfId="49693"/>
    <cellStyle name="Normal 2 5 3 6 3 5 3" xfId="37260"/>
    <cellStyle name="Normal 2 5 3 6 3 6" xfId="7393"/>
    <cellStyle name="Normal 2 5 3 6 3 6 2" xfId="19841"/>
    <cellStyle name="Normal 2 5 3 6 3 6 2 2" xfId="44716"/>
    <cellStyle name="Normal 2 5 3 6 3 6 3" xfId="32283"/>
    <cellStyle name="Normal 2 5 3 6 3 7" xfId="3858"/>
    <cellStyle name="Normal 2 5 3 6 3 7 2" xfId="16312"/>
    <cellStyle name="Normal 2 5 3 6 3 7 2 2" xfId="41187"/>
    <cellStyle name="Normal 2 5 3 6 3 7 3" xfId="28754"/>
    <cellStyle name="Normal 2 5 3 6 3 8" xfId="14569"/>
    <cellStyle name="Normal 2 5 3 6 3 8 2" xfId="39444"/>
    <cellStyle name="Normal 2 5 3 6 3 9" xfId="27003"/>
    <cellStyle name="Normal 2 5 3 6 4" xfId="2143"/>
    <cellStyle name="Normal 2 5 3 6 4 2" xfId="6180"/>
    <cellStyle name="Normal 2 5 3 6 4 2 2" xfId="11195"/>
    <cellStyle name="Normal 2 5 3 6 4 2 2 2" xfId="23638"/>
    <cellStyle name="Normal 2 5 3 6 4 2 2 2 2" xfId="48513"/>
    <cellStyle name="Normal 2 5 3 6 4 2 2 3" xfId="36080"/>
    <cellStyle name="Normal 2 5 3 6 4 2 3" xfId="18631"/>
    <cellStyle name="Normal 2 5 3 6 4 2 3 2" xfId="43506"/>
    <cellStyle name="Normal 2 5 3 6 4 2 4" xfId="31073"/>
    <cellStyle name="Normal 2 5 3 6 4 3" xfId="12649"/>
    <cellStyle name="Normal 2 5 3 6 4 3 2" xfId="25083"/>
    <cellStyle name="Normal 2 5 3 6 4 3 2 2" xfId="49958"/>
    <cellStyle name="Normal 2 5 3 6 4 3 3" xfId="37525"/>
    <cellStyle name="Normal 2 5 3 6 4 4" xfId="9090"/>
    <cellStyle name="Normal 2 5 3 6 4 4 2" xfId="21533"/>
    <cellStyle name="Normal 2 5 3 6 4 4 2 2" xfId="46408"/>
    <cellStyle name="Normal 2 5 3 6 4 4 3" xfId="33975"/>
    <cellStyle name="Normal 2 5 3 6 4 5" xfId="4072"/>
    <cellStyle name="Normal 2 5 3 6 4 5 2" xfId="16526"/>
    <cellStyle name="Normal 2 5 3 6 4 5 2 2" xfId="41401"/>
    <cellStyle name="Normal 2 5 3 6 4 5 3" xfId="28968"/>
    <cellStyle name="Normal 2 5 3 6 4 6" xfId="14834"/>
    <cellStyle name="Normal 2 5 3 6 4 6 2" xfId="39709"/>
    <cellStyle name="Normal 2 5 3 6 4 7" xfId="27268"/>
    <cellStyle name="Normal 2 5 3 6 5" xfId="991"/>
    <cellStyle name="Normal 2 5 3 6 5 2" xfId="10150"/>
    <cellStyle name="Normal 2 5 3 6 5 2 2" xfId="22593"/>
    <cellStyle name="Normal 2 5 3 6 5 2 2 2" xfId="47468"/>
    <cellStyle name="Normal 2 5 3 6 5 2 3" xfId="35035"/>
    <cellStyle name="Normal 2 5 3 6 5 3" xfId="5134"/>
    <cellStyle name="Normal 2 5 3 6 5 3 2" xfId="17586"/>
    <cellStyle name="Normal 2 5 3 6 5 3 2 2" xfId="42461"/>
    <cellStyle name="Normal 2 5 3 6 5 3 3" xfId="30028"/>
    <cellStyle name="Normal 2 5 3 6 5 4" xfId="13791"/>
    <cellStyle name="Normal 2 5 3 6 5 4 2" xfId="38666"/>
    <cellStyle name="Normal 2 5 3 6 5 5" xfId="26225"/>
    <cellStyle name="Normal 2 5 3 6 6" xfId="8206"/>
    <cellStyle name="Normal 2 5 3 6 6 2" xfId="20650"/>
    <cellStyle name="Normal 2 5 3 6 6 2 2" xfId="45525"/>
    <cellStyle name="Normal 2 5 3 6 6 3" xfId="33092"/>
    <cellStyle name="Normal 2 5 3 6 7" xfId="11606"/>
    <cellStyle name="Normal 2 5 3 6 7 2" xfId="24040"/>
    <cellStyle name="Normal 2 5 3 6 7 2 2" xfId="48915"/>
    <cellStyle name="Normal 2 5 3 6 7 3" xfId="36482"/>
    <cellStyle name="Normal 2 5 3 6 8" xfId="6683"/>
    <cellStyle name="Normal 2 5 3 6 8 2" xfId="19132"/>
    <cellStyle name="Normal 2 5 3 6 8 2 2" xfId="44007"/>
    <cellStyle name="Normal 2 5 3 6 8 3" xfId="31574"/>
    <cellStyle name="Normal 2 5 3 6 9" xfId="3137"/>
    <cellStyle name="Normal 2 5 3 6 9 2" xfId="15643"/>
    <cellStyle name="Normal 2 5 3 6 9 2 2" xfId="40518"/>
    <cellStyle name="Normal 2 5 3 6 9 3" xfId="28077"/>
    <cellStyle name="Normal 2 5 3 6_Degree data" xfId="2003"/>
    <cellStyle name="Normal 2 5 3 7" xfId="547"/>
    <cellStyle name="Normal 2 5 3 7 2" xfId="1412"/>
    <cellStyle name="Normal 2 5 3 7 2 2" xfId="9516"/>
    <cellStyle name="Normal 2 5 3 7 2 2 2" xfId="21959"/>
    <cellStyle name="Normal 2 5 3 7 2 2 2 2" xfId="46834"/>
    <cellStyle name="Normal 2 5 3 7 2 2 3" xfId="34401"/>
    <cellStyle name="Normal 2 5 3 7 2 3" xfId="4498"/>
    <cellStyle name="Normal 2 5 3 7 2 3 2" xfId="16952"/>
    <cellStyle name="Normal 2 5 3 7 2 3 2 2" xfId="41827"/>
    <cellStyle name="Normal 2 5 3 7 2 3 3" xfId="29394"/>
    <cellStyle name="Normal 2 5 3 7 2 4" xfId="14212"/>
    <cellStyle name="Normal 2 5 3 7 2 4 2" xfId="39087"/>
    <cellStyle name="Normal 2 5 3 7 2 5" xfId="26646"/>
    <cellStyle name="Normal 2 5 3 7 3" xfId="5557"/>
    <cellStyle name="Normal 2 5 3 7 3 2" xfId="10573"/>
    <cellStyle name="Normal 2 5 3 7 3 2 2" xfId="23016"/>
    <cellStyle name="Normal 2 5 3 7 3 2 2 2" xfId="47891"/>
    <cellStyle name="Normal 2 5 3 7 3 2 3" xfId="35458"/>
    <cellStyle name="Normal 2 5 3 7 3 3" xfId="18009"/>
    <cellStyle name="Normal 2 5 3 7 3 3 2" xfId="42884"/>
    <cellStyle name="Normal 2 5 3 7 3 4" xfId="30451"/>
    <cellStyle name="Normal 2 5 3 7 4" xfId="8632"/>
    <cellStyle name="Normal 2 5 3 7 4 2" xfId="21076"/>
    <cellStyle name="Normal 2 5 3 7 4 2 2" xfId="45951"/>
    <cellStyle name="Normal 2 5 3 7 4 3" xfId="33518"/>
    <cellStyle name="Normal 2 5 3 7 5" xfId="12027"/>
    <cellStyle name="Normal 2 5 3 7 5 2" xfId="24461"/>
    <cellStyle name="Normal 2 5 3 7 5 2 2" xfId="49336"/>
    <cellStyle name="Normal 2 5 3 7 5 3" xfId="36903"/>
    <cellStyle name="Normal 2 5 3 7 6" xfId="7109"/>
    <cellStyle name="Normal 2 5 3 7 6 2" xfId="19558"/>
    <cellStyle name="Normal 2 5 3 7 6 2 2" xfId="44433"/>
    <cellStyle name="Normal 2 5 3 7 6 3" xfId="32000"/>
    <cellStyle name="Normal 2 5 3 7 7" xfId="3563"/>
    <cellStyle name="Normal 2 5 3 7 7 2" xfId="16069"/>
    <cellStyle name="Normal 2 5 3 7 7 2 2" xfId="40944"/>
    <cellStyle name="Normal 2 5 3 7 7 3" xfId="28503"/>
    <cellStyle name="Normal 2 5 3 7 8" xfId="13357"/>
    <cellStyle name="Normal 2 5 3 7 8 2" xfId="38232"/>
    <cellStyle name="Normal 2 5 3 7 9" xfId="25791"/>
    <cellStyle name="Normal 2 5 3 8" xfId="1760"/>
    <cellStyle name="Normal 2 5 3 8 2" xfId="4739"/>
    <cellStyle name="Normal 2 5 3 8 2 2" xfId="9756"/>
    <cellStyle name="Normal 2 5 3 8 2 2 2" xfId="22199"/>
    <cellStyle name="Normal 2 5 3 8 2 2 2 2" xfId="47074"/>
    <cellStyle name="Normal 2 5 3 8 2 2 3" xfId="34641"/>
    <cellStyle name="Normal 2 5 3 8 2 3" xfId="17192"/>
    <cellStyle name="Normal 2 5 3 8 2 3 2" xfId="42067"/>
    <cellStyle name="Normal 2 5 3 8 2 4" xfId="29634"/>
    <cellStyle name="Normal 2 5 3 8 3" xfId="5906"/>
    <cellStyle name="Normal 2 5 3 8 3 2" xfId="10921"/>
    <cellStyle name="Normal 2 5 3 8 3 2 2" xfId="23364"/>
    <cellStyle name="Normal 2 5 3 8 3 2 2 2" xfId="48239"/>
    <cellStyle name="Normal 2 5 3 8 3 2 3" xfId="35806"/>
    <cellStyle name="Normal 2 5 3 8 3 3" xfId="18357"/>
    <cellStyle name="Normal 2 5 3 8 3 3 2" xfId="43232"/>
    <cellStyle name="Normal 2 5 3 8 3 4" xfId="30799"/>
    <cellStyle name="Normal 2 5 3 8 4" xfId="8015"/>
    <cellStyle name="Normal 2 5 3 8 4 2" xfId="20461"/>
    <cellStyle name="Normal 2 5 3 8 4 2 2" xfId="45336"/>
    <cellStyle name="Normal 2 5 3 8 4 3" xfId="32903"/>
    <cellStyle name="Normal 2 5 3 8 5" xfId="12375"/>
    <cellStyle name="Normal 2 5 3 8 5 2" xfId="24809"/>
    <cellStyle name="Normal 2 5 3 8 5 2 2" xfId="49684"/>
    <cellStyle name="Normal 2 5 3 8 5 3" xfId="37251"/>
    <cellStyle name="Normal 2 5 3 8 6" xfId="7350"/>
    <cellStyle name="Normal 2 5 3 8 6 2" xfId="19798"/>
    <cellStyle name="Normal 2 5 3 8 6 2 2" xfId="44673"/>
    <cellStyle name="Normal 2 5 3 8 6 3" xfId="32240"/>
    <cellStyle name="Normal 2 5 3 8 7" xfId="2939"/>
    <cellStyle name="Normal 2 5 3 8 7 2" xfId="15454"/>
    <cellStyle name="Normal 2 5 3 8 7 2 2" xfId="40329"/>
    <cellStyle name="Normal 2 5 3 8 7 3" xfId="27888"/>
    <cellStyle name="Normal 2 5 3 8 8" xfId="14560"/>
    <cellStyle name="Normal 2 5 3 8 8 2" xfId="39435"/>
    <cellStyle name="Normal 2 5 3 8 9" xfId="26994"/>
    <cellStyle name="Normal 2 5 3 9" xfId="2072"/>
    <cellStyle name="Normal 2 5 3 9 2" xfId="6137"/>
    <cellStyle name="Normal 2 5 3 9 2 2" xfId="11152"/>
    <cellStyle name="Normal 2 5 3 9 2 2 2" xfId="23595"/>
    <cellStyle name="Normal 2 5 3 9 2 2 2 2" xfId="48470"/>
    <cellStyle name="Normal 2 5 3 9 2 2 3" xfId="36037"/>
    <cellStyle name="Normal 2 5 3 9 2 3" xfId="18588"/>
    <cellStyle name="Normal 2 5 3 9 2 3 2" xfId="43463"/>
    <cellStyle name="Normal 2 5 3 9 2 4" xfId="31030"/>
    <cellStyle name="Normal 2 5 3 9 3" xfId="12606"/>
    <cellStyle name="Normal 2 5 3 9 3 2" xfId="25040"/>
    <cellStyle name="Normal 2 5 3 9 3 2 2" xfId="49915"/>
    <cellStyle name="Normal 2 5 3 9 3 3" xfId="37482"/>
    <cellStyle name="Normal 2 5 3 9 4" xfId="8901"/>
    <cellStyle name="Normal 2 5 3 9 4 2" xfId="21344"/>
    <cellStyle name="Normal 2 5 3 9 4 2 2" xfId="46219"/>
    <cellStyle name="Normal 2 5 3 9 4 3" xfId="33786"/>
    <cellStyle name="Normal 2 5 3 9 5" xfId="3883"/>
    <cellStyle name="Normal 2 5 3 9 5 2" xfId="16337"/>
    <cellStyle name="Normal 2 5 3 9 5 2 2" xfId="41212"/>
    <cellStyle name="Normal 2 5 3 9 5 3" xfId="28779"/>
    <cellStyle name="Normal 2 5 3 9 6" xfId="14791"/>
    <cellStyle name="Normal 2 5 3 9 6 2" xfId="39666"/>
    <cellStyle name="Normal 2 5 3 9 7" xfId="27225"/>
    <cellStyle name="Normal 2 5 3_Degree data" xfId="2377"/>
    <cellStyle name="Normal 2 5 4" xfId="62"/>
    <cellStyle name="Normal 2 5 4 10" xfId="964"/>
    <cellStyle name="Normal 2 5 4 10 2" xfId="11579"/>
    <cellStyle name="Normal 2 5 4 10 2 2" xfId="24013"/>
    <cellStyle name="Normal 2 5 4 10 2 2 2" xfId="48888"/>
    <cellStyle name="Normal 2 5 4 10 2 3" xfId="36455"/>
    <cellStyle name="Normal 2 5 4 10 3" xfId="10123"/>
    <cellStyle name="Normal 2 5 4 10 3 2" xfId="22566"/>
    <cellStyle name="Normal 2 5 4 10 3 2 2" xfId="47441"/>
    <cellStyle name="Normal 2 5 4 10 3 3" xfId="35008"/>
    <cellStyle name="Normal 2 5 4 10 4" xfId="5107"/>
    <cellStyle name="Normal 2 5 4 10 4 2" xfId="17559"/>
    <cellStyle name="Normal 2 5 4 10 4 2 2" xfId="42434"/>
    <cellStyle name="Normal 2 5 4 10 4 3" xfId="30001"/>
    <cellStyle name="Normal 2 5 4 10 5" xfId="13764"/>
    <cellStyle name="Normal 2 5 4 10 5 2" xfId="38639"/>
    <cellStyle name="Normal 2 5 4 10 6" xfId="26198"/>
    <cellStyle name="Normal 2 5 4 11" xfId="934"/>
    <cellStyle name="Normal 2 5 4 11 2" xfId="7731"/>
    <cellStyle name="Normal 2 5 4 11 2 2" xfId="20177"/>
    <cellStyle name="Normal 2 5 4 11 2 2 2" xfId="45052"/>
    <cellStyle name="Normal 2 5 4 11 2 3" xfId="32619"/>
    <cellStyle name="Normal 2 5 4 11 3" xfId="13734"/>
    <cellStyle name="Normal 2 5 4 11 3 2" xfId="38609"/>
    <cellStyle name="Normal 2 5 4 11 4" xfId="26168"/>
    <cellStyle name="Normal 2 5 4 12" xfId="11549"/>
    <cellStyle name="Normal 2 5 4 12 2" xfId="23983"/>
    <cellStyle name="Normal 2 5 4 12 2 2" xfId="48858"/>
    <cellStyle name="Normal 2 5 4 12 3" xfId="36425"/>
    <cellStyle name="Normal 2 5 4 13" xfId="6508"/>
    <cellStyle name="Normal 2 5 4 13 2" xfId="18957"/>
    <cellStyle name="Normal 2 5 4 13 2 2" xfId="43832"/>
    <cellStyle name="Normal 2 5 4 13 3" xfId="31399"/>
    <cellStyle name="Normal 2 5 4 14" xfId="2652"/>
    <cellStyle name="Normal 2 5 4 14 2" xfId="15170"/>
    <cellStyle name="Normal 2 5 4 14 2 2" xfId="40045"/>
    <cellStyle name="Normal 2 5 4 14 3" xfId="27604"/>
    <cellStyle name="Normal 2 5 4 15" xfId="12944"/>
    <cellStyle name="Normal 2 5 4 15 2" xfId="37819"/>
    <cellStyle name="Normal 2 5 4 16" xfId="25378"/>
    <cellStyle name="Normal 2 5 4 2" xfId="166"/>
    <cellStyle name="Normal 2 5 4 2 10" xfId="11681"/>
    <cellStyle name="Normal 2 5 4 2 10 2" xfId="24115"/>
    <cellStyle name="Normal 2 5 4 2 10 2 2" xfId="48990"/>
    <cellStyle name="Normal 2 5 4 2 10 3" xfId="36557"/>
    <cellStyle name="Normal 2 5 4 2 11" xfId="6541"/>
    <cellStyle name="Normal 2 5 4 2 11 2" xfId="18990"/>
    <cellStyle name="Normal 2 5 4 2 11 2 2" xfId="43865"/>
    <cellStyle name="Normal 2 5 4 2 11 3" xfId="31432"/>
    <cellStyle name="Normal 2 5 4 2 12" xfId="2709"/>
    <cellStyle name="Normal 2 5 4 2 12 2" xfId="15227"/>
    <cellStyle name="Normal 2 5 4 2 12 2 2" xfId="40102"/>
    <cellStyle name="Normal 2 5 4 2 12 3" xfId="27661"/>
    <cellStyle name="Normal 2 5 4 2 13" xfId="12996"/>
    <cellStyle name="Normal 2 5 4 2 13 2" xfId="37871"/>
    <cellStyle name="Normal 2 5 4 2 14" xfId="25430"/>
    <cellStyle name="Normal 2 5 4 2 2" xfId="519"/>
    <cellStyle name="Normal 2 5 4 2 2 10" xfId="2913"/>
    <cellStyle name="Normal 2 5 4 2 2 10 2" xfId="15431"/>
    <cellStyle name="Normal 2 5 4 2 2 10 2 2" xfId="40306"/>
    <cellStyle name="Normal 2 5 4 2 2 10 3" xfId="27865"/>
    <cellStyle name="Normal 2 5 4 2 2 11" xfId="13332"/>
    <cellStyle name="Normal 2 5 4 2 2 11 2" xfId="38207"/>
    <cellStyle name="Normal 2 5 4 2 2 12" xfId="25766"/>
    <cellStyle name="Normal 2 5 4 2 2 2" xfId="878"/>
    <cellStyle name="Normal 2 5 4 2 2 2 2" xfId="1424"/>
    <cellStyle name="Normal 2 5 4 2 2 2 2 2" xfId="9369"/>
    <cellStyle name="Normal 2 5 4 2 2 2 2 2 2" xfId="21812"/>
    <cellStyle name="Normal 2 5 4 2 2 2 2 2 2 2" xfId="46687"/>
    <cellStyle name="Normal 2 5 4 2 2 2 2 2 3" xfId="34254"/>
    <cellStyle name="Normal 2 5 4 2 2 2 2 3" xfId="4351"/>
    <cellStyle name="Normal 2 5 4 2 2 2 2 3 2" xfId="16805"/>
    <cellStyle name="Normal 2 5 4 2 2 2 2 3 2 2" xfId="41680"/>
    <cellStyle name="Normal 2 5 4 2 2 2 2 3 3" xfId="29247"/>
    <cellStyle name="Normal 2 5 4 2 2 2 2 4" xfId="14224"/>
    <cellStyle name="Normal 2 5 4 2 2 2 2 4 2" xfId="39099"/>
    <cellStyle name="Normal 2 5 4 2 2 2 2 5" xfId="26658"/>
    <cellStyle name="Normal 2 5 4 2 2 2 3" xfId="5569"/>
    <cellStyle name="Normal 2 5 4 2 2 2 3 2" xfId="10585"/>
    <cellStyle name="Normal 2 5 4 2 2 2 3 2 2" xfId="23028"/>
    <cellStyle name="Normal 2 5 4 2 2 2 3 2 2 2" xfId="47903"/>
    <cellStyle name="Normal 2 5 4 2 2 2 3 2 3" xfId="35470"/>
    <cellStyle name="Normal 2 5 4 2 2 2 3 3" xfId="18021"/>
    <cellStyle name="Normal 2 5 4 2 2 2 3 3 2" xfId="42896"/>
    <cellStyle name="Normal 2 5 4 2 2 2 3 4" xfId="30463"/>
    <cellStyle name="Normal 2 5 4 2 2 2 4" xfId="8485"/>
    <cellStyle name="Normal 2 5 4 2 2 2 4 2" xfId="20929"/>
    <cellStyle name="Normal 2 5 4 2 2 2 4 2 2" xfId="45804"/>
    <cellStyle name="Normal 2 5 4 2 2 2 4 3" xfId="33371"/>
    <cellStyle name="Normal 2 5 4 2 2 2 5" xfId="12039"/>
    <cellStyle name="Normal 2 5 4 2 2 2 5 2" xfId="24473"/>
    <cellStyle name="Normal 2 5 4 2 2 2 5 2 2" xfId="49348"/>
    <cellStyle name="Normal 2 5 4 2 2 2 5 3" xfId="36915"/>
    <cellStyle name="Normal 2 5 4 2 2 2 6" xfId="6962"/>
    <cellStyle name="Normal 2 5 4 2 2 2 6 2" xfId="19411"/>
    <cellStyle name="Normal 2 5 4 2 2 2 6 2 2" xfId="44286"/>
    <cellStyle name="Normal 2 5 4 2 2 2 6 3" xfId="31853"/>
    <cellStyle name="Normal 2 5 4 2 2 2 7" xfId="3416"/>
    <cellStyle name="Normal 2 5 4 2 2 2 7 2" xfId="15922"/>
    <cellStyle name="Normal 2 5 4 2 2 2 7 2 2" xfId="40797"/>
    <cellStyle name="Normal 2 5 4 2 2 2 7 3" xfId="28356"/>
    <cellStyle name="Normal 2 5 4 2 2 2 8" xfId="13679"/>
    <cellStyle name="Normal 2 5 4 2 2 2 8 2" xfId="38554"/>
    <cellStyle name="Normal 2 5 4 2 2 2 9" xfId="26113"/>
    <cellStyle name="Normal 2 5 4 2 2 3" xfId="1772"/>
    <cellStyle name="Normal 2 5 4 2 2 3 2" xfId="4510"/>
    <cellStyle name="Normal 2 5 4 2 2 3 2 2" xfId="9528"/>
    <cellStyle name="Normal 2 5 4 2 2 3 2 2 2" xfId="21971"/>
    <cellStyle name="Normal 2 5 4 2 2 3 2 2 2 2" xfId="46846"/>
    <cellStyle name="Normal 2 5 4 2 2 3 2 2 3" xfId="34413"/>
    <cellStyle name="Normal 2 5 4 2 2 3 2 3" xfId="16964"/>
    <cellStyle name="Normal 2 5 4 2 2 3 2 3 2" xfId="41839"/>
    <cellStyle name="Normal 2 5 4 2 2 3 2 4" xfId="29406"/>
    <cellStyle name="Normal 2 5 4 2 2 3 3" xfId="5918"/>
    <cellStyle name="Normal 2 5 4 2 2 3 3 2" xfId="10933"/>
    <cellStyle name="Normal 2 5 4 2 2 3 3 2 2" xfId="23376"/>
    <cellStyle name="Normal 2 5 4 2 2 3 3 2 2 2" xfId="48251"/>
    <cellStyle name="Normal 2 5 4 2 2 3 3 2 3" xfId="35818"/>
    <cellStyle name="Normal 2 5 4 2 2 3 3 3" xfId="18369"/>
    <cellStyle name="Normal 2 5 4 2 2 3 3 3 2" xfId="43244"/>
    <cellStyle name="Normal 2 5 4 2 2 3 3 4" xfId="30811"/>
    <cellStyle name="Normal 2 5 4 2 2 3 4" xfId="8644"/>
    <cellStyle name="Normal 2 5 4 2 2 3 4 2" xfId="21088"/>
    <cellStyle name="Normal 2 5 4 2 2 3 4 2 2" xfId="45963"/>
    <cellStyle name="Normal 2 5 4 2 2 3 4 3" xfId="33530"/>
    <cellStyle name="Normal 2 5 4 2 2 3 5" xfId="12387"/>
    <cellStyle name="Normal 2 5 4 2 2 3 5 2" xfId="24821"/>
    <cellStyle name="Normal 2 5 4 2 2 3 5 2 2" xfId="49696"/>
    <cellStyle name="Normal 2 5 4 2 2 3 5 3" xfId="37263"/>
    <cellStyle name="Normal 2 5 4 2 2 3 6" xfId="7121"/>
    <cellStyle name="Normal 2 5 4 2 2 3 6 2" xfId="19570"/>
    <cellStyle name="Normal 2 5 4 2 2 3 6 2 2" xfId="44445"/>
    <cellStyle name="Normal 2 5 4 2 2 3 6 3" xfId="32012"/>
    <cellStyle name="Normal 2 5 4 2 2 3 7" xfId="3575"/>
    <cellStyle name="Normal 2 5 4 2 2 3 7 2" xfId="16081"/>
    <cellStyle name="Normal 2 5 4 2 2 3 7 2 2" xfId="40956"/>
    <cellStyle name="Normal 2 5 4 2 2 3 7 3" xfId="28515"/>
    <cellStyle name="Normal 2 5 4 2 2 3 8" xfId="14572"/>
    <cellStyle name="Normal 2 5 4 2 2 3 8 2" xfId="39447"/>
    <cellStyle name="Normal 2 5 4 2 2 3 9" xfId="27006"/>
    <cellStyle name="Normal 2 5 4 2 2 4" xfId="2437"/>
    <cellStyle name="Normal 2 5 4 2 2 4 2" xfId="5061"/>
    <cellStyle name="Normal 2 5 4 2 2 4 2 2" xfId="10078"/>
    <cellStyle name="Normal 2 5 4 2 2 4 2 2 2" xfId="22521"/>
    <cellStyle name="Normal 2 5 4 2 2 4 2 2 2 2" xfId="47396"/>
    <cellStyle name="Normal 2 5 4 2 2 4 2 2 3" xfId="34963"/>
    <cellStyle name="Normal 2 5 4 2 2 4 2 3" xfId="17514"/>
    <cellStyle name="Normal 2 5 4 2 2 4 2 3 2" xfId="42389"/>
    <cellStyle name="Normal 2 5 4 2 2 4 2 4" xfId="29956"/>
    <cellStyle name="Normal 2 5 4 2 2 4 3" xfId="6459"/>
    <cellStyle name="Normal 2 5 4 2 2 4 3 2" xfId="11474"/>
    <cellStyle name="Normal 2 5 4 2 2 4 3 2 2" xfId="23917"/>
    <cellStyle name="Normal 2 5 4 2 2 4 3 2 2 2" xfId="48792"/>
    <cellStyle name="Normal 2 5 4 2 2 4 3 2 3" xfId="36359"/>
    <cellStyle name="Normal 2 5 4 2 2 4 3 3" xfId="18910"/>
    <cellStyle name="Normal 2 5 4 2 2 4 3 3 2" xfId="43785"/>
    <cellStyle name="Normal 2 5 4 2 2 4 3 4" xfId="31352"/>
    <cellStyle name="Normal 2 5 4 2 2 4 4" xfId="8166"/>
    <cellStyle name="Normal 2 5 4 2 2 4 4 2" xfId="20612"/>
    <cellStyle name="Normal 2 5 4 2 2 4 4 2 2" xfId="45487"/>
    <cellStyle name="Normal 2 5 4 2 2 4 4 3" xfId="33054"/>
    <cellStyle name="Normal 2 5 4 2 2 4 5" xfId="12928"/>
    <cellStyle name="Normal 2 5 4 2 2 4 5 2" xfId="25362"/>
    <cellStyle name="Normal 2 5 4 2 2 4 5 2 2" xfId="50237"/>
    <cellStyle name="Normal 2 5 4 2 2 4 5 3" xfId="37804"/>
    <cellStyle name="Normal 2 5 4 2 2 4 6" xfId="7672"/>
    <cellStyle name="Normal 2 5 4 2 2 4 6 2" xfId="20120"/>
    <cellStyle name="Normal 2 5 4 2 2 4 6 2 2" xfId="44995"/>
    <cellStyle name="Normal 2 5 4 2 2 4 6 3" xfId="32562"/>
    <cellStyle name="Normal 2 5 4 2 2 4 7" xfId="3096"/>
    <cellStyle name="Normal 2 5 4 2 2 4 7 2" xfId="15605"/>
    <cellStyle name="Normal 2 5 4 2 2 4 7 2 2" xfId="40480"/>
    <cellStyle name="Normal 2 5 4 2 2 4 7 3" xfId="28039"/>
    <cellStyle name="Normal 2 5 4 2 2 4 8" xfId="15113"/>
    <cellStyle name="Normal 2 5 4 2 2 4 8 2" xfId="39988"/>
    <cellStyle name="Normal 2 5 4 2 2 4 9" xfId="27547"/>
    <cellStyle name="Normal 2 5 4 2 2 5" xfId="1270"/>
    <cellStyle name="Normal 2 5 4 2 2 5 2" xfId="9052"/>
    <cellStyle name="Normal 2 5 4 2 2 5 2 2" xfId="21495"/>
    <cellStyle name="Normal 2 5 4 2 2 5 2 2 2" xfId="46370"/>
    <cellStyle name="Normal 2 5 4 2 2 5 2 3" xfId="33937"/>
    <cellStyle name="Normal 2 5 4 2 2 5 3" xfId="4034"/>
    <cellStyle name="Normal 2 5 4 2 2 5 3 2" xfId="16488"/>
    <cellStyle name="Normal 2 5 4 2 2 5 3 2 2" xfId="41363"/>
    <cellStyle name="Normal 2 5 4 2 2 5 3 3" xfId="28930"/>
    <cellStyle name="Normal 2 5 4 2 2 5 4" xfId="14070"/>
    <cellStyle name="Normal 2 5 4 2 2 5 4 2" xfId="38945"/>
    <cellStyle name="Normal 2 5 4 2 2 5 5" xfId="26504"/>
    <cellStyle name="Normal 2 5 4 2 2 6" xfId="5415"/>
    <cellStyle name="Normal 2 5 4 2 2 6 2" xfId="10431"/>
    <cellStyle name="Normal 2 5 4 2 2 6 2 2" xfId="22874"/>
    <cellStyle name="Normal 2 5 4 2 2 6 2 2 2" xfId="47749"/>
    <cellStyle name="Normal 2 5 4 2 2 6 2 3" xfId="35316"/>
    <cellStyle name="Normal 2 5 4 2 2 6 3" xfId="17867"/>
    <cellStyle name="Normal 2 5 4 2 2 6 3 2" xfId="42742"/>
    <cellStyle name="Normal 2 5 4 2 2 6 4" xfId="30309"/>
    <cellStyle name="Normal 2 5 4 2 2 7" xfId="7992"/>
    <cellStyle name="Normal 2 5 4 2 2 7 2" xfId="20438"/>
    <cellStyle name="Normal 2 5 4 2 2 7 2 2" xfId="45313"/>
    <cellStyle name="Normal 2 5 4 2 2 7 3" xfId="32880"/>
    <cellStyle name="Normal 2 5 4 2 2 8" xfId="11885"/>
    <cellStyle name="Normal 2 5 4 2 2 8 2" xfId="24319"/>
    <cellStyle name="Normal 2 5 4 2 2 8 2 2" xfId="49194"/>
    <cellStyle name="Normal 2 5 4 2 2 8 3" xfId="36761"/>
    <cellStyle name="Normal 2 5 4 2 2 9" xfId="6645"/>
    <cellStyle name="Normal 2 5 4 2 2 9 2" xfId="19094"/>
    <cellStyle name="Normal 2 5 4 2 2 9 2 2" xfId="43969"/>
    <cellStyle name="Normal 2 5 4 2 2 9 3" xfId="31536"/>
    <cellStyle name="Normal 2 5 4 2 2_Degree data" xfId="2000"/>
    <cellStyle name="Normal 2 5 4 2 3" xfId="412"/>
    <cellStyle name="Normal 2 5 4 2 3 10" xfId="13228"/>
    <cellStyle name="Normal 2 5 4 2 3 10 2" xfId="38103"/>
    <cellStyle name="Normal 2 5 4 2 3 11" xfId="25662"/>
    <cellStyle name="Normal 2 5 4 2 3 2" xfId="772"/>
    <cellStyle name="Normal 2 5 4 2 3 2 2" xfId="1425"/>
    <cellStyle name="Normal 2 5 4 2 3 2 2 2" xfId="9529"/>
    <cellStyle name="Normal 2 5 4 2 3 2 2 2 2" xfId="21972"/>
    <cellStyle name="Normal 2 5 4 2 3 2 2 2 2 2" xfId="46847"/>
    <cellStyle name="Normal 2 5 4 2 3 2 2 2 3" xfId="34414"/>
    <cellStyle name="Normal 2 5 4 2 3 2 2 3" xfId="4511"/>
    <cellStyle name="Normal 2 5 4 2 3 2 2 3 2" xfId="16965"/>
    <cellStyle name="Normal 2 5 4 2 3 2 2 3 2 2" xfId="41840"/>
    <cellStyle name="Normal 2 5 4 2 3 2 2 3 3" xfId="29407"/>
    <cellStyle name="Normal 2 5 4 2 3 2 2 4" xfId="14225"/>
    <cellStyle name="Normal 2 5 4 2 3 2 2 4 2" xfId="39100"/>
    <cellStyle name="Normal 2 5 4 2 3 2 2 5" xfId="26659"/>
    <cellStyle name="Normal 2 5 4 2 3 2 3" xfId="5570"/>
    <cellStyle name="Normal 2 5 4 2 3 2 3 2" xfId="10586"/>
    <cellStyle name="Normal 2 5 4 2 3 2 3 2 2" xfId="23029"/>
    <cellStyle name="Normal 2 5 4 2 3 2 3 2 2 2" xfId="47904"/>
    <cellStyle name="Normal 2 5 4 2 3 2 3 2 3" xfId="35471"/>
    <cellStyle name="Normal 2 5 4 2 3 2 3 3" xfId="18022"/>
    <cellStyle name="Normal 2 5 4 2 3 2 3 3 2" xfId="42897"/>
    <cellStyle name="Normal 2 5 4 2 3 2 3 4" xfId="30464"/>
    <cellStyle name="Normal 2 5 4 2 3 2 4" xfId="8645"/>
    <cellStyle name="Normal 2 5 4 2 3 2 4 2" xfId="21089"/>
    <cellStyle name="Normal 2 5 4 2 3 2 4 2 2" xfId="45964"/>
    <cellStyle name="Normal 2 5 4 2 3 2 4 3" xfId="33531"/>
    <cellStyle name="Normal 2 5 4 2 3 2 5" xfId="12040"/>
    <cellStyle name="Normal 2 5 4 2 3 2 5 2" xfId="24474"/>
    <cellStyle name="Normal 2 5 4 2 3 2 5 2 2" xfId="49349"/>
    <cellStyle name="Normal 2 5 4 2 3 2 5 3" xfId="36916"/>
    <cellStyle name="Normal 2 5 4 2 3 2 6" xfId="7122"/>
    <cellStyle name="Normal 2 5 4 2 3 2 6 2" xfId="19571"/>
    <cellStyle name="Normal 2 5 4 2 3 2 6 2 2" xfId="44446"/>
    <cellStyle name="Normal 2 5 4 2 3 2 6 3" xfId="32013"/>
    <cellStyle name="Normal 2 5 4 2 3 2 7" xfId="3576"/>
    <cellStyle name="Normal 2 5 4 2 3 2 7 2" xfId="16082"/>
    <cellStyle name="Normal 2 5 4 2 3 2 7 2 2" xfId="40957"/>
    <cellStyle name="Normal 2 5 4 2 3 2 7 3" xfId="28516"/>
    <cellStyle name="Normal 2 5 4 2 3 2 8" xfId="13575"/>
    <cellStyle name="Normal 2 5 4 2 3 2 8 2" xfId="38450"/>
    <cellStyle name="Normal 2 5 4 2 3 2 9" xfId="26009"/>
    <cellStyle name="Normal 2 5 4 2 3 3" xfId="1773"/>
    <cellStyle name="Normal 2 5 4 2 3 3 2" xfId="4957"/>
    <cellStyle name="Normal 2 5 4 2 3 3 2 2" xfId="9974"/>
    <cellStyle name="Normal 2 5 4 2 3 3 2 2 2" xfId="22417"/>
    <cellStyle name="Normal 2 5 4 2 3 3 2 2 2 2" xfId="47292"/>
    <cellStyle name="Normal 2 5 4 2 3 3 2 2 3" xfId="34859"/>
    <cellStyle name="Normal 2 5 4 2 3 3 2 3" xfId="17410"/>
    <cellStyle name="Normal 2 5 4 2 3 3 2 3 2" xfId="42285"/>
    <cellStyle name="Normal 2 5 4 2 3 3 2 4" xfId="29852"/>
    <cellStyle name="Normal 2 5 4 2 3 3 3" xfId="5919"/>
    <cellStyle name="Normal 2 5 4 2 3 3 3 2" xfId="10934"/>
    <cellStyle name="Normal 2 5 4 2 3 3 3 2 2" xfId="23377"/>
    <cellStyle name="Normal 2 5 4 2 3 3 3 2 2 2" xfId="48252"/>
    <cellStyle name="Normal 2 5 4 2 3 3 3 2 3" xfId="35819"/>
    <cellStyle name="Normal 2 5 4 2 3 3 3 3" xfId="18370"/>
    <cellStyle name="Normal 2 5 4 2 3 3 3 3 2" xfId="43245"/>
    <cellStyle name="Normal 2 5 4 2 3 3 3 4" xfId="30812"/>
    <cellStyle name="Normal 2 5 4 2 3 3 4" xfId="8381"/>
    <cellStyle name="Normal 2 5 4 2 3 3 4 2" xfId="20825"/>
    <cellStyle name="Normal 2 5 4 2 3 3 4 2 2" xfId="45700"/>
    <cellStyle name="Normal 2 5 4 2 3 3 4 3" xfId="33267"/>
    <cellStyle name="Normal 2 5 4 2 3 3 5" xfId="12388"/>
    <cellStyle name="Normal 2 5 4 2 3 3 5 2" xfId="24822"/>
    <cellStyle name="Normal 2 5 4 2 3 3 5 2 2" xfId="49697"/>
    <cellStyle name="Normal 2 5 4 2 3 3 5 3" xfId="37264"/>
    <cellStyle name="Normal 2 5 4 2 3 3 6" xfId="7568"/>
    <cellStyle name="Normal 2 5 4 2 3 3 6 2" xfId="20016"/>
    <cellStyle name="Normal 2 5 4 2 3 3 6 2 2" xfId="44891"/>
    <cellStyle name="Normal 2 5 4 2 3 3 6 3" xfId="32458"/>
    <cellStyle name="Normal 2 5 4 2 3 3 7" xfId="3312"/>
    <cellStyle name="Normal 2 5 4 2 3 3 7 2" xfId="15818"/>
    <cellStyle name="Normal 2 5 4 2 3 3 7 2 2" xfId="40693"/>
    <cellStyle name="Normal 2 5 4 2 3 3 7 3" xfId="28252"/>
    <cellStyle name="Normal 2 5 4 2 3 3 8" xfId="14573"/>
    <cellStyle name="Normal 2 5 4 2 3 3 8 2" xfId="39448"/>
    <cellStyle name="Normal 2 5 4 2 3 3 9" xfId="27007"/>
    <cellStyle name="Normal 2 5 4 2 3 4" xfId="2330"/>
    <cellStyle name="Normal 2 5 4 2 3 4 2" xfId="6355"/>
    <cellStyle name="Normal 2 5 4 2 3 4 2 2" xfId="11370"/>
    <cellStyle name="Normal 2 5 4 2 3 4 2 2 2" xfId="23813"/>
    <cellStyle name="Normal 2 5 4 2 3 4 2 2 2 2" xfId="48688"/>
    <cellStyle name="Normal 2 5 4 2 3 4 2 2 3" xfId="36255"/>
    <cellStyle name="Normal 2 5 4 2 3 4 2 3" xfId="18806"/>
    <cellStyle name="Normal 2 5 4 2 3 4 2 3 2" xfId="43681"/>
    <cellStyle name="Normal 2 5 4 2 3 4 2 4" xfId="31248"/>
    <cellStyle name="Normal 2 5 4 2 3 4 3" xfId="12824"/>
    <cellStyle name="Normal 2 5 4 2 3 4 3 2" xfId="25258"/>
    <cellStyle name="Normal 2 5 4 2 3 4 3 2 2" xfId="50133"/>
    <cellStyle name="Normal 2 5 4 2 3 4 3 3" xfId="37700"/>
    <cellStyle name="Normal 2 5 4 2 3 4 4" xfId="9265"/>
    <cellStyle name="Normal 2 5 4 2 3 4 4 2" xfId="21708"/>
    <cellStyle name="Normal 2 5 4 2 3 4 4 2 2" xfId="46583"/>
    <cellStyle name="Normal 2 5 4 2 3 4 4 3" xfId="34150"/>
    <cellStyle name="Normal 2 5 4 2 3 4 5" xfId="4247"/>
    <cellStyle name="Normal 2 5 4 2 3 4 5 2" xfId="16701"/>
    <cellStyle name="Normal 2 5 4 2 3 4 5 2 2" xfId="41576"/>
    <cellStyle name="Normal 2 5 4 2 3 4 5 3" xfId="29143"/>
    <cellStyle name="Normal 2 5 4 2 3 4 6" xfId="15009"/>
    <cellStyle name="Normal 2 5 4 2 3 4 6 2" xfId="39884"/>
    <cellStyle name="Normal 2 5 4 2 3 4 7" xfId="27443"/>
    <cellStyle name="Normal 2 5 4 2 3 5" xfId="1166"/>
    <cellStyle name="Normal 2 5 4 2 3 5 2" xfId="10327"/>
    <cellStyle name="Normal 2 5 4 2 3 5 2 2" xfId="22770"/>
    <cellStyle name="Normal 2 5 4 2 3 5 2 2 2" xfId="47645"/>
    <cellStyle name="Normal 2 5 4 2 3 5 2 3" xfId="35212"/>
    <cellStyle name="Normal 2 5 4 2 3 5 3" xfId="5311"/>
    <cellStyle name="Normal 2 5 4 2 3 5 3 2" xfId="17763"/>
    <cellStyle name="Normal 2 5 4 2 3 5 3 2 2" xfId="42638"/>
    <cellStyle name="Normal 2 5 4 2 3 5 3 3" xfId="30205"/>
    <cellStyle name="Normal 2 5 4 2 3 5 4" xfId="13966"/>
    <cellStyle name="Normal 2 5 4 2 3 5 4 2" xfId="38841"/>
    <cellStyle name="Normal 2 5 4 2 3 5 5" xfId="26400"/>
    <cellStyle name="Normal 2 5 4 2 3 6" xfId="7888"/>
    <cellStyle name="Normal 2 5 4 2 3 6 2" xfId="20334"/>
    <cellStyle name="Normal 2 5 4 2 3 6 2 2" xfId="45209"/>
    <cellStyle name="Normal 2 5 4 2 3 6 3" xfId="32776"/>
    <cellStyle name="Normal 2 5 4 2 3 7" xfId="11781"/>
    <cellStyle name="Normal 2 5 4 2 3 7 2" xfId="24215"/>
    <cellStyle name="Normal 2 5 4 2 3 7 2 2" xfId="49090"/>
    <cellStyle name="Normal 2 5 4 2 3 7 3" xfId="36657"/>
    <cellStyle name="Normal 2 5 4 2 3 8" xfId="6858"/>
    <cellStyle name="Normal 2 5 4 2 3 8 2" xfId="19307"/>
    <cellStyle name="Normal 2 5 4 2 3 8 2 2" xfId="44182"/>
    <cellStyle name="Normal 2 5 4 2 3 8 3" xfId="31749"/>
    <cellStyle name="Normal 2 5 4 2 3 9" xfId="2809"/>
    <cellStyle name="Normal 2 5 4 2 3 9 2" xfId="15327"/>
    <cellStyle name="Normal 2 5 4 2 3 9 2 2" xfId="40202"/>
    <cellStyle name="Normal 2 5 4 2 3 9 3" xfId="27761"/>
    <cellStyle name="Normal 2 5 4 2 3_Degree data" xfId="2050"/>
    <cellStyle name="Normal 2 5 4 2 4" xfId="310"/>
    <cellStyle name="Normal 2 5 4 2 4 2" xfId="1423"/>
    <cellStyle name="Normal 2 5 4 2 4 2 2" xfId="9165"/>
    <cellStyle name="Normal 2 5 4 2 4 2 2 2" xfId="21608"/>
    <cellStyle name="Normal 2 5 4 2 4 2 2 2 2" xfId="46483"/>
    <cellStyle name="Normal 2 5 4 2 4 2 2 3" xfId="34050"/>
    <cellStyle name="Normal 2 5 4 2 4 2 3" xfId="4147"/>
    <cellStyle name="Normal 2 5 4 2 4 2 3 2" xfId="16601"/>
    <cellStyle name="Normal 2 5 4 2 4 2 3 2 2" xfId="41476"/>
    <cellStyle name="Normal 2 5 4 2 4 2 3 3" xfId="29043"/>
    <cellStyle name="Normal 2 5 4 2 4 2 4" xfId="14223"/>
    <cellStyle name="Normal 2 5 4 2 4 2 4 2" xfId="39098"/>
    <cellStyle name="Normal 2 5 4 2 4 2 5" xfId="26657"/>
    <cellStyle name="Normal 2 5 4 2 4 3" xfId="5568"/>
    <cellStyle name="Normal 2 5 4 2 4 3 2" xfId="10584"/>
    <cellStyle name="Normal 2 5 4 2 4 3 2 2" xfId="23027"/>
    <cellStyle name="Normal 2 5 4 2 4 3 2 2 2" xfId="47902"/>
    <cellStyle name="Normal 2 5 4 2 4 3 2 3" xfId="35469"/>
    <cellStyle name="Normal 2 5 4 2 4 3 3" xfId="18020"/>
    <cellStyle name="Normal 2 5 4 2 4 3 3 2" xfId="42895"/>
    <cellStyle name="Normal 2 5 4 2 4 3 4" xfId="30462"/>
    <cellStyle name="Normal 2 5 4 2 4 4" xfId="8281"/>
    <cellStyle name="Normal 2 5 4 2 4 4 2" xfId="20725"/>
    <cellStyle name="Normal 2 5 4 2 4 4 2 2" xfId="45600"/>
    <cellStyle name="Normal 2 5 4 2 4 4 3" xfId="33167"/>
    <cellStyle name="Normal 2 5 4 2 4 5" xfId="12038"/>
    <cellStyle name="Normal 2 5 4 2 4 5 2" xfId="24472"/>
    <cellStyle name="Normal 2 5 4 2 4 5 2 2" xfId="49347"/>
    <cellStyle name="Normal 2 5 4 2 4 5 3" xfId="36914"/>
    <cellStyle name="Normal 2 5 4 2 4 6" xfId="6758"/>
    <cellStyle name="Normal 2 5 4 2 4 6 2" xfId="19207"/>
    <cellStyle name="Normal 2 5 4 2 4 6 2 2" xfId="44082"/>
    <cellStyle name="Normal 2 5 4 2 4 6 3" xfId="31649"/>
    <cellStyle name="Normal 2 5 4 2 4 7" xfId="3212"/>
    <cellStyle name="Normal 2 5 4 2 4 7 2" xfId="15718"/>
    <cellStyle name="Normal 2 5 4 2 4 7 2 2" xfId="40593"/>
    <cellStyle name="Normal 2 5 4 2 4 7 3" xfId="28152"/>
    <cellStyle name="Normal 2 5 4 2 4 8" xfId="13128"/>
    <cellStyle name="Normal 2 5 4 2 4 8 2" xfId="38003"/>
    <cellStyle name="Normal 2 5 4 2 4 9" xfId="25562"/>
    <cellStyle name="Normal 2 5 4 2 5" xfId="671"/>
    <cellStyle name="Normal 2 5 4 2 5 2" xfId="1771"/>
    <cellStyle name="Normal 2 5 4 2 5 2 2" xfId="9527"/>
    <cellStyle name="Normal 2 5 4 2 5 2 2 2" xfId="21970"/>
    <cellStyle name="Normal 2 5 4 2 5 2 2 2 2" xfId="46845"/>
    <cellStyle name="Normal 2 5 4 2 5 2 2 3" xfId="34412"/>
    <cellStyle name="Normal 2 5 4 2 5 2 3" xfId="4509"/>
    <cellStyle name="Normal 2 5 4 2 5 2 3 2" xfId="16963"/>
    <cellStyle name="Normal 2 5 4 2 5 2 3 2 2" xfId="41838"/>
    <cellStyle name="Normal 2 5 4 2 5 2 3 3" xfId="29405"/>
    <cellStyle name="Normal 2 5 4 2 5 2 4" xfId="14571"/>
    <cellStyle name="Normal 2 5 4 2 5 2 4 2" xfId="39446"/>
    <cellStyle name="Normal 2 5 4 2 5 2 5" xfId="27005"/>
    <cellStyle name="Normal 2 5 4 2 5 3" xfId="5917"/>
    <cellStyle name="Normal 2 5 4 2 5 3 2" xfId="10932"/>
    <cellStyle name="Normal 2 5 4 2 5 3 2 2" xfId="23375"/>
    <cellStyle name="Normal 2 5 4 2 5 3 2 2 2" xfId="48250"/>
    <cellStyle name="Normal 2 5 4 2 5 3 2 3" xfId="35817"/>
    <cellStyle name="Normal 2 5 4 2 5 3 3" xfId="18368"/>
    <cellStyle name="Normal 2 5 4 2 5 3 3 2" xfId="43243"/>
    <cellStyle name="Normal 2 5 4 2 5 3 4" xfId="30810"/>
    <cellStyle name="Normal 2 5 4 2 5 4" xfId="8643"/>
    <cellStyle name="Normal 2 5 4 2 5 4 2" xfId="21087"/>
    <cellStyle name="Normal 2 5 4 2 5 4 2 2" xfId="45962"/>
    <cellStyle name="Normal 2 5 4 2 5 4 3" xfId="33529"/>
    <cellStyle name="Normal 2 5 4 2 5 5" xfId="12386"/>
    <cellStyle name="Normal 2 5 4 2 5 5 2" xfId="24820"/>
    <cellStyle name="Normal 2 5 4 2 5 5 2 2" xfId="49695"/>
    <cellStyle name="Normal 2 5 4 2 5 5 3" xfId="37262"/>
    <cellStyle name="Normal 2 5 4 2 5 6" xfId="7120"/>
    <cellStyle name="Normal 2 5 4 2 5 6 2" xfId="19569"/>
    <cellStyle name="Normal 2 5 4 2 5 6 2 2" xfId="44444"/>
    <cellStyle name="Normal 2 5 4 2 5 6 3" xfId="32011"/>
    <cellStyle name="Normal 2 5 4 2 5 7" xfId="3574"/>
    <cellStyle name="Normal 2 5 4 2 5 7 2" xfId="16080"/>
    <cellStyle name="Normal 2 5 4 2 5 7 2 2" xfId="40955"/>
    <cellStyle name="Normal 2 5 4 2 5 7 3" xfId="28514"/>
    <cellStyle name="Normal 2 5 4 2 5 8" xfId="13475"/>
    <cellStyle name="Normal 2 5 4 2 5 8 2" xfId="38350"/>
    <cellStyle name="Normal 2 5 4 2 5 9" xfId="25909"/>
    <cellStyle name="Normal 2 5 4 2 6" xfId="2228"/>
    <cellStyle name="Normal 2 5 4 2 6 2" xfId="4857"/>
    <cellStyle name="Normal 2 5 4 2 6 2 2" xfId="9874"/>
    <cellStyle name="Normal 2 5 4 2 6 2 2 2" xfId="22317"/>
    <cellStyle name="Normal 2 5 4 2 6 2 2 2 2" xfId="47192"/>
    <cellStyle name="Normal 2 5 4 2 6 2 2 3" xfId="34759"/>
    <cellStyle name="Normal 2 5 4 2 6 2 3" xfId="17310"/>
    <cellStyle name="Normal 2 5 4 2 6 2 3 2" xfId="42185"/>
    <cellStyle name="Normal 2 5 4 2 6 2 4" xfId="29752"/>
    <cellStyle name="Normal 2 5 4 2 6 3" xfId="6255"/>
    <cellStyle name="Normal 2 5 4 2 6 3 2" xfId="11270"/>
    <cellStyle name="Normal 2 5 4 2 6 3 2 2" xfId="23713"/>
    <cellStyle name="Normal 2 5 4 2 6 3 2 2 2" xfId="48588"/>
    <cellStyle name="Normal 2 5 4 2 6 3 2 3" xfId="36155"/>
    <cellStyle name="Normal 2 5 4 2 6 3 3" xfId="18706"/>
    <cellStyle name="Normal 2 5 4 2 6 3 3 2" xfId="43581"/>
    <cellStyle name="Normal 2 5 4 2 6 3 4" xfId="31148"/>
    <cellStyle name="Normal 2 5 4 2 6 4" xfId="8062"/>
    <cellStyle name="Normal 2 5 4 2 6 4 2" xfId="20508"/>
    <cellStyle name="Normal 2 5 4 2 6 4 2 2" xfId="45383"/>
    <cellStyle name="Normal 2 5 4 2 6 4 3" xfId="32950"/>
    <cellStyle name="Normal 2 5 4 2 6 5" xfId="12724"/>
    <cellStyle name="Normal 2 5 4 2 6 5 2" xfId="25158"/>
    <cellStyle name="Normal 2 5 4 2 6 5 2 2" xfId="50033"/>
    <cellStyle name="Normal 2 5 4 2 6 5 3" xfId="37600"/>
    <cellStyle name="Normal 2 5 4 2 6 6" xfId="7468"/>
    <cellStyle name="Normal 2 5 4 2 6 6 2" xfId="19916"/>
    <cellStyle name="Normal 2 5 4 2 6 6 2 2" xfId="44791"/>
    <cellStyle name="Normal 2 5 4 2 6 6 3" xfId="32358"/>
    <cellStyle name="Normal 2 5 4 2 6 7" xfId="2989"/>
    <cellStyle name="Normal 2 5 4 2 6 7 2" xfId="15501"/>
    <cellStyle name="Normal 2 5 4 2 6 7 2 2" xfId="40376"/>
    <cellStyle name="Normal 2 5 4 2 6 7 3" xfId="27935"/>
    <cellStyle name="Normal 2 5 4 2 6 8" xfId="14909"/>
    <cellStyle name="Normal 2 5 4 2 6 8 2" xfId="39784"/>
    <cellStyle name="Normal 2 5 4 2 6 9" xfId="27343"/>
    <cellStyle name="Normal 2 5 4 2 7" xfId="1066"/>
    <cellStyle name="Normal 2 5 4 2 7 2" xfId="8948"/>
    <cellStyle name="Normal 2 5 4 2 7 2 2" xfId="21391"/>
    <cellStyle name="Normal 2 5 4 2 7 2 2 2" xfId="46266"/>
    <cellStyle name="Normal 2 5 4 2 7 2 3" xfId="33833"/>
    <cellStyle name="Normal 2 5 4 2 7 3" xfId="3930"/>
    <cellStyle name="Normal 2 5 4 2 7 3 2" xfId="16384"/>
    <cellStyle name="Normal 2 5 4 2 7 3 2 2" xfId="41259"/>
    <cellStyle name="Normal 2 5 4 2 7 3 3" xfId="28826"/>
    <cellStyle name="Normal 2 5 4 2 7 4" xfId="13866"/>
    <cellStyle name="Normal 2 5 4 2 7 4 2" xfId="38741"/>
    <cellStyle name="Normal 2 5 4 2 7 5" xfId="26300"/>
    <cellStyle name="Normal 2 5 4 2 8" xfId="5211"/>
    <cellStyle name="Normal 2 5 4 2 8 2" xfId="10227"/>
    <cellStyle name="Normal 2 5 4 2 8 2 2" xfId="22670"/>
    <cellStyle name="Normal 2 5 4 2 8 2 2 2" xfId="47545"/>
    <cellStyle name="Normal 2 5 4 2 8 2 3" xfId="35112"/>
    <cellStyle name="Normal 2 5 4 2 8 3" xfId="17663"/>
    <cellStyle name="Normal 2 5 4 2 8 3 2" xfId="42538"/>
    <cellStyle name="Normal 2 5 4 2 8 4" xfId="30105"/>
    <cellStyle name="Normal 2 5 4 2 9" xfId="7788"/>
    <cellStyle name="Normal 2 5 4 2 9 2" xfId="20234"/>
    <cellStyle name="Normal 2 5 4 2 9 2 2" xfId="45109"/>
    <cellStyle name="Normal 2 5 4 2 9 3" xfId="32676"/>
    <cellStyle name="Normal 2 5 4 2_Degree data" xfId="2001"/>
    <cellStyle name="Normal 2 5 4 3" xfId="196"/>
    <cellStyle name="Normal 2 5 4 3 10" xfId="6584"/>
    <cellStyle name="Normal 2 5 4 3 10 2" xfId="19033"/>
    <cellStyle name="Normal 2 5 4 3 10 2 2" xfId="43908"/>
    <cellStyle name="Normal 2 5 4 3 10 3" xfId="31475"/>
    <cellStyle name="Normal 2 5 4 3 11" xfId="2752"/>
    <cellStyle name="Normal 2 5 4 3 11 2" xfId="15270"/>
    <cellStyle name="Normal 2 5 4 3 11 2 2" xfId="40145"/>
    <cellStyle name="Normal 2 5 4 3 11 3" xfId="27704"/>
    <cellStyle name="Normal 2 5 4 3 12" xfId="13026"/>
    <cellStyle name="Normal 2 5 4 3 12 2" xfId="37901"/>
    <cellStyle name="Normal 2 5 4 3 13" xfId="25460"/>
    <cellStyle name="Normal 2 5 4 3 2" xfId="457"/>
    <cellStyle name="Normal 2 5 4 3 2 10" xfId="13271"/>
    <cellStyle name="Normal 2 5 4 3 2 10 2" xfId="38146"/>
    <cellStyle name="Normal 2 5 4 3 2 11" xfId="25705"/>
    <cellStyle name="Normal 2 5 4 3 2 2" xfId="817"/>
    <cellStyle name="Normal 2 5 4 3 2 2 2" xfId="1427"/>
    <cellStyle name="Normal 2 5 4 3 2 2 2 2" xfId="9531"/>
    <cellStyle name="Normal 2 5 4 3 2 2 2 2 2" xfId="21974"/>
    <cellStyle name="Normal 2 5 4 3 2 2 2 2 2 2" xfId="46849"/>
    <cellStyle name="Normal 2 5 4 3 2 2 2 2 3" xfId="34416"/>
    <cellStyle name="Normal 2 5 4 3 2 2 2 3" xfId="4513"/>
    <cellStyle name="Normal 2 5 4 3 2 2 2 3 2" xfId="16967"/>
    <cellStyle name="Normal 2 5 4 3 2 2 2 3 2 2" xfId="41842"/>
    <cellStyle name="Normal 2 5 4 3 2 2 2 3 3" xfId="29409"/>
    <cellStyle name="Normal 2 5 4 3 2 2 2 4" xfId="14227"/>
    <cellStyle name="Normal 2 5 4 3 2 2 2 4 2" xfId="39102"/>
    <cellStyle name="Normal 2 5 4 3 2 2 2 5" xfId="26661"/>
    <cellStyle name="Normal 2 5 4 3 2 2 3" xfId="5572"/>
    <cellStyle name="Normal 2 5 4 3 2 2 3 2" xfId="10588"/>
    <cellStyle name="Normal 2 5 4 3 2 2 3 2 2" xfId="23031"/>
    <cellStyle name="Normal 2 5 4 3 2 2 3 2 2 2" xfId="47906"/>
    <cellStyle name="Normal 2 5 4 3 2 2 3 2 3" xfId="35473"/>
    <cellStyle name="Normal 2 5 4 3 2 2 3 3" xfId="18024"/>
    <cellStyle name="Normal 2 5 4 3 2 2 3 3 2" xfId="42899"/>
    <cellStyle name="Normal 2 5 4 3 2 2 3 4" xfId="30466"/>
    <cellStyle name="Normal 2 5 4 3 2 2 4" xfId="8647"/>
    <cellStyle name="Normal 2 5 4 3 2 2 4 2" xfId="21091"/>
    <cellStyle name="Normal 2 5 4 3 2 2 4 2 2" xfId="45966"/>
    <cellStyle name="Normal 2 5 4 3 2 2 4 3" xfId="33533"/>
    <cellStyle name="Normal 2 5 4 3 2 2 5" xfId="12042"/>
    <cellStyle name="Normal 2 5 4 3 2 2 5 2" xfId="24476"/>
    <cellStyle name="Normal 2 5 4 3 2 2 5 2 2" xfId="49351"/>
    <cellStyle name="Normal 2 5 4 3 2 2 5 3" xfId="36918"/>
    <cellStyle name="Normal 2 5 4 3 2 2 6" xfId="7124"/>
    <cellStyle name="Normal 2 5 4 3 2 2 6 2" xfId="19573"/>
    <cellStyle name="Normal 2 5 4 3 2 2 6 2 2" xfId="44448"/>
    <cellStyle name="Normal 2 5 4 3 2 2 6 3" xfId="32015"/>
    <cellStyle name="Normal 2 5 4 3 2 2 7" xfId="3578"/>
    <cellStyle name="Normal 2 5 4 3 2 2 7 2" xfId="16084"/>
    <cellStyle name="Normal 2 5 4 3 2 2 7 2 2" xfId="40959"/>
    <cellStyle name="Normal 2 5 4 3 2 2 7 3" xfId="28518"/>
    <cellStyle name="Normal 2 5 4 3 2 2 8" xfId="13618"/>
    <cellStyle name="Normal 2 5 4 3 2 2 8 2" xfId="38493"/>
    <cellStyle name="Normal 2 5 4 3 2 2 9" xfId="26052"/>
    <cellStyle name="Normal 2 5 4 3 2 3" xfId="1775"/>
    <cellStyle name="Normal 2 5 4 3 2 3 2" xfId="5000"/>
    <cellStyle name="Normal 2 5 4 3 2 3 2 2" xfId="10017"/>
    <cellStyle name="Normal 2 5 4 3 2 3 2 2 2" xfId="22460"/>
    <cellStyle name="Normal 2 5 4 3 2 3 2 2 2 2" xfId="47335"/>
    <cellStyle name="Normal 2 5 4 3 2 3 2 2 3" xfId="34902"/>
    <cellStyle name="Normal 2 5 4 3 2 3 2 3" xfId="17453"/>
    <cellStyle name="Normal 2 5 4 3 2 3 2 3 2" xfId="42328"/>
    <cellStyle name="Normal 2 5 4 3 2 3 2 4" xfId="29895"/>
    <cellStyle name="Normal 2 5 4 3 2 3 3" xfId="5921"/>
    <cellStyle name="Normal 2 5 4 3 2 3 3 2" xfId="10936"/>
    <cellStyle name="Normal 2 5 4 3 2 3 3 2 2" xfId="23379"/>
    <cellStyle name="Normal 2 5 4 3 2 3 3 2 2 2" xfId="48254"/>
    <cellStyle name="Normal 2 5 4 3 2 3 3 2 3" xfId="35821"/>
    <cellStyle name="Normal 2 5 4 3 2 3 3 3" xfId="18372"/>
    <cellStyle name="Normal 2 5 4 3 2 3 3 3 2" xfId="43247"/>
    <cellStyle name="Normal 2 5 4 3 2 3 3 4" xfId="30814"/>
    <cellStyle name="Normal 2 5 4 3 2 3 4" xfId="8424"/>
    <cellStyle name="Normal 2 5 4 3 2 3 4 2" xfId="20868"/>
    <cellStyle name="Normal 2 5 4 3 2 3 4 2 2" xfId="45743"/>
    <cellStyle name="Normal 2 5 4 3 2 3 4 3" xfId="33310"/>
    <cellStyle name="Normal 2 5 4 3 2 3 5" xfId="12390"/>
    <cellStyle name="Normal 2 5 4 3 2 3 5 2" xfId="24824"/>
    <cellStyle name="Normal 2 5 4 3 2 3 5 2 2" xfId="49699"/>
    <cellStyle name="Normal 2 5 4 3 2 3 5 3" xfId="37266"/>
    <cellStyle name="Normal 2 5 4 3 2 3 6" xfId="7611"/>
    <cellStyle name="Normal 2 5 4 3 2 3 6 2" xfId="20059"/>
    <cellStyle name="Normal 2 5 4 3 2 3 6 2 2" xfId="44934"/>
    <cellStyle name="Normal 2 5 4 3 2 3 6 3" xfId="32501"/>
    <cellStyle name="Normal 2 5 4 3 2 3 7" xfId="3355"/>
    <cellStyle name="Normal 2 5 4 3 2 3 7 2" xfId="15861"/>
    <cellStyle name="Normal 2 5 4 3 2 3 7 2 2" xfId="40736"/>
    <cellStyle name="Normal 2 5 4 3 2 3 7 3" xfId="28295"/>
    <cellStyle name="Normal 2 5 4 3 2 3 8" xfId="14575"/>
    <cellStyle name="Normal 2 5 4 3 2 3 8 2" xfId="39450"/>
    <cellStyle name="Normal 2 5 4 3 2 3 9" xfId="27009"/>
    <cellStyle name="Normal 2 5 4 3 2 4" xfId="2375"/>
    <cellStyle name="Normal 2 5 4 3 2 4 2" xfId="6398"/>
    <cellStyle name="Normal 2 5 4 3 2 4 2 2" xfId="11413"/>
    <cellStyle name="Normal 2 5 4 3 2 4 2 2 2" xfId="23856"/>
    <cellStyle name="Normal 2 5 4 3 2 4 2 2 2 2" xfId="48731"/>
    <cellStyle name="Normal 2 5 4 3 2 4 2 2 3" xfId="36298"/>
    <cellStyle name="Normal 2 5 4 3 2 4 2 3" xfId="18849"/>
    <cellStyle name="Normal 2 5 4 3 2 4 2 3 2" xfId="43724"/>
    <cellStyle name="Normal 2 5 4 3 2 4 2 4" xfId="31291"/>
    <cellStyle name="Normal 2 5 4 3 2 4 3" xfId="12867"/>
    <cellStyle name="Normal 2 5 4 3 2 4 3 2" xfId="25301"/>
    <cellStyle name="Normal 2 5 4 3 2 4 3 2 2" xfId="50176"/>
    <cellStyle name="Normal 2 5 4 3 2 4 3 3" xfId="37743"/>
    <cellStyle name="Normal 2 5 4 3 2 4 4" xfId="9308"/>
    <cellStyle name="Normal 2 5 4 3 2 4 4 2" xfId="21751"/>
    <cellStyle name="Normal 2 5 4 3 2 4 4 2 2" xfId="46626"/>
    <cellStyle name="Normal 2 5 4 3 2 4 4 3" xfId="34193"/>
    <cellStyle name="Normal 2 5 4 3 2 4 5" xfId="4290"/>
    <cellStyle name="Normal 2 5 4 3 2 4 5 2" xfId="16744"/>
    <cellStyle name="Normal 2 5 4 3 2 4 5 2 2" xfId="41619"/>
    <cellStyle name="Normal 2 5 4 3 2 4 5 3" xfId="29186"/>
    <cellStyle name="Normal 2 5 4 3 2 4 6" xfId="15052"/>
    <cellStyle name="Normal 2 5 4 3 2 4 6 2" xfId="39927"/>
    <cellStyle name="Normal 2 5 4 3 2 4 7" xfId="27486"/>
    <cellStyle name="Normal 2 5 4 3 2 5" xfId="1209"/>
    <cellStyle name="Normal 2 5 4 3 2 5 2" xfId="10370"/>
    <cellStyle name="Normal 2 5 4 3 2 5 2 2" xfId="22813"/>
    <cellStyle name="Normal 2 5 4 3 2 5 2 2 2" xfId="47688"/>
    <cellStyle name="Normal 2 5 4 3 2 5 2 3" xfId="35255"/>
    <cellStyle name="Normal 2 5 4 3 2 5 3" xfId="5354"/>
    <cellStyle name="Normal 2 5 4 3 2 5 3 2" xfId="17806"/>
    <cellStyle name="Normal 2 5 4 3 2 5 3 2 2" xfId="42681"/>
    <cellStyle name="Normal 2 5 4 3 2 5 3 3" xfId="30248"/>
    <cellStyle name="Normal 2 5 4 3 2 5 4" xfId="14009"/>
    <cellStyle name="Normal 2 5 4 3 2 5 4 2" xfId="38884"/>
    <cellStyle name="Normal 2 5 4 3 2 5 5" xfId="26443"/>
    <cellStyle name="Normal 2 5 4 3 2 6" xfId="7931"/>
    <cellStyle name="Normal 2 5 4 3 2 6 2" xfId="20377"/>
    <cellStyle name="Normal 2 5 4 3 2 6 2 2" xfId="45252"/>
    <cellStyle name="Normal 2 5 4 3 2 6 3" xfId="32819"/>
    <cellStyle name="Normal 2 5 4 3 2 7" xfId="11824"/>
    <cellStyle name="Normal 2 5 4 3 2 7 2" xfId="24258"/>
    <cellStyle name="Normal 2 5 4 3 2 7 2 2" xfId="49133"/>
    <cellStyle name="Normal 2 5 4 3 2 7 3" xfId="36700"/>
    <cellStyle name="Normal 2 5 4 3 2 8" xfId="6901"/>
    <cellStyle name="Normal 2 5 4 3 2 8 2" xfId="19350"/>
    <cellStyle name="Normal 2 5 4 3 2 8 2 2" xfId="44225"/>
    <cellStyle name="Normal 2 5 4 3 2 8 3" xfId="31792"/>
    <cellStyle name="Normal 2 5 4 3 2 9" xfId="2852"/>
    <cellStyle name="Normal 2 5 4 3 2 9 2" xfId="15370"/>
    <cellStyle name="Normal 2 5 4 3 2 9 2 2" xfId="40245"/>
    <cellStyle name="Normal 2 5 4 3 2 9 3" xfId="27804"/>
    <cellStyle name="Normal 2 5 4 3 2_Degree data" xfId="2105"/>
    <cellStyle name="Normal 2 5 4 3 3" xfId="355"/>
    <cellStyle name="Normal 2 5 4 3 3 2" xfId="1426"/>
    <cellStyle name="Normal 2 5 4 3 3 2 2" xfId="9208"/>
    <cellStyle name="Normal 2 5 4 3 3 2 2 2" xfId="21651"/>
    <cellStyle name="Normal 2 5 4 3 3 2 2 2 2" xfId="46526"/>
    <cellStyle name="Normal 2 5 4 3 3 2 2 3" xfId="34093"/>
    <cellStyle name="Normal 2 5 4 3 3 2 3" xfId="4190"/>
    <cellStyle name="Normal 2 5 4 3 3 2 3 2" xfId="16644"/>
    <cellStyle name="Normal 2 5 4 3 3 2 3 2 2" xfId="41519"/>
    <cellStyle name="Normal 2 5 4 3 3 2 3 3" xfId="29086"/>
    <cellStyle name="Normal 2 5 4 3 3 2 4" xfId="14226"/>
    <cellStyle name="Normal 2 5 4 3 3 2 4 2" xfId="39101"/>
    <cellStyle name="Normal 2 5 4 3 3 2 5" xfId="26660"/>
    <cellStyle name="Normal 2 5 4 3 3 3" xfId="5571"/>
    <cellStyle name="Normal 2 5 4 3 3 3 2" xfId="10587"/>
    <cellStyle name="Normal 2 5 4 3 3 3 2 2" xfId="23030"/>
    <cellStyle name="Normal 2 5 4 3 3 3 2 2 2" xfId="47905"/>
    <cellStyle name="Normal 2 5 4 3 3 3 2 3" xfId="35472"/>
    <cellStyle name="Normal 2 5 4 3 3 3 3" xfId="18023"/>
    <cellStyle name="Normal 2 5 4 3 3 3 3 2" xfId="42898"/>
    <cellStyle name="Normal 2 5 4 3 3 3 4" xfId="30465"/>
    <cellStyle name="Normal 2 5 4 3 3 4" xfId="8324"/>
    <cellStyle name="Normal 2 5 4 3 3 4 2" xfId="20768"/>
    <cellStyle name="Normal 2 5 4 3 3 4 2 2" xfId="45643"/>
    <cellStyle name="Normal 2 5 4 3 3 4 3" xfId="33210"/>
    <cellStyle name="Normal 2 5 4 3 3 5" xfId="12041"/>
    <cellStyle name="Normal 2 5 4 3 3 5 2" xfId="24475"/>
    <cellStyle name="Normal 2 5 4 3 3 5 2 2" xfId="49350"/>
    <cellStyle name="Normal 2 5 4 3 3 5 3" xfId="36917"/>
    <cellStyle name="Normal 2 5 4 3 3 6" xfId="6801"/>
    <cellStyle name="Normal 2 5 4 3 3 6 2" xfId="19250"/>
    <cellStyle name="Normal 2 5 4 3 3 6 2 2" xfId="44125"/>
    <cellStyle name="Normal 2 5 4 3 3 6 3" xfId="31692"/>
    <cellStyle name="Normal 2 5 4 3 3 7" xfId="3255"/>
    <cellStyle name="Normal 2 5 4 3 3 7 2" xfId="15761"/>
    <cellStyle name="Normal 2 5 4 3 3 7 2 2" xfId="40636"/>
    <cellStyle name="Normal 2 5 4 3 3 7 3" xfId="28195"/>
    <cellStyle name="Normal 2 5 4 3 3 8" xfId="13171"/>
    <cellStyle name="Normal 2 5 4 3 3 8 2" xfId="38046"/>
    <cellStyle name="Normal 2 5 4 3 3 9" xfId="25605"/>
    <cellStyle name="Normal 2 5 4 3 4" xfId="715"/>
    <cellStyle name="Normal 2 5 4 3 4 2" xfId="1774"/>
    <cellStyle name="Normal 2 5 4 3 4 2 2" xfId="9530"/>
    <cellStyle name="Normal 2 5 4 3 4 2 2 2" xfId="21973"/>
    <cellStyle name="Normal 2 5 4 3 4 2 2 2 2" xfId="46848"/>
    <cellStyle name="Normal 2 5 4 3 4 2 2 3" xfId="34415"/>
    <cellStyle name="Normal 2 5 4 3 4 2 3" xfId="4512"/>
    <cellStyle name="Normal 2 5 4 3 4 2 3 2" xfId="16966"/>
    <cellStyle name="Normal 2 5 4 3 4 2 3 2 2" xfId="41841"/>
    <cellStyle name="Normal 2 5 4 3 4 2 3 3" xfId="29408"/>
    <cellStyle name="Normal 2 5 4 3 4 2 4" xfId="14574"/>
    <cellStyle name="Normal 2 5 4 3 4 2 4 2" xfId="39449"/>
    <cellStyle name="Normal 2 5 4 3 4 2 5" xfId="27008"/>
    <cellStyle name="Normal 2 5 4 3 4 3" xfId="5920"/>
    <cellStyle name="Normal 2 5 4 3 4 3 2" xfId="10935"/>
    <cellStyle name="Normal 2 5 4 3 4 3 2 2" xfId="23378"/>
    <cellStyle name="Normal 2 5 4 3 4 3 2 2 2" xfId="48253"/>
    <cellStyle name="Normal 2 5 4 3 4 3 2 3" xfId="35820"/>
    <cellStyle name="Normal 2 5 4 3 4 3 3" xfId="18371"/>
    <cellStyle name="Normal 2 5 4 3 4 3 3 2" xfId="43246"/>
    <cellStyle name="Normal 2 5 4 3 4 3 4" xfId="30813"/>
    <cellStyle name="Normal 2 5 4 3 4 4" xfId="8646"/>
    <cellStyle name="Normal 2 5 4 3 4 4 2" xfId="21090"/>
    <cellStyle name="Normal 2 5 4 3 4 4 2 2" xfId="45965"/>
    <cellStyle name="Normal 2 5 4 3 4 4 3" xfId="33532"/>
    <cellStyle name="Normal 2 5 4 3 4 5" xfId="12389"/>
    <cellStyle name="Normal 2 5 4 3 4 5 2" xfId="24823"/>
    <cellStyle name="Normal 2 5 4 3 4 5 2 2" xfId="49698"/>
    <cellStyle name="Normal 2 5 4 3 4 5 3" xfId="37265"/>
    <cellStyle name="Normal 2 5 4 3 4 6" xfId="7123"/>
    <cellStyle name="Normal 2 5 4 3 4 6 2" xfId="19572"/>
    <cellStyle name="Normal 2 5 4 3 4 6 2 2" xfId="44447"/>
    <cellStyle name="Normal 2 5 4 3 4 6 3" xfId="32014"/>
    <cellStyle name="Normal 2 5 4 3 4 7" xfId="3577"/>
    <cellStyle name="Normal 2 5 4 3 4 7 2" xfId="16083"/>
    <cellStyle name="Normal 2 5 4 3 4 7 2 2" xfId="40958"/>
    <cellStyle name="Normal 2 5 4 3 4 7 3" xfId="28517"/>
    <cellStyle name="Normal 2 5 4 3 4 8" xfId="13518"/>
    <cellStyle name="Normal 2 5 4 3 4 8 2" xfId="38393"/>
    <cellStyle name="Normal 2 5 4 3 4 9" xfId="25952"/>
    <cellStyle name="Normal 2 5 4 3 5" xfId="2273"/>
    <cellStyle name="Normal 2 5 4 3 5 2" xfId="4900"/>
    <cellStyle name="Normal 2 5 4 3 5 2 2" xfId="9917"/>
    <cellStyle name="Normal 2 5 4 3 5 2 2 2" xfId="22360"/>
    <cellStyle name="Normal 2 5 4 3 5 2 2 2 2" xfId="47235"/>
    <cellStyle name="Normal 2 5 4 3 5 2 2 3" xfId="34802"/>
    <cellStyle name="Normal 2 5 4 3 5 2 3" xfId="17353"/>
    <cellStyle name="Normal 2 5 4 3 5 2 3 2" xfId="42228"/>
    <cellStyle name="Normal 2 5 4 3 5 2 4" xfId="29795"/>
    <cellStyle name="Normal 2 5 4 3 5 3" xfId="6298"/>
    <cellStyle name="Normal 2 5 4 3 5 3 2" xfId="11313"/>
    <cellStyle name="Normal 2 5 4 3 5 3 2 2" xfId="23756"/>
    <cellStyle name="Normal 2 5 4 3 5 3 2 2 2" xfId="48631"/>
    <cellStyle name="Normal 2 5 4 3 5 3 2 3" xfId="36198"/>
    <cellStyle name="Normal 2 5 4 3 5 3 3" xfId="18749"/>
    <cellStyle name="Normal 2 5 4 3 5 3 3 2" xfId="43624"/>
    <cellStyle name="Normal 2 5 4 3 5 3 4" xfId="31191"/>
    <cellStyle name="Normal 2 5 4 3 5 4" xfId="8105"/>
    <cellStyle name="Normal 2 5 4 3 5 4 2" xfId="20551"/>
    <cellStyle name="Normal 2 5 4 3 5 4 2 2" xfId="45426"/>
    <cellStyle name="Normal 2 5 4 3 5 4 3" xfId="32993"/>
    <cellStyle name="Normal 2 5 4 3 5 5" xfId="12767"/>
    <cellStyle name="Normal 2 5 4 3 5 5 2" xfId="25201"/>
    <cellStyle name="Normal 2 5 4 3 5 5 2 2" xfId="50076"/>
    <cellStyle name="Normal 2 5 4 3 5 5 3" xfId="37643"/>
    <cellStyle name="Normal 2 5 4 3 5 6" xfId="7511"/>
    <cellStyle name="Normal 2 5 4 3 5 6 2" xfId="19959"/>
    <cellStyle name="Normal 2 5 4 3 5 6 2 2" xfId="44834"/>
    <cellStyle name="Normal 2 5 4 3 5 6 3" xfId="32401"/>
    <cellStyle name="Normal 2 5 4 3 5 7" xfId="3035"/>
    <cellStyle name="Normal 2 5 4 3 5 7 2" xfId="15544"/>
    <cellStyle name="Normal 2 5 4 3 5 7 2 2" xfId="40419"/>
    <cellStyle name="Normal 2 5 4 3 5 7 3" xfId="27978"/>
    <cellStyle name="Normal 2 5 4 3 5 8" xfId="14952"/>
    <cellStyle name="Normal 2 5 4 3 5 8 2" xfId="39827"/>
    <cellStyle name="Normal 2 5 4 3 5 9" xfId="27386"/>
    <cellStyle name="Normal 2 5 4 3 6" xfId="1109"/>
    <cellStyle name="Normal 2 5 4 3 6 2" xfId="8991"/>
    <cellStyle name="Normal 2 5 4 3 6 2 2" xfId="21434"/>
    <cellStyle name="Normal 2 5 4 3 6 2 2 2" xfId="46309"/>
    <cellStyle name="Normal 2 5 4 3 6 2 3" xfId="33876"/>
    <cellStyle name="Normal 2 5 4 3 6 3" xfId="3973"/>
    <cellStyle name="Normal 2 5 4 3 6 3 2" xfId="16427"/>
    <cellStyle name="Normal 2 5 4 3 6 3 2 2" xfId="41302"/>
    <cellStyle name="Normal 2 5 4 3 6 3 3" xfId="28869"/>
    <cellStyle name="Normal 2 5 4 3 6 4" xfId="13909"/>
    <cellStyle name="Normal 2 5 4 3 6 4 2" xfId="38784"/>
    <cellStyle name="Normal 2 5 4 3 6 5" xfId="26343"/>
    <cellStyle name="Normal 2 5 4 3 7" xfId="5254"/>
    <cellStyle name="Normal 2 5 4 3 7 2" xfId="10270"/>
    <cellStyle name="Normal 2 5 4 3 7 2 2" xfId="22713"/>
    <cellStyle name="Normal 2 5 4 3 7 2 2 2" xfId="47588"/>
    <cellStyle name="Normal 2 5 4 3 7 2 3" xfId="35155"/>
    <cellStyle name="Normal 2 5 4 3 7 3" xfId="17706"/>
    <cellStyle name="Normal 2 5 4 3 7 3 2" xfId="42581"/>
    <cellStyle name="Normal 2 5 4 3 7 4" xfId="30148"/>
    <cellStyle name="Normal 2 5 4 3 8" xfId="7831"/>
    <cellStyle name="Normal 2 5 4 3 8 2" xfId="20277"/>
    <cellStyle name="Normal 2 5 4 3 8 2 2" xfId="45152"/>
    <cellStyle name="Normal 2 5 4 3 8 3" xfId="32719"/>
    <cellStyle name="Normal 2 5 4 3 9" xfId="11724"/>
    <cellStyle name="Normal 2 5 4 3 9 2" xfId="24158"/>
    <cellStyle name="Normal 2 5 4 3 9 2 2" xfId="49033"/>
    <cellStyle name="Normal 2 5 4 3 9 3" xfId="36600"/>
    <cellStyle name="Normal 2 5 4 3_Degree data" xfId="2449"/>
    <cellStyle name="Normal 2 5 4 4" xfId="273"/>
    <cellStyle name="Normal 2 5 4 4 10" xfId="6613"/>
    <cellStyle name="Normal 2 5 4 4 10 2" xfId="19062"/>
    <cellStyle name="Normal 2 5 4 4 10 2 2" xfId="43937"/>
    <cellStyle name="Normal 2 5 4 4 10 3" xfId="31504"/>
    <cellStyle name="Normal 2 5 4 4 11" xfId="2676"/>
    <cellStyle name="Normal 2 5 4 4 11 2" xfId="15194"/>
    <cellStyle name="Normal 2 5 4 4 11 2 2" xfId="40069"/>
    <cellStyle name="Normal 2 5 4 4 11 3" xfId="27628"/>
    <cellStyle name="Normal 2 5 4 4 12" xfId="13095"/>
    <cellStyle name="Normal 2 5 4 4 12 2" xfId="37970"/>
    <cellStyle name="Normal 2 5 4 4 13" xfId="25529"/>
    <cellStyle name="Normal 2 5 4 4 2" xfId="487"/>
    <cellStyle name="Normal 2 5 4 4 2 10" xfId="13300"/>
    <cellStyle name="Normal 2 5 4 4 2 10 2" xfId="38175"/>
    <cellStyle name="Normal 2 5 4 4 2 11" xfId="25734"/>
    <cellStyle name="Normal 2 5 4 4 2 2" xfId="846"/>
    <cellStyle name="Normal 2 5 4 4 2 2 2" xfId="1429"/>
    <cellStyle name="Normal 2 5 4 4 2 2 2 2" xfId="9533"/>
    <cellStyle name="Normal 2 5 4 4 2 2 2 2 2" xfId="21976"/>
    <cellStyle name="Normal 2 5 4 4 2 2 2 2 2 2" xfId="46851"/>
    <cellStyle name="Normal 2 5 4 4 2 2 2 2 3" xfId="34418"/>
    <cellStyle name="Normal 2 5 4 4 2 2 2 3" xfId="4515"/>
    <cellStyle name="Normal 2 5 4 4 2 2 2 3 2" xfId="16969"/>
    <cellStyle name="Normal 2 5 4 4 2 2 2 3 2 2" xfId="41844"/>
    <cellStyle name="Normal 2 5 4 4 2 2 2 3 3" xfId="29411"/>
    <cellStyle name="Normal 2 5 4 4 2 2 2 4" xfId="14229"/>
    <cellStyle name="Normal 2 5 4 4 2 2 2 4 2" xfId="39104"/>
    <cellStyle name="Normal 2 5 4 4 2 2 2 5" xfId="26663"/>
    <cellStyle name="Normal 2 5 4 4 2 2 3" xfId="5574"/>
    <cellStyle name="Normal 2 5 4 4 2 2 3 2" xfId="10590"/>
    <cellStyle name="Normal 2 5 4 4 2 2 3 2 2" xfId="23033"/>
    <cellStyle name="Normal 2 5 4 4 2 2 3 2 2 2" xfId="47908"/>
    <cellStyle name="Normal 2 5 4 4 2 2 3 2 3" xfId="35475"/>
    <cellStyle name="Normal 2 5 4 4 2 2 3 3" xfId="18026"/>
    <cellStyle name="Normal 2 5 4 4 2 2 3 3 2" xfId="42901"/>
    <cellStyle name="Normal 2 5 4 4 2 2 3 4" xfId="30468"/>
    <cellStyle name="Normal 2 5 4 4 2 2 4" xfId="8649"/>
    <cellStyle name="Normal 2 5 4 4 2 2 4 2" xfId="21093"/>
    <cellStyle name="Normal 2 5 4 4 2 2 4 2 2" xfId="45968"/>
    <cellStyle name="Normal 2 5 4 4 2 2 4 3" xfId="33535"/>
    <cellStyle name="Normal 2 5 4 4 2 2 5" xfId="12044"/>
    <cellStyle name="Normal 2 5 4 4 2 2 5 2" xfId="24478"/>
    <cellStyle name="Normal 2 5 4 4 2 2 5 2 2" xfId="49353"/>
    <cellStyle name="Normal 2 5 4 4 2 2 5 3" xfId="36920"/>
    <cellStyle name="Normal 2 5 4 4 2 2 6" xfId="7126"/>
    <cellStyle name="Normal 2 5 4 4 2 2 6 2" xfId="19575"/>
    <cellStyle name="Normal 2 5 4 4 2 2 6 2 2" xfId="44450"/>
    <cellStyle name="Normal 2 5 4 4 2 2 6 3" xfId="32017"/>
    <cellStyle name="Normal 2 5 4 4 2 2 7" xfId="3580"/>
    <cellStyle name="Normal 2 5 4 4 2 2 7 2" xfId="16086"/>
    <cellStyle name="Normal 2 5 4 4 2 2 7 2 2" xfId="40961"/>
    <cellStyle name="Normal 2 5 4 4 2 2 7 3" xfId="28520"/>
    <cellStyle name="Normal 2 5 4 4 2 2 8" xfId="13647"/>
    <cellStyle name="Normal 2 5 4 4 2 2 8 2" xfId="38522"/>
    <cellStyle name="Normal 2 5 4 4 2 2 9" xfId="26081"/>
    <cellStyle name="Normal 2 5 4 4 2 3" xfId="1777"/>
    <cellStyle name="Normal 2 5 4 4 2 3 2" xfId="5029"/>
    <cellStyle name="Normal 2 5 4 4 2 3 2 2" xfId="10046"/>
    <cellStyle name="Normal 2 5 4 4 2 3 2 2 2" xfId="22489"/>
    <cellStyle name="Normal 2 5 4 4 2 3 2 2 2 2" xfId="47364"/>
    <cellStyle name="Normal 2 5 4 4 2 3 2 2 3" xfId="34931"/>
    <cellStyle name="Normal 2 5 4 4 2 3 2 3" xfId="17482"/>
    <cellStyle name="Normal 2 5 4 4 2 3 2 3 2" xfId="42357"/>
    <cellStyle name="Normal 2 5 4 4 2 3 2 4" xfId="29924"/>
    <cellStyle name="Normal 2 5 4 4 2 3 3" xfId="5923"/>
    <cellStyle name="Normal 2 5 4 4 2 3 3 2" xfId="10938"/>
    <cellStyle name="Normal 2 5 4 4 2 3 3 2 2" xfId="23381"/>
    <cellStyle name="Normal 2 5 4 4 2 3 3 2 2 2" xfId="48256"/>
    <cellStyle name="Normal 2 5 4 4 2 3 3 2 3" xfId="35823"/>
    <cellStyle name="Normal 2 5 4 4 2 3 3 3" xfId="18374"/>
    <cellStyle name="Normal 2 5 4 4 2 3 3 3 2" xfId="43249"/>
    <cellStyle name="Normal 2 5 4 4 2 3 3 4" xfId="30816"/>
    <cellStyle name="Normal 2 5 4 4 2 3 4" xfId="8453"/>
    <cellStyle name="Normal 2 5 4 4 2 3 4 2" xfId="20897"/>
    <cellStyle name="Normal 2 5 4 4 2 3 4 2 2" xfId="45772"/>
    <cellStyle name="Normal 2 5 4 4 2 3 4 3" xfId="33339"/>
    <cellStyle name="Normal 2 5 4 4 2 3 5" xfId="12392"/>
    <cellStyle name="Normal 2 5 4 4 2 3 5 2" xfId="24826"/>
    <cellStyle name="Normal 2 5 4 4 2 3 5 2 2" xfId="49701"/>
    <cellStyle name="Normal 2 5 4 4 2 3 5 3" xfId="37268"/>
    <cellStyle name="Normal 2 5 4 4 2 3 6" xfId="7640"/>
    <cellStyle name="Normal 2 5 4 4 2 3 6 2" xfId="20088"/>
    <cellStyle name="Normal 2 5 4 4 2 3 6 2 2" xfId="44963"/>
    <cellStyle name="Normal 2 5 4 4 2 3 6 3" xfId="32530"/>
    <cellStyle name="Normal 2 5 4 4 2 3 7" xfId="3384"/>
    <cellStyle name="Normal 2 5 4 4 2 3 7 2" xfId="15890"/>
    <cellStyle name="Normal 2 5 4 4 2 3 7 2 2" xfId="40765"/>
    <cellStyle name="Normal 2 5 4 4 2 3 7 3" xfId="28324"/>
    <cellStyle name="Normal 2 5 4 4 2 3 8" xfId="14577"/>
    <cellStyle name="Normal 2 5 4 4 2 3 8 2" xfId="39452"/>
    <cellStyle name="Normal 2 5 4 4 2 3 9" xfId="27011"/>
    <cellStyle name="Normal 2 5 4 4 2 4" xfId="2405"/>
    <cellStyle name="Normal 2 5 4 4 2 4 2" xfId="6427"/>
    <cellStyle name="Normal 2 5 4 4 2 4 2 2" xfId="11442"/>
    <cellStyle name="Normal 2 5 4 4 2 4 2 2 2" xfId="23885"/>
    <cellStyle name="Normal 2 5 4 4 2 4 2 2 2 2" xfId="48760"/>
    <cellStyle name="Normal 2 5 4 4 2 4 2 2 3" xfId="36327"/>
    <cellStyle name="Normal 2 5 4 4 2 4 2 3" xfId="18878"/>
    <cellStyle name="Normal 2 5 4 4 2 4 2 3 2" xfId="43753"/>
    <cellStyle name="Normal 2 5 4 4 2 4 2 4" xfId="31320"/>
    <cellStyle name="Normal 2 5 4 4 2 4 3" xfId="12896"/>
    <cellStyle name="Normal 2 5 4 4 2 4 3 2" xfId="25330"/>
    <cellStyle name="Normal 2 5 4 4 2 4 3 2 2" xfId="50205"/>
    <cellStyle name="Normal 2 5 4 4 2 4 3 3" xfId="37772"/>
    <cellStyle name="Normal 2 5 4 4 2 4 4" xfId="9337"/>
    <cellStyle name="Normal 2 5 4 4 2 4 4 2" xfId="21780"/>
    <cellStyle name="Normal 2 5 4 4 2 4 4 2 2" xfId="46655"/>
    <cellStyle name="Normal 2 5 4 4 2 4 4 3" xfId="34222"/>
    <cellStyle name="Normal 2 5 4 4 2 4 5" xfId="4319"/>
    <cellStyle name="Normal 2 5 4 4 2 4 5 2" xfId="16773"/>
    <cellStyle name="Normal 2 5 4 4 2 4 5 2 2" xfId="41648"/>
    <cellStyle name="Normal 2 5 4 4 2 4 5 3" xfId="29215"/>
    <cellStyle name="Normal 2 5 4 4 2 4 6" xfId="15081"/>
    <cellStyle name="Normal 2 5 4 4 2 4 6 2" xfId="39956"/>
    <cellStyle name="Normal 2 5 4 4 2 4 7" xfId="27515"/>
    <cellStyle name="Normal 2 5 4 4 2 5" xfId="1238"/>
    <cellStyle name="Normal 2 5 4 4 2 5 2" xfId="10399"/>
    <cellStyle name="Normal 2 5 4 4 2 5 2 2" xfId="22842"/>
    <cellStyle name="Normal 2 5 4 4 2 5 2 2 2" xfId="47717"/>
    <cellStyle name="Normal 2 5 4 4 2 5 2 3" xfId="35284"/>
    <cellStyle name="Normal 2 5 4 4 2 5 3" xfId="5383"/>
    <cellStyle name="Normal 2 5 4 4 2 5 3 2" xfId="17835"/>
    <cellStyle name="Normal 2 5 4 4 2 5 3 2 2" xfId="42710"/>
    <cellStyle name="Normal 2 5 4 4 2 5 3 3" xfId="30277"/>
    <cellStyle name="Normal 2 5 4 4 2 5 4" xfId="14038"/>
    <cellStyle name="Normal 2 5 4 4 2 5 4 2" xfId="38913"/>
    <cellStyle name="Normal 2 5 4 4 2 5 5" xfId="26472"/>
    <cellStyle name="Normal 2 5 4 4 2 6" xfId="7960"/>
    <cellStyle name="Normal 2 5 4 4 2 6 2" xfId="20406"/>
    <cellStyle name="Normal 2 5 4 4 2 6 2 2" xfId="45281"/>
    <cellStyle name="Normal 2 5 4 4 2 6 3" xfId="32848"/>
    <cellStyle name="Normal 2 5 4 4 2 7" xfId="11853"/>
    <cellStyle name="Normal 2 5 4 4 2 7 2" xfId="24287"/>
    <cellStyle name="Normal 2 5 4 4 2 7 2 2" xfId="49162"/>
    <cellStyle name="Normal 2 5 4 4 2 7 3" xfId="36729"/>
    <cellStyle name="Normal 2 5 4 4 2 8" xfId="6930"/>
    <cellStyle name="Normal 2 5 4 4 2 8 2" xfId="19379"/>
    <cellStyle name="Normal 2 5 4 4 2 8 2 2" xfId="44254"/>
    <cellStyle name="Normal 2 5 4 4 2 8 3" xfId="31821"/>
    <cellStyle name="Normal 2 5 4 4 2 9" xfId="2881"/>
    <cellStyle name="Normal 2 5 4 4 2 9 2" xfId="15399"/>
    <cellStyle name="Normal 2 5 4 4 2 9 2 2" xfId="40274"/>
    <cellStyle name="Normal 2 5 4 4 2 9 3" xfId="27833"/>
    <cellStyle name="Normal 2 5 4 4 2_Degree data" xfId="1999"/>
    <cellStyle name="Normal 2 5 4 4 3" xfId="635"/>
    <cellStyle name="Normal 2 5 4 4 3 2" xfId="1428"/>
    <cellStyle name="Normal 2 5 4 4 3 2 2" xfId="9132"/>
    <cellStyle name="Normal 2 5 4 4 3 2 2 2" xfId="21575"/>
    <cellStyle name="Normal 2 5 4 4 3 2 2 2 2" xfId="46450"/>
    <cellStyle name="Normal 2 5 4 4 3 2 2 3" xfId="34017"/>
    <cellStyle name="Normal 2 5 4 4 3 2 3" xfId="4114"/>
    <cellStyle name="Normal 2 5 4 4 3 2 3 2" xfId="16568"/>
    <cellStyle name="Normal 2 5 4 4 3 2 3 2 2" xfId="41443"/>
    <cellStyle name="Normal 2 5 4 4 3 2 3 3" xfId="29010"/>
    <cellStyle name="Normal 2 5 4 4 3 2 4" xfId="14228"/>
    <cellStyle name="Normal 2 5 4 4 3 2 4 2" xfId="39103"/>
    <cellStyle name="Normal 2 5 4 4 3 2 5" xfId="26662"/>
    <cellStyle name="Normal 2 5 4 4 3 3" xfId="5573"/>
    <cellStyle name="Normal 2 5 4 4 3 3 2" xfId="10589"/>
    <cellStyle name="Normal 2 5 4 4 3 3 2 2" xfId="23032"/>
    <cellStyle name="Normal 2 5 4 4 3 3 2 2 2" xfId="47907"/>
    <cellStyle name="Normal 2 5 4 4 3 3 2 3" xfId="35474"/>
    <cellStyle name="Normal 2 5 4 4 3 3 3" xfId="18025"/>
    <cellStyle name="Normal 2 5 4 4 3 3 3 2" xfId="42900"/>
    <cellStyle name="Normal 2 5 4 4 3 3 4" xfId="30467"/>
    <cellStyle name="Normal 2 5 4 4 3 4" xfId="8248"/>
    <cellStyle name="Normal 2 5 4 4 3 4 2" xfId="20692"/>
    <cellStyle name="Normal 2 5 4 4 3 4 2 2" xfId="45567"/>
    <cellStyle name="Normal 2 5 4 4 3 4 3" xfId="33134"/>
    <cellStyle name="Normal 2 5 4 4 3 5" xfId="12043"/>
    <cellStyle name="Normal 2 5 4 4 3 5 2" xfId="24477"/>
    <cellStyle name="Normal 2 5 4 4 3 5 2 2" xfId="49352"/>
    <cellStyle name="Normal 2 5 4 4 3 5 3" xfId="36919"/>
    <cellStyle name="Normal 2 5 4 4 3 6" xfId="6725"/>
    <cellStyle name="Normal 2 5 4 4 3 6 2" xfId="19174"/>
    <cellStyle name="Normal 2 5 4 4 3 6 2 2" xfId="44049"/>
    <cellStyle name="Normal 2 5 4 4 3 6 3" xfId="31616"/>
    <cellStyle name="Normal 2 5 4 4 3 7" xfId="3179"/>
    <cellStyle name="Normal 2 5 4 4 3 7 2" xfId="15685"/>
    <cellStyle name="Normal 2 5 4 4 3 7 2 2" xfId="40560"/>
    <cellStyle name="Normal 2 5 4 4 3 7 3" xfId="28119"/>
    <cellStyle name="Normal 2 5 4 4 3 8" xfId="13442"/>
    <cellStyle name="Normal 2 5 4 4 3 8 2" xfId="38317"/>
    <cellStyle name="Normal 2 5 4 4 3 9" xfId="25876"/>
    <cellStyle name="Normal 2 5 4 4 4" xfId="1776"/>
    <cellStyle name="Normal 2 5 4 4 4 2" xfId="4514"/>
    <cellStyle name="Normal 2 5 4 4 4 2 2" xfId="9532"/>
    <cellStyle name="Normal 2 5 4 4 4 2 2 2" xfId="21975"/>
    <cellStyle name="Normal 2 5 4 4 4 2 2 2 2" xfId="46850"/>
    <cellStyle name="Normal 2 5 4 4 4 2 2 3" xfId="34417"/>
    <cellStyle name="Normal 2 5 4 4 4 2 3" xfId="16968"/>
    <cellStyle name="Normal 2 5 4 4 4 2 3 2" xfId="41843"/>
    <cellStyle name="Normal 2 5 4 4 4 2 4" xfId="29410"/>
    <cellStyle name="Normal 2 5 4 4 4 3" xfId="5922"/>
    <cellStyle name="Normal 2 5 4 4 4 3 2" xfId="10937"/>
    <cellStyle name="Normal 2 5 4 4 4 3 2 2" xfId="23380"/>
    <cellStyle name="Normal 2 5 4 4 4 3 2 2 2" xfId="48255"/>
    <cellStyle name="Normal 2 5 4 4 4 3 2 3" xfId="35822"/>
    <cellStyle name="Normal 2 5 4 4 4 3 3" xfId="18373"/>
    <cellStyle name="Normal 2 5 4 4 4 3 3 2" xfId="43248"/>
    <cellStyle name="Normal 2 5 4 4 4 3 4" xfId="30815"/>
    <cellStyle name="Normal 2 5 4 4 4 4" xfId="8648"/>
    <cellStyle name="Normal 2 5 4 4 4 4 2" xfId="21092"/>
    <cellStyle name="Normal 2 5 4 4 4 4 2 2" xfId="45967"/>
    <cellStyle name="Normal 2 5 4 4 4 4 3" xfId="33534"/>
    <cellStyle name="Normal 2 5 4 4 4 5" xfId="12391"/>
    <cellStyle name="Normal 2 5 4 4 4 5 2" xfId="24825"/>
    <cellStyle name="Normal 2 5 4 4 4 5 2 2" xfId="49700"/>
    <cellStyle name="Normal 2 5 4 4 4 5 3" xfId="37267"/>
    <cellStyle name="Normal 2 5 4 4 4 6" xfId="7125"/>
    <cellStyle name="Normal 2 5 4 4 4 6 2" xfId="19574"/>
    <cellStyle name="Normal 2 5 4 4 4 6 2 2" xfId="44449"/>
    <cellStyle name="Normal 2 5 4 4 4 6 3" xfId="32016"/>
    <cellStyle name="Normal 2 5 4 4 4 7" xfId="3579"/>
    <cellStyle name="Normal 2 5 4 4 4 7 2" xfId="16085"/>
    <cellStyle name="Normal 2 5 4 4 4 7 2 2" xfId="40960"/>
    <cellStyle name="Normal 2 5 4 4 4 7 3" xfId="28519"/>
    <cellStyle name="Normal 2 5 4 4 4 8" xfId="14576"/>
    <cellStyle name="Normal 2 5 4 4 4 8 2" xfId="39451"/>
    <cellStyle name="Normal 2 5 4 4 4 9" xfId="27010"/>
    <cellStyle name="Normal 2 5 4 4 5" xfId="2191"/>
    <cellStyle name="Normal 2 5 4 4 5 2" xfId="4824"/>
    <cellStyle name="Normal 2 5 4 4 5 2 2" xfId="9841"/>
    <cellStyle name="Normal 2 5 4 4 5 2 2 2" xfId="22284"/>
    <cellStyle name="Normal 2 5 4 4 5 2 2 2 2" xfId="47159"/>
    <cellStyle name="Normal 2 5 4 4 5 2 2 3" xfId="34726"/>
    <cellStyle name="Normal 2 5 4 4 5 2 3" xfId="17277"/>
    <cellStyle name="Normal 2 5 4 4 5 2 3 2" xfId="42152"/>
    <cellStyle name="Normal 2 5 4 4 5 2 4" xfId="29719"/>
    <cellStyle name="Normal 2 5 4 4 5 3" xfId="6222"/>
    <cellStyle name="Normal 2 5 4 4 5 3 2" xfId="11237"/>
    <cellStyle name="Normal 2 5 4 4 5 3 2 2" xfId="23680"/>
    <cellStyle name="Normal 2 5 4 4 5 3 2 2 2" xfId="48555"/>
    <cellStyle name="Normal 2 5 4 4 5 3 2 3" xfId="36122"/>
    <cellStyle name="Normal 2 5 4 4 5 3 3" xfId="18673"/>
    <cellStyle name="Normal 2 5 4 4 5 3 3 2" xfId="43548"/>
    <cellStyle name="Normal 2 5 4 4 5 3 4" xfId="31115"/>
    <cellStyle name="Normal 2 5 4 4 5 4" xfId="8134"/>
    <cellStyle name="Normal 2 5 4 4 5 4 2" xfId="20580"/>
    <cellStyle name="Normal 2 5 4 4 5 4 2 2" xfId="45455"/>
    <cellStyle name="Normal 2 5 4 4 5 4 3" xfId="33022"/>
    <cellStyle name="Normal 2 5 4 4 5 5" xfId="12691"/>
    <cellStyle name="Normal 2 5 4 4 5 5 2" xfId="25125"/>
    <cellStyle name="Normal 2 5 4 4 5 5 2 2" xfId="50000"/>
    <cellStyle name="Normal 2 5 4 4 5 5 3" xfId="37567"/>
    <cellStyle name="Normal 2 5 4 4 5 6" xfId="7435"/>
    <cellStyle name="Normal 2 5 4 4 5 6 2" xfId="19883"/>
    <cellStyle name="Normal 2 5 4 4 5 6 2 2" xfId="44758"/>
    <cellStyle name="Normal 2 5 4 4 5 6 3" xfId="32325"/>
    <cellStyle name="Normal 2 5 4 4 5 7" xfId="3064"/>
    <cellStyle name="Normal 2 5 4 4 5 7 2" xfId="15573"/>
    <cellStyle name="Normal 2 5 4 4 5 7 2 2" xfId="40448"/>
    <cellStyle name="Normal 2 5 4 4 5 7 3" xfId="28007"/>
    <cellStyle name="Normal 2 5 4 4 5 8" xfId="14876"/>
    <cellStyle name="Normal 2 5 4 4 5 8 2" xfId="39751"/>
    <cellStyle name="Normal 2 5 4 4 5 9" xfId="27310"/>
    <cellStyle name="Normal 2 5 4 4 6" xfId="1033"/>
    <cellStyle name="Normal 2 5 4 4 6 2" xfId="9020"/>
    <cellStyle name="Normal 2 5 4 4 6 2 2" xfId="21463"/>
    <cellStyle name="Normal 2 5 4 4 6 2 2 2" xfId="46338"/>
    <cellStyle name="Normal 2 5 4 4 6 2 3" xfId="33905"/>
    <cellStyle name="Normal 2 5 4 4 6 3" xfId="4002"/>
    <cellStyle name="Normal 2 5 4 4 6 3 2" xfId="16456"/>
    <cellStyle name="Normal 2 5 4 4 6 3 2 2" xfId="41331"/>
    <cellStyle name="Normal 2 5 4 4 6 3 3" xfId="28898"/>
    <cellStyle name="Normal 2 5 4 4 6 4" xfId="13833"/>
    <cellStyle name="Normal 2 5 4 4 6 4 2" xfId="38708"/>
    <cellStyle name="Normal 2 5 4 4 6 5" xfId="26267"/>
    <cellStyle name="Normal 2 5 4 4 7" xfId="5178"/>
    <cellStyle name="Normal 2 5 4 4 7 2" xfId="10194"/>
    <cellStyle name="Normal 2 5 4 4 7 2 2" xfId="22637"/>
    <cellStyle name="Normal 2 5 4 4 7 2 2 2" xfId="47512"/>
    <cellStyle name="Normal 2 5 4 4 7 2 3" xfId="35079"/>
    <cellStyle name="Normal 2 5 4 4 7 3" xfId="17630"/>
    <cellStyle name="Normal 2 5 4 4 7 3 2" xfId="42505"/>
    <cellStyle name="Normal 2 5 4 4 7 4" xfId="30072"/>
    <cellStyle name="Normal 2 5 4 4 8" xfId="7755"/>
    <cellStyle name="Normal 2 5 4 4 8 2" xfId="20201"/>
    <cellStyle name="Normal 2 5 4 4 8 2 2" xfId="45076"/>
    <cellStyle name="Normal 2 5 4 4 8 3" xfId="32643"/>
    <cellStyle name="Normal 2 5 4 4 9" xfId="11648"/>
    <cellStyle name="Normal 2 5 4 4 9 2" xfId="24082"/>
    <cellStyle name="Normal 2 5 4 4 9 2 2" xfId="48957"/>
    <cellStyle name="Normal 2 5 4 4 9 3" xfId="36524"/>
    <cellStyle name="Normal 2 5 4 4_Degree data" xfId="2035"/>
    <cellStyle name="Normal 2 5 4 5" xfId="379"/>
    <cellStyle name="Normal 2 5 4 5 10" xfId="13195"/>
    <cellStyle name="Normal 2 5 4 5 10 2" xfId="38070"/>
    <cellStyle name="Normal 2 5 4 5 11" xfId="25629"/>
    <cellStyle name="Normal 2 5 4 5 2" xfId="739"/>
    <cellStyle name="Normal 2 5 4 5 2 2" xfId="1430"/>
    <cellStyle name="Normal 2 5 4 5 2 2 2" xfId="9534"/>
    <cellStyle name="Normal 2 5 4 5 2 2 2 2" xfId="21977"/>
    <cellStyle name="Normal 2 5 4 5 2 2 2 2 2" xfId="46852"/>
    <cellStyle name="Normal 2 5 4 5 2 2 2 3" xfId="34419"/>
    <cellStyle name="Normal 2 5 4 5 2 2 3" xfId="4516"/>
    <cellStyle name="Normal 2 5 4 5 2 2 3 2" xfId="16970"/>
    <cellStyle name="Normal 2 5 4 5 2 2 3 2 2" xfId="41845"/>
    <cellStyle name="Normal 2 5 4 5 2 2 3 3" xfId="29412"/>
    <cellStyle name="Normal 2 5 4 5 2 2 4" xfId="14230"/>
    <cellStyle name="Normal 2 5 4 5 2 2 4 2" xfId="39105"/>
    <cellStyle name="Normal 2 5 4 5 2 2 5" xfId="26664"/>
    <cellStyle name="Normal 2 5 4 5 2 3" xfId="5575"/>
    <cellStyle name="Normal 2 5 4 5 2 3 2" xfId="10591"/>
    <cellStyle name="Normal 2 5 4 5 2 3 2 2" xfId="23034"/>
    <cellStyle name="Normal 2 5 4 5 2 3 2 2 2" xfId="47909"/>
    <cellStyle name="Normal 2 5 4 5 2 3 2 3" xfId="35476"/>
    <cellStyle name="Normal 2 5 4 5 2 3 3" xfId="18027"/>
    <cellStyle name="Normal 2 5 4 5 2 3 3 2" xfId="42902"/>
    <cellStyle name="Normal 2 5 4 5 2 3 4" xfId="30469"/>
    <cellStyle name="Normal 2 5 4 5 2 4" xfId="8650"/>
    <cellStyle name="Normal 2 5 4 5 2 4 2" xfId="21094"/>
    <cellStyle name="Normal 2 5 4 5 2 4 2 2" xfId="45969"/>
    <cellStyle name="Normal 2 5 4 5 2 4 3" xfId="33536"/>
    <cellStyle name="Normal 2 5 4 5 2 5" xfId="12045"/>
    <cellStyle name="Normal 2 5 4 5 2 5 2" xfId="24479"/>
    <cellStyle name="Normal 2 5 4 5 2 5 2 2" xfId="49354"/>
    <cellStyle name="Normal 2 5 4 5 2 5 3" xfId="36921"/>
    <cellStyle name="Normal 2 5 4 5 2 6" xfId="7127"/>
    <cellStyle name="Normal 2 5 4 5 2 6 2" xfId="19576"/>
    <cellStyle name="Normal 2 5 4 5 2 6 2 2" xfId="44451"/>
    <cellStyle name="Normal 2 5 4 5 2 6 3" xfId="32018"/>
    <cellStyle name="Normal 2 5 4 5 2 7" xfId="3581"/>
    <cellStyle name="Normal 2 5 4 5 2 7 2" xfId="16087"/>
    <cellStyle name="Normal 2 5 4 5 2 7 2 2" xfId="40962"/>
    <cellStyle name="Normal 2 5 4 5 2 7 3" xfId="28521"/>
    <cellStyle name="Normal 2 5 4 5 2 8" xfId="13542"/>
    <cellStyle name="Normal 2 5 4 5 2 8 2" xfId="38417"/>
    <cellStyle name="Normal 2 5 4 5 2 9" xfId="25976"/>
    <cellStyle name="Normal 2 5 4 5 3" xfId="1778"/>
    <cellStyle name="Normal 2 5 4 5 3 2" xfId="4924"/>
    <cellStyle name="Normal 2 5 4 5 3 2 2" xfId="9941"/>
    <cellStyle name="Normal 2 5 4 5 3 2 2 2" xfId="22384"/>
    <cellStyle name="Normal 2 5 4 5 3 2 2 2 2" xfId="47259"/>
    <cellStyle name="Normal 2 5 4 5 3 2 2 3" xfId="34826"/>
    <cellStyle name="Normal 2 5 4 5 3 2 3" xfId="17377"/>
    <cellStyle name="Normal 2 5 4 5 3 2 3 2" xfId="42252"/>
    <cellStyle name="Normal 2 5 4 5 3 2 4" xfId="29819"/>
    <cellStyle name="Normal 2 5 4 5 3 3" xfId="5924"/>
    <cellStyle name="Normal 2 5 4 5 3 3 2" xfId="10939"/>
    <cellStyle name="Normal 2 5 4 5 3 3 2 2" xfId="23382"/>
    <cellStyle name="Normal 2 5 4 5 3 3 2 2 2" xfId="48257"/>
    <cellStyle name="Normal 2 5 4 5 3 3 2 3" xfId="35824"/>
    <cellStyle name="Normal 2 5 4 5 3 3 3" xfId="18375"/>
    <cellStyle name="Normal 2 5 4 5 3 3 3 2" xfId="43250"/>
    <cellStyle name="Normal 2 5 4 5 3 3 4" xfId="30817"/>
    <cellStyle name="Normal 2 5 4 5 3 4" xfId="8348"/>
    <cellStyle name="Normal 2 5 4 5 3 4 2" xfId="20792"/>
    <cellStyle name="Normal 2 5 4 5 3 4 2 2" xfId="45667"/>
    <cellStyle name="Normal 2 5 4 5 3 4 3" xfId="33234"/>
    <cellStyle name="Normal 2 5 4 5 3 5" xfId="12393"/>
    <cellStyle name="Normal 2 5 4 5 3 5 2" xfId="24827"/>
    <cellStyle name="Normal 2 5 4 5 3 5 2 2" xfId="49702"/>
    <cellStyle name="Normal 2 5 4 5 3 5 3" xfId="37269"/>
    <cellStyle name="Normal 2 5 4 5 3 6" xfId="7535"/>
    <cellStyle name="Normal 2 5 4 5 3 6 2" xfId="19983"/>
    <cellStyle name="Normal 2 5 4 5 3 6 2 2" xfId="44858"/>
    <cellStyle name="Normal 2 5 4 5 3 6 3" xfId="32425"/>
    <cellStyle name="Normal 2 5 4 5 3 7" xfId="3279"/>
    <cellStyle name="Normal 2 5 4 5 3 7 2" xfId="15785"/>
    <cellStyle name="Normal 2 5 4 5 3 7 2 2" xfId="40660"/>
    <cellStyle name="Normal 2 5 4 5 3 7 3" xfId="28219"/>
    <cellStyle name="Normal 2 5 4 5 3 8" xfId="14578"/>
    <cellStyle name="Normal 2 5 4 5 3 8 2" xfId="39453"/>
    <cellStyle name="Normal 2 5 4 5 3 9" xfId="27012"/>
    <cellStyle name="Normal 2 5 4 5 4" xfId="2297"/>
    <cellStyle name="Normal 2 5 4 5 4 2" xfId="6322"/>
    <cellStyle name="Normal 2 5 4 5 4 2 2" xfId="11337"/>
    <cellStyle name="Normal 2 5 4 5 4 2 2 2" xfId="23780"/>
    <cellStyle name="Normal 2 5 4 5 4 2 2 2 2" xfId="48655"/>
    <cellStyle name="Normal 2 5 4 5 4 2 2 3" xfId="36222"/>
    <cellStyle name="Normal 2 5 4 5 4 2 3" xfId="18773"/>
    <cellStyle name="Normal 2 5 4 5 4 2 3 2" xfId="43648"/>
    <cellStyle name="Normal 2 5 4 5 4 2 4" xfId="31215"/>
    <cellStyle name="Normal 2 5 4 5 4 3" xfId="12791"/>
    <cellStyle name="Normal 2 5 4 5 4 3 2" xfId="25225"/>
    <cellStyle name="Normal 2 5 4 5 4 3 2 2" xfId="50100"/>
    <cellStyle name="Normal 2 5 4 5 4 3 3" xfId="37667"/>
    <cellStyle name="Normal 2 5 4 5 4 4" xfId="9232"/>
    <cellStyle name="Normal 2 5 4 5 4 4 2" xfId="21675"/>
    <cellStyle name="Normal 2 5 4 5 4 4 2 2" xfId="46550"/>
    <cellStyle name="Normal 2 5 4 5 4 4 3" xfId="34117"/>
    <cellStyle name="Normal 2 5 4 5 4 5" xfId="4214"/>
    <cellStyle name="Normal 2 5 4 5 4 5 2" xfId="16668"/>
    <cellStyle name="Normal 2 5 4 5 4 5 2 2" xfId="41543"/>
    <cellStyle name="Normal 2 5 4 5 4 5 3" xfId="29110"/>
    <cellStyle name="Normal 2 5 4 5 4 6" xfId="14976"/>
    <cellStyle name="Normal 2 5 4 5 4 6 2" xfId="39851"/>
    <cellStyle name="Normal 2 5 4 5 4 7" xfId="27410"/>
    <cellStyle name="Normal 2 5 4 5 5" xfId="1133"/>
    <cellStyle name="Normal 2 5 4 5 5 2" xfId="10294"/>
    <cellStyle name="Normal 2 5 4 5 5 2 2" xfId="22737"/>
    <cellStyle name="Normal 2 5 4 5 5 2 2 2" xfId="47612"/>
    <cellStyle name="Normal 2 5 4 5 5 2 3" xfId="35179"/>
    <cellStyle name="Normal 2 5 4 5 5 3" xfId="5278"/>
    <cellStyle name="Normal 2 5 4 5 5 3 2" xfId="17730"/>
    <cellStyle name="Normal 2 5 4 5 5 3 2 2" xfId="42605"/>
    <cellStyle name="Normal 2 5 4 5 5 3 3" xfId="30172"/>
    <cellStyle name="Normal 2 5 4 5 5 4" xfId="13933"/>
    <cellStyle name="Normal 2 5 4 5 5 4 2" xfId="38808"/>
    <cellStyle name="Normal 2 5 4 5 5 5" xfId="26367"/>
    <cellStyle name="Normal 2 5 4 5 6" xfId="7855"/>
    <cellStyle name="Normal 2 5 4 5 6 2" xfId="20301"/>
    <cellStyle name="Normal 2 5 4 5 6 2 2" xfId="45176"/>
    <cellStyle name="Normal 2 5 4 5 6 3" xfId="32743"/>
    <cellStyle name="Normal 2 5 4 5 7" xfId="11748"/>
    <cellStyle name="Normal 2 5 4 5 7 2" xfId="24182"/>
    <cellStyle name="Normal 2 5 4 5 7 2 2" xfId="49057"/>
    <cellStyle name="Normal 2 5 4 5 7 3" xfId="36624"/>
    <cellStyle name="Normal 2 5 4 5 8" xfId="6825"/>
    <cellStyle name="Normal 2 5 4 5 8 2" xfId="19274"/>
    <cellStyle name="Normal 2 5 4 5 8 2 2" xfId="44149"/>
    <cellStyle name="Normal 2 5 4 5 8 3" xfId="31716"/>
    <cellStyle name="Normal 2 5 4 5 9" xfId="2776"/>
    <cellStyle name="Normal 2 5 4 5 9 2" xfId="15294"/>
    <cellStyle name="Normal 2 5 4 5 9 2 2" xfId="40169"/>
    <cellStyle name="Normal 2 5 4 5 9 3" xfId="27728"/>
    <cellStyle name="Normal 2 5 4 5_Degree data" xfId="2086"/>
    <cellStyle name="Normal 2 5 4 6" xfId="245"/>
    <cellStyle name="Normal 2 5 4 6 10" xfId="13071"/>
    <cellStyle name="Normal 2 5 4 6 10 2" xfId="37946"/>
    <cellStyle name="Normal 2 5 4 6 11" xfId="25505"/>
    <cellStyle name="Normal 2 5 4 6 2" xfId="609"/>
    <cellStyle name="Normal 2 5 4 6 2 2" xfId="1431"/>
    <cellStyle name="Normal 2 5 4 6 2 2 2" xfId="9535"/>
    <cellStyle name="Normal 2 5 4 6 2 2 2 2" xfId="21978"/>
    <cellStyle name="Normal 2 5 4 6 2 2 2 2 2" xfId="46853"/>
    <cellStyle name="Normal 2 5 4 6 2 2 2 3" xfId="34420"/>
    <cellStyle name="Normal 2 5 4 6 2 2 3" xfId="4517"/>
    <cellStyle name="Normal 2 5 4 6 2 2 3 2" xfId="16971"/>
    <cellStyle name="Normal 2 5 4 6 2 2 3 2 2" xfId="41846"/>
    <cellStyle name="Normal 2 5 4 6 2 2 3 3" xfId="29413"/>
    <cellStyle name="Normal 2 5 4 6 2 2 4" xfId="14231"/>
    <cellStyle name="Normal 2 5 4 6 2 2 4 2" xfId="39106"/>
    <cellStyle name="Normal 2 5 4 6 2 2 5" xfId="26665"/>
    <cellStyle name="Normal 2 5 4 6 2 3" xfId="5576"/>
    <cellStyle name="Normal 2 5 4 6 2 3 2" xfId="10592"/>
    <cellStyle name="Normal 2 5 4 6 2 3 2 2" xfId="23035"/>
    <cellStyle name="Normal 2 5 4 6 2 3 2 2 2" xfId="47910"/>
    <cellStyle name="Normal 2 5 4 6 2 3 2 3" xfId="35477"/>
    <cellStyle name="Normal 2 5 4 6 2 3 3" xfId="18028"/>
    <cellStyle name="Normal 2 5 4 6 2 3 3 2" xfId="42903"/>
    <cellStyle name="Normal 2 5 4 6 2 3 4" xfId="30470"/>
    <cellStyle name="Normal 2 5 4 6 2 4" xfId="8651"/>
    <cellStyle name="Normal 2 5 4 6 2 4 2" xfId="21095"/>
    <cellStyle name="Normal 2 5 4 6 2 4 2 2" xfId="45970"/>
    <cellStyle name="Normal 2 5 4 6 2 4 3" xfId="33537"/>
    <cellStyle name="Normal 2 5 4 6 2 5" xfId="12046"/>
    <cellStyle name="Normal 2 5 4 6 2 5 2" xfId="24480"/>
    <cellStyle name="Normal 2 5 4 6 2 5 2 2" xfId="49355"/>
    <cellStyle name="Normal 2 5 4 6 2 5 3" xfId="36922"/>
    <cellStyle name="Normal 2 5 4 6 2 6" xfId="7128"/>
    <cellStyle name="Normal 2 5 4 6 2 6 2" xfId="19577"/>
    <cellStyle name="Normal 2 5 4 6 2 6 2 2" xfId="44452"/>
    <cellStyle name="Normal 2 5 4 6 2 6 3" xfId="32019"/>
    <cellStyle name="Normal 2 5 4 6 2 7" xfId="3582"/>
    <cellStyle name="Normal 2 5 4 6 2 7 2" xfId="16088"/>
    <cellStyle name="Normal 2 5 4 6 2 7 2 2" xfId="40963"/>
    <cellStyle name="Normal 2 5 4 6 2 7 3" xfId="28522"/>
    <cellStyle name="Normal 2 5 4 6 2 8" xfId="13418"/>
    <cellStyle name="Normal 2 5 4 6 2 8 2" xfId="38293"/>
    <cellStyle name="Normal 2 5 4 6 2 9" xfId="25852"/>
    <cellStyle name="Normal 2 5 4 6 3" xfId="1779"/>
    <cellStyle name="Normal 2 5 4 6 3 2" xfId="4800"/>
    <cellStyle name="Normal 2 5 4 6 3 2 2" xfId="9817"/>
    <cellStyle name="Normal 2 5 4 6 3 2 2 2" xfId="22260"/>
    <cellStyle name="Normal 2 5 4 6 3 2 2 2 2" xfId="47135"/>
    <cellStyle name="Normal 2 5 4 6 3 2 2 3" xfId="34702"/>
    <cellStyle name="Normal 2 5 4 6 3 2 3" xfId="17253"/>
    <cellStyle name="Normal 2 5 4 6 3 2 3 2" xfId="42128"/>
    <cellStyle name="Normal 2 5 4 6 3 2 4" xfId="29695"/>
    <cellStyle name="Normal 2 5 4 6 3 3" xfId="5925"/>
    <cellStyle name="Normal 2 5 4 6 3 3 2" xfId="10940"/>
    <cellStyle name="Normal 2 5 4 6 3 3 2 2" xfId="23383"/>
    <cellStyle name="Normal 2 5 4 6 3 3 2 2 2" xfId="48258"/>
    <cellStyle name="Normal 2 5 4 6 3 3 2 3" xfId="35825"/>
    <cellStyle name="Normal 2 5 4 6 3 3 3" xfId="18376"/>
    <cellStyle name="Normal 2 5 4 6 3 3 3 2" xfId="43251"/>
    <cellStyle name="Normal 2 5 4 6 3 3 4" xfId="30818"/>
    <cellStyle name="Normal 2 5 4 6 3 4" xfId="8878"/>
    <cellStyle name="Normal 2 5 4 6 3 4 2" xfId="21321"/>
    <cellStyle name="Normal 2 5 4 6 3 4 2 2" xfId="46196"/>
    <cellStyle name="Normal 2 5 4 6 3 4 3" xfId="33763"/>
    <cellStyle name="Normal 2 5 4 6 3 5" xfId="12394"/>
    <cellStyle name="Normal 2 5 4 6 3 5 2" xfId="24828"/>
    <cellStyle name="Normal 2 5 4 6 3 5 2 2" xfId="49703"/>
    <cellStyle name="Normal 2 5 4 6 3 5 3" xfId="37270"/>
    <cellStyle name="Normal 2 5 4 6 3 6" xfId="7411"/>
    <cellStyle name="Normal 2 5 4 6 3 6 2" xfId="19859"/>
    <cellStyle name="Normal 2 5 4 6 3 6 2 2" xfId="44734"/>
    <cellStyle name="Normal 2 5 4 6 3 6 3" xfId="32301"/>
    <cellStyle name="Normal 2 5 4 6 3 7" xfId="3860"/>
    <cellStyle name="Normal 2 5 4 6 3 7 2" xfId="16314"/>
    <cellStyle name="Normal 2 5 4 6 3 7 2 2" xfId="41189"/>
    <cellStyle name="Normal 2 5 4 6 3 7 3" xfId="28756"/>
    <cellStyle name="Normal 2 5 4 6 3 8" xfId="14579"/>
    <cellStyle name="Normal 2 5 4 6 3 8 2" xfId="39454"/>
    <cellStyle name="Normal 2 5 4 6 3 9" xfId="27013"/>
    <cellStyle name="Normal 2 5 4 6 4" xfId="2163"/>
    <cellStyle name="Normal 2 5 4 6 4 2" xfId="6198"/>
    <cellStyle name="Normal 2 5 4 6 4 2 2" xfId="11213"/>
    <cellStyle name="Normal 2 5 4 6 4 2 2 2" xfId="23656"/>
    <cellStyle name="Normal 2 5 4 6 4 2 2 2 2" xfId="48531"/>
    <cellStyle name="Normal 2 5 4 6 4 2 2 3" xfId="36098"/>
    <cellStyle name="Normal 2 5 4 6 4 2 3" xfId="18649"/>
    <cellStyle name="Normal 2 5 4 6 4 2 3 2" xfId="43524"/>
    <cellStyle name="Normal 2 5 4 6 4 2 4" xfId="31091"/>
    <cellStyle name="Normal 2 5 4 6 4 3" xfId="12667"/>
    <cellStyle name="Normal 2 5 4 6 4 3 2" xfId="25101"/>
    <cellStyle name="Normal 2 5 4 6 4 3 2 2" xfId="49976"/>
    <cellStyle name="Normal 2 5 4 6 4 3 3" xfId="37543"/>
    <cellStyle name="Normal 2 5 4 6 4 4" xfId="9108"/>
    <cellStyle name="Normal 2 5 4 6 4 4 2" xfId="21551"/>
    <cellStyle name="Normal 2 5 4 6 4 4 2 2" xfId="46426"/>
    <cellStyle name="Normal 2 5 4 6 4 4 3" xfId="33993"/>
    <cellStyle name="Normal 2 5 4 6 4 5" xfId="4090"/>
    <cellStyle name="Normal 2 5 4 6 4 5 2" xfId="16544"/>
    <cellStyle name="Normal 2 5 4 6 4 5 2 2" xfId="41419"/>
    <cellStyle name="Normal 2 5 4 6 4 5 3" xfId="28986"/>
    <cellStyle name="Normal 2 5 4 6 4 6" xfId="14852"/>
    <cellStyle name="Normal 2 5 4 6 4 6 2" xfId="39727"/>
    <cellStyle name="Normal 2 5 4 6 4 7" xfId="27286"/>
    <cellStyle name="Normal 2 5 4 6 5" xfId="1009"/>
    <cellStyle name="Normal 2 5 4 6 5 2" xfId="10168"/>
    <cellStyle name="Normal 2 5 4 6 5 2 2" xfId="22611"/>
    <cellStyle name="Normal 2 5 4 6 5 2 2 2" xfId="47486"/>
    <cellStyle name="Normal 2 5 4 6 5 2 3" xfId="35053"/>
    <cellStyle name="Normal 2 5 4 6 5 3" xfId="5152"/>
    <cellStyle name="Normal 2 5 4 6 5 3 2" xfId="17604"/>
    <cellStyle name="Normal 2 5 4 6 5 3 2 2" xfId="42479"/>
    <cellStyle name="Normal 2 5 4 6 5 3 3" xfId="30046"/>
    <cellStyle name="Normal 2 5 4 6 5 4" xfId="13809"/>
    <cellStyle name="Normal 2 5 4 6 5 4 2" xfId="38684"/>
    <cellStyle name="Normal 2 5 4 6 5 5" xfId="26243"/>
    <cellStyle name="Normal 2 5 4 6 6" xfId="8224"/>
    <cellStyle name="Normal 2 5 4 6 6 2" xfId="20668"/>
    <cellStyle name="Normal 2 5 4 6 6 2 2" xfId="45543"/>
    <cellStyle name="Normal 2 5 4 6 6 3" xfId="33110"/>
    <cellStyle name="Normal 2 5 4 6 7" xfId="11624"/>
    <cellStyle name="Normal 2 5 4 6 7 2" xfId="24058"/>
    <cellStyle name="Normal 2 5 4 6 7 2 2" xfId="48933"/>
    <cellStyle name="Normal 2 5 4 6 7 3" xfId="36500"/>
    <cellStyle name="Normal 2 5 4 6 8" xfId="6701"/>
    <cellStyle name="Normal 2 5 4 6 8 2" xfId="19150"/>
    <cellStyle name="Normal 2 5 4 6 8 2 2" xfId="44025"/>
    <cellStyle name="Normal 2 5 4 6 8 3" xfId="31592"/>
    <cellStyle name="Normal 2 5 4 6 9" xfId="3155"/>
    <cellStyle name="Normal 2 5 4 6 9 2" xfId="15661"/>
    <cellStyle name="Normal 2 5 4 6 9 2 2" xfId="40536"/>
    <cellStyle name="Normal 2 5 4 6 9 3" xfId="28095"/>
    <cellStyle name="Normal 2 5 4 6_Degree data" xfId="1998"/>
    <cellStyle name="Normal 2 5 4 7" xfId="563"/>
    <cellStyle name="Normal 2 5 4 7 2" xfId="1422"/>
    <cellStyle name="Normal 2 5 4 7 2 2" xfId="9526"/>
    <cellStyle name="Normal 2 5 4 7 2 2 2" xfId="21969"/>
    <cellStyle name="Normal 2 5 4 7 2 2 2 2" xfId="46844"/>
    <cellStyle name="Normal 2 5 4 7 2 2 3" xfId="34411"/>
    <cellStyle name="Normal 2 5 4 7 2 3" xfId="4508"/>
    <cellStyle name="Normal 2 5 4 7 2 3 2" xfId="16962"/>
    <cellStyle name="Normal 2 5 4 7 2 3 2 2" xfId="41837"/>
    <cellStyle name="Normal 2 5 4 7 2 3 3" xfId="29404"/>
    <cellStyle name="Normal 2 5 4 7 2 4" xfId="14222"/>
    <cellStyle name="Normal 2 5 4 7 2 4 2" xfId="39097"/>
    <cellStyle name="Normal 2 5 4 7 2 5" xfId="26656"/>
    <cellStyle name="Normal 2 5 4 7 3" xfId="5567"/>
    <cellStyle name="Normal 2 5 4 7 3 2" xfId="10583"/>
    <cellStyle name="Normal 2 5 4 7 3 2 2" xfId="23026"/>
    <cellStyle name="Normal 2 5 4 7 3 2 2 2" xfId="47901"/>
    <cellStyle name="Normal 2 5 4 7 3 2 3" xfId="35468"/>
    <cellStyle name="Normal 2 5 4 7 3 3" xfId="18019"/>
    <cellStyle name="Normal 2 5 4 7 3 3 2" xfId="42894"/>
    <cellStyle name="Normal 2 5 4 7 3 4" xfId="30461"/>
    <cellStyle name="Normal 2 5 4 7 4" xfId="8642"/>
    <cellStyle name="Normal 2 5 4 7 4 2" xfId="21086"/>
    <cellStyle name="Normal 2 5 4 7 4 2 2" xfId="45961"/>
    <cellStyle name="Normal 2 5 4 7 4 3" xfId="33528"/>
    <cellStyle name="Normal 2 5 4 7 5" xfId="12037"/>
    <cellStyle name="Normal 2 5 4 7 5 2" xfId="24471"/>
    <cellStyle name="Normal 2 5 4 7 5 2 2" xfId="49346"/>
    <cellStyle name="Normal 2 5 4 7 5 3" xfId="36913"/>
    <cellStyle name="Normal 2 5 4 7 6" xfId="7119"/>
    <cellStyle name="Normal 2 5 4 7 6 2" xfId="19568"/>
    <cellStyle name="Normal 2 5 4 7 6 2 2" xfId="44443"/>
    <cellStyle name="Normal 2 5 4 7 6 3" xfId="32010"/>
    <cellStyle name="Normal 2 5 4 7 7" xfId="3573"/>
    <cellStyle name="Normal 2 5 4 7 7 2" xfId="16079"/>
    <cellStyle name="Normal 2 5 4 7 7 2 2" xfId="40954"/>
    <cellStyle name="Normal 2 5 4 7 7 3" xfId="28513"/>
    <cellStyle name="Normal 2 5 4 7 8" xfId="13373"/>
    <cellStyle name="Normal 2 5 4 7 8 2" xfId="38248"/>
    <cellStyle name="Normal 2 5 4 7 9" xfId="25807"/>
    <cellStyle name="Normal 2 5 4 8" xfId="1770"/>
    <cellStyle name="Normal 2 5 4 8 2" xfId="4755"/>
    <cellStyle name="Normal 2 5 4 8 2 2" xfId="9772"/>
    <cellStyle name="Normal 2 5 4 8 2 2 2" xfId="22215"/>
    <cellStyle name="Normal 2 5 4 8 2 2 2 2" xfId="47090"/>
    <cellStyle name="Normal 2 5 4 8 2 2 3" xfId="34657"/>
    <cellStyle name="Normal 2 5 4 8 2 3" xfId="17208"/>
    <cellStyle name="Normal 2 5 4 8 2 3 2" xfId="42083"/>
    <cellStyle name="Normal 2 5 4 8 2 4" xfId="29650"/>
    <cellStyle name="Normal 2 5 4 8 3" xfId="5916"/>
    <cellStyle name="Normal 2 5 4 8 3 2" xfId="10931"/>
    <cellStyle name="Normal 2 5 4 8 3 2 2" xfId="23374"/>
    <cellStyle name="Normal 2 5 4 8 3 2 2 2" xfId="48249"/>
    <cellStyle name="Normal 2 5 4 8 3 2 3" xfId="35816"/>
    <cellStyle name="Normal 2 5 4 8 3 3" xfId="18367"/>
    <cellStyle name="Normal 2 5 4 8 3 3 2" xfId="43242"/>
    <cellStyle name="Normal 2 5 4 8 3 4" xfId="30809"/>
    <cellStyle name="Normal 2 5 4 8 4" xfId="8028"/>
    <cellStyle name="Normal 2 5 4 8 4 2" xfId="20474"/>
    <cellStyle name="Normal 2 5 4 8 4 2 2" xfId="45349"/>
    <cellStyle name="Normal 2 5 4 8 4 3" xfId="32916"/>
    <cellStyle name="Normal 2 5 4 8 5" xfId="12385"/>
    <cellStyle name="Normal 2 5 4 8 5 2" xfId="24819"/>
    <cellStyle name="Normal 2 5 4 8 5 2 2" xfId="49694"/>
    <cellStyle name="Normal 2 5 4 8 5 3" xfId="37261"/>
    <cellStyle name="Normal 2 5 4 8 6" xfId="7366"/>
    <cellStyle name="Normal 2 5 4 8 6 2" xfId="19814"/>
    <cellStyle name="Normal 2 5 4 8 6 2 2" xfId="44689"/>
    <cellStyle name="Normal 2 5 4 8 6 3" xfId="32256"/>
    <cellStyle name="Normal 2 5 4 8 7" xfId="2952"/>
    <cellStyle name="Normal 2 5 4 8 7 2" xfId="15467"/>
    <cellStyle name="Normal 2 5 4 8 7 2 2" xfId="40342"/>
    <cellStyle name="Normal 2 5 4 8 7 3" xfId="27901"/>
    <cellStyle name="Normal 2 5 4 8 8" xfId="14570"/>
    <cellStyle name="Normal 2 5 4 8 8 2" xfId="39445"/>
    <cellStyle name="Normal 2 5 4 8 9" xfId="27004"/>
    <cellStyle name="Normal 2 5 4 9" xfId="2114"/>
    <cellStyle name="Normal 2 5 4 9 2" xfId="6153"/>
    <cellStyle name="Normal 2 5 4 9 2 2" xfId="11168"/>
    <cellStyle name="Normal 2 5 4 9 2 2 2" xfId="23611"/>
    <cellStyle name="Normal 2 5 4 9 2 2 2 2" xfId="48486"/>
    <cellStyle name="Normal 2 5 4 9 2 2 3" xfId="36053"/>
    <cellStyle name="Normal 2 5 4 9 2 3" xfId="18604"/>
    <cellStyle name="Normal 2 5 4 9 2 3 2" xfId="43479"/>
    <cellStyle name="Normal 2 5 4 9 2 4" xfId="31046"/>
    <cellStyle name="Normal 2 5 4 9 3" xfId="12622"/>
    <cellStyle name="Normal 2 5 4 9 3 2" xfId="25056"/>
    <cellStyle name="Normal 2 5 4 9 3 2 2" xfId="49931"/>
    <cellStyle name="Normal 2 5 4 9 3 3" xfId="37498"/>
    <cellStyle name="Normal 2 5 4 9 4" xfId="8915"/>
    <cellStyle name="Normal 2 5 4 9 4 2" xfId="21358"/>
    <cellStyle name="Normal 2 5 4 9 4 2 2" xfId="46233"/>
    <cellStyle name="Normal 2 5 4 9 4 3" xfId="33800"/>
    <cellStyle name="Normal 2 5 4 9 5" xfId="3897"/>
    <cellStyle name="Normal 2 5 4 9 5 2" xfId="16351"/>
    <cellStyle name="Normal 2 5 4 9 5 2 2" xfId="41226"/>
    <cellStyle name="Normal 2 5 4 9 5 3" xfId="28793"/>
    <cellStyle name="Normal 2 5 4 9 6" xfId="14807"/>
    <cellStyle name="Normal 2 5 4 9 6 2" xfId="39682"/>
    <cellStyle name="Normal 2 5 4 9 7" xfId="27241"/>
    <cellStyle name="Normal 2 5 4_Degree data" xfId="2002"/>
    <cellStyle name="Normal 2 5 5" xfId="138"/>
    <cellStyle name="Normal 2 5 5 10" xfId="7701"/>
    <cellStyle name="Normal 2 5 5 10 2" xfId="20147"/>
    <cellStyle name="Normal 2 5 5 10 2 2" xfId="45022"/>
    <cellStyle name="Normal 2 5 5 10 3" xfId="32589"/>
    <cellStyle name="Normal 2 5 5 11" xfId="11521"/>
    <cellStyle name="Normal 2 5 5 11 2" xfId="23955"/>
    <cellStyle name="Normal 2 5 5 11 2 2" xfId="48830"/>
    <cellStyle name="Normal 2 5 5 11 3" xfId="36397"/>
    <cellStyle name="Normal 2 5 5 12" xfId="6513"/>
    <cellStyle name="Normal 2 5 5 12 2" xfId="18962"/>
    <cellStyle name="Normal 2 5 5 12 2 2" xfId="43837"/>
    <cellStyle name="Normal 2 5 5 12 3" xfId="31404"/>
    <cellStyle name="Normal 2 5 5 13" xfId="2621"/>
    <cellStyle name="Normal 2 5 5 13 2" xfId="15140"/>
    <cellStyle name="Normal 2 5 5 13 2 2" xfId="40015"/>
    <cellStyle name="Normal 2 5 5 13 3" xfId="27574"/>
    <cellStyle name="Normal 2 5 5 14" xfId="12968"/>
    <cellStyle name="Normal 2 5 5 14 2" xfId="37843"/>
    <cellStyle name="Normal 2 5 5 15" xfId="25402"/>
    <cellStyle name="Normal 2 5 5 2" xfId="326"/>
    <cellStyle name="Normal 2 5 5 2 10" xfId="6556"/>
    <cellStyle name="Normal 2 5 5 2 10 2" xfId="19005"/>
    <cellStyle name="Normal 2 5 5 2 10 2 2" xfId="43880"/>
    <cellStyle name="Normal 2 5 5 2 10 3" xfId="31447"/>
    <cellStyle name="Normal 2 5 5 2 11" xfId="2724"/>
    <cellStyle name="Normal 2 5 5 2 11 2" xfId="15242"/>
    <cellStyle name="Normal 2 5 5 2 11 2 2" xfId="40117"/>
    <cellStyle name="Normal 2 5 5 2 11 3" xfId="27676"/>
    <cellStyle name="Normal 2 5 5 2 12" xfId="13143"/>
    <cellStyle name="Normal 2 5 5 2 12 2" xfId="38018"/>
    <cellStyle name="Normal 2 5 5 2 13" xfId="25577"/>
    <cellStyle name="Normal 2 5 5 2 2" xfId="428"/>
    <cellStyle name="Normal 2 5 5 2 2 10" xfId="13243"/>
    <cellStyle name="Normal 2 5 5 2 2 10 2" xfId="38118"/>
    <cellStyle name="Normal 2 5 5 2 2 11" xfId="25677"/>
    <cellStyle name="Normal 2 5 5 2 2 2" xfId="788"/>
    <cellStyle name="Normal 2 5 5 2 2 2 2" xfId="1434"/>
    <cellStyle name="Normal 2 5 5 2 2 2 2 2" xfId="9538"/>
    <cellStyle name="Normal 2 5 5 2 2 2 2 2 2" xfId="21981"/>
    <cellStyle name="Normal 2 5 5 2 2 2 2 2 2 2" xfId="46856"/>
    <cellStyle name="Normal 2 5 5 2 2 2 2 2 3" xfId="34423"/>
    <cellStyle name="Normal 2 5 5 2 2 2 2 3" xfId="4520"/>
    <cellStyle name="Normal 2 5 5 2 2 2 2 3 2" xfId="16974"/>
    <cellStyle name="Normal 2 5 5 2 2 2 2 3 2 2" xfId="41849"/>
    <cellStyle name="Normal 2 5 5 2 2 2 2 3 3" xfId="29416"/>
    <cellStyle name="Normal 2 5 5 2 2 2 2 4" xfId="14234"/>
    <cellStyle name="Normal 2 5 5 2 2 2 2 4 2" xfId="39109"/>
    <cellStyle name="Normal 2 5 5 2 2 2 2 5" xfId="26668"/>
    <cellStyle name="Normal 2 5 5 2 2 2 3" xfId="5579"/>
    <cellStyle name="Normal 2 5 5 2 2 2 3 2" xfId="10595"/>
    <cellStyle name="Normal 2 5 5 2 2 2 3 2 2" xfId="23038"/>
    <cellStyle name="Normal 2 5 5 2 2 2 3 2 2 2" xfId="47913"/>
    <cellStyle name="Normal 2 5 5 2 2 2 3 2 3" xfId="35480"/>
    <cellStyle name="Normal 2 5 5 2 2 2 3 3" xfId="18031"/>
    <cellStyle name="Normal 2 5 5 2 2 2 3 3 2" xfId="42906"/>
    <cellStyle name="Normal 2 5 5 2 2 2 3 4" xfId="30473"/>
    <cellStyle name="Normal 2 5 5 2 2 2 4" xfId="8654"/>
    <cellStyle name="Normal 2 5 5 2 2 2 4 2" xfId="21098"/>
    <cellStyle name="Normal 2 5 5 2 2 2 4 2 2" xfId="45973"/>
    <cellStyle name="Normal 2 5 5 2 2 2 4 3" xfId="33540"/>
    <cellStyle name="Normal 2 5 5 2 2 2 5" xfId="12049"/>
    <cellStyle name="Normal 2 5 5 2 2 2 5 2" xfId="24483"/>
    <cellStyle name="Normal 2 5 5 2 2 2 5 2 2" xfId="49358"/>
    <cellStyle name="Normal 2 5 5 2 2 2 5 3" xfId="36925"/>
    <cellStyle name="Normal 2 5 5 2 2 2 6" xfId="7131"/>
    <cellStyle name="Normal 2 5 5 2 2 2 6 2" xfId="19580"/>
    <cellStyle name="Normal 2 5 5 2 2 2 6 2 2" xfId="44455"/>
    <cellStyle name="Normal 2 5 5 2 2 2 6 3" xfId="32022"/>
    <cellStyle name="Normal 2 5 5 2 2 2 7" xfId="3585"/>
    <cellStyle name="Normal 2 5 5 2 2 2 7 2" xfId="16091"/>
    <cellStyle name="Normal 2 5 5 2 2 2 7 2 2" xfId="40966"/>
    <cellStyle name="Normal 2 5 5 2 2 2 7 3" xfId="28525"/>
    <cellStyle name="Normal 2 5 5 2 2 2 8" xfId="13590"/>
    <cellStyle name="Normal 2 5 5 2 2 2 8 2" xfId="38465"/>
    <cellStyle name="Normal 2 5 5 2 2 2 9" xfId="26024"/>
    <cellStyle name="Normal 2 5 5 2 2 3" xfId="1782"/>
    <cellStyle name="Normal 2 5 5 2 2 3 2" xfId="4972"/>
    <cellStyle name="Normal 2 5 5 2 2 3 2 2" xfId="9989"/>
    <cellStyle name="Normal 2 5 5 2 2 3 2 2 2" xfId="22432"/>
    <cellStyle name="Normal 2 5 5 2 2 3 2 2 2 2" xfId="47307"/>
    <cellStyle name="Normal 2 5 5 2 2 3 2 2 3" xfId="34874"/>
    <cellStyle name="Normal 2 5 5 2 2 3 2 3" xfId="17425"/>
    <cellStyle name="Normal 2 5 5 2 2 3 2 3 2" xfId="42300"/>
    <cellStyle name="Normal 2 5 5 2 2 3 2 4" xfId="29867"/>
    <cellStyle name="Normal 2 5 5 2 2 3 3" xfId="5928"/>
    <cellStyle name="Normal 2 5 5 2 2 3 3 2" xfId="10943"/>
    <cellStyle name="Normal 2 5 5 2 2 3 3 2 2" xfId="23386"/>
    <cellStyle name="Normal 2 5 5 2 2 3 3 2 2 2" xfId="48261"/>
    <cellStyle name="Normal 2 5 5 2 2 3 3 2 3" xfId="35828"/>
    <cellStyle name="Normal 2 5 5 2 2 3 3 3" xfId="18379"/>
    <cellStyle name="Normal 2 5 5 2 2 3 3 3 2" xfId="43254"/>
    <cellStyle name="Normal 2 5 5 2 2 3 3 4" xfId="30821"/>
    <cellStyle name="Normal 2 5 5 2 2 3 4" xfId="8396"/>
    <cellStyle name="Normal 2 5 5 2 2 3 4 2" xfId="20840"/>
    <cellStyle name="Normal 2 5 5 2 2 3 4 2 2" xfId="45715"/>
    <cellStyle name="Normal 2 5 5 2 2 3 4 3" xfId="33282"/>
    <cellStyle name="Normal 2 5 5 2 2 3 5" xfId="12397"/>
    <cellStyle name="Normal 2 5 5 2 2 3 5 2" xfId="24831"/>
    <cellStyle name="Normal 2 5 5 2 2 3 5 2 2" xfId="49706"/>
    <cellStyle name="Normal 2 5 5 2 2 3 5 3" xfId="37273"/>
    <cellStyle name="Normal 2 5 5 2 2 3 6" xfId="7583"/>
    <cellStyle name="Normal 2 5 5 2 2 3 6 2" xfId="20031"/>
    <cellStyle name="Normal 2 5 5 2 2 3 6 2 2" xfId="44906"/>
    <cellStyle name="Normal 2 5 5 2 2 3 6 3" xfId="32473"/>
    <cellStyle name="Normal 2 5 5 2 2 3 7" xfId="3327"/>
    <cellStyle name="Normal 2 5 5 2 2 3 7 2" xfId="15833"/>
    <cellStyle name="Normal 2 5 5 2 2 3 7 2 2" xfId="40708"/>
    <cellStyle name="Normal 2 5 5 2 2 3 7 3" xfId="28267"/>
    <cellStyle name="Normal 2 5 5 2 2 3 8" xfId="14582"/>
    <cellStyle name="Normal 2 5 5 2 2 3 8 2" xfId="39457"/>
    <cellStyle name="Normal 2 5 5 2 2 3 9" xfId="27016"/>
    <cellStyle name="Normal 2 5 5 2 2 4" xfId="2346"/>
    <cellStyle name="Normal 2 5 5 2 2 4 2" xfId="6370"/>
    <cellStyle name="Normal 2 5 5 2 2 4 2 2" xfId="11385"/>
    <cellStyle name="Normal 2 5 5 2 2 4 2 2 2" xfId="23828"/>
    <cellStyle name="Normal 2 5 5 2 2 4 2 2 2 2" xfId="48703"/>
    <cellStyle name="Normal 2 5 5 2 2 4 2 2 3" xfId="36270"/>
    <cellStyle name="Normal 2 5 5 2 2 4 2 3" xfId="18821"/>
    <cellStyle name="Normal 2 5 5 2 2 4 2 3 2" xfId="43696"/>
    <cellStyle name="Normal 2 5 5 2 2 4 2 4" xfId="31263"/>
    <cellStyle name="Normal 2 5 5 2 2 4 3" xfId="12839"/>
    <cellStyle name="Normal 2 5 5 2 2 4 3 2" xfId="25273"/>
    <cellStyle name="Normal 2 5 5 2 2 4 3 2 2" xfId="50148"/>
    <cellStyle name="Normal 2 5 5 2 2 4 3 3" xfId="37715"/>
    <cellStyle name="Normal 2 5 5 2 2 4 4" xfId="9280"/>
    <cellStyle name="Normal 2 5 5 2 2 4 4 2" xfId="21723"/>
    <cellStyle name="Normal 2 5 5 2 2 4 4 2 2" xfId="46598"/>
    <cellStyle name="Normal 2 5 5 2 2 4 4 3" xfId="34165"/>
    <cellStyle name="Normal 2 5 5 2 2 4 5" xfId="4262"/>
    <cellStyle name="Normal 2 5 5 2 2 4 5 2" xfId="16716"/>
    <cellStyle name="Normal 2 5 5 2 2 4 5 2 2" xfId="41591"/>
    <cellStyle name="Normal 2 5 5 2 2 4 5 3" xfId="29158"/>
    <cellStyle name="Normal 2 5 5 2 2 4 6" xfId="15024"/>
    <cellStyle name="Normal 2 5 5 2 2 4 6 2" xfId="39899"/>
    <cellStyle name="Normal 2 5 5 2 2 4 7" xfId="27458"/>
    <cellStyle name="Normal 2 5 5 2 2 5" xfId="1181"/>
    <cellStyle name="Normal 2 5 5 2 2 5 2" xfId="10342"/>
    <cellStyle name="Normal 2 5 5 2 2 5 2 2" xfId="22785"/>
    <cellStyle name="Normal 2 5 5 2 2 5 2 2 2" xfId="47660"/>
    <cellStyle name="Normal 2 5 5 2 2 5 2 3" xfId="35227"/>
    <cellStyle name="Normal 2 5 5 2 2 5 3" xfId="5326"/>
    <cellStyle name="Normal 2 5 5 2 2 5 3 2" xfId="17778"/>
    <cellStyle name="Normal 2 5 5 2 2 5 3 2 2" xfId="42653"/>
    <cellStyle name="Normal 2 5 5 2 2 5 3 3" xfId="30220"/>
    <cellStyle name="Normal 2 5 5 2 2 5 4" xfId="13981"/>
    <cellStyle name="Normal 2 5 5 2 2 5 4 2" xfId="38856"/>
    <cellStyle name="Normal 2 5 5 2 2 5 5" xfId="26415"/>
    <cellStyle name="Normal 2 5 5 2 2 6" xfId="7903"/>
    <cellStyle name="Normal 2 5 5 2 2 6 2" xfId="20349"/>
    <cellStyle name="Normal 2 5 5 2 2 6 2 2" xfId="45224"/>
    <cellStyle name="Normal 2 5 5 2 2 6 3" xfId="32791"/>
    <cellStyle name="Normal 2 5 5 2 2 7" xfId="11796"/>
    <cellStyle name="Normal 2 5 5 2 2 7 2" xfId="24230"/>
    <cellStyle name="Normal 2 5 5 2 2 7 2 2" xfId="49105"/>
    <cellStyle name="Normal 2 5 5 2 2 7 3" xfId="36672"/>
    <cellStyle name="Normal 2 5 5 2 2 8" xfId="6873"/>
    <cellStyle name="Normal 2 5 5 2 2 8 2" xfId="19322"/>
    <cellStyle name="Normal 2 5 5 2 2 8 2 2" xfId="44197"/>
    <cellStyle name="Normal 2 5 5 2 2 8 3" xfId="31764"/>
    <cellStyle name="Normal 2 5 5 2 2 9" xfId="2824"/>
    <cellStyle name="Normal 2 5 5 2 2 9 2" xfId="15342"/>
    <cellStyle name="Normal 2 5 5 2 2 9 2 2" xfId="40217"/>
    <cellStyle name="Normal 2 5 5 2 2 9 3" xfId="27776"/>
    <cellStyle name="Normal 2 5 5 2 2_Degree data" xfId="1995"/>
    <cellStyle name="Normal 2 5 5 2 3" xfId="687"/>
    <cellStyle name="Normal 2 5 5 2 3 2" xfId="1433"/>
    <cellStyle name="Normal 2 5 5 2 3 2 2" xfId="9180"/>
    <cellStyle name="Normal 2 5 5 2 3 2 2 2" xfId="21623"/>
    <cellStyle name="Normal 2 5 5 2 3 2 2 2 2" xfId="46498"/>
    <cellStyle name="Normal 2 5 5 2 3 2 2 3" xfId="34065"/>
    <cellStyle name="Normal 2 5 5 2 3 2 3" xfId="4162"/>
    <cellStyle name="Normal 2 5 5 2 3 2 3 2" xfId="16616"/>
    <cellStyle name="Normal 2 5 5 2 3 2 3 2 2" xfId="41491"/>
    <cellStyle name="Normal 2 5 5 2 3 2 3 3" xfId="29058"/>
    <cellStyle name="Normal 2 5 5 2 3 2 4" xfId="14233"/>
    <cellStyle name="Normal 2 5 5 2 3 2 4 2" xfId="39108"/>
    <cellStyle name="Normal 2 5 5 2 3 2 5" xfId="26667"/>
    <cellStyle name="Normal 2 5 5 2 3 3" xfId="5578"/>
    <cellStyle name="Normal 2 5 5 2 3 3 2" xfId="10594"/>
    <cellStyle name="Normal 2 5 5 2 3 3 2 2" xfId="23037"/>
    <cellStyle name="Normal 2 5 5 2 3 3 2 2 2" xfId="47912"/>
    <cellStyle name="Normal 2 5 5 2 3 3 2 3" xfId="35479"/>
    <cellStyle name="Normal 2 5 5 2 3 3 3" xfId="18030"/>
    <cellStyle name="Normal 2 5 5 2 3 3 3 2" xfId="42905"/>
    <cellStyle name="Normal 2 5 5 2 3 3 4" xfId="30472"/>
    <cellStyle name="Normal 2 5 5 2 3 4" xfId="8296"/>
    <cellStyle name="Normal 2 5 5 2 3 4 2" xfId="20740"/>
    <cellStyle name="Normal 2 5 5 2 3 4 2 2" xfId="45615"/>
    <cellStyle name="Normal 2 5 5 2 3 4 3" xfId="33182"/>
    <cellStyle name="Normal 2 5 5 2 3 5" xfId="12048"/>
    <cellStyle name="Normal 2 5 5 2 3 5 2" xfId="24482"/>
    <cellStyle name="Normal 2 5 5 2 3 5 2 2" xfId="49357"/>
    <cellStyle name="Normal 2 5 5 2 3 5 3" xfId="36924"/>
    <cellStyle name="Normal 2 5 5 2 3 6" xfId="6773"/>
    <cellStyle name="Normal 2 5 5 2 3 6 2" xfId="19222"/>
    <cellStyle name="Normal 2 5 5 2 3 6 2 2" xfId="44097"/>
    <cellStyle name="Normal 2 5 5 2 3 6 3" xfId="31664"/>
    <cellStyle name="Normal 2 5 5 2 3 7" xfId="3227"/>
    <cellStyle name="Normal 2 5 5 2 3 7 2" xfId="15733"/>
    <cellStyle name="Normal 2 5 5 2 3 7 2 2" xfId="40608"/>
    <cellStyle name="Normal 2 5 5 2 3 7 3" xfId="28167"/>
    <cellStyle name="Normal 2 5 5 2 3 8" xfId="13490"/>
    <cellStyle name="Normal 2 5 5 2 3 8 2" xfId="38365"/>
    <cellStyle name="Normal 2 5 5 2 3 9" xfId="25924"/>
    <cellStyle name="Normal 2 5 5 2 4" xfId="1781"/>
    <cellStyle name="Normal 2 5 5 2 4 2" xfId="4519"/>
    <cellStyle name="Normal 2 5 5 2 4 2 2" xfId="9537"/>
    <cellStyle name="Normal 2 5 5 2 4 2 2 2" xfId="21980"/>
    <cellStyle name="Normal 2 5 5 2 4 2 2 2 2" xfId="46855"/>
    <cellStyle name="Normal 2 5 5 2 4 2 2 3" xfId="34422"/>
    <cellStyle name="Normal 2 5 5 2 4 2 3" xfId="16973"/>
    <cellStyle name="Normal 2 5 5 2 4 2 3 2" xfId="41848"/>
    <cellStyle name="Normal 2 5 5 2 4 2 4" xfId="29415"/>
    <cellStyle name="Normal 2 5 5 2 4 3" xfId="5927"/>
    <cellStyle name="Normal 2 5 5 2 4 3 2" xfId="10942"/>
    <cellStyle name="Normal 2 5 5 2 4 3 2 2" xfId="23385"/>
    <cellStyle name="Normal 2 5 5 2 4 3 2 2 2" xfId="48260"/>
    <cellStyle name="Normal 2 5 5 2 4 3 2 3" xfId="35827"/>
    <cellStyle name="Normal 2 5 5 2 4 3 3" xfId="18378"/>
    <cellStyle name="Normal 2 5 5 2 4 3 3 2" xfId="43253"/>
    <cellStyle name="Normal 2 5 5 2 4 3 4" xfId="30820"/>
    <cellStyle name="Normal 2 5 5 2 4 4" xfId="8653"/>
    <cellStyle name="Normal 2 5 5 2 4 4 2" xfId="21097"/>
    <cellStyle name="Normal 2 5 5 2 4 4 2 2" xfId="45972"/>
    <cellStyle name="Normal 2 5 5 2 4 4 3" xfId="33539"/>
    <cellStyle name="Normal 2 5 5 2 4 5" xfId="12396"/>
    <cellStyle name="Normal 2 5 5 2 4 5 2" xfId="24830"/>
    <cellStyle name="Normal 2 5 5 2 4 5 2 2" xfId="49705"/>
    <cellStyle name="Normal 2 5 5 2 4 5 3" xfId="37272"/>
    <cellStyle name="Normal 2 5 5 2 4 6" xfId="7130"/>
    <cellStyle name="Normal 2 5 5 2 4 6 2" xfId="19579"/>
    <cellStyle name="Normal 2 5 5 2 4 6 2 2" xfId="44454"/>
    <cellStyle name="Normal 2 5 5 2 4 6 3" xfId="32021"/>
    <cellStyle name="Normal 2 5 5 2 4 7" xfId="3584"/>
    <cellStyle name="Normal 2 5 5 2 4 7 2" xfId="16090"/>
    <cellStyle name="Normal 2 5 5 2 4 7 2 2" xfId="40965"/>
    <cellStyle name="Normal 2 5 5 2 4 7 3" xfId="28524"/>
    <cellStyle name="Normal 2 5 5 2 4 8" xfId="14581"/>
    <cellStyle name="Normal 2 5 5 2 4 8 2" xfId="39456"/>
    <cellStyle name="Normal 2 5 5 2 4 9" xfId="27015"/>
    <cellStyle name="Normal 2 5 5 2 5" xfId="2244"/>
    <cellStyle name="Normal 2 5 5 2 5 2" xfId="4872"/>
    <cellStyle name="Normal 2 5 5 2 5 2 2" xfId="9889"/>
    <cellStyle name="Normal 2 5 5 2 5 2 2 2" xfId="22332"/>
    <cellStyle name="Normal 2 5 5 2 5 2 2 2 2" xfId="47207"/>
    <cellStyle name="Normal 2 5 5 2 5 2 2 3" xfId="34774"/>
    <cellStyle name="Normal 2 5 5 2 5 2 3" xfId="17325"/>
    <cellStyle name="Normal 2 5 5 2 5 2 3 2" xfId="42200"/>
    <cellStyle name="Normal 2 5 5 2 5 2 4" xfId="29767"/>
    <cellStyle name="Normal 2 5 5 2 5 3" xfId="6270"/>
    <cellStyle name="Normal 2 5 5 2 5 3 2" xfId="11285"/>
    <cellStyle name="Normal 2 5 5 2 5 3 2 2" xfId="23728"/>
    <cellStyle name="Normal 2 5 5 2 5 3 2 2 2" xfId="48603"/>
    <cellStyle name="Normal 2 5 5 2 5 3 2 3" xfId="36170"/>
    <cellStyle name="Normal 2 5 5 2 5 3 3" xfId="18721"/>
    <cellStyle name="Normal 2 5 5 2 5 3 3 2" xfId="43596"/>
    <cellStyle name="Normal 2 5 5 2 5 3 4" xfId="31163"/>
    <cellStyle name="Normal 2 5 5 2 5 4" xfId="8077"/>
    <cellStyle name="Normal 2 5 5 2 5 4 2" xfId="20523"/>
    <cellStyle name="Normal 2 5 5 2 5 4 2 2" xfId="45398"/>
    <cellStyle name="Normal 2 5 5 2 5 4 3" xfId="32965"/>
    <cellStyle name="Normal 2 5 5 2 5 5" xfId="12739"/>
    <cellStyle name="Normal 2 5 5 2 5 5 2" xfId="25173"/>
    <cellStyle name="Normal 2 5 5 2 5 5 2 2" xfId="50048"/>
    <cellStyle name="Normal 2 5 5 2 5 5 3" xfId="37615"/>
    <cellStyle name="Normal 2 5 5 2 5 6" xfId="7483"/>
    <cellStyle name="Normal 2 5 5 2 5 6 2" xfId="19931"/>
    <cellStyle name="Normal 2 5 5 2 5 6 2 2" xfId="44806"/>
    <cellStyle name="Normal 2 5 5 2 5 6 3" xfId="32373"/>
    <cellStyle name="Normal 2 5 5 2 5 7" xfId="3006"/>
    <cellStyle name="Normal 2 5 5 2 5 7 2" xfId="15516"/>
    <cellStyle name="Normal 2 5 5 2 5 7 2 2" xfId="40391"/>
    <cellStyle name="Normal 2 5 5 2 5 7 3" xfId="27950"/>
    <cellStyle name="Normal 2 5 5 2 5 8" xfId="14924"/>
    <cellStyle name="Normal 2 5 5 2 5 8 2" xfId="39799"/>
    <cellStyle name="Normal 2 5 5 2 5 9" xfId="27358"/>
    <cellStyle name="Normal 2 5 5 2 6" xfId="1081"/>
    <cellStyle name="Normal 2 5 5 2 6 2" xfId="8963"/>
    <cellStyle name="Normal 2 5 5 2 6 2 2" xfId="21406"/>
    <cellStyle name="Normal 2 5 5 2 6 2 2 2" xfId="46281"/>
    <cellStyle name="Normal 2 5 5 2 6 2 3" xfId="33848"/>
    <cellStyle name="Normal 2 5 5 2 6 3" xfId="3945"/>
    <cellStyle name="Normal 2 5 5 2 6 3 2" xfId="16399"/>
    <cellStyle name="Normal 2 5 5 2 6 3 2 2" xfId="41274"/>
    <cellStyle name="Normal 2 5 5 2 6 3 3" xfId="28841"/>
    <cellStyle name="Normal 2 5 5 2 6 4" xfId="13881"/>
    <cellStyle name="Normal 2 5 5 2 6 4 2" xfId="38756"/>
    <cellStyle name="Normal 2 5 5 2 6 5" xfId="26315"/>
    <cellStyle name="Normal 2 5 5 2 7" xfId="5226"/>
    <cellStyle name="Normal 2 5 5 2 7 2" xfId="10242"/>
    <cellStyle name="Normal 2 5 5 2 7 2 2" xfId="22685"/>
    <cellStyle name="Normal 2 5 5 2 7 2 2 2" xfId="47560"/>
    <cellStyle name="Normal 2 5 5 2 7 2 3" xfId="35127"/>
    <cellStyle name="Normal 2 5 5 2 7 3" xfId="17678"/>
    <cellStyle name="Normal 2 5 5 2 7 3 2" xfId="42553"/>
    <cellStyle name="Normal 2 5 5 2 7 4" xfId="30120"/>
    <cellStyle name="Normal 2 5 5 2 8" xfId="7803"/>
    <cellStyle name="Normal 2 5 5 2 8 2" xfId="20249"/>
    <cellStyle name="Normal 2 5 5 2 8 2 2" xfId="45124"/>
    <cellStyle name="Normal 2 5 5 2 8 3" xfId="32691"/>
    <cellStyle name="Normal 2 5 5 2 9" xfId="11696"/>
    <cellStyle name="Normal 2 5 5 2 9 2" xfId="24130"/>
    <cellStyle name="Normal 2 5 5 2 9 2 2" xfId="49005"/>
    <cellStyle name="Normal 2 5 5 2 9 3" xfId="36572"/>
    <cellStyle name="Normal 2 5 5 2_Degree data" xfId="1996"/>
    <cellStyle name="Normal 2 5 5 3" xfId="281"/>
    <cellStyle name="Normal 2 5 5 3 10" xfId="6618"/>
    <cellStyle name="Normal 2 5 5 3 10 2" xfId="19067"/>
    <cellStyle name="Normal 2 5 5 3 10 2 2" xfId="43942"/>
    <cellStyle name="Normal 2 5 5 3 10 3" xfId="31509"/>
    <cellStyle name="Normal 2 5 5 3 11" xfId="2681"/>
    <cellStyle name="Normal 2 5 5 3 11 2" xfId="15199"/>
    <cellStyle name="Normal 2 5 5 3 11 2 2" xfId="40074"/>
    <cellStyle name="Normal 2 5 5 3 11 3" xfId="27633"/>
    <cellStyle name="Normal 2 5 5 3 12" xfId="13100"/>
    <cellStyle name="Normal 2 5 5 3 12 2" xfId="37975"/>
    <cellStyle name="Normal 2 5 5 3 13" xfId="25534"/>
    <cellStyle name="Normal 2 5 5 3 2" xfId="492"/>
    <cellStyle name="Normal 2 5 5 3 2 10" xfId="13305"/>
    <cellStyle name="Normal 2 5 5 3 2 10 2" xfId="38180"/>
    <cellStyle name="Normal 2 5 5 3 2 11" xfId="25739"/>
    <cellStyle name="Normal 2 5 5 3 2 2" xfId="851"/>
    <cellStyle name="Normal 2 5 5 3 2 2 2" xfId="1436"/>
    <cellStyle name="Normal 2 5 5 3 2 2 2 2" xfId="9540"/>
    <cellStyle name="Normal 2 5 5 3 2 2 2 2 2" xfId="21983"/>
    <cellStyle name="Normal 2 5 5 3 2 2 2 2 2 2" xfId="46858"/>
    <cellStyle name="Normal 2 5 5 3 2 2 2 2 3" xfId="34425"/>
    <cellStyle name="Normal 2 5 5 3 2 2 2 3" xfId="4522"/>
    <cellStyle name="Normal 2 5 5 3 2 2 2 3 2" xfId="16976"/>
    <cellStyle name="Normal 2 5 5 3 2 2 2 3 2 2" xfId="41851"/>
    <cellStyle name="Normal 2 5 5 3 2 2 2 3 3" xfId="29418"/>
    <cellStyle name="Normal 2 5 5 3 2 2 2 4" xfId="14236"/>
    <cellStyle name="Normal 2 5 5 3 2 2 2 4 2" xfId="39111"/>
    <cellStyle name="Normal 2 5 5 3 2 2 2 5" xfId="26670"/>
    <cellStyle name="Normal 2 5 5 3 2 2 3" xfId="5581"/>
    <cellStyle name="Normal 2 5 5 3 2 2 3 2" xfId="10597"/>
    <cellStyle name="Normal 2 5 5 3 2 2 3 2 2" xfId="23040"/>
    <cellStyle name="Normal 2 5 5 3 2 2 3 2 2 2" xfId="47915"/>
    <cellStyle name="Normal 2 5 5 3 2 2 3 2 3" xfId="35482"/>
    <cellStyle name="Normal 2 5 5 3 2 2 3 3" xfId="18033"/>
    <cellStyle name="Normal 2 5 5 3 2 2 3 3 2" xfId="42908"/>
    <cellStyle name="Normal 2 5 5 3 2 2 3 4" xfId="30475"/>
    <cellStyle name="Normal 2 5 5 3 2 2 4" xfId="8656"/>
    <cellStyle name="Normal 2 5 5 3 2 2 4 2" xfId="21100"/>
    <cellStyle name="Normal 2 5 5 3 2 2 4 2 2" xfId="45975"/>
    <cellStyle name="Normal 2 5 5 3 2 2 4 3" xfId="33542"/>
    <cellStyle name="Normal 2 5 5 3 2 2 5" xfId="12051"/>
    <cellStyle name="Normal 2 5 5 3 2 2 5 2" xfId="24485"/>
    <cellStyle name="Normal 2 5 5 3 2 2 5 2 2" xfId="49360"/>
    <cellStyle name="Normal 2 5 5 3 2 2 5 3" xfId="36927"/>
    <cellStyle name="Normal 2 5 5 3 2 2 6" xfId="7133"/>
    <cellStyle name="Normal 2 5 5 3 2 2 6 2" xfId="19582"/>
    <cellStyle name="Normal 2 5 5 3 2 2 6 2 2" xfId="44457"/>
    <cellStyle name="Normal 2 5 5 3 2 2 6 3" xfId="32024"/>
    <cellStyle name="Normal 2 5 5 3 2 2 7" xfId="3587"/>
    <cellStyle name="Normal 2 5 5 3 2 2 7 2" xfId="16093"/>
    <cellStyle name="Normal 2 5 5 3 2 2 7 2 2" xfId="40968"/>
    <cellStyle name="Normal 2 5 5 3 2 2 7 3" xfId="28527"/>
    <cellStyle name="Normal 2 5 5 3 2 2 8" xfId="13652"/>
    <cellStyle name="Normal 2 5 5 3 2 2 8 2" xfId="38527"/>
    <cellStyle name="Normal 2 5 5 3 2 2 9" xfId="26086"/>
    <cellStyle name="Normal 2 5 5 3 2 3" xfId="1784"/>
    <cellStyle name="Normal 2 5 5 3 2 3 2" xfId="5034"/>
    <cellStyle name="Normal 2 5 5 3 2 3 2 2" xfId="10051"/>
    <cellStyle name="Normal 2 5 5 3 2 3 2 2 2" xfId="22494"/>
    <cellStyle name="Normal 2 5 5 3 2 3 2 2 2 2" xfId="47369"/>
    <cellStyle name="Normal 2 5 5 3 2 3 2 2 3" xfId="34936"/>
    <cellStyle name="Normal 2 5 5 3 2 3 2 3" xfId="17487"/>
    <cellStyle name="Normal 2 5 5 3 2 3 2 3 2" xfId="42362"/>
    <cellStyle name="Normal 2 5 5 3 2 3 2 4" xfId="29929"/>
    <cellStyle name="Normal 2 5 5 3 2 3 3" xfId="5930"/>
    <cellStyle name="Normal 2 5 5 3 2 3 3 2" xfId="10945"/>
    <cellStyle name="Normal 2 5 5 3 2 3 3 2 2" xfId="23388"/>
    <cellStyle name="Normal 2 5 5 3 2 3 3 2 2 2" xfId="48263"/>
    <cellStyle name="Normal 2 5 5 3 2 3 3 2 3" xfId="35830"/>
    <cellStyle name="Normal 2 5 5 3 2 3 3 3" xfId="18381"/>
    <cellStyle name="Normal 2 5 5 3 2 3 3 3 2" xfId="43256"/>
    <cellStyle name="Normal 2 5 5 3 2 3 3 4" xfId="30823"/>
    <cellStyle name="Normal 2 5 5 3 2 3 4" xfId="8458"/>
    <cellStyle name="Normal 2 5 5 3 2 3 4 2" xfId="20902"/>
    <cellStyle name="Normal 2 5 5 3 2 3 4 2 2" xfId="45777"/>
    <cellStyle name="Normal 2 5 5 3 2 3 4 3" xfId="33344"/>
    <cellStyle name="Normal 2 5 5 3 2 3 5" xfId="12399"/>
    <cellStyle name="Normal 2 5 5 3 2 3 5 2" xfId="24833"/>
    <cellStyle name="Normal 2 5 5 3 2 3 5 2 2" xfId="49708"/>
    <cellStyle name="Normal 2 5 5 3 2 3 5 3" xfId="37275"/>
    <cellStyle name="Normal 2 5 5 3 2 3 6" xfId="7645"/>
    <cellStyle name="Normal 2 5 5 3 2 3 6 2" xfId="20093"/>
    <cellStyle name="Normal 2 5 5 3 2 3 6 2 2" xfId="44968"/>
    <cellStyle name="Normal 2 5 5 3 2 3 6 3" xfId="32535"/>
    <cellStyle name="Normal 2 5 5 3 2 3 7" xfId="3389"/>
    <cellStyle name="Normal 2 5 5 3 2 3 7 2" xfId="15895"/>
    <cellStyle name="Normal 2 5 5 3 2 3 7 2 2" xfId="40770"/>
    <cellStyle name="Normal 2 5 5 3 2 3 7 3" xfId="28329"/>
    <cellStyle name="Normal 2 5 5 3 2 3 8" xfId="14584"/>
    <cellStyle name="Normal 2 5 5 3 2 3 8 2" xfId="39459"/>
    <cellStyle name="Normal 2 5 5 3 2 3 9" xfId="27018"/>
    <cellStyle name="Normal 2 5 5 3 2 4" xfId="2410"/>
    <cellStyle name="Normal 2 5 5 3 2 4 2" xfId="6432"/>
    <cellStyle name="Normal 2 5 5 3 2 4 2 2" xfId="11447"/>
    <cellStyle name="Normal 2 5 5 3 2 4 2 2 2" xfId="23890"/>
    <cellStyle name="Normal 2 5 5 3 2 4 2 2 2 2" xfId="48765"/>
    <cellStyle name="Normal 2 5 5 3 2 4 2 2 3" xfId="36332"/>
    <cellStyle name="Normal 2 5 5 3 2 4 2 3" xfId="18883"/>
    <cellStyle name="Normal 2 5 5 3 2 4 2 3 2" xfId="43758"/>
    <cellStyle name="Normal 2 5 5 3 2 4 2 4" xfId="31325"/>
    <cellStyle name="Normal 2 5 5 3 2 4 3" xfId="12901"/>
    <cellStyle name="Normal 2 5 5 3 2 4 3 2" xfId="25335"/>
    <cellStyle name="Normal 2 5 5 3 2 4 3 2 2" xfId="50210"/>
    <cellStyle name="Normal 2 5 5 3 2 4 3 3" xfId="37777"/>
    <cellStyle name="Normal 2 5 5 3 2 4 4" xfId="9342"/>
    <cellStyle name="Normal 2 5 5 3 2 4 4 2" xfId="21785"/>
    <cellStyle name="Normal 2 5 5 3 2 4 4 2 2" xfId="46660"/>
    <cellStyle name="Normal 2 5 5 3 2 4 4 3" xfId="34227"/>
    <cellStyle name="Normal 2 5 5 3 2 4 5" xfId="4324"/>
    <cellStyle name="Normal 2 5 5 3 2 4 5 2" xfId="16778"/>
    <cellStyle name="Normal 2 5 5 3 2 4 5 2 2" xfId="41653"/>
    <cellStyle name="Normal 2 5 5 3 2 4 5 3" xfId="29220"/>
    <cellStyle name="Normal 2 5 5 3 2 4 6" xfId="15086"/>
    <cellStyle name="Normal 2 5 5 3 2 4 6 2" xfId="39961"/>
    <cellStyle name="Normal 2 5 5 3 2 4 7" xfId="27520"/>
    <cellStyle name="Normal 2 5 5 3 2 5" xfId="1243"/>
    <cellStyle name="Normal 2 5 5 3 2 5 2" xfId="10404"/>
    <cellStyle name="Normal 2 5 5 3 2 5 2 2" xfId="22847"/>
    <cellStyle name="Normal 2 5 5 3 2 5 2 2 2" xfId="47722"/>
    <cellStyle name="Normal 2 5 5 3 2 5 2 3" xfId="35289"/>
    <cellStyle name="Normal 2 5 5 3 2 5 3" xfId="5388"/>
    <cellStyle name="Normal 2 5 5 3 2 5 3 2" xfId="17840"/>
    <cellStyle name="Normal 2 5 5 3 2 5 3 2 2" xfId="42715"/>
    <cellStyle name="Normal 2 5 5 3 2 5 3 3" xfId="30282"/>
    <cellStyle name="Normal 2 5 5 3 2 5 4" xfId="14043"/>
    <cellStyle name="Normal 2 5 5 3 2 5 4 2" xfId="38918"/>
    <cellStyle name="Normal 2 5 5 3 2 5 5" xfId="26477"/>
    <cellStyle name="Normal 2 5 5 3 2 6" xfId="7965"/>
    <cellStyle name="Normal 2 5 5 3 2 6 2" xfId="20411"/>
    <cellStyle name="Normal 2 5 5 3 2 6 2 2" xfId="45286"/>
    <cellStyle name="Normal 2 5 5 3 2 6 3" xfId="32853"/>
    <cellStyle name="Normal 2 5 5 3 2 7" xfId="11858"/>
    <cellStyle name="Normal 2 5 5 3 2 7 2" xfId="24292"/>
    <cellStyle name="Normal 2 5 5 3 2 7 2 2" xfId="49167"/>
    <cellStyle name="Normal 2 5 5 3 2 7 3" xfId="36734"/>
    <cellStyle name="Normal 2 5 5 3 2 8" xfId="6935"/>
    <cellStyle name="Normal 2 5 5 3 2 8 2" xfId="19384"/>
    <cellStyle name="Normal 2 5 5 3 2 8 2 2" xfId="44259"/>
    <cellStyle name="Normal 2 5 5 3 2 8 3" xfId="31826"/>
    <cellStyle name="Normal 2 5 5 3 2 9" xfId="2886"/>
    <cellStyle name="Normal 2 5 5 3 2 9 2" xfId="15404"/>
    <cellStyle name="Normal 2 5 5 3 2 9 2 2" xfId="40279"/>
    <cellStyle name="Normal 2 5 5 3 2 9 3" xfId="27838"/>
    <cellStyle name="Normal 2 5 5 3 2_Degree data" xfId="1993"/>
    <cellStyle name="Normal 2 5 5 3 3" xfId="643"/>
    <cellStyle name="Normal 2 5 5 3 3 2" xfId="1435"/>
    <cellStyle name="Normal 2 5 5 3 3 2 2" xfId="9137"/>
    <cellStyle name="Normal 2 5 5 3 3 2 2 2" xfId="21580"/>
    <cellStyle name="Normal 2 5 5 3 3 2 2 2 2" xfId="46455"/>
    <cellStyle name="Normal 2 5 5 3 3 2 2 3" xfId="34022"/>
    <cellStyle name="Normal 2 5 5 3 3 2 3" xfId="4119"/>
    <cellStyle name="Normal 2 5 5 3 3 2 3 2" xfId="16573"/>
    <cellStyle name="Normal 2 5 5 3 3 2 3 2 2" xfId="41448"/>
    <cellStyle name="Normal 2 5 5 3 3 2 3 3" xfId="29015"/>
    <cellStyle name="Normal 2 5 5 3 3 2 4" xfId="14235"/>
    <cellStyle name="Normal 2 5 5 3 3 2 4 2" xfId="39110"/>
    <cellStyle name="Normal 2 5 5 3 3 2 5" xfId="26669"/>
    <cellStyle name="Normal 2 5 5 3 3 3" xfId="5580"/>
    <cellStyle name="Normal 2 5 5 3 3 3 2" xfId="10596"/>
    <cellStyle name="Normal 2 5 5 3 3 3 2 2" xfId="23039"/>
    <cellStyle name="Normal 2 5 5 3 3 3 2 2 2" xfId="47914"/>
    <cellStyle name="Normal 2 5 5 3 3 3 2 3" xfId="35481"/>
    <cellStyle name="Normal 2 5 5 3 3 3 3" xfId="18032"/>
    <cellStyle name="Normal 2 5 5 3 3 3 3 2" xfId="42907"/>
    <cellStyle name="Normal 2 5 5 3 3 3 4" xfId="30474"/>
    <cellStyle name="Normal 2 5 5 3 3 4" xfId="8253"/>
    <cellStyle name="Normal 2 5 5 3 3 4 2" xfId="20697"/>
    <cellStyle name="Normal 2 5 5 3 3 4 2 2" xfId="45572"/>
    <cellStyle name="Normal 2 5 5 3 3 4 3" xfId="33139"/>
    <cellStyle name="Normal 2 5 5 3 3 5" xfId="12050"/>
    <cellStyle name="Normal 2 5 5 3 3 5 2" xfId="24484"/>
    <cellStyle name="Normal 2 5 5 3 3 5 2 2" xfId="49359"/>
    <cellStyle name="Normal 2 5 5 3 3 5 3" xfId="36926"/>
    <cellStyle name="Normal 2 5 5 3 3 6" xfId="6730"/>
    <cellStyle name="Normal 2 5 5 3 3 6 2" xfId="19179"/>
    <cellStyle name="Normal 2 5 5 3 3 6 2 2" xfId="44054"/>
    <cellStyle name="Normal 2 5 5 3 3 6 3" xfId="31621"/>
    <cellStyle name="Normal 2 5 5 3 3 7" xfId="3184"/>
    <cellStyle name="Normal 2 5 5 3 3 7 2" xfId="15690"/>
    <cellStyle name="Normal 2 5 5 3 3 7 2 2" xfId="40565"/>
    <cellStyle name="Normal 2 5 5 3 3 7 3" xfId="28124"/>
    <cellStyle name="Normal 2 5 5 3 3 8" xfId="13447"/>
    <cellStyle name="Normal 2 5 5 3 3 8 2" xfId="38322"/>
    <cellStyle name="Normal 2 5 5 3 3 9" xfId="25881"/>
    <cellStyle name="Normal 2 5 5 3 4" xfId="1783"/>
    <cellStyle name="Normal 2 5 5 3 4 2" xfId="4521"/>
    <cellStyle name="Normal 2 5 5 3 4 2 2" xfId="9539"/>
    <cellStyle name="Normal 2 5 5 3 4 2 2 2" xfId="21982"/>
    <cellStyle name="Normal 2 5 5 3 4 2 2 2 2" xfId="46857"/>
    <cellStyle name="Normal 2 5 5 3 4 2 2 3" xfId="34424"/>
    <cellStyle name="Normal 2 5 5 3 4 2 3" xfId="16975"/>
    <cellStyle name="Normal 2 5 5 3 4 2 3 2" xfId="41850"/>
    <cellStyle name="Normal 2 5 5 3 4 2 4" xfId="29417"/>
    <cellStyle name="Normal 2 5 5 3 4 3" xfId="5929"/>
    <cellStyle name="Normal 2 5 5 3 4 3 2" xfId="10944"/>
    <cellStyle name="Normal 2 5 5 3 4 3 2 2" xfId="23387"/>
    <cellStyle name="Normal 2 5 5 3 4 3 2 2 2" xfId="48262"/>
    <cellStyle name="Normal 2 5 5 3 4 3 2 3" xfId="35829"/>
    <cellStyle name="Normal 2 5 5 3 4 3 3" xfId="18380"/>
    <cellStyle name="Normal 2 5 5 3 4 3 3 2" xfId="43255"/>
    <cellStyle name="Normal 2 5 5 3 4 3 4" xfId="30822"/>
    <cellStyle name="Normal 2 5 5 3 4 4" xfId="8655"/>
    <cellStyle name="Normal 2 5 5 3 4 4 2" xfId="21099"/>
    <cellStyle name="Normal 2 5 5 3 4 4 2 2" xfId="45974"/>
    <cellStyle name="Normal 2 5 5 3 4 4 3" xfId="33541"/>
    <cellStyle name="Normal 2 5 5 3 4 5" xfId="12398"/>
    <cellStyle name="Normal 2 5 5 3 4 5 2" xfId="24832"/>
    <cellStyle name="Normal 2 5 5 3 4 5 2 2" xfId="49707"/>
    <cellStyle name="Normal 2 5 5 3 4 5 3" xfId="37274"/>
    <cellStyle name="Normal 2 5 5 3 4 6" xfId="7132"/>
    <cellStyle name="Normal 2 5 5 3 4 6 2" xfId="19581"/>
    <cellStyle name="Normal 2 5 5 3 4 6 2 2" xfId="44456"/>
    <cellStyle name="Normal 2 5 5 3 4 6 3" xfId="32023"/>
    <cellStyle name="Normal 2 5 5 3 4 7" xfId="3586"/>
    <cellStyle name="Normal 2 5 5 3 4 7 2" xfId="16092"/>
    <cellStyle name="Normal 2 5 5 3 4 7 2 2" xfId="40967"/>
    <cellStyle name="Normal 2 5 5 3 4 7 3" xfId="28526"/>
    <cellStyle name="Normal 2 5 5 3 4 8" xfId="14583"/>
    <cellStyle name="Normal 2 5 5 3 4 8 2" xfId="39458"/>
    <cellStyle name="Normal 2 5 5 3 4 9" xfId="27017"/>
    <cellStyle name="Normal 2 5 5 3 5" xfId="2199"/>
    <cellStyle name="Normal 2 5 5 3 5 2" xfId="4829"/>
    <cellStyle name="Normal 2 5 5 3 5 2 2" xfId="9846"/>
    <cellStyle name="Normal 2 5 5 3 5 2 2 2" xfId="22289"/>
    <cellStyle name="Normal 2 5 5 3 5 2 2 2 2" xfId="47164"/>
    <cellStyle name="Normal 2 5 5 3 5 2 2 3" xfId="34731"/>
    <cellStyle name="Normal 2 5 5 3 5 2 3" xfId="17282"/>
    <cellStyle name="Normal 2 5 5 3 5 2 3 2" xfId="42157"/>
    <cellStyle name="Normal 2 5 5 3 5 2 4" xfId="29724"/>
    <cellStyle name="Normal 2 5 5 3 5 3" xfId="6227"/>
    <cellStyle name="Normal 2 5 5 3 5 3 2" xfId="11242"/>
    <cellStyle name="Normal 2 5 5 3 5 3 2 2" xfId="23685"/>
    <cellStyle name="Normal 2 5 5 3 5 3 2 2 2" xfId="48560"/>
    <cellStyle name="Normal 2 5 5 3 5 3 2 3" xfId="36127"/>
    <cellStyle name="Normal 2 5 5 3 5 3 3" xfId="18678"/>
    <cellStyle name="Normal 2 5 5 3 5 3 3 2" xfId="43553"/>
    <cellStyle name="Normal 2 5 5 3 5 3 4" xfId="31120"/>
    <cellStyle name="Normal 2 5 5 3 5 4" xfId="8139"/>
    <cellStyle name="Normal 2 5 5 3 5 4 2" xfId="20585"/>
    <cellStyle name="Normal 2 5 5 3 5 4 2 2" xfId="45460"/>
    <cellStyle name="Normal 2 5 5 3 5 4 3" xfId="33027"/>
    <cellStyle name="Normal 2 5 5 3 5 5" xfId="12696"/>
    <cellStyle name="Normal 2 5 5 3 5 5 2" xfId="25130"/>
    <cellStyle name="Normal 2 5 5 3 5 5 2 2" xfId="50005"/>
    <cellStyle name="Normal 2 5 5 3 5 5 3" xfId="37572"/>
    <cellStyle name="Normal 2 5 5 3 5 6" xfId="7440"/>
    <cellStyle name="Normal 2 5 5 3 5 6 2" xfId="19888"/>
    <cellStyle name="Normal 2 5 5 3 5 6 2 2" xfId="44763"/>
    <cellStyle name="Normal 2 5 5 3 5 6 3" xfId="32330"/>
    <cellStyle name="Normal 2 5 5 3 5 7" xfId="3069"/>
    <cellStyle name="Normal 2 5 5 3 5 7 2" xfId="15578"/>
    <cellStyle name="Normal 2 5 5 3 5 7 2 2" xfId="40453"/>
    <cellStyle name="Normal 2 5 5 3 5 7 3" xfId="28012"/>
    <cellStyle name="Normal 2 5 5 3 5 8" xfId="14881"/>
    <cellStyle name="Normal 2 5 5 3 5 8 2" xfId="39756"/>
    <cellStyle name="Normal 2 5 5 3 5 9" xfId="27315"/>
    <cellStyle name="Normal 2 5 5 3 6" xfId="1038"/>
    <cellStyle name="Normal 2 5 5 3 6 2" xfId="9025"/>
    <cellStyle name="Normal 2 5 5 3 6 2 2" xfId="21468"/>
    <cellStyle name="Normal 2 5 5 3 6 2 2 2" xfId="46343"/>
    <cellStyle name="Normal 2 5 5 3 6 2 3" xfId="33910"/>
    <cellStyle name="Normal 2 5 5 3 6 3" xfId="4007"/>
    <cellStyle name="Normal 2 5 5 3 6 3 2" xfId="16461"/>
    <cellStyle name="Normal 2 5 5 3 6 3 2 2" xfId="41336"/>
    <cellStyle name="Normal 2 5 5 3 6 3 3" xfId="28903"/>
    <cellStyle name="Normal 2 5 5 3 6 4" xfId="13838"/>
    <cellStyle name="Normal 2 5 5 3 6 4 2" xfId="38713"/>
    <cellStyle name="Normal 2 5 5 3 6 5" xfId="26272"/>
    <cellStyle name="Normal 2 5 5 3 7" xfId="5183"/>
    <cellStyle name="Normal 2 5 5 3 7 2" xfId="10199"/>
    <cellStyle name="Normal 2 5 5 3 7 2 2" xfId="22642"/>
    <cellStyle name="Normal 2 5 5 3 7 2 2 2" xfId="47517"/>
    <cellStyle name="Normal 2 5 5 3 7 2 3" xfId="35084"/>
    <cellStyle name="Normal 2 5 5 3 7 3" xfId="17635"/>
    <cellStyle name="Normal 2 5 5 3 7 3 2" xfId="42510"/>
    <cellStyle name="Normal 2 5 5 3 7 4" xfId="30077"/>
    <cellStyle name="Normal 2 5 5 3 8" xfId="7760"/>
    <cellStyle name="Normal 2 5 5 3 8 2" xfId="20206"/>
    <cellStyle name="Normal 2 5 5 3 8 2 2" xfId="45081"/>
    <cellStyle name="Normal 2 5 5 3 8 3" xfId="32648"/>
    <cellStyle name="Normal 2 5 5 3 9" xfId="11653"/>
    <cellStyle name="Normal 2 5 5 3 9 2" xfId="24087"/>
    <cellStyle name="Normal 2 5 5 3 9 2 2" xfId="48962"/>
    <cellStyle name="Normal 2 5 5 3 9 3" xfId="36529"/>
    <cellStyle name="Normal 2 5 5 3_Degree data" xfId="1994"/>
    <cellStyle name="Normal 2 5 5 4" xfId="384"/>
    <cellStyle name="Normal 2 5 5 4 10" xfId="13200"/>
    <cellStyle name="Normal 2 5 5 4 10 2" xfId="38075"/>
    <cellStyle name="Normal 2 5 5 4 11" xfId="25634"/>
    <cellStyle name="Normal 2 5 5 4 2" xfId="744"/>
    <cellStyle name="Normal 2 5 5 4 2 2" xfId="1437"/>
    <cellStyle name="Normal 2 5 5 4 2 2 2" xfId="9541"/>
    <cellStyle name="Normal 2 5 5 4 2 2 2 2" xfId="21984"/>
    <cellStyle name="Normal 2 5 5 4 2 2 2 2 2" xfId="46859"/>
    <cellStyle name="Normal 2 5 5 4 2 2 2 3" xfId="34426"/>
    <cellStyle name="Normal 2 5 5 4 2 2 3" xfId="4523"/>
    <cellStyle name="Normal 2 5 5 4 2 2 3 2" xfId="16977"/>
    <cellStyle name="Normal 2 5 5 4 2 2 3 2 2" xfId="41852"/>
    <cellStyle name="Normal 2 5 5 4 2 2 3 3" xfId="29419"/>
    <cellStyle name="Normal 2 5 5 4 2 2 4" xfId="14237"/>
    <cellStyle name="Normal 2 5 5 4 2 2 4 2" xfId="39112"/>
    <cellStyle name="Normal 2 5 5 4 2 2 5" xfId="26671"/>
    <cellStyle name="Normal 2 5 5 4 2 3" xfId="5582"/>
    <cellStyle name="Normal 2 5 5 4 2 3 2" xfId="10598"/>
    <cellStyle name="Normal 2 5 5 4 2 3 2 2" xfId="23041"/>
    <cellStyle name="Normal 2 5 5 4 2 3 2 2 2" xfId="47916"/>
    <cellStyle name="Normal 2 5 5 4 2 3 2 3" xfId="35483"/>
    <cellStyle name="Normal 2 5 5 4 2 3 3" xfId="18034"/>
    <cellStyle name="Normal 2 5 5 4 2 3 3 2" xfId="42909"/>
    <cellStyle name="Normal 2 5 5 4 2 3 4" xfId="30476"/>
    <cellStyle name="Normal 2 5 5 4 2 4" xfId="8657"/>
    <cellStyle name="Normal 2 5 5 4 2 4 2" xfId="21101"/>
    <cellStyle name="Normal 2 5 5 4 2 4 2 2" xfId="45976"/>
    <cellStyle name="Normal 2 5 5 4 2 4 3" xfId="33543"/>
    <cellStyle name="Normal 2 5 5 4 2 5" xfId="12052"/>
    <cellStyle name="Normal 2 5 5 4 2 5 2" xfId="24486"/>
    <cellStyle name="Normal 2 5 5 4 2 5 2 2" xfId="49361"/>
    <cellStyle name="Normal 2 5 5 4 2 5 3" xfId="36928"/>
    <cellStyle name="Normal 2 5 5 4 2 6" xfId="7134"/>
    <cellStyle name="Normal 2 5 5 4 2 6 2" xfId="19583"/>
    <cellStyle name="Normal 2 5 5 4 2 6 2 2" xfId="44458"/>
    <cellStyle name="Normal 2 5 5 4 2 6 3" xfId="32025"/>
    <cellStyle name="Normal 2 5 5 4 2 7" xfId="3588"/>
    <cellStyle name="Normal 2 5 5 4 2 7 2" xfId="16094"/>
    <cellStyle name="Normal 2 5 5 4 2 7 2 2" xfId="40969"/>
    <cellStyle name="Normal 2 5 5 4 2 7 3" xfId="28528"/>
    <cellStyle name="Normal 2 5 5 4 2 8" xfId="13547"/>
    <cellStyle name="Normal 2 5 5 4 2 8 2" xfId="38422"/>
    <cellStyle name="Normal 2 5 5 4 2 9" xfId="25981"/>
    <cellStyle name="Normal 2 5 5 4 3" xfId="1785"/>
    <cellStyle name="Normal 2 5 5 4 3 2" xfId="4929"/>
    <cellStyle name="Normal 2 5 5 4 3 2 2" xfId="9946"/>
    <cellStyle name="Normal 2 5 5 4 3 2 2 2" xfId="22389"/>
    <cellStyle name="Normal 2 5 5 4 3 2 2 2 2" xfId="47264"/>
    <cellStyle name="Normal 2 5 5 4 3 2 2 3" xfId="34831"/>
    <cellStyle name="Normal 2 5 5 4 3 2 3" xfId="17382"/>
    <cellStyle name="Normal 2 5 5 4 3 2 3 2" xfId="42257"/>
    <cellStyle name="Normal 2 5 5 4 3 2 4" xfId="29824"/>
    <cellStyle name="Normal 2 5 5 4 3 3" xfId="5931"/>
    <cellStyle name="Normal 2 5 5 4 3 3 2" xfId="10946"/>
    <cellStyle name="Normal 2 5 5 4 3 3 2 2" xfId="23389"/>
    <cellStyle name="Normal 2 5 5 4 3 3 2 2 2" xfId="48264"/>
    <cellStyle name="Normal 2 5 5 4 3 3 2 3" xfId="35831"/>
    <cellStyle name="Normal 2 5 5 4 3 3 3" xfId="18382"/>
    <cellStyle name="Normal 2 5 5 4 3 3 3 2" xfId="43257"/>
    <cellStyle name="Normal 2 5 5 4 3 3 4" xfId="30824"/>
    <cellStyle name="Normal 2 5 5 4 3 4" xfId="8353"/>
    <cellStyle name="Normal 2 5 5 4 3 4 2" xfId="20797"/>
    <cellStyle name="Normal 2 5 5 4 3 4 2 2" xfId="45672"/>
    <cellStyle name="Normal 2 5 5 4 3 4 3" xfId="33239"/>
    <cellStyle name="Normal 2 5 5 4 3 5" xfId="12400"/>
    <cellStyle name="Normal 2 5 5 4 3 5 2" xfId="24834"/>
    <cellStyle name="Normal 2 5 5 4 3 5 2 2" xfId="49709"/>
    <cellStyle name="Normal 2 5 5 4 3 5 3" xfId="37276"/>
    <cellStyle name="Normal 2 5 5 4 3 6" xfId="7540"/>
    <cellStyle name="Normal 2 5 5 4 3 6 2" xfId="19988"/>
    <cellStyle name="Normal 2 5 5 4 3 6 2 2" xfId="44863"/>
    <cellStyle name="Normal 2 5 5 4 3 6 3" xfId="32430"/>
    <cellStyle name="Normal 2 5 5 4 3 7" xfId="3284"/>
    <cellStyle name="Normal 2 5 5 4 3 7 2" xfId="15790"/>
    <cellStyle name="Normal 2 5 5 4 3 7 2 2" xfId="40665"/>
    <cellStyle name="Normal 2 5 5 4 3 7 3" xfId="28224"/>
    <cellStyle name="Normal 2 5 5 4 3 8" xfId="14585"/>
    <cellStyle name="Normal 2 5 5 4 3 8 2" xfId="39460"/>
    <cellStyle name="Normal 2 5 5 4 3 9" xfId="27019"/>
    <cellStyle name="Normal 2 5 5 4 4" xfId="2302"/>
    <cellStyle name="Normal 2 5 5 4 4 2" xfId="6327"/>
    <cellStyle name="Normal 2 5 5 4 4 2 2" xfId="11342"/>
    <cellStyle name="Normal 2 5 5 4 4 2 2 2" xfId="23785"/>
    <cellStyle name="Normal 2 5 5 4 4 2 2 2 2" xfId="48660"/>
    <cellStyle name="Normal 2 5 5 4 4 2 2 3" xfId="36227"/>
    <cellStyle name="Normal 2 5 5 4 4 2 3" xfId="18778"/>
    <cellStyle name="Normal 2 5 5 4 4 2 3 2" xfId="43653"/>
    <cellStyle name="Normal 2 5 5 4 4 2 4" xfId="31220"/>
    <cellStyle name="Normal 2 5 5 4 4 3" xfId="12796"/>
    <cellStyle name="Normal 2 5 5 4 4 3 2" xfId="25230"/>
    <cellStyle name="Normal 2 5 5 4 4 3 2 2" xfId="50105"/>
    <cellStyle name="Normal 2 5 5 4 4 3 3" xfId="37672"/>
    <cellStyle name="Normal 2 5 5 4 4 4" xfId="9237"/>
    <cellStyle name="Normal 2 5 5 4 4 4 2" xfId="21680"/>
    <cellStyle name="Normal 2 5 5 4 4 4 2 2" xfId="46555"/>
    <cellStyle name="Normal 2 5 5 4 4 4 3" xfId="34122"/>
    <cellStyle name="Normal 2 5 5 4 4 5" xfId="4219"/>
    <cellStyle name="Normal 2 5 5 4 4 5 2" xfId="16673"/>
    <cellStyle name="Normal 2 5 5 4 4 5 2 2" xfId="41548"/>
    <cellStyle name="Normal 2 5 5 4 4 5 3" xfId="29115"/>
    <cellStyle name="Normal 2 5 5 4 4 6" xfId="14981"/>
    <cellStyle name="Normal 2 5 5 4 4 6 2" xfId="39856"/>
    <cellStyle name="Normal 2 5 5 4 4 7" xfId="27415"/>
    <cellStyle name="Normal 2 5 5 4 5" xfId="1138"/>
    <cellStyle name="Normal 2 5 5 4 5 2" xfId="10299"/>
    <cellStyle name="Normal 2 5 5 4 5 2 2" xfId="22742"/>
    <cellStyle name="Normal 2 5 5 4 5 2 2 2" xfId="47617"/>
    <cellStyle name="Normal 2 5 5 4 5 2 3" xfId="35184"/>
    <cellStyle name="Normal 2 5 5 4 5 3" xfId="5283"/>
    <cellStyle name="Normal 2 5 5 4 5 3 2" xfId="17735"/>
    <cellStyle name="Normal 2 5 5 4 5 3 2 2" xfId="42610"/>
    <cellStyle name="Normal 2 5 5 4 5 3 3" xfId="30177"/>
    <cellStyle name="Normal 2 5 5 4 5 4" xfId="13938"/>
    <cellStyle name="Normal 2 5 5 4 5 4 2" xfId="38813"/>
    <cellStyle name="Normal 2 5 5 4 5 5" xfId="26372"/>
    <cellStyle name="Normal 2 5 5 4 6" xfId="7860"/>
    <cellStyle name="Normal 2 5 5 4 6 2" xfId="20306"/>
    <cellStyle name="Normal 2 5 5 4 6 2 2" xfId="45181"/>
    <cellStyle name="Normal 2 5 5 4 6 3" xfId="32748"/>
    <cellStyle name="Normal 2 5 5 4 7" xfId="11753"/>
    <cellStyle name="Normal 2 5 5 4 7 2" xfId="24187"/>
    <cellStyle name="Normal 2 5 5 4 7 2 2" xfId="49062"/>
    <cellStyle name="Normal 2 5 5 4 7 3" xfId="36629"/>
    <cellStyle name="Normal 2 5 5 4 8" xfId="6830"/>
    <cellStyle name="Normal 2 5 5 4 8 2" xfId="19279"/>
    <cellStyle name="Normal 2 5 5 4 8 2 2" xfId="44154"/>
    <cellStyle name="Normal 2 5 5 4 8 3" xfId="31721"/>
    <cellStyle name="Normal 2 5 5 4 9" xfId="2781"/>
    <cellStyle name="Normal 2 5 5 4 9 2" xfId="15299"/>
    <cellStyle name="Normal 2 5 5 4 9 2 2" xfId="40174"/>
    <cellStyle name="Normal 2 5 5 4 9 3" xfId="27733"/>
    <cellStyle name="Normal 2 5 5 4_Degree data" xfId="1992"/>
    <cellStyle name="Normal 2 5 5 5" xfId="213"/>
    <cellStyle name="Normal 2 5 5 5 2" xfId="1432"/>
    <cellStyle name="Normal 2 5 5 5 2 2" xfId="9078"/>
    <cellStyle name="Normal 2 5 5 5 2 2 2" xfId="21521"/>
    <cellStyle name="Normal 2 5 5 5 2 2 2 2" xfId="46396"/>
    <cellStyle name="Normal 2 5 5 5 2 2 3" xfId="33963"/>
    <cellStyle name="Normal 2 5 5 5 2 3" xfId="4060"/>
    <cellStyle name="Normal 2 5 5 5 2 3 2" xfId="16514"/>
    <cellStyle name="Normal 2 5 5 5 2 3 2 2" xfId="41389"/>
    <cellStyle name="Normal 2 5 5 5 2 3 3" xfId="28956"/>
    <cellStyle name="Normal 2 5 5 5 2 4" xfId="14232"/>
    <cellStyle name="Normal 2 5 5 5 2 4 2" xfId="39107"/>
    <cellStyle name="Normal 2 5 5 5 2 5" xfId="26666"/>
    <cellStyle name="Normal 2 5 5 5 3" xfId="5577"/>
    <cellStyle name="Normal 2 5 5 5 3 2" xfId="10593"/>
    <cellStyle name="Normal 2 5 5 5 3 2 2" xfId="23036"/>
    <cellStyle name="Normal 2 5 5 5 3 2 2 2" xfId="47911"/>
    <cellStyle name="Normal 2 5 5 5 3 2 3" xfId="35478"/>
    <cellStyle name="Normal 2 5 5 5 3 3" xfId="18029"/>
    <cellStyle name="Normal 2 5 5 5 3 3 2" xfId="42904"/>
    <cellStyle name="Normal 2 5 5 5 3 4" xfId="30471"/>
    <cellStyle name="Normal 2 5 5 5 4" xfId="8194"/>
    <cellStyle name="Normal 2 5 5 5 4 2" xfId="20638"/>
    <cellStyle name="Normal 2 5 5 5 4 2 2" xfId="45513"/>
    <cellStyle name="Normal 2 5 5 5 4 3" xfId="33080"/>
    <cellStyle name="Normal 2 5 5 5 5" xfId="12047"/>
    <cellStyle name="Normal 2 5 5 5 5 2" xfId="24481"/>
    <cellStyle name="Normal 2 5 5 5 5 2 2" xfId="49356"/>
    <cellStyle name="Normal 2 5 5 5 5 3" xfId="36923"/>
    <cellStyle name="Normal 2 5 5 5 6" xfId="6671"/>
    <cellStyle name="Normal 2 5 5 5 6 2" xfId="19120"/>
    <cellStyle name="Normal 2 5 5 5 6 2 2" xfId="43995"/>
    <cellStyle name="Normal 2 5 5 5 6 3" xfId="31562"/>
    <cellStyle name="Normal 2 5 5 5 7" xfId="3125"/>
    <cellStyle name="Normal 2 5 5 5 7 2" xfId="15631"/>
    <cellStyle name="Normal 2 5 5 5 7 2 2" xfId="40506"/>
    <cellStyle name="Normal 2 5 5 5 7 3" xfId="28065"/>
    <cellStyle name="Normal 2 5 5 5 8" xfId="13041"/>
    <cellStyle name="Normal 2 5 5 5 8 2" xfId="37916"/>
    <cellStyle name="Normal 2 5 5 5 9" xfId="25475"/>
    <cellStyle name="Normal 2 5 5 6" xfId="579"/>
    <cellStyle name="Normal 2 5 5 6 2" xfId="1780"/>
    <cellStyle name="Normal 2 5 5 6 2 2" xfId="9536"/>
    <cellStyle name="Normal 2 5 5 6 2 2 2" xfId="21979"/>
    <cellStyle name="Normal 2 5 5 6 2 2 2 2" xfId="46854"/>
    <cellStyle name="Normal 2 5 5 6 2 2 3" xfId="34421"/>
    <cellStyle name="Normal 2 5 5 6 2 3" xfId="4518"/>
    <cellStyle name="Normal 2 5 5 6 2 3 2" xfId="16972"/>
    <cellStyle name="Normal 2 5 5 6 2 3 2 2" xfId="41847"/>
    <cellStyle name="Normal 2 5 5 6 2 3 3" xfId="29414"/>
    <cellStyle name="Normal 2 5 5 6 2 4" xfId="14580"/>
    <cellStyle name="Normal 2 5 5 6 2 4 2" xfId="39455"/>
    <cellStyle name="Normal 2 5 5 6 2 5" xfId="27014"/>
    <cellStyle name="Normal 2 5 5 6 3" xfId="5926"/>
    <cellStyle name="Normal 2 5 5 6 3 2" xfId="10941"/>
    <cellStyle name="Normal 2 5 5 6 3 2 2" xfId="23384"/>
    <cellStyle name="Normal 2 5 5 6 3 2 2 2" xfId="48259"/>
    <cellStyle name="Normal 2 5 5 6 3 2 3" xfId="35826"/>
    <cellStyle name="Normal 2 5 5 6 3 3" xfId="18377"/>
    <cellStyle name="Normal 2 5 5 6 3 3 2" xfId="43252"/>
    <cellStyle name="Normal 2 5 5 6 3 4" xfId="30819"/>
    <cellStyle name="Normal 2 5 5 6 4" xfId="8652"/>
    <cellStyle name="Normal 2 5 5 6 4 2" xfId="21096"/>
    <cellStyle name="Normal 2 5 5 6 4 2 2" xfId="45971"/>
    <cellStyle name="Normal 2 5 5 6 4 3" xfId="33538"/>
    <cellStyle name="Normal 2 5 5 6 5" xfId="12395"/>
    <cellStyle name="Normal 2 5 5 6 5 2" xfId="24829"/>
    <cellStyle name="Normal 2 5 5 6 5 2 2" xfId="49704"/>
    <cellStyle name="Normal 2 5 5 6 5 3" xfId="37271"/>
    <cellStyle name="Normal 2 5 5 6 6" xfId="7129"/>
    <cellStyle name="Normal 2 5 5 6 6 2" xfId="19578"/>
    <cellStyle name="Normal 2 5 5 6 6 2 2" xfId="44453"/>
    <cellStyle name="Normal 2 5 5 6 6 3" xfId="32020"/>
    <cellStyle name="Normal 2 5 5 6 7" xfId="3583"/>
    <cellStyle name="Normal 2 5 5 6 7 2" xfId="16089"/>
    <cellStyle name="Normal 2 5 5 6 7 2 2" xfId="40964"/>
    <cellStyle name="Normal 2 5 5 6 7 3" xfId="28523"/>
    <cellStyle name="Normal 2 5 5 6 8" xfId="13388"/>
    <cellStyle name="Normal 2 5 5 6 8 2" xfId="38263"/>
    <cellStyle name="Normal 2 5 5 6 9" xfId="25822"/>
    <cellStyle name="Normal 2 5 5 7" xfId="2131"/>
    <cellStyle name="Normal 2 5 5 7 2" xfId="4770"/>
    <cellStyle name="Normal 2 5 5 7 2 2" xfId="9787"/>
    <cellStyle name="Normal 2 5 5 7 2 2 2" xfId="22230"/>
    <cellStyle name="Normal 2 5 5 7 2 2 2 2" xfId="47105"/>
    <cellStyle name="Normal 2 5 5 7 2 2 3" xfId="34672"/>
    <cellStyle name="Normal 2 5 5 7 2 3" xfId="17223"/>
    <cellStyle name="Normal 2 5 5 7 2 3 2" xfId="42098"/>
    <cellStyle name="Normal 2 5 5 7 2 4" xfId="29665"/>
    <cellStyle name="Normal 2 5 5 7 3" xfId="6168"/>
    <cellStyle name="Normal 2 5 5 7 3 2" xfId="11183"/>
    <cellStyle name="Normal 2 5 5 7 3 2 2" xfId="23626"/>
    <cellStyle name="Normal 2 5 5 7 3 2 2 2" xfId="48501"/>
    <cellStyle name="Normal 2 5 5 7 3 2 3" xfId="36068"/>
    <cellStyle name="Normal 2 5 5 7 3 3" xfId="18619"/>
    <cellStyle name="Normal 2 5 5 7 3 3 2" xfId="43494"/>
    <cellStyle name="Normal 2 5 5 7 3 4" xfId="31061"/>
    <cellStyle name="Normal 2 5 5 7 4" xfId="8033"/>
    <cellStyle name="Normal 2 5 5 7 4 2" xfId="20479"/>
    <cellStyle name="Normal 2 5 5 7 4 2 2" xfId="45354"/>
    <cellStyle name="Normal 2 5 5 7 4 3" xfId="32921"/>
    <cellStyle name="Normal 2 5 5 7 5" xfId="12637"/>
    <cellStyle name="Normal 2 5 5 7 5 2" xfId="25071"/>
    <cellStyle name="Normal 2 5 5 7 5 2 2" xfId="49946"/>
    <cellStyle name="Normal 2 5 5 7 5 3" xfId="37513"/>
    <cellStyle name="Normal 2 5 5 7 6" xfId="7381"/>
    <cellStyle name="Normal 2 5 5 7 6 2" xfId="19829"/>
    <cellStyle name="Normal 2 5 5 7 6 2 2" xfId="44704"/>
    <cellStyle name="Normal 2 5 5 7 6 3" xfId="32271"/>
    <cellStyle name="Normal 2 5 5 7 7" xfId="2960"/>
    <cellStyle name="Normal 2 5 5 7 7 2" xfId="15472"/>
    <cellStyle name="Normal 2 5 5 7 7 2 2" xfId="40347"/>
    <cellStyle name="Normal 2 5 5 7 7 3" xfId="27906"/>
    <cellStyle name="Normal 2 5 5 7 8" xfId="14822"/>
    <cellStyle name="Normal 2 5 5 7 8 2" xfId="39697"/>
    <cellStyle name="Normal 2 5 5 7 9" xfId="27256"/>
    <cellStyle name="Normal 2 5 5 8" xfId="979"/>
    <cellStyle name="Normal 2 5 5 8 2" xfId="11594"/>
    <cellStyle name="Normal 2 5 5 8 2 2" xfId="24028"/>
    <cellStyle name="Normal 2 5 5 8 2 2 2" xfId="48903"/>
    <cellStyle name="Normal 2 5 5 8 2 3" xfId="36470"/>
    <cellStyle name="Normal 2 5 5 8 3" xfId="8920"/>
    <cellStyle name="Normal 2 5 5 8 3 2" xfId="21363"/>
    <cellStyle name="Normal 2 5 5 8 3 2 2" xfId="46238"/>
    <cellStyle name="Normal 2 5 5 8 3 3" xfId="33805"/>
    <cellStyle name="Normal 2 5 5 8 4" xfId="3902"/>
    <cellStyle name="Normal 2 5 5 8 4 2" xfId="16356"/>
    <cellStyle name="Normal 2 5 5 8 4 2 2" xfId="41231"/>
    <cellStyle name="Normal 2 5 5 8 4 3" xfId="28798"/>
    <cellStyle name="Normal 2 5 5 8 5" xfId="13779"/>
    <cellStyle name="Normal 2 5 5 8 5 2" xfId="38654"/>
    <cellStyle name="Normal 2 5 5 8 6" xfId="26213"/>
    <cellStyle name="Normal 2 5 5 9" xfId="906"/>
    <cellStyle name="Normal 2 5 5 9 2" xfId="10138"/>
    <cellStyle name="Normal 2 5 5 9 2 2" xfId="22581"/>
    <cellStyle name="Normal 2 5 5 9 2 2 2" xfId="47456"/>
    <cellStyle name="Normal 2 5 5 9 2 3" xfId="35023"/>
    <cellStyle name="Normal 2 5 5 9 3" xfId="5122"/>
    <cellStyle name="Normal 2 5 5 9 3 2" xfId="17574"/>
    <cellStyle name="Normal 2 5 5 9 3 2 2" xfId="42449"/>
    <cellStyle name="Normal 2 5 5 9 3 3" xfId="30016"/>
    <cellStyle name="Normal 2 5 5 9 4" xfId="13706"/>
    <cellStyle name="Normal 2 5 5 9 4 2" xfId="38581"/>
    <cellStyle name="Normal 2 5 5 9 5" xfId="26140"/>
    <cellStyle name="Normal 2 5 5_Degree data" xfId="1997"/>
    <cellStyle name="Normal 2 5 6" xfId="168"/>
    <cellStyle name="Normal 2 5 6 10" xfId="6547"/>
    <cellStyle name="Normal 2 5 6 10 2" xfId="18996"/>
    <cellStyle name="Normal 2 5 6 10 2 2" xfId="43871"/>
    <cellStyle name="Normal 2 5 6 10 3" xfId="31438"/>
    <cellStyle name="Normal 2 5 6 11" xfId="2715"/>
    <cellStyle name="Normal 2 5 6 11 2" xfId="15233"/>
    <cellStyle name="Normal 2 5 6 11 2 2" xfId="40108"/>
    <cellStyle name="Normal 2 5 6 11 3" xfId="27667"/>
    <cellStyle name="Normal 2 5 6 12" xfId="12998"/>
    <cellStyle name="Normal 2 5 6 12 2" xfId="37873"/>
    <cellStyle name="Normal 2 5 6 13" xfId="25432"/>
    <cellStyle name="Normal 2 5 6 2" xfId="419"/>
    <cellStyle name="Normal 2 5 6 2 10" xfId="13234"/>
    <cellStyle name="Normal 2 5 6 2 10 2" xfId="38109"/>
    <cellStyle name="Normal 2 5 6 2 11" xfId="25668"/>
    <cellStyle name="Normal 2 5 6 2 2" xfId="779"/>
    <cellStyle name="Normal 2 5 6 2 2 2" xfId="1439"/>
    <cellStyle name="Normal 2 5 6 2 2 2 2" xfId="9543"/>
    <cellStyle name="Normal 2 5 6 2 2 2 2 2" xfId="21986"/>
    <cellStyle name="Normal 2 5 6 2 2 2 2 2 2" xfId="46861"/>
    <cellStyle name="Normal 2 5 6 2 2 2 2 3" xfId="34428"/>
    <cellStyle name="Normal 2 5 6 2 2 2 3" xfId="4525"/>
    <cellStyle name="Normal 2 5 6 2 2 2 3 2" xfId="16979"/>
    <cellStyle name="Normal 2 5 6 2 2 2 3 2 2" xfId="41854"/>
    <cellStyle name="Normal 2 5 6 2 2 2 3 3" xfId="29421"/>
    <cellStyle name="Normal 2 5 6 2 2 2 4" xfId="14239"/>
    <cellStyle name="Normal 2 5 6 2 2 2 4 2" xfId="39114"/>
    <cellStyle name="Normal 2 5 6 2 2 2 5" xfId="26673"/>
    <cellStyle name="Normal 2 5 6 2 2 3" xfId="5584"/>
    <cellStyle name="Normal 2 5 6 2 2 3 2" xfId="10600"/>
    <cellStyle name="Normal 2 5 6 2 2 3 2 2" xfId="23043"/>
    <cellStyle name="Normal 2 5 6 2 2 3 2 2 2" xfId="47918"/>
    <cellStyle name="Normal 2 5 6 2 2 3 2 3" xfId="35485"/>
    <cellStyle name="Normal 2 5 6 2 2 3 3" xfId="18036"/>
    <cellStyle name="Normal 2 5 6 2 2 3 3 2" xfId="42911"/>
    <cellStyle name="Normal 2 5 6 2 2 3 4" xfId="30478"/>
    <cellStyle name="Normal 2 5 6 2 2 4" xfId="8659"/>
    <cellStyle name="Normal 2 5 6 2 2 4 2" xfId="21103"/>
    <cellStyle name="Normal 2 5 6 2 2 4 2 2" xfId="45978"/>
    <cellStyle name="Normal 2 5 6 2 2 4 3" xfId="33545"/>
    <cellStyle name="Normal 2 5 6 2 2 5" xfId="12054"/>
    <cellStyle name="Normal 2 5 6 2 2 5 2" xfId="24488"/>
    <cellStyle name="Normal 2 5 6 2 2 5 2 2" xfId="49363"/>
    <cellStyle name="Normal 2 5 6 2 2 5 3" xfId="36930"/>
    <cellStyle name="Normal 2 5 6 2 2 6" xfId="7136"/>
    <cellStyle name="Normal 2 5 6 2 2 6 2" xfId="19585"/>
    <cellStyle name="Normal 2 5 6 2 2 6 2 2" xfId="44460"/>
    <cellStyle name="Normal 2 5 6 2 2 6 3" xfId="32027"/>
    <cellStyle name="Normal 2 5 6 2 2 7" xfId="3590"/>
    <cellStyle name="Normal 2 5 6 2 2 7 2" xfId="16096"/>
    <cellStyle name="Normal 2 5 6 2 2 7 2 2" xfId="40971"/>
    <cellStyle name="Normal 2 5 6 2 2 7 3" xfId="28530"/>
    <cellStyle name="Normal 2 5 6 2 2 8" xfId="13581"/>
    <cellStyle name="Normal 2 5 6 2 2 8 2" xfId="38456"/>
    <cellStyle name="Normal 2 5 6 2 2 9" xfId="26015"/>
    <cellStyle name="Normal 2 5 6 2 3" xfId="1787"/>
    <cellStyle name="Normal 2 5 6 2 3 2" xfId="4963"/>
    <cellStyle name="Normal 2 5 6 2 3 2 2" xfId="9980"/>
    <cellStyle name="Normal 2 5 6 2 3 2 2 2" xfId="22423"/>
    <cellStyle name="Normal 2 5 6 2 3 2 2 2 2" xfId="47298"/>
    <cellStyle name="Normal 2 5 6 2 3 2 2 3" xfId="34865"/>
    <cellStyle name="Normal 2 5 6 2 3 2 3" xfId="17416"/>
    <cellStyle name="Normal 2 5 6 2 3 2 3 2" xfId="42291"/>
    <cellStyle name="Normal 2 5 6 2 3 2 4" xfId="29858"/>
    <cellStyle name="Normal 2 5 6 2 3 3" xfId="5933"/>
    <cellStyle name="Normal 2 5 6 2 3 3 2" xfId="10948"/>
    <cellStyle name="Normal 2 5 6 2 3 3 2 2" xfId="23391"/>
    <cellStyle name="Normal 2 5 6 2 3 3 2 2 2" xfId="48266"/>
    <cellStyle name="Normal 2 5 6 2 3 3 2 3" xfId="35833"/>
    <cellStyle name="Normal 2 5 6 2 3 3 3" xfId="18384"/>
    <cellStyle name="Normal 2 5 6 2 3 3 3 2" xfId="43259"/>
    <cellStyle name="Normal 2 5 6 2 3 3 4" xfId="30826"/>
    <cellStyle name="Normal 2 5 6 2 3 4" xfId="8387"/>
    <cellStyle name="Normal 2 5 6 2 3 4 2" xfId="20831"/>
    <cellStyle name="Normal 2 5 6 2 3 4 2 2" xfId="45706"/>
    <cellStyle name="Normal 2 5 6 2 3 4 3" xfId="33273"/>
    <cellStyle name="Normal 2 5 6 2 3 5" xfId="12402"/>
    <cellStyle name="Normal 2 5 6 2 3 5 2" xfId="24836"/>
    <cellStyle name="Normal 2 5 6 2 3 5 2 2" xfId="49711"/>
    <cellStyle name="Normal 2 5 6 2 3 5 3" xfId="37278"/>
    <cellStyle name="Normal 2 5 6 2 3 6" xfId="7574"/>
    <cellStyle name="Normal 2 5 6 2 3 6 2" xfId="20022"/>
    <cellStyle name="Normal 2 5 6 2 3 6 2 2" xfId="44897"/>
    <cellStyle name="Normal 2 5 6 2 3 6 3" xfId="32464"/>
    <cellStyle name="Normal 2 5 6 2 3 7" xfId="3318"/>
    <cellStyle name="Normal 2 5 6 2 3 7 2" xfId="15824"/>
    <cellStyle name="Normal 2 5 6 2 3 7 2 2" xfId="40699"/>
    <cellStyle name="Normal 2 5 6 2 3 7 3" xfId="28258"/>
    <cellStyle name="Normal 2 5 6 2 3 8" xfId="14587"/>
    <cellStyle name="Normal 2 5 6 2 3 8 2" xfId="39462"/>
    <cellStyle name="Normal 2 5 6 2 3 9" xfId="27021"/>
    <cellStyle name="Normal 2 5 6 2 4" xfId="2337"/>
    <cellStyle name="Normal 2 5 6 2 4 2" xfId="6361"/>
    <cellStyle name="Normal 2 5 6 2 4 2 2" xfId="11376"/>
    <cellStyle name="Normal 2 5 6 2 4 2 2 2" xfId="23819"/>
    <cellStyle name="Normal 2 5 6 2 4 2 2 2 2" xfId="48694"/>
    <cellStyle name="Normal 2 5 6 2 4 2 2 3" xfId="36261"/>
    <cellStyle name="Normal 2 5 6 2 4 2 3" xfId="18812"/>
    <cellStyle name="Normal 2 5 6 2 4 2 3 2" xfId="43687"/>
    <cellStyle name="Normal 2 5 6 2 4 2 4" xfId="31254"/>
    <cellStyle name="Normal 2 5 6 2 4 3" xfId="12830"/>
    <cellStyle name="Normal 2 5 6 2 4 3 2" xfId="25264"/>
    <cellStyle name="Normal 2 5 6 2 4 3 2 2" xfId="50139"/>
    <cellStyle name="Normal 2 5 6 2 4 3 3" xfId="37706"/>
    <cellStyle name="Normal 2 5 6 2 4 4" xfId="9271"/>
    <cellStyle name="Normal 2 5 6 2 4 4 2" xfId="21714"/>
    <cellStyle name="Normal 2 5 6 2 4 4 2 2" xfId="46589"/>
    <cellStyle name="Normal 2 5 6 2 4 4 3" xfId="34156"/>
    <cellStyle name="Normal 2 5 6 2 4 5" xfId="4253"/>
    <cellStyle name="Normal 2 5 6 2 4 5 2" xfId="16707"/>
    <cellStyle name="Normal 2 5 6 2 4 5 2 2" xfId="41582"/>
    <cellStyle name="Normal 2 5 6 2 4 5 3" xfId="29149"/>
    <cellStyle name="Normal 2 5 6 2 4 6" xfId="15015"/>
    <cellStyle name="Normal 2 5 6 2 4 6 2" xfId="39890"/>
    <cellStyle name="Normal 2 5 6 2 4 7" xfId="27449"/>
    <cellStyle name="Normal 2 5 6 2 5" xfId="1172"/>
    <cellStyle name="Normal 2 5 6 2 5 2" xfId="10333"/>
    <cellStyle name="Normal 2 5 6 2 5 2 2" xfId="22776"/>
    <cellStyle name="Normal 2 5 6 2 5 2 2 2" xfId="47651"/>
    <cellStyle name="Normal 2 5 6 2 5 2 3" xfId="35218"/>
    <cellStyle name="Normal 2 5 6 2 5 3" xfId="5317"/>
    <cellStyle name="Normal 2 5 6 2 5 3 2" xfId="17769"/>
    <cellStyle name="Normal 2 5 6 2 5 3 2 2" xfId="42644"/>
    <cellStyle name="Normal 2 5 6 2 5 3 3" xfId="30211"/>
    <cellStyle name="Normal 2 5 6 2 5 4" xfId="13972"/>
    <cellStyle name="Normal 2 5 6 2 5 4 2" xfId="38847"/>
    <cellStyle name="Normal 2 5 6 2 5 5" xfId="26406"/>
    <cellStyle name="Normal 2 5 6 2 6" xfId="7894"/>
    <cellStyle name="Normal 2 5 6 2 6 2" xfId="20340"/>
    <cellStyle name="Normal 2 5 6 2 6 2 2" xfId="45215"/>
    <cellStyle name="Normal 2 5 6 2 6 3" xfId="32782"/>
    <cellStyle name="Normal 2 5 6 2 7" xfId="11787"/>
    <cellStyle name="Normal 2 5 6 2 7 2" xfId="24221"/>
    <cellStyle name="Normal 2 5 6 2 7 2 2" xfId="49096"/>
    <cellStyle name="Normal 2 5 6 2 7 3" xfId="36663"/>
    <cellStyle name="Normal 2 5 6 2 8" xfId="6864"/>
    <cellStyle name="Normal 2 5 6 2 8 2" xfId="19313"/>
    <cellStyle name="Normal 2 5 6 2 8 2 2" xfId="44188"/>
    <cellStyle name="Normal 2 5 6 2 8 3" xfId="31755"/>
    <cellStyle name="Normal 2 5 6 2 9" xfId="2815"/>
    <cellStyle name="Normal 2 5 6 2 9 2" xfId="15333"/>
    <cellStyle name="Normal 2 5 6 2 9 2 2" xfId="40208"/>
    <cellStyle name="Normal 2 5 6 2 9 3" xfId="27767"/>
    <cellStyle name="Normal 2 5 6 2_Degree data" xfId="2076"/>
    <cellStyle name="Normal 2 5 6 3" xfId="317"/>
    <cellStyle name="Normal 2 5 6 3 2" xfId="1438"/>
    <cellStyle name="Normal 2 5 6 3 2 2" xfId="9171"/>
    <cellStyle name="Normal 2 5 6 3 2 2 2" xfId="21614"/>
    <cellStyle name="Normal 2 5 6 3 2 2 2 2" xfId="46489"/>
    <cellStyle name="Normal 2 5 6 3 2 2 3" xfId="34056"/>
    <cellStyle name="Normal 2 5 6 3 2 3" xfId="4153"/>
    <cellStyle name="Normal 2 5 6 3 2 3 2" xfId="16607"/>
    <cellStyle name="Normal 2 5 6 3 2 3 2 2" xfId="41482"/>
    <cellStyle name="Normal 2 5 6 3 2 3 3" xfId="29049"/>
    <cellStyle name="Normal 2 5 6 3 2 4" xfId="14238"/>
    <cellStyle name="Normal 2 5 6 3 2 4 2" xfId="39113"/>
    <cellStyle name="Normal 2 5 6 3 2 5" xfId="26672"/>
    <cellStyle name="Normal 2 5 6 3 3" xfId="5583"/>
    <cellStyle name="Normal 2 5 6 3 3 2" xfId="10599"/>
    <cellStyle name="Normal 2 5 6 3 3 2 2" xfId="23042"/>
    <cellStyle name="Normal 2 5 6 3 3 2 2 2" xfId="47917"/>
    <cellStyle name="Normal 2 5 6 3 3 2 3" xfId="35484"/>
    <cellStyle name="Normal 2 5 6 3 3 3" xfId="18035"/>
    <cellStyle name="Normal 2 5 6 3 3 3 2" xfId="42910"/>
    <cellStyle name="Normal 2 5 6 3 3 4" xfId="30477"/>
    <cellStyle name="Normal 2 5 6 3 4" xfId="8287"/>
    <cellStyle name="Normal 2 5 6 3 4 2" xfId="20731"/>
    <cellStyle name="Normal 2 5 6 3 4 2 2" xfId="45606"/>
    <cellStyle name="Normal 2 5 6 3 4 3" xfId="33173"/>
    <cellStyle name="Normal 2 5 6 3 5" xfId="12053"/>
    <cellStyle name="Normal 2 5 6 3 5 2" xfId="24487"/>
    <cellStyle name="Normal 2 5 6 3 5 2 2" xfId="49362"/>
    <cellStyle name="Normal 2 5 6 3 5 3" xfId="36929"/>
    <cellStyle name="Normal 2 5 6 3 6" xfId="6764"/>
    <cellStyle name="Normal 2 5 6 3 6 2" xfId="19213"/>
    <cellStyle name="Normal 2 5 6 3 6 2 2" xfId="44088"/>
    <cellStyle name="Normal 2 5 6 3 6 3" xfId="31655"/>
    <cellStyle name="Normal 2 5 6 3 7" xfId="3218"/>
    <cellStyle name="Normal 2 5 6 3 7 2" xfId="15724"/>
    <cellStyle name="Normal 2 5 6 3 7 2 2" xfId="40599"/>
    <cellStyle name="Normal 2 5 6 3 7 3" xfId="28158"/>
    <cellStyle name="Normal 2 5 6 3 8" xfId="13134"/>
    <cellStyle name="Normal 2 5 6 3 8 2" xfId="38009"/>
    <cellStyle name="Normal 2 5 6 3 9" xfId="25568"/>
    <cellStyle name="Normal 2 5 6 4" xfId="678"/>
    <cellStyle name="Normal 2 5 6 4 2" xfId="1786"/>
    <cellStyle name="Normal 2 5 6 4 2 2" xfId="9542"/>
    <cellStyle name="Normal 2 5 6 4 2 2 2" xfId="21985"/>
    <cellStyle name="Normal 2 5 6 4 2 2 2 2" xfId="46860"/>
    <cellStyle name="Normal 2 5 6 4 2 2 3" xfId="34427"/>
    <cellStyle name="Normal 2 5 6 4 2 3" xfId="4524"/>
    <cellStyle name="Normal 2 5 6 4 2 3 2" xfId="16978"/>
    <cellStyle name="Normal 2 5 6 4 2 3 2 2" xfId="41853"/>
    <cellStyle name="Normal 2 5 6 4 2 3 3" xfId="29420"/>
    <cellStyle name="Normal 2 5 6 4 2 4" xfId="14586"/>
    <cellStyle name="Normal 2 5 6 4 2 4 2" xfId="39461"/>
    <cellStyle name="Normal 2 5 6 4 2 5" xfId="27020"/>
    <cellStyle name="Normal 2 5 6 4 3" xfId="5932"/>
    <cellStyle name="Normal 2 5 6 4 3 2" xfId="10947"/>
    <cellStyle name="Normal 2 5 6 4 3 2 2" xfId="23390"/>
    <cellStyle name="Normal 2 5 6 4 3 2 2 2" xfId="48265"/>
    <cellStyle name="Normal 2 5 6 4 3 2 3" xfId="35832"/>
    <cellStyle name="Normal 2 5 6 4 3 3" xfId="18383"/>
    <cellStyle name="Normal 2 5 6 4 3 3 2" xfId="43258"/>
    <cellStyle name="Normal 2 5 6 4 3 4" xfId="30825"/>
    <cellStyle name="Normal 2 5 6 4 4" xfId="8658"/>
    <cellStyle name="Normal 2 5 6 4 4 2" xfId="21102"/>
    <cellStyle name="Normal 2 5 6 4 4 2 2" xfId="45977"/>
    <cellStyle name="Normal 2 5 6 4 4 3" xfId="33544"/>
    <cellStyle name="Normal 2 5 6 4 5" xfId="12401"/>
    <cellStyle name="Normal 2 5 6 4 5 2" xfId="24835"/>
    <cellStyle name="Normal 2 5 6 4 5 2 2" xfId="49710"/>
    <cellStyle name="Normal 2 5 6 4 5 3" xfId="37277"/>
    <cellStyle name="Normal 2 5 6 4 6" xfId="7135"/>
    <cellStyle name="Normal 2 5 6 4 6 2" xfId="19584"/>
    <cellStyle name="Normal 2 5 6 4 6 2 2" xfId="44459"/>
    <cellStyle name="Normal 2 5 6 4 6 3" xfId="32026"/>
    <cellStyle name="Normal 2 5 6 4 7" xfId="3589"/>
    <cellStyle name="Normal 2 5 6 4 7 2" xfId="16095"/>
    <cellStyle name="Normal 2 5 6 4 7 2 2" xfId="40970"/>
    <cellStyle name="Normal 2 5 6 4 7 3" xfId="28529"/>
    <cellStyle name="Normal 2 5 6 4 8" xfId="13481"/>
    <cellStyle name="Normal 2 5 6 4 8 2" xfId="38356"/>
    <cellStyle name="Normal 2 5 6 4 9" xfId="25915"/>
    <cellStyle name="Normal 2 5 6 5" xfId="2235"/>
    <cellStyle name="Normal 2 5 6 5 2" xfId="4863"/>
    <cellStyle name="Normal 2 5 6 5 2 2" xfId="9880"/>
    <cellStyle name="Normal 2 5 6 5 2 2 2" xfId="22323"/>
    <cellStyle name="Normal 2 5 6 5 2 2 2 2" xfId="47198"/>
    <cellStyle name="Normal 2 5 6 5 2 2 3" xfId="34765"/>
    <cellStyle name="Normal 2 5 6 5 2 3" xfId="17316"/>
    <cellStyle name="Normal 2 5 6 5 2 3 2" xfId="42191"/>
    <cellStyle name="Normal 2 5 6 5 2 4" xfId="29758"/>
    <cellStyle name="Normal 2 5 6 5 3" xfId="6261"/>
    <cellStyle name="Normal 2 5 6 5 3 2" xfId="11276"/>
    <cellStyle name="Normal 2 5 6 5 3 2 2" xfId="23719"/>
    <cellStyle name="Normal 2 5 6 5 3 2 2 2" xfId="48594"/>
    <cellStyle name="Normal 2 5 6 5 3 2 3" xfId="36161"/>
    <cellStyle name="Normal 2 5 6 5 3 3" xfId="18712"/>
    <cellStyle name="Normal 2 5 6 5 3 3 2" xfId="43587"/>
    <cellStyle name="Normal 2 5 6 5 3 4" xfId="31154"/>
    <cellStyle name="Normal 2 5 6 5 4" xfId="8068"/>
    <cellStyle name="Normal 2 5 6 5 4 2" xfId="20514"/>
    <cellStyle name="Normal 2 5 6 5 4 2 2" xfId="45389"/>
    <cellStyle name="Normal 2 5 6 5 4 3" xfId="32956"/>
    <cellStyle name="Normal 2 5 6 5 5" xfId="12730"/>
    <cellStyle name="Normal 2 5 6 5 5 2" xfId="25164"/>
    <cellStyle name="Normal 2 5 6 5 5 2 2" xfId="50039"/>
    <cellStyle name="Normal 2 5 6 5 5 3" xfId="37606"/>
    <cellStyle name="Normal 2 5 6 5 6" xfId="7474"/>
    <cellStyle name="Normal 2 5 6 5 6 2" xfId="19922"/>
    <cellStyle name="Normal 2 5 6 5 6 2 2" xfId="44797"/>
    <cellStyle name="Normal 2 5 6 5 6 3" xfId="32364"/>
    <cellStyle name="Normal 2 5 6 5 7" xfId="2997"/>
    <cellStyle name="Normal 2 5 6 5 7 2" xfId="15507"/>
    <cellStyle name="Normal 2 5 6 5 7 2 2" xfId="40382"/>
    <cellStyle name="Normal 2 5 6 5 7 3" xfId="27941"/>
    <cellStyle name="Normal 2 5 6 5 8" xfId="14915"/>
    <cellStyle name="Normal 2 5 6 5 8 2" xfId="39790"/>
    <cellStyle name="Normal 2 5 6 5 9" xfId="27349"/>
    <cellStyle name="Normal 2 5 6 6" xfId="1072"/>
    <cellStyle name="Normal 2 5 6 6 2" xfId="8954"/>
    <cellStyle name="Normal 2 5 6 6 2 2" xfId="21397"/>
    <cellStyle name="Normal 2 5 6 6 2 2 2" xfId="46272"/>
    <cellStyle name="Normal 2 5 6 6 2 3" xfId="33839"/>
    <cellStyle name="Normal 2 5 6 6 3" xfId="3936"/>
    <cellStyle name="Normal 2 5 6 6 3 2" xfId="16390"/>
    <cellStyle name="Normal 2 5 6 6 3 2 2" xfId="41265"/>
    <cellStyle name="Normal 2 5 6 6 3 3" xfId="28832"/>
    <cellStyle name="Normal 2 5 6 6 4" xfId="13872"/>
    <cellStyle name="Normal 2 5 6 6 4 2" xfId="38747"/>
    <cellStyle name="Normal 2 5 6 6 5" xfId="26306"/>
    <cellStyle name="Normal 2 5 6 7" xfId="5217"/>
    <cellStyle name="Normal 2 5 6 7 2" xfId="10233"/>
    <cellStyle name="Normal 2 5 6 7 2 2" xfId="22676"/>
    <cellStyle name="Normal 2 5 6 7 2 2 2" xfId="47551"/>
    <cellStyle name="Normal 2 5 6 7 2 3" xfId="35118"/>
    <cellStyle name="Normal 2 5 6 7 3" xfId="17669"/>
    <cellStyle name="Normal 2 5 6 7 3 2" xfId="42544"/>
    <cellStyle name="Normal 2 5 6 7 4" xfId="30111"/>
    <cellStyle name="Normal 2 5 6 8" xfId="7794"/>
    <cellStyle name="Normal 2 5 6 8 2" xfId="20240"/>
    <cellStyle name="Normal 2 5 6 8 2 2" xfId="45115"/>
    <cellStyle name="Normal 2 5 6 8 3" xfId="32682"/>
    <cellStyle name="Normal 2 5 6 9" xfId="11687"/>
    <cellStyle name="Normal 2 5 6 9 2" xfId="24121"/>
    <cellStyle name="Normal 2 5 6 9 2 2" xfId="48996"/>
    <cellStyle name="Normal 2 5 6 9 3" xfId="36563"/>
    <cellStyle name="Normal 2 5 6_Degree data" xfId="1991"/>
    <cellStyle name="Normal 2 5 7" xfId="255"/>
    <cellStyle name="Normal 2 5 7 10" xfId="6595"/>
    <cellStyle name="Normal 2 5 7 10 2" xfId="19044"/>
    <cellStyle name="Normal 2 5 7 10 2 2" xfId="43919"/>
    <cellStyle name="Normal 2 5 7 10 3" xfId="31486"/>
    <cellStyle name="Normal 2 5 7 11" xfId="2658"/>
    <cellStyle name="Normal 2 5 7 11 2" xfId="15176"/>
    <cellStyle name="Normal 2 5 7 11 2 2" xfId="40051"/>
    <cellStyle name="Normal 2 5 7 11 3" xfId="27610"/>
    <cellStyle name="Normal 2 5 7 12" xfId="13077"/>
    <cellStyle name="Normal 2 5 7 12 2" xfId="37952"/>
    <cellStyle name="Normal 2 5 7 13" xfId="25511"/>
    <cellStyle name="Normal 2 5 7 2" xfId="469"/>
    <cellStyle name="Normal 2 5 7 2 10" xfId="13282"/>
    <cellStyle name="Normal 2 5 7 2 10 2" xfId="38157"/>
    <cellStyle name="Normal 2 5 7 2 11" xfId="25716"/>
    <cellStyle name="Normal 2 5 7 2 2" xfId="828"/>
    <cellStyle name="Normal 2 5 7 2 2 2" xfId="1441"/>
    <cellStyle name="Normal 2 5 7 2 2 2 2" xfId="9545"/>
    <cellStyle name="Normal 2 5 7 2 2 2 2 2" xfId="21988"/>
    <cellStyle name="Normal 2 5 7 2 2 2 2 2 2" xfId="46863"/>
    <cellStyle name="Normal 2 5 7 2 2 2 2 3" xfId="34430"/>
    <cellStyle name="Normal 2 5 7 2 2 2 3" xfId="4527"/>
    <cellStyle name="Normal 2 5 7 2 2 2 3 2" xfId="16981"/>
    <cellStyle name="Normal 2 5 7 2 2 2 3 2 2" xfId="41856"/>
    <cellStyle name="Normal 2 5 7 2 2 2 3 3" xfId="29423"/>
    <cellStyle name="Normal 2 5 7 2 2 2 4" xfId="14241"/>
    <cellStyle name="Normal 2 5 7 2 2 2 4 2" xfId="39116"/>
    <cellStyle name="Normal 2 5 7 2 2 2 5" xfId="26675"/>
    <cellStyle name="Normal 2 5 7 2 2 3" xfId="5586"/>
    <cellStyle name="Normal 2 5 7 2 2 3 2" xfId="10602"/>
    <cellStyle name="Normal 2 5 7 2 2 3 2 2" xfId="23045"/>
    <cellStyle name="Normal 2 5 7 2 2 3 2 2 2" xfId="47920"/>
    <cellStyle name="Normal 2 5 7 2 2 3 2 3" xfId="35487"/>
    <cellStyle name="Normal 2 5 7 2 2 3 3" xfId="18038"/>
    <cellStyle name="Normal 2 5 7 2 2 3 3 2" xfId="42913"/>
    <cellStyle name="Normal 2 5 7 2 2 3 4" xfId="30480"/>
    <cellStyle name="Normal 2 5 7 2 2 4" xfId="8661"/>
    <cellStyle name="Normal 2 5 7 2 2 4 2" xfId="21105"/>
    <cellStyle name="Normal 2 5 7 2 2 4 2 2" xfId="45980"/>
    <cellStyle name="Normal 2 5 7 2 2 4 3" xfId="33547"/>
    <cellStyle name="Normal 2 5 7 2 2 5" xfId="12056"/>
    <cellStyle name="Normal 2 5 7 2 2 5 2" xfId="24490"/>
    <cellStyle name="Normal 2 5 7 2 2 5 2 2" xfId="49365"/>
    <cellStyle name="Normal 2 5 7 2 2 5 3" xfId="36932"/>
    <cellStyle name="Normal 2 5 7 2 2 6" xfId="7138"/>
    <cellStyle name="Normal 2 5 7 2 2 6 2" xfId="19587"/>
    <cellStyle name="Normal 2 5 7 2 2 6 2 2" xfId="44462"/>
    <cellStyle name="Normal 2 5 7 2 2 6 3" xfId="32029"/>
    <cellStyle name="Normal 2 5 7 2 2 7" xfId="3592"/>
    <cellStyle name="Normal 2 5 7 2 2 7 2" xfId="16098"/>
    <cellStyle name="Normal 2 5 7 2 2 7 2 2" xfId="40973"/>
    <cellStyle name="Normal 2 5 7 2 2 7 3" xfId="28532"/>
    <cellStyle name="Normal 2 5 7 2 2 8" xfId="13629"/>
    <cellStyle name="Normal 2 5 7 2 2 8 2" xfId="38504"/>
    <cellStyle name="Normal 2 5 7 2 2 9" xfId="26063"/>
    <cellStyle name="Normal 2 5 7 2 3" xfId="1789"/>
    <cellStyle name="Normal 2 5 7 2 3 2" xfId="5011"/>
    <cellStyle name="Normal 2 5 7 2 3 2 2" xfId="10028"/>
    <cellStyle name="Normal 2 5 7 2 3 2 2 2" xfId="22471"/>
    <cellStyle name="Normal 2 5 7 2 3 2 2 2 2" xfId="47346"/>
    <cellStyle name="Normal 2 5 7 2 3 2 2 3" xfId="34913"/>
    <cellStyle name="Normal 2 5 7 2 3 2 3" xfId="17464"/>
    <cellStyle name="Normal 2 5 7 2 3 2 3 2" xfId="42339"/>
    <cellStyle name="Normal 2 5 7 2 3 2 4" xfId="29906"/>
    <cellStyle name="Normal 2 5 7 2 3 3" xfId="5935"/>
    <cellStyle name="Normal 2 5 7 2 3 3 2" xfId="10950"/>
    <cellStyle name="Normal 2 5 7 2 3 3 2 2" xfId="23393"/>
    <cellStyle name="Normal 2 5 7 2 3 3 2 2 2" xfId="48268"/>
    <cellStyle name="Normal 2 5 7 2 3 3 2 3" xfId="35835"/>
    <cellStyle name="Normal 2 5 7 2 3 3 3" xfId="18386"/>
    <cellStyle name="Normal 2 5 7 2 3 3 3 2" xfId="43261"/>
    <cellStyle name="Normal 2 5 7 2 3 3 4" xfId="30828"/>
    <cellStyle name="Normal 2 5 7 2 3 4" xfId="8435"/>
    <cellStyle name="Normal 2 5 7 2 3 4 2" xfId="20879"/>
    <cellStyle name="Normal 2 5 7 2 3 4 2 2" xfId="45754"/>
    <cellStyle name="Normal 2 5 7 2 3 4 3" xfId="33321"/>
    <cellStyle name="Normal 2 5 7 2 3 5" xfId="12404"/>
    <cellStyle name="Normal 2 5 7 2 3 5 2" xfId="24838"/>
    <cellStyle name="Normal 2 5 7 2 3 5 2 2" xfId="49713"/>
    <cellStyle name="Normal 2 5 7 2 3 5 3" xfId="37280"/>
    <cellStyle name="Normal 2 5 7 2 3 6" xfId="7622"/>
    <cellStyle name="Normal 2 5 7 2 3 6 2" xfId="20070"/>
    <cellStyle name="Normal 2 5 7 2 3 6 2 2" xfId="44945"/>
    <cellStyle name="Normal 2 5 7 2 3 6 3" xfId="32512"/>
    <cellStyle name="Normal 2 5 7 2 3 7" xfId="3366"/>
    <cellStyle name="Normal 2 5 7 2 3 7 2" xfId="15872"/>
    <cellStyle name="Normal 2 5 7 2 3 7 2 2" xfId="40747"/>
    <cellStyle name="Normal 2 5 7 2 3 7 3" xfId="28306"/>
    <cellStyle name="Normal 2 5 7 2 3 8" xfId="14589"/>
    <cellStyle name="Normal 2 5 7 2 3 8 2" xfId="39464"/>
    <cellStyle name="Normal 2 5 7 2 3 9" xfId="27023"/>
    <cellStyle name="Normal 2 5 7 2 4" xfId="2387"/>
    <cellStyle name="Normal 2 5 7 2 4 2" xfId="6409"/>
    <cellStyle name="Normal 2 5 7 2 4 2 2" xfId="11424"/>
    <cellStyle name="Normal 2 5 7 2 4 2 2 2" xfId="23867"/>
    <cellStyle name="Normal 2 5 7 2 4 2 2 2 2" xfId="48742"/>
    <cellStyle name="Normal 2 5 7 2 4 2 2 3" xfId="36309"/>
    <cellStyle name="Normal 2 5 7 2 4 2 3" xfId="18860"/>
    <cellStyle name="Normal 2 5 7 2 4 2 3 2" xfId="43735"/>
    <cellStyle name="Normal 2 5 7 2 4 2 4" xfId="31302"/>
    <cellStyle name="Normal 2 5 7 2 4 3" xfId="12878"/>
    <cellStyle name="Normal 2 5 7 2 4 3 2" xfId="25312"/>
    <cellStyle name="Normal 2 5 7 2 4 3 2 2" xfId="50187"/>
    <cellStyle name="Normal 2 5 7 2 4 3 3" xfId="37754"/>
    <cellStyle name="Normal 2 5 7 2 4 4" xfId="9319"/>
    <cellStyle name="Normal 2 5 7 2 4 4 2" xfId="21762"/>
    <cellStyle name="Normal 2 5 7 2 4 4 2 2" xfId="46637"/>
    <cellStyle name="Normal 2 5 7 2 4 4 3" xfId="34204"/>
    <cellStyle name="Normal 2 5 7 2 4 5" xfId="4301"/>
    <cellStyle name="Normal 2 5 7 2 4 5 2" xfId="16755"/>
    <cellStyle name="Normal 2 5 7 2 4 5 2 2" xfId="41630"/>
    <cellStyle name="Normal 2 5 7 2 4 5 3" xfId="29197"/>
    <cellStyle name="Normal 2 5 7 2 4 6" xfId="15063"/>
    <cellStyle name="Normal 2 5 7 2 4 6 2" xfId="39938"/>
    <cellStyle name="Normal 2 5 7 2 4 7" xfId="27497"/>
    <cellStyle name="Normal 2 5 7 2 5" xfId="1220"/>
    <cellStyle name="Normal 2 5 7 2 5 2" xfId="10381"/>
    <cellStyle name="Normal 2 5 7 2 5 2 2" xfId="22824"/>
    <cellStyle name="Normal 2 5 7 2 5 2 2 2" xfId="47699"/>
    <cellStyle name="Normal 2 5 7 2 5 2 3" xfId="35266"/>
    <cellStyle name="Normal 2 5 7 2 5 3" xfId="5365"/>
    <cellStyle name="Normal 2 5 7 2 5 3 2" xfId="17817"/>
    <cellStyle name="Normal 2 5 7 2 5 3 2 2" xfId="42692"/>
    <cellStyle name="Normal 2 5 7 2 5 3 3" xfId="30259"/>
    <cellStyle name="Normal 2 5 7 2 5 4" xfId="14020"/>
    <cellStyle name="Normal 2 5 7 2 5 4 2" xfId="38895"/>
    <cellStyle name="Normal 2 5 7 2 5 5" xfId="26454"/>
    <cellStyle name="Normal 2 5 7 2 6" xfId="7942"/>
    <cellStyle name="Normal 2 5 7 2 6 2" xfId="20388"/>
    <cellStyle name="Normal 2 5 7 2 6 2 2" xfId="45263"/>
    <cellStyle name="Normal 2 5 7 2 6 3" xfId="32830"/>
    <cellStyle name="Normal 2 5 7 2 7" xfId="11835"/>
    <cellStyle name="Normal 2 5 7 2 7 2" xfId="24269"/>
    <cellStyle name="Normal 2 5 7 2 7 2 2" xfId="49144"/>
    <cellStyle name="Normal 2 5 7 2 7 3" xfId="36711"/>
    <cellStyle name="Normal 2 5 7 2 8" xfId="6912"/>
    <cellStyle name="Normal 2 5 7 2 8 2" xfId="19361"/>
    <cellStyle name="Normal 2 5 7 2 8 2 2" xfId="44236"/>
    <cellStyle name="Normal 2 5 7 2 8 3" xfId="31803"/>
    <cellStyle name="Normal 2 5 7 2 9" xfId="2863"/>
    <cellStyle name="Normal 2 5 7 2 9 2" xfId="15381"/>
    <cellStyle name="Normal 2 5 7 2 9 2 2" xfId="40256"/>
    <cellStyle name="Normal 2 5 7 2 9 3" xfId="27815"/>
    <cellStyle name="Normal 2 5 7 2_Degree data" xfId="2046"/>
    <cellStyle name="Normal 2 5 7 3" xfId="617"/>
    <cellStyle name="Normal 2 5 7 3 2" xfId="1440"/>
    <cellStyle name="Normal 2 5 7 3 2 2" xfId="9114"/>
    <cellStyle name="Normal 2 5 7 3 2 2 2" xfId="21557"/>
    <cellStyle name="Normal 2 5 7 3 2 2 2 2" xfId="46432"/>
    <cellStyle name="Normal 2 5 7 3 2 2 3" xfId="33999"/>
    <cellStyle name="Normal 2 5 7 3 2 3" xfId="4096"/>
    <cellStyle name="Normal 2 5 7 3 2 3 2" xfId="16550"/>
    <cellStyle name="Normal 2 5 7 3 2 3 2 2" xfId="41425"/>
    <cellStyle name="Normal 2 5 7 3 2 3 3" xfId="28992"/>
    <cellStyle name="Normal 2 5 7 3 2 4" xfId="14240"/>
    <cellStyle name="Normal 2 5 7 3 2 4 2" xfId="39115"/>
    <cellStyle name="Normal 2 5 7 3 2 5" xfId="26674"/>
    <cellStyle name="Normal 2 5 7 3 3" xfId="5585"/>
    <cellStyle name="Normal 2 5 7 3 3 2" xfId="10601"/>
    <cellStyle name="Normal 2 5 7 3 3 2 2" xfId="23044"/>
    <cellStyle name="Normal 2 5 7 3 3 2 2 2" xfId="47919"/>
    <cellStyle name="Normal 2 5 7 3 3 2 3" xfId="35486"/>
    <cellStyle name="Normal 2 5 7 3 3 3" xfId="18037"/>
    <cellStyle name="Normal 2 5 7 3 3 3 2" xfId="42912"/>
    <cellStyle name="Normal 2 5 7 3 3 4" xfId="30479"/>
    <cellStyle name="Normal 2 5 7 3 4" xfId="8230"/>
    <cellStyle name="Normal 2 5 7 3 4 2" xfId="20674"/>
    <cellStyle name="Normal 2 5 7 3 4 2 2" xfId="45549"/>
    <cellStyle name="Normal 2 5 7 3 4 3" xfId="33116"/>
    <cellStyle name="Normal 2 5 7 3 5" xfId="12055"/>
    <cellStyle name="Normal 2 5 7 3 5 2" xfId="24489"/>
    <cellStyle name="Normal 2 5 7 3 5 2 2" xfId="49364"/>
    <cellStyle name="Normal 2 5 7 3 5 3" xfId="36931"/>
    <cellStyle name="Normal 2 5 7 3 6" xfId="6707"/>
    <cellStyle name="Normal 2 5 7 3 6 2" xfId="19156"/>
    <cellStyle name="Normal 2 5 7 3 6 2 2" xfId="44031"/>
    <cellStyle name="Normal 2 5 7 3 6 3" xfId="31598"/>
    <cellStyle name="Normal 2 5 7 3 7" xfId="3161"/>
    <cellStyle name="Normal 2 5 7 3 7 2" xfId="15667"/>
    <cellStyle name="Normal 2 5 7 3 7 2 2" xfId="40542"/>
    <cellStyle name="Normal 2 5 7 3 7 3" xfId="28101"/>
    <cellStyle name="Normal 2 5 7 3 8" xfId="13424"/>
    <cellStyle name="Normal 2 5 7 3 8 2" xfId="38299"/>
    <cellStyle name="Normal 2 5 7 3 9" xfId="25858"/>
    <cellStyle name="Normal 2 5 7 4" xfId="1788"/>
    <cellStyle name="Normal 2 5 7 4 2" xfId="4526"/>
    <cellStyle name="Normal 2 5 7 4 2 2" xfId="9544"/>
    <cellStyle name="Normal 2 5 7 4 2 2 2" xfId="21987"/>
    <cellStyle name="Normal 2 5 7 4 2 2 2 2" xfId="46862"/>
    <cellStyle name="Normal 2 5 7 4 2 2 3" xfId="34429"/>
    <cellStyle name="Normal 2 5 7 4 2 3" xfId="16980"/>
    <cellStyle name="Normal 2 5 7 4 2 3 2" xfId="41855"/>
    <cellStyle name="Normal 2 5 7 4 2 4" xfId="29422"/>
    <cellStyle name="Normal 2 5 7 4 3" xfId="5934"/>
    <cellStyle name="Normal 2 5 7 4 3 2" xfId="10949"/>
    <cellStyle name="Normal 2 5 7 4 3 2 2" xfId="23392"/>
    <cellStyle name="Normal 2 5 7 4 3 2 2 2" xfId="48267"/>
    <cellStyle name="Normal 2 5 7 4 3 2 3" xfId="35834"/>
    <cellStyle name="Normal 2 5 7 4 3 3" xfId="18385"/>
    <cellStyle name="Normal 2 5 7 4 3 3 2" xfId="43260"/>
    <cellStyle name="Normal 2 5 7 4 3 4" xfId="30827"/>
    <cellStyle name="Normal 2 5 7 4 4" xfId="8660"/>
    <cellStyle name="Normal 2 5 7 4 4 2" xfId="21104"/>
    <cellStyle name="Normal 2 5 7 4 4 2 2" xfId="45979"/>
    <cellStyle name="Normal 2 5 7 4 4 3" xfId="33546"/>
    <cellStyle name="Normal 2 5 7 4 5" xfId="12403"/>
    <cellStyle name="Normal 2 5 7 4 5 2" xfId="24837"/>
    <cellStyle name="Normal 2 5 7 4 5 2 2" xfId="49712"/>
    <cellStyle name="Normal 2 5 7 4 5 3" xfId="37279"/>
    <cellStyle name="Normal 2 5 7 4 6" xfId="7137"/>
    <cellStyle name="Normal 2 5 7 4 6 2" xfId="19586"/>
    <cellStyle name="Normal 2 5 7 4 6 2 2" xfId="44461"/>
    <cellStyle name="Normal 2 5 7 4 6 3" xfId="32028"/>
    <cellStyle name="Normal 2 5 7 4 7" xfId="3591"/>
    <cellStyle name="Normal 2 5 7 4 7 2" xfId="16097"/>
    <cellStyle name="Normal 2 5 7 4 7 2 2" xfId="40972"/>
    <cellStyle name="Normal 2 5 7 4 7 3" xfId="28531"/>
    <cellStyle name="Normal 2 5 7 4 8" xfId="14588"/>
    <cellStyle name="Normal 2 5 7 4 8 2" xfId="39463"/>
    <cellStyle name="Normal 2 5 7 4 9" xfId="27022"/>
    <cellStyle name="Normal 2 5 7 5" xfId="2173"/>
    <cellStyle name="Normal 2 5 7 5 2" xfId="4806"/>
    <cellStyle name="Normal 2 5 7 5 2 2" xfId="9823"/>
    <cellStyle name="Normal 2 5 7 5 2 2 2" xfId="22266"/>
    <cellStyle name="Normal 2 5 7 5 2 2 2 2" xfId="47141"/>
    <cellStyle name="Normal 2 5 7 5 2 2 3" xfId="34708"/>
    <cellStyle name="Normal 2 5 7 5 2 3" xfId="17259"/>
    <cellStyle name="Normal 2 5 7 5 2 3 2" xfId="42134"/>
    <cellStyle name="Normal 2 5 7 5 2 4" xfId="29701"/>
    <cellStyle name="Normal 2 5 7 5 3" xfId="6204"/>
    <cellStyle name="Normal 2 5 7 5 3 2" xfId="11219"/>
    <cellStyle name="Normal 2 5 7 5 3 2 2" xfId="23662"/>
    <cellStyle name="Normal 2 5 7 5 3 2 2 2" xfId="48537"/>
    <cellStyle name="Normal 2 5 7 5 3 2 3" xfId="36104"/>
    <cellStyle name="Normal 2 5 7 5 3 3" xfId="18655"/>
    <cellStyle name="Normal 2 5 7 5 3 3 2" xfId="43530"/>
    <cellStyle name="Normal 2 5 7 5 3 4" xfId="31097"/>
    <cellStyle name="Normal 2 5 7 5 4" xfId="8116"/>
    <cellStyle name="Normal 2 5 7 5 4 2" xfId="20562"/>
    <cellStyle name="Normal 2 5 7 5 4 2 2" xfId="45437"/>
    <cellStyle name="Normal 2 5 7 5 4 3" xfId="33004"/>
    <cellStyle name="Normal 2 5 7 5 5" xfId="12673"/>
    <cellStyle name="Normal 2 5 7 5 5 2" xfId="25107"/>
    <cellStyle name="Normal 2 5 7 5 5 2 2" xfId="49982"/>
    <cellStyle name="Normal 2 5 7 5 5 3" xfId="37549"/>
    <cellStyle name="Normal 2 5 7 5 6" xfId="7417"/>
    <cellStyle name="Normal 2 5 7 5 6 2" xfId="19865"/>
    <cellStyle name="Normal 2 5 7 5 6 2 2" xfId="44740"/>
    <cellStyle name="Normal 2 5 7 5 6 3" xfId="32307"/>
    <cellStyle name="Normal 2 5 7 5 7" xfId="3046"/>
    <cellStyle name="Normal 2 5 7 5 7 2" xfId="15555"/>
    <cellStyle name="Normal 2 5 7 5 7 2 2" xfId="40430"/>
    <cellStyle name="Normal 2 5 7 5 7 3" xfId="27989"/>
    <cellStyle name="Normal 2 5 7 5 8" xfId="14858"/>
    <cellStyle name="Normal 2 5 7 5 8 2" xfId="39733"/>
    <cellStyle name="Normal 2 5 7 5 9" xfId="27292"/>
    <cellStyle name="Normal 2 5 7 6" xfId="1015"/>
    <cellStyle name="Normal 2 5 7 6 2" xfId="9002"/>
    <cellStyle name="Normal 2 5 7 6 2 2" xfId="21445"/>
    <cellStyle name="Normal 2 5 7 6 2 2 2" xfId="46320"/>
    <cellStyle name="Normal 2 5 7 6 2 3" xfId="33887"/>
    <cellStyle name="Normal 2 5 7 6 3" xfId="3984"/>
    <cellStyle name="Normal 2 5 7 6 3 2" xfId="16438"/>
    <cellStyle name="Normal 2 5 7 6 3 2 2" xfId="41313"/>
    <cellStyle name="Normal 2 5 7 6 3 3" xfId="28880"/>
    <cellStyle name="Normal 2 5 7 6 4" xfId="13815"/>
    <cellStyle name="Normal 2 5 7 6 4 2" xfId="38690"/>
    <cellStyle name="Normal 2 5 7 6 5" xfId="26249"/>
    <cellStyle name="Normal 2 5 7 7" xfId="5160"/>
    <cellStyle name="Normal 2 5 7 7 2" xfId="10176"/>
    <cellStyle name="Normal 2 5 7 7 2 2" xfId="22619"/>
    <cellStyle name="Normal 2 5 7 7 2 2 2" xfId="47494"/>
    <cellStyle name="Normal 2 5 7 7 2 3" xfId="35061"/>
    <cellStyle name="Normal 2 5 7 7 3" xfId="17612"/>
    <cellStyle name="Normal 2 5 7 7 3 2" xfId="42487"/>
    <cellStyle name="Normal 2 5 7 7 4" xfId="30054"/>
    <cellStyle name="Normal 2 5 7 8" xfId="7737"/>
    <cellStyle name="Normal 2 5 7 8 2" xfId="20183"/>
    <cellStyle name="Normal 2 5 7 8 2 2" xfId="45058"/>
    <cellStyle name="Normal 2 5 7 8 3" xfId="32625"/>
    <cellStyle name="Normal 2 5 7 9" xfId="11630"/>
    <cellStyle name="Normal 2 5 7 9 2" xfId="24064"/>
    <cellStyle name="Normal 2 5 7 9 2 2" xfId="48939"/>
    <cellStyle name="Normal 2 5 7 9 3" xfId="36506"/>
    <cellStyle name="Normal 2 5 7_Degree data" xfId="2099"/>
    <cellStyle name="Normal 2 5 8" xfId="525"/>
    <cellStyle name="Normal 2 5 8 10" xfId="2919"/>
    <cellStyle name="Normal 2 5 8 10 2" xfId="15437"/>
    <cellStyle name="Normal 2 5 8 10 2 2" xfId="40312"/>
    <cellStyle name="Normal 2 5 8 10 3" xfId="27871"/>
    <cellStyle name="Normal 2 5 8 11" xfId="13338"/>
    <cellStyle name="Normal 2 5 8 11 2" xfId="38213"/>
    <cellStyle name="Normal 2 5 8 12" xfId="25772"/>
    <cellStyle name="Normal 2 5 8 2" xfId="884"/>
    <cellStyle name="Normal 2 5 8 2 2" xfId="1442"/>
    <cellStyle name="Normal 2 5 8 2 2 2" xfId="9375"/>
    <cellStyle name="Normal 2 5 8 2 2 2 2" xfId="21818"/>
    <cellStyle name="Normal 2 5 8 2 2 2 2 2" xfId="46693"/>
    <cellStyle name="Normal 2 5 8 2 2 2 3" xfId="34260"/>
    <cellStyle name="Normal 2 5 8 2 2 3" xfId="4357"/>
    <cellStyle name="Normal 2 5 8 2 2 3 2" xfId="16811"/>
    <cellStyle name="Normal 2 5 8 2 2 3 2 2" xfId="41686"/>
    <cellStyle name="Normal 2 5 8 2 2 3 3" xfId="29253"/>
    <cellStyle name="Normal 2 5 8 2 2 4" xfId="14242"/>
    <cellStyle name="Normal 2 5 8 2 2 4 2" xfId="39117"/>
    <cellStyle name="Normal 2 5 8 2 2 5" xfId="26676"/>
    <cellStyle name="Normal 2 5 8 2 3" xfId="5587"/>
    <cellStyle name="Normal 2 5 8 2 3 2" xfId="10603"/>
    <cellStyle name="Normal 2 5 8 2 3 2 2" xfId="23046"/>
    <cellStyle name="Normal 2 5 8 2 3 2 2 2" xfId="47921"/>
    <cellStyle name="Normal 2 5 8 2 3 2 3" xfId="35488"/>
    <cellStyle name="Normal 2 5 8 2 3 3" xfId="18039"/>
    <cellStyle name="Normal 2 5 8 2 3 3 2" xfId="42914"/>
    <cellStyle name="Normal 2 5 8 2 3 4" xfId="30481"/>
    <cellStyle name="Normal 2 5 8 2 4" xfId="8491"/>
    <cellStyle name="Normal 2 5 8 2 4 2" xfId="20935"/>
    <cellStyle name="Normal 2 5 8 2 4 2 2" xfId="45810"/>
    <cellStyle name="Normal 2 5 8 2 4 3" xfId="33377"/>
    <cellStyle name="Normal 2 5 8 2 5" xfId="12057"/>
    <cellStyle name="Normal 2 5 8 2 5 2" xfId="24491"/>
    <cellStyle name="Normal 2 5 8 2 5 2 2" xfId="49366"/>
    <cellStyle name="Normal 2 5 8 2 5 3" xfId="36933"/>
    <cellStyle name="Normal 2 5 8 2 6" xfId="6968"/>
    <cellStyle name="Normal 2 5 8 2 6 2" xfId="19417"/>
    <cellStyle name="Normal 2 5 8 2 6 2 2" xfId="44292"/>
    <cellStyle name="Normal 2 5 8 2 6 3" xfId="31859"/>
    <cellStyle name="Normal 2 5 8 2 7" xfId="3422"/>
    <cellStyle name="Normal 2 5 8 2 7 2" xfId="15928"/>
    <cellStyle name="Normal 2 5 8 2 7 2 2" xfId="40803"/>
    <cellStyle name="Normal 2 5 8 2 7 3" xfId="28362"/>
    <cellStyle name="Normal 2 5 8 2 8" xfId="13685"/>
    <cellStyle name="Normal 2 5 8 2 8 2" xfId="38560"/>
    <cellStyle name="Normal 2 5 8 2 9" xfId="26119"/>
    <cellStyle name="Normal 2 5 8 3" xfId="1790"/>
    <cellStyle name="Normal 2 5 8 3 2" xfId="4528"/>
    <cellStyle name="Normal 2 5 8 3 2 2" xfId="9546"/>
    <cellStyle name="Normal 2 5 8 3 2 2 2" xfId="21989"/>
    <cellStyle name="Normal 2 5 8 3 2 2 2 2" xfId="46864"/>
    <cellStyle name="Normal 2 5 8 3 2 2 3" xfId="34431"/>
    <cellStyle name="Normal 2 5 8 3 2 3" xfId="16982"/>
    <cellStyle name="Normal 2 5 8 3 2 3 2" xfId="41857"/>
    <cellStyle name="Normal 2 5 8 3 2 4" xfId="29424"/>
    <cellStyle name="Normal 2 5 8 3 3" xfId="5936"/>
    <cellStyle name="Normal 2 5 8 3 3 2" xfId="10951"/>
    <cellStyle name="Normal 2 5 8 3 3 2 2" xfId="23394"/>
    <cellStyle name="Normal 2 5 8 3 3 2 2 2" xfId="48269"/>
    <cellStyle name="Normal 2 5 8 3 3 2 3" xfId="35836"/>
    <cellStyle name="Normal 2 5 8 3 3 3" xfId="18387"/>
    <cellStyle name="Normal 2 5 8 3 3 3 2" xfId="43262"/>
    <cellStyle name="Normal 2 5 8 3 3 4" xfId="30829"/>
    <cellStyle name="Normal 2 5 8 3 4" xfId="8662"/>
    <cellStyle name="Normal 2 5 8 3 4 2" xfId="21106"/>
    <cellStyle name="Normal 2 5 8 3 4 2 2" xfId="45981"/>
    <cellStyle name="Normal 2 5 8 3 4 3" xfId="33548"/>
    <cellStyle name="Normal 2 5 8 3 5" xfId="12405"/>
    <cellStyle name="Normal 2 5 8 3 5 2" xfId="24839"/>
    <cellStyle name="Normal 2 5 8 3 5 2 2" xfId="49714"/>
    <cellStyle name="Normal 2 5 8 3 5 3" xfId="37281"/>
    <cellStyle name="Normal 2 5 8 3 6" xfId="7139"/>
    <cellStyle name="Normal 2 5 8 3 6 2" xfId="19588"/>
    <cellStyle name="Normal 2 5 8 3 6 2 2" xfId="44463"/>
    <cellStyle name="Normal 2 5 8 3 6 3" xfId="32030"/>
    <cellStyle name="Normal 2 5 8 3 7" xfId="3593"/>
    <cellStyle name="Normal 2 5 8 3 7 2" xfId="16099"/>
    <cellStyle name="Normal 2 5 8 3 7 2 2" xfId="40974"/>
    <cellStyle name="Normal 2 5 8 3 7 3" xfId="28533"/>
    <cellStyle name="Normal 2 5 8 3 8" xfId="14590"/>
    <cellStyle name="Normal 2 5 8 3 8 2" xfId="39465"/>
    <cellStyle name="Normal 2 5 8 3 9" xfId="27024"/>
    <cellStyle name="Normal 2 5 8 4" xfId="2443"/>
    <cellStyle name="Normal 2 5 8 4 2" xfId="5067"/>
    <cellStyle name="Normal 2 5 8 4 2 2" xfId="10084"/>
    <cellStyle name="Normal 2 5 8 4 2 2 2" xfId="22527"/>
    <cellStyle name="Normal 2 5 8 4 2 2 2 2" xfId="47402"/>
    <cellStyle name="Normal 2 5 8 4 2 2 3" xfId="34969"/>
    <cellStyle name="Normal 2 5 8 4 2 3" xfId="17520"/>
    <cellStyle name="Normal 2 5 8 4 2 3 2" xfId="42395"/>
    <cellStyle name="Normal 2 5 8 4 2 4" xfId="29962"/>
    <cellStyle name="Normal 2 5 8 4 3" xfId="6465"/>
    <cellStyle name="Normal 2 5 8 4 3 2" xfId="11480"/>
    <cellStyle name="Normal 2 5 8 4 3 2 2" xfId="23923"/>
    <cellStyle name="Normal 2 5 8 4 3 2 2 2" xfId="48798"/>
    <cellStyle name="Normal 2 5 8 4 3 2 3" xfId="36365"/>
    <cellStyle name="Normal 2 5 8 4 3 3" xfId="18916"/>
    <cellStyle name="Normal 2 5 8 4 3 3 2" xfId="43791"/>
    <cellStyle name="Normal 2 5 8 4 3 4" xfId="31358"/>
    <cellStyle name="Normal 2 5 8 4 4" xfId="8172"/>
    <cellStyle name="Normal 2 5 8 4 4 2" xfId="20618"/>
    <cellStyle name="Normal 2 5 8 4 4 2 2" xfId="45493"/>
    <cellStyle name="Normal 2 5 8 4 4 3" xfId="33060"/>
    <cellStyle name="Normal 2 5 8 4 5" xfId="12934"/>
    <cellStyle name="Normal 2 5 8 4 5 2" xfId="25368"/>
    <cellStyle name="Normal 2 5 8 4 5 2 2" xfId="50243"/>
    <cellStyle name="Normal 2 5 8 4 5 3" xfId="37810"/>
    <cellStyle name="Normal 2 5 8 4 6" xfId="7678"/>
    <cellStyle name="Normal 2 5 8 4 6 2" xfId="20126"/>
    <cellStyle name="Normal 2 5 8 4 6 2 2" xfId="45001"/>
    <cellStyle name="Normal 2 5 8 4 6 3" xfId="32568"/>
    <cellStyle name="Normal 2 5 8 4 7" xfId="3102"/>
    <cellStyle name="Normal 2 5 8 4 7 2" xfId="15611"/>
    <cellStyle name="Normal 2 5 8 4 7 2 2" xfId="40486"/>
    <cellStyle name="Normal 2 5 8 4 7 3" xfId="28045"/>
    <cellStyle name="Normal 2 5 8 4 8" xfId="15119"/>
    <cellStyle name="Normal 2 5 8 4 8 2" xfId="39994"/>
    <cellStyle name="Normal 2 5 8 4 9" xfId="27553"/>
    <cellStyle name="Normal 2 5 8 5" xfId="1276"/>
    <cellStyle name="Normal 2 5 8 5 2" xfId="9058"/>
    <cellStyle name="Normal 2 5 8 5 2 2" xfId="21501"/>
    <cellStyle name="Normal 2 5 8 5 2 2 2" xfId="46376"/>
    <cellStyle name="Normal 2 5 8 5 2 3" xfId="33943"/>
    <cellStyle name="Normal 2 5 8 5 3" xfId="4040"/>
    <cellStyle name="Normal 2 5 8 5 3 2" xfId="16494"/>
    <cellStyle name="Normal 2 5 8 5 3 2 2" xfId="41369"/>
    <cellStyle name="Normal 2 5 8 5 3 3" xfId="28936"/>
    <cellStyle name="Normal 2 5 8 5 4" xfId="14076"/>
    <cellStyle name="Normal 2 5 8 5 4 2" xfId="38951"/>
    <cellStyle name="Normal 2 5 8 5 5" xfId="26510"/>
    <cellStyle name="Normal 2 5 8 6" xfId="5421"/>
    <cellStyle name="Normal 2 5 8 6 2" xfId="10437"/>
    <cellStyle name="Normal 2 5 8 6 2 2" xfId="22880"/>
    <cellStyle name="Normal 2 5 8 6 2 2 2" xfId="47755"/>
    <cellStyle name="Normal 2 5 8 6 2 3" xfId="35322"/>
    <cellStyle name="Normal 2 5 8 6 3" xfId="17873"/>
    <cellStyle name="Normal 2 5 8 6 3 2" xfId="42748"/>
    <cellStyle name="Normal 2 5 8 6 4" xfId="30315"/>
    <cellStyle name="Normal 2 5 8 7" xfId="7998"/>
    <cellStyle name="Normal 2 5 8 7 2" xfId="20444"/>
    <cellStyle name="Normal 2 5 8 7 2 2" xfId="45319"/>
    <cellStyle name="Normal 2 5 8 7 3" xfId="32886"/>
    <cellStyle name="Normal 2 5 8 8" xfId="11891"/>
    <cellStyle name="Normal 2 5 8 8 2" xfId="24325"/>
    <cellStyle name="Normal 2 5 8 8 2 2" xfId="49200"/>
    <cellStyle name="Normal 2 5 8 8 3" xfId="36767"/>
    <cellStyle name="Normal 2 5 8 9" xfId="6651"/>
    <cellStyle name="Normal 2 5 8 9 2" xfId="19100"/>
    <cellStyle name="Normal 2 5 8 9 2 2" xfId="43975"/>
    <cellStyle name="Normal 2 5 8 9 3" xfId="31542"/>
    <cellStyle name="Normal 2 5 8_Degree data" xfId="1990"/>
    <cellStyle name="Normal 2 5 9" xfId="361"/>
    <cellStyle name="Normal 2 5 9 10" xfId="13177"/>
    <cellStyle name="Normal 2 5 9 10 2" xfId="38052"/>
    <cellStyle name="Normal 2 5 9 11" xfId="25611"/>
    <cellStyle name="Normal 2 5 9 2" xfId="721"/>
    <cellStyle name="Normal 2 5 9 2 2" xfId="1443"/>
    <cellStyle name="Normal 2 5 9 2 2 2" xfId="9547"/>
    <cellStyle name="Normal 2 5 9 2 2 2 2" xfId="21990"/>
    <cellStyle name="Normal 2 5 9 2 2 2 2 2" xfId="46865"/>
    <cellStyle name="Normal 2 5 9 2 2 2 3" xfId="34432"/>
    <cellStyle name="Normal 2 5 9 2 2 3" xfId="4529"/>
    <cellStyle name="Normal 2 5 9 2 2 3 2" xfId="16983"/>
    <cellStyle name="Normal 2 5 9 2 2 3 2 2" xfId="41858"/>
    <cellStyle name="Normal 2 5 9 2 2 3 3" xfId="29425"/>
    <cellStyle name="Normal 2 5 9 2 2 4" xfId="14243"/>
    <cellStyle name="Normal 2 5 9 2 2 4 2" xfId="39118"/>
    <cellStyle name="Normal 2 5 9 2 2 5" xfId="26677"/>
    <cellStyle name="Normal 2 5 9 2 3" xfId="5588"/>
    <cellStyle name="Normal 2 5 9 2 3 2" xfId="10604"/>
    <cellStyle name="Normal 2 5 9 2 3 2 2" xfId="23047"/>
    <cellStyle name="Normal 2 5 9 2 3 2 2 2" xfId="47922"/>
    <cellStyle name="Normal 2 5 9 2 3 2 3" xfId="35489"/>
    <cellStyle name="Normal 2 5 9 2 3 3" xfId="18040"/>
    <cellStyle name="Normal 2 5 9 2 3 3 2" xfId="42915"/>
    <cellStyle name="Normal 2 5 9 2 3 4" xfId="30482"/>
    <cellStyle name="Normal 2 5 9 2 4" xfId="8663"/>
    <cellStyle name="Normal 2 5 9 2 4 2" xfId="21107"/>
    <cellStyle name="Normal 2 5 9 2 4 2 2" xfId="45982"/>
    <cellStyle name="Normal 2 5 9 2 4 3" xfId="33549"/>
    <cellStyle name="Normal 2 5 9 2 5" xfId="12058"/>
    <cellStyle name="Normal 2 5 9 2 5 2" xfId="24492"/>
    <cellStyle name="Normal 2 5 9 2 5 2 2" xfId="49367"/>
    <cellStyle name="Normal 2 5 9 2 5 3" xfId="36934"/>
    <cellStyle name="Normal 2 5 9 2 6" xfId="7140"/>
    <cellStyle name="Normal 2 5 9 2 6 2" xfId="19589"/>
    <cellStyle name="Normal 2 5 9 2 6 2 2" xfId="44464"/>
    <cellStyle name="Normal 2 5 9 2 6 3" xfId="32031"/>
    <cellStyle name="Normal 2 5 9 2 7" xfId="3594"/>
    <cellStyle name="Normal 2 5 9 2 7 2" xfId="16100"/>
    <cellStyle name="Normal 2 5 9 2 7 2 2" xfId="40975"/>
    <cellStyle name="Normal 2 5 9 2 7 3" xfId="28534"/>
    <cellStyle name="Normal 2 5 9 2 8" xfId="13524"/>
    <cellStyle name="Normal 2 5 9 2 8 2" xfId="38399"/>
    <cellStyle name="Normal 2 5 9 2 9" xfId="25958"/>
    <cellStyle name="Normal 2 5 9 3" xfId="1791"/>
    <cellStyle name="Normal 2 5 9 3 2" xfId="4906"/>
    <cellStyle name="Normal 2 5 9 3 2 2" xfId="9923"/>
    <cellStyle name="Normal 2 5 9 3 2 2 2" xfId="22366"/>
    <cellStyle name="Normal 2 5 9 3 2 2 2 2" xfId="47241"/>
    <cellStyle name="Normal 2 5 9 3 2 2 3" xfId="34808"/>
    <cellStyle name="Normal 2 5 9 3 2 3" xfId="17359"/>
    <cellStyle name="Normal 2 5 9 3 2 3 2" xfId="42234"/>
    <cellStyle name="Normal 2 5 9 3 2 4" xfId="29801"/>
    <cellStyle name="Normal 2 5 9 3 3" xfId="5937"/>
    <cellStyle name="Normal 2 5 9 3 3 2" xfId="10952"/>
    <cellStyle name="Normal 2 5 9 3 3 2 2" xfId="23395"/>
    <cellStyle name="Normal 2 5 9 3 3 2 2 2" xfId="48270"/>
    <cellStyle name="Normal 2 5 9 3 3 2 3" xfId="35837"/>
    <cellStyle name="Normal 2 5 9 3 3 3" xfId="18388"/>
    <cellStyle name="Normal 2 5 9 3 3 3 2" xfId="43263"/>
    <cellStyle name="Normal 2 5 9 3 3 4" xfId="30830"/>
    <cellStyle name="Normal 2 5 9 3 4" xfId="8330"/>
    <cellStyle name="Normal 2 5 9 3 4 2" xfId="20774"/>
    <cellStyle name="Normal 2 5 9 3 4 2 2" xfId="45649"/>
    <cellStyle name="Normal 2 5 9 3 4 3" xfId="33216"/>
    <cellStyle name="Normal 2 5 9 3 5" xfId="12406"/>
    <cellStyle name="Normal 2 5 9 3 5 2" xfId="24840"/>
    <cellStyle name="Normal 2 5 9 3 5 2 2" xfId="49715"/>
    <cellStyle name="Normal 2 5 9 3 5 3" xfId="37282"/>
    <cellStyle name="Normal 2 5 9 3 6" xfId="7517"/>
    <cellStyle name="Normal 2 5 9 3 6 2" xfId="19965"/>
    <cellStyle name="Normal 2 5 9 3 6 2 2" xfId="44840"/>
    <cellStyle name="Normal 2 5 9 3 6 3" xfId="32407"/>
    <cellStyle name="Normal 2 5 9 3 7" xfId="3261"/>
    <cellStyle name="Normal 2 5 9 3 7 2" xfId="15767"/>
    <cellStyle name="Normal 2 5 9 3 7 2 2" xfId="40642"/>
    <cellStyle name="Normal 2 5 9 3 7 3" xfId="28201"/>
    <cellStyle name="Normal 2 5 9 3 8" xfId="14591"/>
    <cellStyle name="Normal 2 5 9 3 8 2" xfId="39466"/>
    <cellStyle name="Normal 2 5 9 3 9" xfId="27025"/>
    <cellStyle name="Normal 2 5 9 4" xfId="2279"/>
    <cellStyle name="Normal 2 5 9 4 2" xfId="6304"/>
    <cellStyle name="Normal 2 5 9 4 2 2" xfId="11319"/>
    <cellStyle name="Normal 2 5 9 4 2 2 2" xfId="23762"/>
    <cellStyle name="Normal 2 5 9 4 2 2 2 2" xfId="48637"/>
    <cellStyle name="Normal 2 5 9 4 2 2 3" xfId="36204"/>
    <cellStyle name="Normal 2 5 9 4 2 3" xfId="18755"/>
    <cellStyle name="Normal 2 5 9 4 2 3 2" xfId="43630"/>
    <cellStyle name="Normal 2 5 9 4 2 4" xfId="31197"/>
    <cellStyle name="Normal 2 5 9 4 3" xfId="12773"/>
    <cellStyle name="Normal 2 5 9 4 3 2" xfId="25207"/>
    <cellStyle name="Normal 2 5 9 4 3 2 2" xfId="50082"/>
    <cellStyle name="Normal 2 5 9 4 3 3" xfId="37649"/>
    <cellStyle name="Normal 2 5 9 4 4" xfId="9214"/>
    <cellStyle name="Normal 2 5 9 4 4 2" xfId="21657"/>
    <cellStyle name="Normal 2 5 9 4 4 2 2" xfId="46532"/>
    <cellStyle name="Normal 2 5 9 4 4 3" xfId="34099"/>
    <cellStyle name="Normal 2 5 9 4 5" xfId="4196"/>
    <cellStyle name="Normal 2 5 9 4 5 2" xfId="16650"/>
    <cellStyle name="Normal 2 5 9 4 5 2 2" xfId="41525"/>
    <cellStyle name="Normal 2 5 9 4 5 3" xfId="29092"/>
    <cellStyle name="Normal 2 5 9 4 6" xfId="14958"/>
    <cellStyle name="Normal 2 5 9 4 6 2" xfId="39833"/>
    <cellStyle name="Normal 2 5 9 4 7" xfId="27392"/>
    <cellStyle name="Normal 2 5 9 5" xfId="1115"/>
    <cellStyle name="Normal 2 5 9 5 2" xfId="10276"/>
    <cellStyle name="Normal 2 5 9 5 2 2" xfId="22719"/>
    <cellStyle name="Normal 2 5 9 5 2 2 2" xfId="47594"/>
    <cellStyle name="Normal 2 5 9 5 2 3" xfId="35161"/>
    <cellStyle name="Normal 2 5 9 5 3" xfId="5260"/>
    <cellStyle name="Normal 2 5 9 5 3 2" xfId="17712"/>
    <cellStyle name="Normal 2 5 9 5 3 2 2" xfId="42587"/>
    <cellStyle name="Normal 2 5 9 5 3 3" xfId="30154"/>
    <cellStyle name="Normal 2 5 9 5 4" xfId="13915"/>
    <cellStyle name="Normal 2 5 9 5 4 2" xfId="38790"/>
    <cellStyle name="Normal 2 5 9 5 5" xfId="26349"/>
    <cellStyle name="Normal 2 5 9 6" xfId="7837"/>
    <cellStyle name="Normal 2 5 9 6 2" xfId="20283"/>
    <cellStyle name="Normal 2 5 9 6 2 2" xfId="45158"/>
    <cellStyle name="Normal 2 5 9 6 3" xfId="32725"/>
    <cellStyle name="Normal 2 5 9 7" xfId="11730"/>
    <cellStyle name="Normal 2 5 9 7 2" xfId="24164"/>
    <cellStyle name="Normal 2 5 9 7 2 2" xfId="49039"/>
    <cellStyle name="Normal 2 5 9 7 3" xfId="36606"/>
    <cellStyle name="Normal 2 5 9 8" xfId="6807"/>
    <cellStyle name="Normal 2 5 9 8 2" xfId="19256"/>
    <cellStyle name="Normal 2 5 9 8 2 2" xfId="44131"/>
    <cellStyle name="Normal 2 5 9 8 3" xfId="31698"/>
    <cellStyle name="Normal 2 5 9 9" xfId="2758"/>
    <cellStyle name="Normal 2 5 9 9 2" xfId="15276"/>
    <cellStyle name="Normal 2 5 9 9 2 2" xfId="40151"/>
    <cellStyle name="Normal 2 5 9 9 3" xfId="27710"/>
    <cellStyle name="Normal 2 5 9_Degree data" xfId="1989"/>
    <cellStyle name="Normal 2 5_Degree data" xfId="2331"/>
    <cellStyle name="Normal 2 6" xfId="58"/>
    <cellStyle name="Normal 2 6 2" xfId="529"/>
    <cellStyle name="Normal 2 6 3" xfId="3105"/>
    <cellStyle name="Normal 2 6_Degree data" xfId="1988"/>
    <cellStyle name="Normal 2 7" xfId="3827"/>
    <cellStyle name="Normal 20" xfId="49"/>
    <cellStyle name="Normal 21" xfId="50"/>
    <cellStyle name="Normal 22" xfId="51"/>
    <cellStyle name="Normal 23" xfId="52"/>
    <cellStyle name="Normal 24" xfId="113"/>
    <cellStyle name="Normal 25" xfId="53"/>
    <cellStyle name="Normal 26" xfId="54"/>
    <cellStyle name="Normal 27" xfId="26"/>
    <cellStyle name="Normal 28" xfId="27"/>
    <cellStyle name="Normal 29" xfId="28"/>
    <cellStyle name="Normal 3" xfId="4"/>
    <cellStyle name="Normal 3 2" xfId="127"/>
    <cellStyle name="Normal 3 2 2" xfId="532"/>
    <cellStyle name="Normal 3 2 2 10" xfId="2923"/>
    <cellStyle name="Normal 3 2 2 10 2" xfId="15441"/>
    <cellStyle name="Normal 3 2 2 10 2 2" xfId="40316"/>
    <cellStyle name="Normal 3 2 2 10 3" xfId="27875"/>
    <cellStyle name="Normal 3 2 2 11" xfId="13342"/>
    <cellStyle name="Normal 3 2 2 11 2" xfId="38217"/>
    <cellStyle name="Normal 3 2 2 12" xfId="25776"/>
    <cellStyle name="Normal 3 2 2 2" xfId="888"/>
    <cellStyle name="Normal 3 2 2 2 2" xfId="1444"/>
    <cellStyle name="Normal 3 2 2 2 2 2" xfId="9379"/>
    <cellStyle name="Normal 3 2 2 2 2 2 2" xfId="21822"/>
    <cellStyle name="Normal 3 2 2 2 2 2 2 2" xfId="46697"/>
    <cellStyle name="Normal 3 2 2 2 2 2 3" xfId="34264"/>
    <cellStyle name="Normal 3 2 2 2 2 3" xfId="4361"/>
    <cellStyle name="Normal 3 2 2 2 2 3 2" xfId="16815"/>
    <cellStyle name="Normal 3 2 2 2 2 3 2 2" xfId="41690"/>
    <cellStyle name="Normal 3 2 2 2 2 3 3" xfId="29257"/>
    <cellStyle name="Normal 3 2 2 2 2 4" xfId="14244"/>
    <cellStyle name="Normal 3 2 2 2 2 4 2" xfId="39119"/>
    <cellStyle name="Normal 3 2 2 2 2 5" xfId="26678"/>
    <cellStyle name="Normal 3 2 2 2 3" xfId="5589"/>
    <cellStyle name="Normal 3 2 2 2 3 2" xfId="10605"/>
    <cellStyle name="Normal 3 2 2 2 3 2 2" xfId="23048"/>
    <cellStyle name="Normal 3 2 2 2 3 2 2 2" xfId="47923"/>
    <cellStyle name="Normal 3 2 2 2 3 2 3" xfId="35490"/>
    <cellStyle name="Normal 3 2 2 2 3 3" xfId="18041"/>
    <cellStyle name="Normal 3 2 2 2 3 3 2" xfId="42916"/>
    <cellStyle name="Normal 3 2 2 2 3 4" xfId="30483"/>
    <cellStyle name="Normal 3 2 2 2 4" xfId="8495"/>
    <cellStyle name="Normal 3 2 2 2 4 2" xfId="20939"/>
    <cellStyle name="Normal 3 2 2 2 4 2 2" xfId="45814"/>
    <cellStyle name="Normal 3 2 2 2 4 3" xfId="33381"/>
    <cellStyle name="Normal 3 2 2 2 5" xfId="12059"/>
    <cellStyle name="Normal 3 2 2 2 5 2" xfId="24493"/>
    <cellStyle name="Normal 3 2 2 2 5 2 2" xfId="49368"/>
    <cellStyle name="Normal 3 2 2 2 5 3" xfId="36935"/>
    <cellStyle name="Normal 3 2 2 2 6" xfId="6972"/>
    <cellStyle name="Normal 3 2 2 2 6 2" xfId="19421"/>
    <cellStyle name="Normal 3 2 2 2 6 2 2" xfId="44296"/>
    <cellStyle name="Normal 3 2 2 2 6 3" xfId="31863"/>
    <cellStyle name="Normal 3 2 2 2 7" xfId="3426"/>
    <cellStyle name="Normal 3 2 2 2 7 2" xfId="15932"/>
    <cellStyle name="Normal 3 2 2 2 7 2 2" xfId="40807"/>
    <cellStyle name="Normal 3 2 2 2 7 3" xfId="28366"/>
    <cellStyle name="Normal 3 2 2 2 8" xfId="13689"/>
    <cellStyle name="Normal 3 2 2 2 8 2" xfId="38564"/>
    <cellStyle name="Normal 3 2 2 2 9" xfId="26123"/>
    <cellStyle name="Normal 3 2 2 3" xfId="1792"/>
    <cellStyle name="Normal 3 2 2 3 2" xfId="4530"/>
    <cellStyle name="Normal 3 2 2 3 2 2" xfId="9548"/>
    <cellStyle name="Normal 3 2 2 3 2 2 2" xfId="21991"/>
    <cellStyle name="Normal 3 2 2 3 2 2 2 2" xfId="46866"/>
    <cellStyle name="Normal 3 2 2 3 2 2 3" xfId="34433"/>
    <cellStyle name="Normal 3 2 2 3 2 3" xfId="16984"/>
    <cellStyle name="Normal 3 2 2 3 2 3 2" xfId="41859"/>
    <cellStyle name="Normal 3 2 2 3 2 4" xfId="29426"/>
    <cellStyle name="Normal 3 2 2 3 3" xfId="5938"/>
    <cellStyle name="Normal 3 2 2 3 3 2" xfId="10953"/>
    <cellStyle name="Normal 3 2 2 3 3 2 2" xfId="23396"/>
    <cellStyle name="Normal 3 2 2 3 3 2 2 2" xfId="48271"/>
    <cellStyle name="Normal 3 2 2 3 3 2 3" xfId="35838"/>
    <cellStyle name="Normal 3 2 2 3 3 3" xfId="18389"/>
    <cellStyle name="Normal 3 2 2 3 3 3 2" xfId="43264"/>
    <cellStyle name="Normal 3 2 2 3 3 4" xfId="30831"/>
    <cellStyle name="Normal 3 2 2 3 4" xfId="8664"/>
    <cellStyle name="Normal 3 2 2 3 4 2" xfId="21108"/>
    <cellStyle name="Normal 3 2 2 3 4 2 2" xfId="45983"/>
    <cellStyle name="Normal 3 2 2 3 4 3" xfId="33550"/>
    <cellStyle name="Normal 3 2 2 3 5" xfId="12407"/>
    <cellStyle name="Normal 3 2 2 3 5 2" xfId="24841"/>
    <cellStyle name="Normal 3 2 2 3 5 2 2" xfId="49716"/>
    <cellStyle name="Normal 3 2 2 3 5 3" xfId="37283"/>
    <cellStyle name="Normal 3 2 2 3 6" xfId="7141"/>
    <cellStyle name="Normal 3 2 2 3 6 2" xfId="19590"/>
    <cellStyle name="Normal 3 2 2 3 6 2 2" xfId="44465"/>
    <cellStyle name="Normal 3 2 2 3 6 3" xfId="32032"/>
    <cellStyle name="Normal 3 2 2 3 7" xfId="3595"/>
    <cellStyle name="Normal 3 2 2 3 7 2" xfId="16101"/>
    <cellStyle name="Normal 3 2 2 3 7 2 2" xfId="40976"/>
    <cellStyle name="Normal 3 2 2 3 7 3" xfId="28535"/>
    <cellStyle name="Normal 3 2 2 3 8" xfId="14592"/>
    <cellStyle name="Normal 3 2 2 3 8 2" xfId="39467"/>
    <cellStyle name="Normal 3 2 2 3 9" xfId="27026"/>
    <cellStyle name="Normal 3 2 2 4" xfId="2450"/>
    <cellStyle name="Normal 3 2 2 4 2" xfId="5071"/>
    <cellStyle name="Normal 3 2 2 4 2 2" xfId="10088"/>
    <cellStyle name="Normal 3 2 2 4 2 2 2" xfId="22531"/>
    <cellStyle name="Normal 3 2 2 4 2 2 2 2" xfId="47406"/>
    <cellStyle name="Normal 3 2 2 4 2 2 3" xfId="34973"/>
    <cellStyle name="Normal 3 2 2 4 2 3" xfId="17524"/>
    <cellStyle name="Normal 3 2 2 4 2 3 2" xfId="42399"/>
    <cellStyle name="Normal 3 2 2 4 2 4" xfId="29966"/>
    <cellStyle name="Normal 3 2 2 4 3" xfId="6469"/>
    <cellStyle name="Normal 3 2 2 4 3 2" xfId="11484"/>
    <cellStyle name="Normal 3 2 2 4 3 2 2" xfId="23927"/>
    <cellStyle name="Normal 3 2 2 4 3 2 2 2" xfId="48802"/>
    <cellStyle name="Normal 3 2 2 4 3 2 3" xfId="36369"/>
    <cellStyle name="Normal 3 2 2 4 3 3" xfId="18920"/>
    <cellStyle name="Normal 3 2 2 4 3 3 2" xfId="43795"/>
    <cellStyle name="Normal 3 2 2 4 3 4" xfId="31362"/>
    <cellStyle name="Normal 3 2 2 4 4" xfId="8176"/>
    <cellStyle name="Normal 3 2 2 4 4 2" xfId="20622"/>
    <cellStyle name="Normal 3 2 2 4 4 2 2" xfId="45497"/>
    <cellStyle name="Normal 3 2 2 4 4 3" xfId="33064"/>
    <cellStyle name="Normal 3 2 2 4 5" xfId="12938"/>
    <cellStyle name="Normal 3 2 2 4 5 2" xfId="25372"/>
    <cellStyle name="Normal 3 2 2 4 5 2 2" xfId="50247"/>
    <cellStyle name="Normal 3 2 2 4 5 3" xfId="37814"/>
    <cellStyle name="Normal 3 2 2 4 6" xfId="7682"/>
    <cellStyle name="Normal 3 2 2 4 6 2" xfId="20130"/>
    <cellStyle name="Normal 3 2 2 4 6 2 2" xfId="45005"/>
    <cellStyle name="Normal 3 2 2 4 6 3" xfId="32572"/>
    <cellStyle name="Normal 3 2 2 4 7" xfId="3107"/>
    <cellStyle name="Normal 3 2 2 4 7 2" xfId="15615"/>
    <cellStyle name="Normal 3 2 2 4 7 2 2" xfId="40490"/>
    <cellStyle name="Normal 3 2 2 4 7 3" xfId="28049"/>
    <cellStyle name="Normal 3 2 2 4 8" xfId="15123"/>
    <cellStyle name="Normal 3 2 2 4 8 2" xfId="39998"/>
    <cellStyle name="Normal 3 2 2 4 9" xfId="27557"/>
    <cellStyle name="Normal 3 2 2 5" xfId="1280"/>
    <cellStyle name="Normal 3 2 2 5 2" xfId="9062"/>
    <cellStyle name="Normal 3 2 2 5 2 2" xfId="21505"/>
    <cellStyle name="Normal 3 2 2 5 2 2 2" xfId="46380"/>
    <cellStyle name="Normal 3 2 2 5 2 3" xfId="33947"/>
    <cellStyle name="Normal 3 2 2 5 3" xfId="4044"/>
    <cellStyle name="Normal 3 2 2 5 3 2" xfId="16498"/>
    <cellStyle name="Normal 3 2 2 5 3 2 2" xfId="41373"/>
    <cellStyle name="Normal 3 2 2 5 3 3" xfId="28940"/>
    <cellStyle name="Normal 3 2 2 5 4" xfId="14080"/>
    <cellStyle name="Normal 3 2 2 5 4 2" xfId="38955"/>
    <cellStyle name="Normal 3 2 2 5 5" xfId="26514"/>
    <cellStyle name="Normal 3 2 2 6" xfId="5425"/>
    <cellStyle name="Normal 3 2 2 6 2" xfId="10441"/>
    <cellStyle name="Normal 3 2 2 6 2 2" xfId="22884"/>
    <cellStyle name="Normal 3 2 2 6 2 2 2" xfId="47759"/>
    <cellStyle name="Normal 3 2 2 6 2 3" xfId="35326"/>
    <cellStyle name="Normal 3 2 2 6 3" xfId="17877"/>
    <cellStyle name="Normal 3 2 2 6 3 2" xfId="42752"/>
    <cellStyle name="Normal 3 2 2 6 4" xfId="30319"/>
    <cellStyle name="Normal 3 2 2 7" xfId="8002"/>
    <cellStyle name="Normal 3 2 2 7 2" xfId="20448"/>
    <cellStyle name="Normal 3 2 2 7 2 2" xfId="45323"/>
    <cellStyle name="Normal 3 2 2 7 3" xfId="32890"/>
    <cellStyle name="Normal 3 2 2 8" xfId="11895"/>
    <cellStyle name="Normal 3 2 2 8 2" xfId="24329"/>
    <cellStyle name="Normal 3 2 2 8 2 2" xfId="49204"/>
    <cellStyle name="Normal 3 2 2 8 3" xfId="36771"/>
    <cellStyle name="Normal 3 2 2 9" xfId="6655"/>
    <cellStyle name="Normal 3 2 2 9 2" xfId="19104"/>
    <cellStyle name="Normal 3 2 2 9 2 2" xfId="43979"/>
    <cellStyle name="Normal 3 2 2 9 3" xfId="31546"/>
    <cellStyle name="Normal 3 2 2_Degree data" xfId="2016"/>
    <cellStyle name="Normal 3 3" xfId="104"/>
    <cellStyle name="Normal 3 4" xfId="76"/>
    <cellStyle name="Normal 3 5" xfId="2609"/>
    <cellStyle name="Normal 3 6" xfId="2617"/>
    <cellStyle name="Normal 30" xfId="29"/>
    <cellStyle name="Normal 31" xfId="30"/>
    <cellStyle name="Normal 32" xfId="31"/>
    <cellStyle name="Normal 33" xfId="32"/>
    <cellStyle name="Normal 34" xfId="33"/>
    <cellStyle name="Normal 35" xfId="34"/>
    <cellStyle name="Normal 36" xfId="35"/>
    <cellStyle name="Normal 37" xfId="36"/>
    <cellStyle name="Normal 38" xfId="114"/>
    <cellStyle name="Normal 39" xfId="37"/>
    <cellStyle name="Normal 4" xfId="5"/>
    <cellStyle name="Normal 4 2" xfId="133"/>
    <cellStyle name="Normal 4 2 2" xfId="531"/>
    <cellStyle name="Normal 4 3" xfId="80"/>
    <cellStyle name="Normal 4 4" xfId="65"/>
    <cellStyle name="Normal 4 4 10" xfId="2920"/>
    <cellStyle name="Normal 4 4 10 2" xfId="15438"/>
    <cellStyle name="Normal 4 4 10 2 2" xfId="40313"/>
    <cellStyle name="Normal 4 4 10 3" xfId="27872"/>
    <cellStyle name="Normal 4 4 2" xfId="526"/>
    <cellStyle name="Normal 4 4 2 2" xfId="1445"/>
    <cellStyle name="Normal 4 4 2 2 2" xfId="9376"/>
    <cellStyle name="Normal 4 4 2 2 2 2" xfId="21819"/>
    <cellStyle name="Normal 4 4 2 2 2 2 2" xfId="46694"/>
    <cellStyle name="Normal 4 4 2 2 2 3" xfId="34261"/>
    <cellStyle name="Normal 4 4 2 2 3" xfId="4358"/>
    <cellStyle name="Normal 4 4 2 2 3 2" xfId="16812"/>
    <cellStyle name="Normal 4 4 2 2 3 2 2" xfId="41687"/>
    <cellStyle name="Normal 4 4 2 2 3 3" xfId="29254"/>
    <cellStyle name="Normal 4 4 2 2 4" xfId="14245"/>
    <cellStyle name="Normal 4 4 2 2 4 2" xfId="39120"/>
    <cellStyle name="Normal 4 4 2 2 5" xfId="26679"/>
    <cellStyle name="Normal 4 4 2 3" xfId="5590"/>
    <cellStyle name="Normal 4 4 2 3 2" xfId="10606"/>
    <cellStyle name="Normal 4 4 2 3 2 2" xfId="23049"/>
    <cellStyle name="Normal 4 4 2 3 2 2 2" xfId="47924"/>
    <cellStyle name="Normal 4 4 2 3 2 3" xfId="35491"/>
    <cellStyle name="Normal 4 4 2 3 3" xfId="18042"/>
    <cellStyle name="Normal 4 4 2 3 3 2" xfId="42917"/>
    <cellStyle name="Normal 4 4 2 3 4" xfId="30484"/>
    <cellStyle name="Normal 4 4 2 4" xfId="8492"/>
    <cellStyle name="Normal 4 4 2 4 2" xfId="20936"/>
    <cellStyle name="Normal 4 4 2 4 2 2" xfId="45811"/>
    <cellStyle name="Normal 4 4 2 4 3" xfId="33378"/>
    <cellStyle name="Normal 4 4 2 5" xfId="12060"/>
    <cellStyle name="Normal 4 4 2 5 2" xfId="24494"/>
    <cellStyle name="Normal 4 4 2 5 2 2" xfId="49369"/>
    <cellStyle name="Normal 4 4 2 5 3" xfId="36936"/>
    <cellStyle name="Normal 4 4 2 6" xfId="6969"/>
    <cellStyle name="Normal 4 4 2 6 2" xfId="19418"/>
    <cellStyle name="Normal 4 4 2 6 2 2" xfId="44293"/>
    <cellStyle name="Normal 4 4 2 6 3" xfId="31860"/>
    <cellStyle name="Normal 4 4 2 7" xfId="3423"/>
    <cellStyle name="Normal 4 4 2 7 2" xfId="15929"/>
    <cellStyle name="Normal 4 4 2 7 2 2" xfId="40804"/>
    <cellStyle name="Normal 4 4 2 7 3" xfId="28363"/>
    <cellStyle name="Normal 4 4 2 8" xfId="13339"/>
    <cellStyle name="Normal 4 4 2 8 2" xfId="38214"/>
    <cellStyle name="Normal 4 4 2 9" xfId="25773"/>
    <cellStyle name="Normal 4 4 3" xfId="885"/>
    <cellStyle name="Normal 4 4 3 2" xfId="1793"/>
    <cellStyle name="Normal 4 4 3 2 2" xfId="9549"/>
    <cellStyle name="Normal 4 4 3 2 2 2" xfId="21992"/>
    <cellStyle name="Normal 4 4 3 2 2 2 2" xfId="46867"/>
    <cellStyle name="Normal 4 4 3 2 2 3" xfId="34434"/>
    <cellStyle name="Normal 4 4 3 2 3" xfId="4531"/>
    <cellStyle name="Normal 4 4 3 2 3 2" xfId="16985"/>
    <cellStyle name="Normal 4 4 3 2 3 2 2" xfId="41860"/>
    <cellStyle name="Normal 4 4 3 2 3 3" xfId="29427"/>
    <cellStyle name="Normal 4 4 3 2 4" xfId="14593"/>
    <cellStyle name="Normal 4 4 3 2 4 2" xfId="39468"/>
    <cellStyle name="Normal 4 4 3 2 5" xfId="27027"/>
    <cellStyle name="Normal 4 4 3 3" xfId="5939"/>
    <cellStyle name="Normal 4 4 3 3 2" xfId="10954"/>
    <cellStyle name="Normal 4 4 3 3 2 2" xfId="23397"/>
    <cellStyle name="Normal 4 4 3 3 2 2 2" xfId="48272"/>
    <cellStyle name="Normal 4 4 3 3 2 3" xfId="35839"/>
    <cellStyle name="Normal 4 4 3 3 3" xfId="18390"/>
    <cellStyle name="Normal 4 4 3 3 3 2" xfId="43265"/>
    <cellStyle name="Normal 4 4 3 3 4" xfId="30832"/>
    <cellStyle name="Normal 4 4 3 4" xfId="8665"/>
    <cellStyle name="Normal 4 4 3 4 2" xfId="21109"/>
    <cellStyle name="Normal 4 4 3 4 2 2" xfId="45984"/>
    <cellStyle name="Normal 4 4 3 4 3" xfId="33551"/>
    <cellStyle name="Normal 4 4 3 5" xfId="12408"/>
    <cellStyle name="Normal 4 4 3 5 2" xfId="24842"/>
    <cellStyle name="Normal 4 4 3 5 2 2" xfId="49717"/>
    <cellStyle name="Normal 4 4 3 5 3" xfId="37284"/>
    <cellStyle name="Normal 4 4 3 6" xfId="7142"/>
    <cellStyle name="Normal 4 4 3 6 2" xfId="19591"/>
    <cellStyle name="Normal 4 4 3 6 2 2" xfId="44466"/>
    <cellStyle name="Normal 4 4 3 6 3" xfId="32033"/>
    <cellStyle name="Normal 4 4 3 7" xfId="3596"/>
    <cellStyle name="Normal 4 4 3 7 2" xfId="16102"/>
    <cellStyle name="Normal 4 4 3 7 2 2" xfId="40977"/>
    <cellStyle name="Normal 4 4 3 7 3" xfId="28536"/>
    <cellStyle name="Normal 4 4 3 8" xfId="13686"/>
    <cellStyle name="Normal 4 4 3 8 2" xfId="38561"/>
    <cellStyle name="Normal 4 4 3 9" xfId="26120"/>
    <cellStyle name="Normal 4 4 4" xfId="2444"/>
    <cellStyle name="Normal 4 4 4 2" xfId="5068"/>
    <cellStyle name="Normal 4 4 4 2 2" xfId="10085"/>
    <cellStyle name="Normal 4 4 4 2 2 2" xfId="22528"/>
    <cellStyle name="Normal 4 4 4 2 2 2 2" xfId="47403"/>
    <cellStyle name="Normal 4 4 4 2 2 3" xfId="34970"/>
    <cellStyle name="Normal 4 4 4 2 3" xfId="17521"/>
    <cellStyle name="Normal 4 4 4 2 3 2" xfId="42396"/>
    <cellStyle name="Normal 4 4 4 2 4" xfId="29963"/>
    <cellStyle name="Normal 4 4 4 3" xfId="6466"/>
    <cellStyle name="Normal 4 4 4 3 2" xfId="11481"/>
    <cellStyle name="Normal 4 4 4 3 2 2" xfId="23924"/>
    <cellStyle name="Normal 4 4 4 3 2 2 2" xfId="48799"/>
    <cellStyle name="Normal 4 4 4 3 2 3" xfId="36366"/>
    <cellStyle name="Normal 4 4 4 3 3" xfId="18917"/>
    <cellStyle name="Normal 4 4 4 3 3 2" xfId="43792"/>
    <cellStyle name="Normal 4 4 4 3 4" xfId="31359"/>
    <cellStyle name="Normal 4 4 4 4" xfId="8173"/>
    <cellStyle name="Normal 4 4 4 4 2" xfId="20619"/>
    <cellStyle name="Normal 4 4 4 4 2 2" xfId="45494"/>
    <cellStyle name="Normal 4 4 4 4 3" xfId="33061"/>
    <cellStyle name="Normal 4 4 4 5" xfId="12935"/>
    <cellStyle name="Normal 4 4 4 5 2" xfId="25369"/>
    <cellStyle name="Normal 4 4 4 5 2 2" xfId="50244"/>
    <cellStyle name="Normal 4 4 4 5 3" xfId="37811"/>
    <cellStyle name="Normal 4 4 4 6" xfId="7679"/>
    <cellStyle name="Normal 4 4 4 6 2" xfId="20127"/>
    <cellStyle name="Normal 4 4 4 6 2 2" xfId="45002"/>
    <cellStyle name="Normal 4 4 4 6 3" xfId="32569"/>
    <cellStyle name="Normal 4 4 4 7" xfId="3103"/>
    <cellStyle name="Normal 4 4 4 7 2" xfId="15612"/>
    <cellStyle name="Normal 4 4 4 7 2 2" xfId="40487"/>
    <cellStyle name="Normal 4 4 4 7 3" xfId="28046"/>
    <cellStyle name="Normal 4 4 4 8" xfId="15120"/>
    <cellStyle name="Normal 4 4 4 8 2" xfId="39995"/>
    <cellStyle name="Normal 4 4 4 9" xfId="27554"/>
    <cellStyle name="Normal 4 4 5" xfId="1277"/>
    <cellStyle name="Normal 4 4 5 2" xfId="9059"/>
    <cellStyle name="Normal 4 4 5 2 2" xfId="21502"/>
    <cellStyle name="Normal 4 4 5 2 2 2" xfId="46377"/>
    <cellStyle name="Normal 4 4 5 2 3" xfId="33944"/>
    <cellStyle name="Normal 4 4 5 3" xfId="4041"/>
    <cellStyle name="Normal 4 4 5 3 2" xfId="16495"/>
    <cellStyle name="Normal 4 4 5 3 2 2" xfId="41370"/>
    <cellStyle name="Normal 4 4 5 3 3" xfId="28937"/>
    <cellStyle name="Normal 4 4 5 4" xfId="14077"/>
    <cellStyle name="Normal 4 4 5 4 2" xfId="38952"/>
    <cellStyle name="Normal 4 4 5 5" xfId="26511"/>
    <cellStyle name="Normal 4 4 6" xfId="5422"/>
    <cellStyle name="Normal 4 4 6 2" xfId="10438"/>
    <cellStyle name="Normal 4 4 6 2 2" xfId="22881"/>
    <cellStyle name="Normal 4 4 6 2 2 2" xfId="47756"/>
    <cellStyle name="Normal 4 4 6 2 3" xfId="35323"/>
    <cellStyle name="Normal 4 4 6 3" xfId="17874"/>
    <cellStyle name="Normal 4 4 6 3 2" xfId="42749"/>
    <cellStyle name="Normal 4 4 6 4" xfId="30316"/>
    <cellStyle name="Normal 4 4 7" xfId="7999"/>
    <cellStyle name="Normal 4 4 7 2" xfId="20445"/>
    <cellStyle name="Normal 4 4 7 2 2" xfId="45320"/>
    <cellStyle name="Normal 4 4 7 3" xfId="32887"/>
    <cellStyle name="Normal 4 4 8" xfId="11892"/>
    <cellStyle name="Normal 4 4 8 2" xfId="24326"/>
    <cellStyle name="Normal 4 4 8 2 2" xfId="49201"/>
    <cellStyle name="Normal 4 4 8 3" xfId="36768"/>
    <cellStyle name="Normal 4 4 9" xfId="6652"/>
    <cellStyle name="Normal 4 4 9 2" xfId="19101"/>
    <cellStyle name="Normal 4 4 9 2 2" xfId="43976"/>
    <cellStyle name="Normal 4 4 9 3" xfId="31543"/>
    <cellStyle name="Normal 4 4_Degree data" xfId="2015"/>
    <cellStyle name="Normal 40" xfId="38"/>
    <cellStyle name="Normal 41" xfId="39"/>
    <cellStyle name="Normal 42" xfId="40"/>
    <cellStyle name="Normal 43" xfId="41"/>
    <cellStyle name="Normal 44" xfId="42"/>
    <cellStyle name="Normal 45" xfId="43"/>
    <cellStyle name="Normal 46" xfId="44"/>
    <cellStyle name="Normal 47" xfId="45"/>
    <cellStyle name="Normal 48" xfId="46"/>
    <cellStyle name="Normal 49" xfId="55"/>
    <cellStyle name="Normal 5" xfId="63"/>
    <cellStyle name="Normal 5 10" xfId="1794"/>
    <cellStyle name="Normal 5 10 2" xfId="4728"/>
    <cellStyle name="Normal 5 10 2 2" xfId="9745"/>
    <cellStyle name="Normal 5 10 2 2 2" xfId="22188"/>
    <cellStyle name="Normal 5 10 2 2 2 2" xfId="47063"/>
    <cellStyle name="Normal 5 10 2 2 3" xfId="34630"/>
    <cellStyle name="Normal 5 10 2 3" xfId="17181"/>
    <cellStyle name="Normal 5 10 2 3 2" xfId="42056"/>
    <cellStyle name="Normal 5 10 2 4" xfId="29623"/>
    <cellStyle name="Normal 5 10 3" xfId="5940"/>
    <cellStyle name="Normal 5 10 3 2" xfId="10955"/>
    <cellStyle name="Normal 5 10 3 2 2" xfId="23398"/>
    <cellStyle name="Normal 5 10 3 2 2 2" xfId="48273"/>
    <cellStyle name="Normal 5 10 3 2 3" xfId="35840"/>
    <cellStyle name="Normal 5 10 3 3" xfId="18391"/>
    <cellStyle name="Normal 5 10 3 3 2" xfId="43266"/>
    <cellStyle name="Normal 5 10 3 4" xfId="30833"/>
    <cellStyle name="Normal 5 10 4" xfId="8865"/>
    <cellStyle name="Normal 5 10 4 2" xfId="21308"/>
    <cellStyle name="Normal 5 10 4 2 2" xfId="46183"/>
    <cellStyle name="Normal 5 10 4 3" xfId="33750"/>
    <cellStyle name="Normal 5 10 5" xfId="12409"/>
    <cellStyle name="Normal 5 10 5 2" xfId="24843"/>
    <cellStyle name="Normal 5 10 5 2 2" xfId="49718"/>
    <cellStyle name="Normal 5 10 5 3" xfId="37285"/>
    <cellStyle name="Normal 5 10 6" xfId="7339"/>
    <cellStyle name="Normal 5 10 6 2" xfId="19787"/>
    <cellStyle name="Normal 5 10 6 2 2" xfId="44662"/>
    <cellStyle name="Normal 5 10 6 3" xfId="32229"/>
    <cellStyle name="Normal 5 10 7" xfId="3847"/>
    <cellStyle name="Normal 5 10 7 2" xfId="16301"/>
    <cellStyle name="Normal 5 10 7 2 2" xfId="41176"/>
    <cellStyle name="Normal 5 10 7 3" xfId="28743"/>
    <cellStyle name="Normal 5 10 8" xfId="14594"/>
    <cellStyle name="Normal 5 10 8 2" xfId="39469"/>
    <cellStyle name="Normal 5 10 9" xfId="27028"/>
    <cellStyle name="Normal 5 11" xfId="2033"/>
    <cellStyle name="Normal 5 11 2" xfId="6126"/>
    <cellStyle name="Normal 5 11 2 2" xfId="11141"/>
    <cellStyle name="Normal 5 11 2 2 2" xfId="23584"/>
    <cellStyle name="Normal 5 11 2 2 2 2" xfId="48459"/>
    <cellStyle name="Normal 5 11 2 2 3" xfId="36026"/>
    <cellStyle name="Normal 5 11 2 3" xfId="18577"/>
    <cellStyle name="Normal 5 11 2 3 2" xfId="43452"/>
    <cellStyle name="Normal 5 11 2 4" xfId="31019"/>
    <cellStyle name="Normal 5 11 3" xfId="12595"/>
    <cellStyle name="Normal 5 11 3 2" xfId="25029"/>
    <cellStyle name="Normal 5 11 3 2 2" xfId="49904"/>
    <cellStyle name="Normal 5 11 3 3" xfId="37471"/>
    <cellStyle name="Normal 5 11 4" xfId="10091"/>
    <cellStyle name="Normal 5 11 4 2" xfId="22534"/>
    <cellStyle name="Normal 5 11 4 2 2" xfId="47409"/>
    <cellStyle name="Normal 5 11 4 3" xfId="34976"/>
    <cellStyle name="Normal 5 11 5" xfId="5074"/>
    <cellStyle name="Normal 5 11 5 2" xfId="17527"/>
    <cellStyle name="Normal 5 11 5 2 2" xfId="42402"/>
    <cellStyle name="Normal 5 11 5 3" xfId="29969"/>
    <cellStyle name="Normal 5 11 6" xfId="14780"/>
    <cellStyle name="Normal 5 11 6 2" xfId="39655"/>
    <cellStyle name="Normal 5 11 7" xfId="27214"/>
    <cellStyle name="Normal 5 12" xfId="937"/>
    <cellStyle name="Normal 5 12 2" xfId="11552"/>
    <cellStyle name="Normal 5 12 2 2" xfId="23986"/>
    <cellStyle name="Normal 5 12 2 2 2" xfId="48861"/>
    <cellStyle name="Normal 5 12 2 3" xfId="36428"/>
    <cellStyle name="Normal 5 12 3" xfId="10095"/>
    <cellStyle name="Normal 5 12 3 2" xfId="22538"/>
    <cellStyle name="Normal 5 12 3 2 2" xfId="47413"/>
    <cellStyle name="Normal 5 12 3 3" xfId="34980"/>
    <cellStyle name="Normal 5 12 4" xfId="5079"/>
    <cellStyle name="Normal 5 12 4 2" xfId="17531"/>
    <cellStyle name="Normal 5 12 4 2 2" xfId="42406"/>
    <cellStyle name="Normal 5 12 4 3" xfId="29973"/>
    <cellStyle name="Normal 5 12 5" xfId="13737"/>
    <cellStyle name="Normal 5 12 5 2" xfId="38612"/>
    <cellStyle name="Normal 5 12 6" xfId="26171"/>
    <cellStyle name="Normal 5 13" xfId="893"/>
    <cellStyle name="Normal 5 13 2" xfId="7691"/>
    <cellStyle name="Normal 5 13 2 2" xfId="20137"/>
    <cellStyle name="Normal 5 13 2 2 2" xfId="45012"/>
    <cellStyle name="Normal 5 13 2 3" xfId="32579"/>
    <cellStyle name="Normal 5 13 3" xfId="13693"/>
    <cellStyle name="Normal 5 13 3 2" xfId="38568"/>
    <cellStyle name="Normal 5 13 4" xfId="26127"/>
    <cellStyle name="Normal 5 14" xfId="11508"/>
    <cellStyle name="Normal 5 14 2" xfId="23942"/>
    <cellStyle name="Normal 5 14 2 2" xfId="48817"/>
    <cellStyle name="Normal 5 14 3" xfId="36384"/>
    <cellStyle name="Normal 5 15" xfId="2608"/>
    <cellStyle name="Normal 5 15 2" xfId="15130"/>
    <cellStyle name="Normal 5 15 2 2" xfId="40005"/>
    <cellStyle name="Normal 5 15 3" xfId="27564"/>
    <cellStyle name="Normal 5 16" xfId="12945"/>
    <cellStyle name="Normal 5 16 2" xfId="37820"/>
    <cellStyle name="Normal 5 17" xfId="25379"/>
    <cellStyle name="Normal 5 2" xfId="105"/>
    <cellStyle name="Normal 5 2 10" xfId="11512"/>
    <cellStyle name="Normal 5 2 10 2" xfId="23946"/>
    <cellStyle name="Normal 5 2 10 2 2" xfId="48821"/>
    <cellStyle name="Normal 5 2 10 3" xfId="36388"/>
    <cellStyle name="Normal 5 2 11" xfId="6496"/>
    <cellStyle name="Normal 5 2 11 2" xfId="18945"/>
    <cellStyle name="Normal 5 2 11 2 2" xfId="43820"/>
    <cellStyle name="Normal 5 2 11 3" xfId="31387"/>
    <cellStyle name="Normal 5 2 2" xfId="136"/>
    <cellStyle name="Normal 5 2 2 10" xfId="11543"/>
    <cellStyle name="Normal 5 2 2 10 2" xfId="23977"/>
    <cellStyle name="Normal 5 2 2 10 2 2" xfId="48852"/>
    <cellStyle name="Normal 5 2 2 10 3" xfId="36419"/>
    <cellStyle name="Normal 5 2 2 11" xfId="2646"/>
    <cellStyle name="Normal 5 2 2 11 2" xfId="15164"/>
    <cellStyle name="Normal 5 2 2 11 2 2" xfId="40039"/>
    <cellStyle name="Normal 5 2 2 11 3" xfId="27598"/>
    <cellStyle name="Normal 5 2 2 12" xfId="12966"/>
    <cellStyle name="Normal 5 2 2 12 2" xfId="37841"/>
    <cellStyle name="Normal 5 2 2 13" xfId="25400"/>
    <cellStyle name="Normal 5 2 2 2" xfId="160"/>
    <cellStyle name="Normal 5 2 2 2 10" xfId="11501"/>
    <cellStyle name="Normal 5 2 2 2 11" xfId="6535"/>
    <cellStyle name="Normal 5 2 2 2 11 2" xfId="18984"/>
    <cellStyle name="Normal 5 2 2 2 11 2 2" xfId="43859"/>
    <cellStyle name="Normal 5 2 2 2 11 3" xfId="31426"/>
    <cellStyle name="Normal 5 2 2 2 12" xfId="2635"/>
    <cellStyle name="Normal 5 2 2 2 13" xfId="12990"/>
    <cellStyle name="Normal 5 2 2 2 13 2" xfId="37865"/>
    <cellStyle name="Normal 5 2 2 2 14" xfId="25424"/>
    <cellStyle name="Normal 5 2 2 2 2" xfId="304"/>
    <cellStyle name="Normal 5 2 2 2 2 10" xfId="6639"/>
    <cellStyle name="Normal 5 2 2 2 2 10 2" xfId="19088"/>
    <cellStyle name="Normal 5 2 2 2 2 10 2 2" xfId="43963"/>
    <cellStyle name="Normal 5 2 2 2 2 10 3" xfId="31530"/>
    <cellStyle name="Normal 5 2 2 2 2 11" xfId="2703"/>
    <cellStyle name="Normal 5 2 2 2 2 11 2" xfId="15221"/>
    <cellStyle name="Normal 5 2 2 2 2 11 2 2" xfId="40096"/>
    <cellStyle name="Normal 5 2 2 2 2 11 3" xfId="27655"/>
    <cellStyle name="Normal 5 2 2 2 2 12" xfId="13122"/>
    <cellStyle name="Normal 5 2 2 2 2 12 2" xfId="37997"/>
    <cellStyle name="Normal 5 2 2 2 2 13" xfId="25556"/>
    <cellStyle name="Normal 5 2 2 2 2 2" xfId="513"/>
    <cellStyle name="Normal 5 2 2 2 2 2 10" xfId="13326"/>
    <cellStyle name="Normal 5 2 2 2 2 2 10 2" xfId="38201"/>
    <cellStyle name="Normal 5 2 2 2 2 2 11" xfId="25760"/>
    <cellStyle name="Normal 5 2 2 2 2 2 2" xfId="872"/>
    <cellStyle name="Normal 5 2 2 2 2 2 2 2" xfId="1449"/>
    <cellStyle name="Normal 5 2 2 2 2 2 2 2 2" xfId="9553"/>
    <cellStyle name="Normal 5 2 2 2 2 2 2 2 2 2" xfId="21996"/>
    <cellStyle name="Normal 5 2 2 2 2 2 2 2 2 2 2" xfId="46871"/>
    <cellStyle name="Normal 5 2 2 2 2 2 2 2 2 3" xfId="34438"/>
    <cellStyle name="Normal 5 2 2 2 2 2 2 2 3" xfId="4535"/>
    <cellStyle name="Normal 5 2 2 2 2 2 2 2 3 2" xfId="16989"/>
    <cellStyle name="Normal 5 2 2 2 2 2 2 2 3 2 2" xfId="41864"/>
    <cellStyle name="Normal 5 2 2 2 2 2 2 2 3 3" xfId="29431"/>
    <cellStyle name="Normal 5 2 2 2 2 2 2 2 4" xfId="14249"/>
    <cellStyle name="Normal 5 2 2 2 2 2 2 2 4 2" xfId="39124"/>
    <cellStyle name="Normal 5 2 2 2 2 2 2 2 5" xfId="26683"/>
    <cellStyle name="Normal 5 2 2 2 2 2 2 3" xfId="5594"/>
    <cellStyle name="Normal 5 2 2 2 2 2 2 3 2" xfId="10610"/>
    <cellStyle name="Normal 5 2 2 2 2 2 2 3 2 2" xfId="23053"/>
    <cellStyle name="Normal 5 2 2 2 2 2 2 3 2 2 2" xfId="47928"/>
    <cellStyle name="Normal 5 2 2 2 2 2 2 3 2 3" xfId="35495"/>
    <cellStyle name="Normal 5 2 2 2 2 2 2 3 3" xfId="18046"/>
    <cellStyle name="Normal 5 2 2 2 2 2 2 3 3 2" xfId="42921"/>
    <cellStyle name="Normal 5 2 2 2 2 2 2 3 4" xfId="30488"/>
    <cellStyle name="Normal 5 2 2 2 2 2 2 4" xfId="8669"/>
    <cellStyle name="Normal 5 2 2 2 2 2 2 4 2" xfId="21113"/>
    <cellStyle name="Normal 5 2 2 2 2 2 2 4 2 2" xfId="45988"/>
    <cellStyle name="Normal 5 2 2 2 2 2 2 4 3" xfId="33555"/>
    <cellStyle name="Normal 5 2 2 2 2 2 2 5" xfId="12064"/>
    <cellStyle name="Normal 5 2 2 2 2 2 2 5 2" xfId="24498"/>
    <cellStyle name="Normal 5 2 2 2 2 2 2 5 2 2" xfId="49373"/>
    <cellStyle name="Normal 5 2 2 2 2 2 2 5 3" xfId="36940"/>
    <cellStyle name="Normal 5 2 2 2 2 2 2 6" xfId="7146"/>
    <cellStyle name="Normal 5 2 2 2 2 2 2 6 2" xfId="19595"/>
    <cellStyle name="Normal 5 2 2 2 2 2 2 6 2 2" xfId="44470"/>
    <cellStyle name="Normal 5 2 2 2 2 2 2 6 3" xfId="32037"/>
    <cellStyle name="Normal 5 2 2 2 2 2 2 7" xfId="3600"/>
    <cellStyle name="Normal 5 2 2 2 2 2 2 7 2" xfId="16106"/>
    <cellStyle name="Normal 5 2 2 2 2 2 2 7 2 2" xfId="40981"/>
    <cellStyle name="Normal 5 2 2 2 2 2 2 7 3" xfId="28540"/>
    <cellStyle name="Normal 5 2 2 2 2 2 2 8" xfId="13673"/>
    <cellStyle name="Normal 5 2 2 2 2 2 2 8 2" xfId="38548"/>
    <cellStyle name="Normal 5 2 2 2 2 2 2 9" xfId="26107"/>
    <cellStyle name="Normal 5 2 2 2 2 2 3" xfId="1797"/>
    <cellStyle name="Normal 5 2 2 2 2 2 3 2" xfId="5055"/>
    <cellStyle name="Normal 5 2 2 2 2 2 3 2 2" xfId="10072"/>
    <cellStyle name="Normal 5 2 2 2 2 2 3 2 2 2" xfId="22515"/>
    <cellStyle name="Normal 5 2 2 2 2 2 3 2 2 2 2" xfId="47390"/>
    <cellStyle name="Normal 5 2 2 2 2 2 3 2 2 3" xfId="34957"/>
    <cellStyle name="Normal 5 2 2 2 2 2 3 2 3" xfId="17508"/>
    <cellStyle name="Normal 5 2 2 2 2 2 3 2 3 2" xfId="42383"/>
    <cellStyle name="Normal 5 2 2 2 2 2 3 2 4" xfId="29950"/>
    <cellStyle name="Normal 5 2 2 2 2 2 3 3" xfId="5943"/>
    <cellStyle name="Normal 5 2 2 2 2 2 3 3 2" xfId="10958"/>
    <cellStyle name="Normal 5 2 2 2 2 2 3 3 2 2" xfId="23401"/>
    <cellStyle name="Normal 5 2 2 2 2 2 3 3 2 2 2" xfId="48276"/>
    <cellStyle name="Normal 5 2 2 2 2 2 3 3 2 3" xfId="35843"/>
    <cellStyle name="Normal 5 2 2 2 2 2 3 3 3" xfId="18394"/>
    <cellStyle name="Normal 5 2 2 2 2 2 3 3 3 2" xfId="43269"/>
    <cellStyle name="Normal 5 2 2 2 2 2 3 3 4" xfId="30836"/>
    <cellStyle name="Normal 5 2 2 2 2 2 3 4" xfId="8479"/>
    <cellStyle name="Normal 5 2 2 2 2 2 3 4 2" xfId="20923"/>
    <cellStyle name="Normal 5 2 2 2 2 2 3 4 2 2" xfId="45798"/>
    <cellStyle name="Normal 5 2 2 2 2 2 3 4 3" xfId="33365"/>
    <cellStyle name="Normal 5 2 2 2 2 2 3 5" xfId="12412"/>
    <cellStyle name="Normal 5 2 2 2 2 2 3 5 2" xfId="24846"/>
    <cellStyle name="Normal 5 2 2 2 2 2 3 5 2 2" xfId="49721"/>
    <cellStyle name="Normal 5 2 2 2 2 2 3 5 3" xfId="37288"/>
    <cellStyle name="Normal 5 2 2 2 2 2 3 6" xfId="7666"/>
    <cellStyle name="Normal 5 2 2 2 2 2 3 6 2" xfId="20114"/>
    <cellStyle name="Normal 5 2 2 2 2 2 3 6 2 2" xfId="44989"/>
    <cellStyle name="Normal 5 2 2 2 2 2 3 6 3" xfId="32556"/>
    <cellStyle name="Normal 5 2 2 2 2 2 3 7" xfId="3410"/>
    <cellStyle name="Normal 5 2 2 2 2 2 3 7 2" xfId="15916"/>
    <cellStyle name="Normal 5 2 2 2 2 2 3 7 2 2" xfId="40791"/>
    <cellStyle name="Normal 5 2 2 2 2 2 3 7 3" xfId="28350"/>
    <cellStyle name="Normal 5 2 2 2 2 2 3 8" xfId="14597"/>
    <cellStyle name="Normal 5 2 2 2 2 2 3 8 2" xfId="39472"/>
    <cellStyle name="Normal 5 2 2 2 2 2 3 9" xfId="27031"/>
    <cellStyle name="Normal 5 2 2 2 2 2 4" xfId="2431"/>
    <cellStyle name="Normal 5 2 2 2 2 2 4 2" xfId="6453"/>
    <cellStyle name="Normal 5 2 2 2 2 2 4 2 2" xfId="11468"/>
    <cellStyle name="Normal 5 2 2 2 2 2 4 2 2 2" xfId="23911"/>
    <cellStyle name="Normal 5 2 2 2 2 2 4 2 2 2 2" xfId="48786"/>
    <cellStyle name="Normal 5 2 2 2 2 2 4 2 2 3" xfId="36353"/>
    <cellStyle name="Normal 5 2 2 2 2 2 4 2 3" xfId="18904"/>
    <cellStyle name="Normal 5 2 2 2 2 2 4 2 3 2" xfId="43779"/>
    <cellStyle name="Normal 5 2 2 2 2 2 4 2 4" xfId="31346"/>
    <cellStyle name="Normal 5 2 2 2 2 2 4 3" xfId="12922"/>
    <cellStyle name="Normal 5 2 2 2 2 2 4 3 2" xfId="25356"/>
    <cellStyle name="Normal 5 2 2 2 2 2 4 3 2 2" xfId="50231"/>
    <cellStyle name="Normal 5 2 2 2 2 2 4 3 3" xfId="37798"/>
    <cellStyle name="Normal 5 2 2 2 2 2 4 4" xfId="9363"/>
    <cellStyle name="Normal 5 2 2 2 2 2 4 4 2" xfId="21806"/>
    <cellStyle name="Normal 5 2 2 2 2 2 4 4 2 2" xfId="46681"/>
    <cellStyle name="Normal 5 2 2 2 2 2 4 4 3" xfId="34248"/>
    <cellStyle name="Normal 5 2 2 2 2 2 4 5" xfId="4345"/>
    <cellStyle name="Normal 5 2 2 2 2 2 4 5 2" xfId="16799"/>
    <cellStyle name="Normal 5 2 2 2 2 2 4 5 2 2" xfId="41674"/>
    <cellStyle name="Normal 5 2 2 2 2 2 4 5 3" xfId="29241"/>
    <cellStyle name="Normal 5 2 2 2 2 2 4 6" xfId="15107"/>
    <cellStyle name="Normal 5 2 2 2 2 2 4 6 2" xfId="39982"/>
    <cellStyle name="Normal 5 2 2 2 2 2 4 7" xfId="27541"/>
    <cellStyle name="Normal 5 2 2 2 2 2 5" xfId="1264"/>
    <cellStyle name="Normal 5 2 2 2 2 2 5 2" xfId="10425"/>
    <cellStyle name="Normal 5 2 2 2 2 2 5 2 2" xfId="22868"/>
    <cellStyle name="Normal 5 2 2 2 2 2 5 2 2 2" xfId="47743"/>
    <cellStyle name="Normal 5 2 2 2 2 2 5 2 3" xfId="35310"/>
    <cellStyle name="Normal 5 2 2 2 2 2 5 3" xfId="5409"/>
    <cellStyle name="Normal 5 2 2 2 2 2 5 3 2" xfId="17861"/>
    <cellStyle name="Normal 5 2 2 2 2 2 5 3 2 2" xfId="42736"/>
    <cellStyle name="Normal 5 2 2 2 2 2 5 3 3" xfId="30303"/>
    <cellStyle name="Normal 5 2 2 2 2 2 5 4" xfId="14064"/>
    <cellStyle name="Normal 5 2 2 2 2 2 5 4 2" xfId="38939"/>
    <cellStyle name="Normal 5 2 2 2 2 2 5 5" xfId="26498"/>
    <cellStyle name="Normal 5 2 2 2 2 2 6" xfId="7986"/>
    <cellStyle name="Normal 5 2 2 2 2 2 6 2" xfId="20432"/>
    <cellStyle name="Normal 5 2 2 2 2 2 6 2 2" xfId="45307"/>
    <cellStyle name="Normal 5 2 2 2 2 2 6 3" xfId="32874"/>
    <cellStyle name="Normal 5 2 2 2 2 2 7" xfId="11879"/>
    <cellStyle name="Normal 5 2 2 2 2 2 7 2" xfId="24313"/>
    <cellStyle name="Normal 5 2 2 2 2 2 7 2 2" xfId="49188"/>
    <cellStyle name="Normal 5 2 2 2 2 2 7 3" xfId="36755"/>
    <cellStyle name="Normal 5 2 2 2 2 2 8" xfId="6956"/>
    <cellStyle name="Normal 5 2 2 2 2 2 8 2" xfId="19405"/>
    <cellStyle name="Normal 5 2 2 2 2 2 8 2 2" xfId="44280"/>
    <cellStyle name="Normal 5 2 2 2 2 2 8 3" xfId="31847"/>
    <cellStyle name="Normal 5 2 2 2 2 2 9" xfId="2907"/>
    <cellStyle name="Normal 5 2 2 2 2 2 9 2" xfId="15425"/>
    <cellStyle name="Normal 5 2 2 2 2 2 9 2 2" xfId="40300"/>
    <cellStyle name="Normal 5 2 2 2 2 2 9 3" xfId="27859"/>
    <cellStyle name="Normal 5 2 2 2 2 2_Degree data" xfId="2012"/>
    <cellStyle name="Normal 5 2 2 2 2 3" xfId="665"/>
    <cellStyle name="Normal 5 2 2 2 2 3 2" xfId="1448"/>
    <cellStyle name="Normal 5 2 2 2 2 3 2 2" xfId="9159"/>
    <cellStyle name="Normal 5 2 2 2 2 3 2 2 2" xfId="21602"/>
    <cellStyle name="Normal 5 2 2 2 2 3 2 2 2 2" xfId="46477"/>
    <cellStyle name="Normal 5 2 2 2 2 3 2 2 3" xfId="34044"/>
    <cellStyle name="Normal 5 2 2 2 2 3 2 3" xfId="4141"/>
    <cellStyle name="Normal 5 2 2 2 2 3 2 3 2" xfId="16595"/>
    <cellStyle name="Normal 5 2 2 2 2 3 2 3 2 2" xfId="41470"/>
    <cellStyle name="Normal 5 2 2 2 2 3 2 3 3" xfId="29037"/>
    <cellStyle name="Normal 5 2 2 2 2 3 2 4" xfId="14248"/>
    <cellStyle name="Normal 5 2 2 2 2 3 2 4 2" xfId="39123"/>
    <cellStyle name="Normal 5 2 2 2 2 3 2 5" xfId="26682"/>
    <cellStyle name="Normal 5 2 2 2 2 3 3" xfId="5593"/>
    <cellStyle name="Normal 5 2 2 2 2 3 3 2" xfId="10609"/>
    <cellStyle name="Normal 5 2 2 2 2 3 3 2 2" xfId="23052"/>
    <cellStyle name="Normal 5 2 2 2 2 3 3 2 2 2" xfId="47927"/>
    <cellStyle name="Normal 5 2 2 2 2 3 3 2 3" xfId="35494"/>
    <cellStyle name="Normal 5 2 2 2 2 3 3 3" xfId="18045"/>
    <cellStyle name="Normal 5 2 2 2 2 3 3 3 2" xfId="42920"/>
    <cellStyle name="Normal 5 2 2 2 2 3 3 4" xfId="30487"/>
    <cellStyle name="Normal 5 2 2 2 2 3 4" xfId="8275"/>
    <cellStyle name="Normal 5 2 2 2 2 3 4 2" xfId="20719"/>
    <cellStyle name="Normal 5 2 2 2 2 3 4 2 2" xfId="45594"/>
    <cellStyle name="Normal 5 2 2 2 2 3 4 3" xfId="33161"/>
    <cellStyle name="Normal 5 2 2 2 2 3 5" xfId="12063"/>
    <cellStyle name="Normal 5 2 2 2 2 3 5 2" xfId="24497"/>
    <cellStyle name="Normal 5 2 2 2 2 3 5 2 2" xfId="49372"/>
    <cellStyle name="Normal 5 2 2 2 2 3 5 3" xfId="36939"/>
    <cellStyle name="Normal 5 2 2 2 2 3 6" xfId="6752"/>
    <cellStyle name="Normal 5 2 2 2 2 3 6 2" xfId="19201"/>
    <cellStyle name="Normal 5 2 2 2 2 3 6 2 2" xfId="44076"/>
    <cellStyle name="Normal 5 2 2 2 2 3 6 3" xfId="31643"/>
    <cellStyle name="Normal 5 2 2 2 2 3 7" xfId="3206"/>
    <cellStyle name="Normal 5 2 2 2 2 3 7 2" xfId="15712"/>
    <cellStyle name="Normal 5 2 2 2 2 3 7 2 2" xfId="40587"/>
    <cellStyle name="Normal 5 2 2 2 2 3 7 3" xfId="28146"/>
    <cellStyle name="Normal 5 2 2 2 2 3 8" xfId="13469"/>
    <cellStyle name="Normal 5 2 2 2 2 3 8 2" xfId="38344"/>
    <cellStyle name="Normal 5 2 2 2 2 3 9" xfId="25903"/>
    <cellStyle name="Normal 5 2 2 2 2 4" xfId="1796"/>
    <cellStyle name="Normal 5 2 2 2 2 4 2" xfId="4534"/>
    <cellStyle name="Normal 5 2 2 2 2 4 2 2" xfId="9552"/>
    <cellStyle name="Normal 5 2 2 2 2 4 2 2 2" xfId="21995"/>
    <cellStyle name="Normal 5 2 2 2 2 4 2 2 2 2" xfId="46870"/>
    <cellStyle name="Normal 5 2 2 2 2 4 2 2 3" xfId="34437"/>
    <cellStyle name="Normal 5 2 2 2 2 4 2 3" xfId="16988"/>
    <cellStyle name="Normal 5 2 2 2 2 4 2 3 2" xfId="41863"/>
    <cellStyle name="Normal 5 2 2 2 2 4 2 4" xfId="29430"/>
    <cellStyle name="Normal 5 2 2 2 2 4 3" xfId="5942"/>
    <cellStyle name="Normal 5 2 2 2 2 4 3 2" xfId="10957"/>
    <cellStyle name="Normal 5 2 2 2 2 4 3 2 2" xfId="23400"/>
    <cellStyle name="Normal 5 2 2 2 2 4 3 2 2 2" xfId="48275"/>
    <cellStyle name="Normal 5 2 2 2 2 4 3 2 3" xfId="35842"/>
    <cellStyle name="Normal 5 2 2 2 2 4 3 3" xfId="18393"/>
    <cellStyle name="Normal 5 2 2 2 2 4 3 3 2" xfId="43268"/>
    <cellStyle name="Normal 5 2 2 2 2 4 3 4" xfId="30835"/>
    <cellStyle name="Normal 5 2 2 2 2 4 4" xfId="8668"/>
    <cellStyle name="Normal 5 2 2 2 2 4 4 2" xfId="21112"/>
    <cellStyle name="Normal 5 2 2 2 2 4 4 2 2" xfId="45987"/>
    <cellStyle name="Normal 5 2 2 2 2 4 4 3" xfId="33554"/>
    <cellStyle name="Normal 5 2 2 2 2 4 5" xfId="12411"/>
    <cellStyle name="Normal 5 2 2 2 2 4 5 2" xfId="24845"/>
    <cellStyle name="Normal 5 2 2 2 2 4 5 2 2" xfId="49720"/>
    <cellStyle name="Normal 5 2 2 2 2 4 5 3" xfId="37287"/>
    <cellStyle name="Normal 5 2 2 2 2 4 6" xfId="7145"/>
    <cellStyle name="Normal 5 2 2 2 2 4 6 2" xfId="19594"/>
    <cellStyle name="Normal 5 2 2 2 2 4 6 2 2" xfId="44469"/>
    <cellStyle name="Normal 5 2 2 2 2 4 6 3" xfId="32036"/>
    <cellStyle name="Normal 5 2 2 2 2 4 7" xfId="3599"/>
    <cellStyle name="Normal 5 2 2 2 2 4 7 2" xfId="16105"/>
    <cellStyle name="Normal 5 2 2 2 2 4 7 2 2" xfId="40980"/>
    <cellStyle name="Normal 5 2 2 2 2 4 7 3" xfId="28539"/>
    <cellStyle name="Normal 5 2 2 2 2 4 8" xfId="14596"/>
    <cellStyle name="Normal 5 2 2 2 2 4 8 2" xfId="39471"/>
    <cellStyle name="Normal 5 2 2 2 2 4 9" xfId="27030"/>
    <cellStyle name="Normal 5 2 2 2 2 5" xfId="2222"/>
    <cellStyle name="Normal 5 2 2 2 2 5 2" xfId="4851"/>
    <cellStyle name="Normal 5 2 2 2 2 5 2 2" xfId="9868"/>
    <cellStyle name="Normal 5 2 2 2 2 5 2 2 2" xfId="22311"/>
    <cellStyle name="Normal 5 2 2 2 2 5 2 2 2 2" xfId="47186"/>
    <cellStyle name="Normal 5 2 2 2 2 5 2 2 3" xfId="34753"/>
    <cellStyle name="Normal 5 2 2 2 2 5 2 3" xfId="17304"/>
    <cellStyle name="Normal 5 2 2 2 2 5 2 3 2" xfId="42179"/>
    <cellStyle name="Normal 5 2 2 2 2 5 2 4" xfId="29746"/>
    <cellStyle name="Normal 5 2 2 2 2 5 3" xfId="6249"/>
    <cellStyle name="Normal 5 2 2 2 2 5 3 2" xfId="11264"/>
    <cellStyle name="Normal 5 2 2 2 2 5 3 2 2" xfId="23707"/>
    <cellStyle name="Normal 5 2 2 2 2 5 3 2 2 2" xfId="48582"/>
    <cellStyle name="Normal 5 2 2 2 2 5 3 2 3" xfId="36149"/>
    <cellStyle name="Normal 5 2 2 2 2 5 3 3" xfId="18700"/>
    <cellStyle name="Normal 5 2 2 2 2 5 3 3 2" xfId="43575"/>
    <cellStyle name="Normal 5 2 2 2 2 5 3 4" xfId="31142"/>
    <cellStyle name="Normal 5 2 2 2 2 5 4" xfId="8160"/>
    <cellStyle name="Normal 5 2 2 2 2 5 4 2" xfId="20606"/>
    <cellStyle name="Normal 5 2 2 2 2 5 4 2 2" xfId="45481"/>
    <cellStyle name="Normal 5 2 2 2 2 5 4 3" xfId="33048"/>
    <cellStyle name="Normal 5 2 2 2 2 5 5" xfId="12718"/>
    <cellStyle name="Normal 5 2 2 2 2 5 5 2" xfId="25152"/>
    <cellStyle name="Normal 5 2 2 2 2 5 5 2 2" xfId="50027"/>
    <cellStyle name="Normal 5 2 2 2 2 5 5 3" xfId="37594"/>
    <cellStyle name="Normal 5 2 2 2 2 5 6" xfId="7462"/>
    <cellStyle name="Normal 5 2 2 2 2 5 6 2" xfId="19910"/>
    <cellStyle name="Normal 5 2 2 2 2 5 6 2 2" xfId="44785"/>
    <cellStyle name="Normal 5 2 2 2 2 5 6 3" xfId="32352"/>
    <cellStyle name="Normal 5 2 2 2 2 5 7" xfId="3090"/>
    <cellStyle name="Normal 5 2 2 2 2 5 7 2" xfId="15599"/>
    <cellStyle name="Normal 5 2 2 2 2 5 7 2 2" xfId="40474"/>
    <cellStyle name="Normal 5 2 2 2 2 5 7 3" xfId="28033"/>
    <cellStyle name="Normal 5 2 2 2 2 5 8" xfId="14903"/>
    <cellStyle name="Normal 5 2 2 2 2 5 8 2" xfId="39778"/>
    <cellStyle name="Normal 5 2 2 2 2 5 9" xfId="27337"/>
    <cellStyle name="Normal 5 2 2 2 2 6" xfId="1060"/>
    <cellStyle name="Normal 5 2 2 2 2 6 2" xfId="9046"/>
    <cellStyle name="Normal 5 2 2 2 2 6 2 2" xfId="21489"/>
    <cellStyle name="Normal 5 2 2 2 2 6 2 2 2" xfId="46364"/>
    <cellStyle name="Normal 5 2 2 2 2 6 2 3" xfId="33931"/>
    <cellStyle name="Normal 5 2 2 2 2 6 3" xfId="4028"/>
    <cellStyle name="Normal 5 2 2 2 2 6 3 2" xfId="16482"/>
    <cellStyle name="Normal 5 2 2 2 2 6 3 2 2" xfId="41357"/>
    <cellStyle name="Normal 5 2 2 2 2 6 3 3" xfId="28924"/>
    <cellStyle name="Normal 5 2 2 2 2 6 4" xfId="13860"/>
    <cellStyle name="Normal 5 2 2 2 2 6 4 2" xfId="38735"/>
    <cellStyle name="Normal 5 2 2 2 2 6 5" xfId="26294"/>
    <cellStyle name="Normal 5 2 2 2 2 7" xfId="5205"/>
    <cellStyle name="Normal 5 2 2 2 2 7 2" xfId="10221"/>
    <cellStyle name="Normal 5 2 2 2 2 7 2 2" xfId="22664"/>
    <cellStyle name="Normal 5 2 2 2 2 7 2 2 2" xfId="47539"/>
    <cellStyle name="Normal 5 2 2 2 2 7 2 3" xfId="35106"/>
    <cellStyle name="Normal 5 2 2 2 2 7 3" xfId="17657"/>
    <cellStyle name="Normal 5 2 2 2 2 7 3 2" xfId="42532"/>
    <cellStyle name="Normal 5 2 2 2 2 7 4" xfId="30099"/>
    <cellStyle name="Normal 5 2 2 2 2 8" xfId="7782"/>
    <cellStyle name="Normal 5 2 2 2 2 8 2" xfId="20228"/>
    <cellStyle name="Normal 5 2 2 2 2 8 2 2" xfId="45103"/>
    <cellStyle name="Normal 5 2 2 2 2 8 3" xfId="32670"/>
    <cellStyle name="Normal 5 2 2 2 2 9" xfId="11675"/>
    <cellStyle name="Normal 5 2 2 2 2 9 2" xfId="24109"/>
    <cellStyle name="Normal 5 2 2 2 2 9 2 2" xfId="48984"/>
    <cellStyle name="Normal 5 2 2 2 2 9 3" xfId="36551"/>
    <cellStyle name="Normal 5 2 2 2 2_Degree data" xfId="2013"/>
    <cellStyle name="Normal 5 2 2 2 3" xfId="459"/>
    <cellStyle name="Normal 5 2 2 2 4" xfId="406"/>
    <cellStyle name="Normal 5 2 2 2 4 10" xfId="13222"/>
    <cellStyle name="Normal 5 2 2 2 4 10 2" xfId="38097"/>
    <cellStyle name="Normal 5 2 2 2 4 11" xfId="25656"/>
    <cellStyle name="Normal 5 2 2 2 4 2" xfId="766"/>
    <cellStyle name="Normal 5 2 2 2 4 2 2" xfId="1450"/>
    <cellStyle name="Normal 5 2 2 2 4 2 2 2" xfId="9554"/>
    <cellStyle name="Normal 5 2 2 2 4 2 2 2 2" xfId="21997"/>
    <cellStyle name="Normal 5 2 2 2 4 2 2 2 2 2" xfId="46872"/>
    <cellStyle name="Normal 5 2 2 2 4 2 2 2 3" xfId="34439"/>
    <cellStyle name="Normal 5 2 2 2 4 2 2 3" xfId="4536"/>
    <cellStyle name="Normal 5 2 2 2 4 2 2 3 2" xfId="16990"/>
    <cellStyle name="Normal 5 2 2 2 4 2 2 3 2 2" xfId="41865"/>
    <cellStyle name="Normal 5 2 2 2 4 2 2 3 3" xfId="29432"/>
    <cellStyle name="Normal 5 2 2 2 4 2 2 4" xfId="14250"/>
    <cellStyle name="Normal 5 2 2 2 4 2 2 4 2" xfId="39125"/>
    <cellStyle name="Normal 5 2 2 2 4 2 2 5" xfId="26684"/>
    <cellStyle name="Normal 5 2 2 2 4 2 3" xfId="5595"/>
    <cellStyle name="Normal 5 2 2 2 4 2 3 2" xfId="10611"/>
    <cellStyle name="Normal 5 2 2 2 4 2 3 2 2" xfId="23054"/>
    <cellStyle name="Normal 5 2 2 2 4 2 3 2 2 2" xfId="47929"/>
    <cellStyle name="Normal 5 2 2 2 4 2 3 2 3" xfId="35496"/>
    <cellStyle name="Normal 5 2 2 2 4 2 3 3" xfId="18047"/>
    <cellStyle name="Normal 5 2 2 2 4 2 3 3 2" xfId="42922"/>
    <cellStyle name="Normal 5 2 2 2 4 2 3 4" xfId="30489"/>
    <cellStyle name="Normal 5 2 2 2 4 2 4" xfId="8670"/>
    <cellStyle name="Normal 5 2 2 2 4 2 4 2" xfId="21114"/>
    <cellStyle name="Normal 5 2 2 2 4 2 4 2 2" xfId="45989"/>
    <cellStyle name="Normal 5 2 2 2 4 2 4 3" xfId="33556"/>
    <cellStyle name="Normal 5 2 2 2 4 2 5" xfId="12065"/>
    <cellStyle name="Normal 5 2 2 2 4 2 5 2" xfId="24499"/>
    <cellStyle name="Normal 5 2 2 2 4 2 5 2 2" xfId="49374"/>
    <cellStyle name="Normal 5 2 2 2 4 2 5 3" xfId="36941"/>
    <cellStyle name="Normal 5 2 2 2 4 2 6" xfId="7147"/>
    <cellStyle name="Normal 5 2 2 2 4 2 6 2" xfId="19596"/>
    <cellStyle name="Normal 5 2 2 2 4 2 6 2 2" xfId="44471"/>
    <cellStyle name="Normal 5 2 2 2 4 2 6 3" xfId="32038"/>
    <cellStyle name="Normal 5 2 2 2 4 2 7" xfId="3601"/>
    <cellStyle name="Normal 5 2 2 2 4 2 7 2" xfId="16107"/>
    <cellStyle name="Normal 5 2 2 2 4 2 7 2 2" xfId="40982"/>
    <cellStyle name="Normal 5 2 2 2 4 2 7 3" xfId="28541"/>
    <cellStyle name="Normal 5 2 2 2 4 2 8" xfId="13569"/>
    <cellStyle name="Normal 5 2 2 2 4 2 8 2" xfId="38444"/>
    <cellStyle name="Normal 5 2 2 2 4 2 9" xfId="26003"/>
    <cellStyle name="Normal 5 2 2 2 4 3" xfId="1798"/>
    <cellStyle name="Normal 5 2 2 2 4 3 2" xfId="4951"/>
    <cellStyle name="Normal 5 2 2 2 4 3 2 2" xfId="9968"/>
    <cellStyle name="Normal 5 2 2 2 4 3 2 2 2" xfId="22411"/>
    <cellStyle name="Normal 5 2 2 2 4 3 2 2 2 2" xfId="47286"/>
    <cellStyle name="Normal 5 2 2 2 4 3 2 2 3" xfId="34853"/>
    <cellStyle name="Normal 5 2 2 2 4 3 2 3" xfId="17404"/>
    <cellStyle name="Normal 5 2 2 2 4 3 2 3 2" xfId="42279"/>
    <cellStyle name="Normal 5 2 2 2 4 3 2 4" xfId="29846"/>
    <cellStyle name="Normal 5 2 2 2 4 3 3" xfId="5944"/>
    <cellStyle name="Normal 5 2 2 2 4 3 3 2" xfId="10959"/>
    <cellStyle name="Normal 5 2 2 2 4 3 3 2 2" xfId="23402"/>
    <cellStyle name="Normal 5 2 2 2 4 3 3 2 2 2" xfId="48277"/>
    <cellStyle name="Normal 5 2 2 2 4 3 3 2 3" xfId="35844"/>
    <cellStyle name="Normal 5 2 2 2 4 3 3 3" xfId="18395"/>
    <cellStyle name="Normal 5 2 2 2 4 3 3 3 2" xfId="43270"/>
    <cellStyle name="Normal 5 2 2 2 4 3 3 4" xfId="30837"/>
    <cellStyle name="Normal 5 2 2 2 4 3 4" xfId="8375"/>
    <cellStyle name="Normal 5 2 2 2 4 3 4 2" xfId="20819"/>
    <cellStyle name="Normal 5 2 2 2 4 3 4 2 2" xfId="45694"/>
    <cellStyle name="Normal 5 2 2 2 4 3 4 3" xfId="33261"/>
    <cellStyle name="Normal 5 2 2 2 4 3 5" xfId="12413"/>
    <cellStyle name="Normal 5 2 2 2 4 3 5 2" xfId="24847"/>
    <cellStyle name="Normal 5 2 2 2 4 3 5 2 2" xfId="49722"/>
    <cellStyle name="Normal 5 2 2 2 4 3 5 3" xfId="37289"/>
    <cellStyle name="Normal 5 2 2 2 4 3 6" xfId="7562"/>
    <cellStyle name="Normal 5 2 2 2 4 3 6 2" xfId="20010"/>
    <cellStyle name="Normal 5 2 2 2 4 3 6 2 2" xfId="44885"/>
    <cellStyle name="Normal 5 2 2 2 4 3 6 3" xfId="32452"/>
    <cellStyle name="Normal 5 2 2 2 4 3 7" xfId="3306"/>
    <cellStyle name="Normal 5 2 2 2 4 3 7 2" xfId="15812"/>
    <cellStyle name="Normal 5 2 2 2 4 3 7 2 2" xfId="40687"/>
    <cellStyle name="Normal 5 2 2 2 4 3 7 3" xfId="28246"/>
    <cellStyle name="Normal 5 2 2 2 4 3 8" xfId="14598"/>
    <cellStyle name="Normal 5 2 2 2 4 3 8 2" xfId="39473"/>
    <cellStyle name="Normal 5 2 2 2 4 3 9" xfId="27032"/>
    <cellStyle name="Normal 5 2 2 2 4 4" xfId="2324"/>
    <cellStyle name="Normal 5 2 2 2 4 4 2" xfId="6349"/>
    <cellStyle name="Normal 5 2 2 2 4 4 2 2" xfId="11364"/>
    <cellStyle name="Normal 5 2 2 2 4 4 2 2 2" xfId="23807"/>
    <cellStyle name="Normal 5 2 2 2 4 4 2 2 2 2" xfId="48682"/>
    <cellStyle name="Normal 5 2 2 2 4 4 2 2 3" xfId="36249"/>
    <cellStyle name="Normal 5 2 2 2 4 4 2 3" xfId="18800"/>
    <cellStyle name="Normal 5 2 2 2 4 4 2 3 2" xfId="43675"/>
    <cellStyle name="Normal 5 2 2 2 4 4 2 4" xfId="31242"/>
    <cellStyle name="Normal 5 2 2 2 4 4 3" xfId="12818"/>
    <cellStyle name="Normal 5 2 2 2 4 4 3 2" xfId="25252"/>
    <cellStyle name="Normal 5 2 2 2 4 4 3 2 2" xfId="50127"/>
    <cellStyle name="Normal 5 2 2 2 4 4 3 3" xfId="37694"/>
    <cellStyle name="Normal 5 2 2 2 4 4 4" xfId="9259"/>
    <cellStyle name="Normal 5 2 2 2 4 4 4 2" xfId="21702"/>
    <cellStyle name="Normal 5 2 2 2 4 4 4 2 2" xfId="46577"/>
    <cellStyle name="Normal 5 2 2 2 4 4 4 3" xfId="34144"/>
    <cellStyle name="Normal 5 2 2 2 4 4 5" xfId="4241"/>
    <cellStyle name="Normal 5 2 2 2 4 4 5 2" xfId="16695"/>
    <cellStyle name="Normal 5 2 2 2 4 4 5 2 2" xfId="41570"/>
    <cellStyle name="Normal 5 2 2 2 4 4 5 3" xfId="29137"/>
    <cellStyle name="Normal 5 2 2 2 4 4 6" xfId="15003"/>
    <cellStyle name="Normal 5 2 2 2 4 4 6 2" xfId="39878"/>
    <cellStyle name="Normal 5 2 2 2 4 4 7" xfId="27437"/>
    <cellStyle name="Normal 5 2 2 2 4 5" xfId="1160"/>
    <cellStyle name="Normal 5 2 2 2 4 5 2" xfId="10321"/>
    <cellStyle name="Normal 5 2 2 2 4 5 2 2" xfId="22764"/>
    <cellStyle name="Normal 5 2 2 2 4 5 2 2 2" xfId="47639"/>
    <cellStyle name="Normal 5 2 2 2 4 5 2 3" xfId="35206"/>
    <cellStyle name="Normal 5 2 2 2 4 5 3" xfId="5305"/>
    <cellStyle name="Normal 5 2 2 2 4 5 3 2" xfId="17757"/>
    <cellStyle name="Normal 5 2 2 2 4 5 3 2 2" xfId="42632"/>
    <cellStyle name="Normal 5 2 2 2 4 5 3 3" xfId="30199"/>
    <cellStyle name="Normal 5 2 2 2 4 5 4" xfId="13960"/>
    <cellStyle name="Normal 5 2 2 2 4 5 4 2" xfId="38835"/>
    <cellStyle name="Normal 5 2 2 2 4 5 5" xfId="26394"/>
    <cellStyle name="Normal 5 2 2 2 4 6" xfId="7882"/>
    <cellStyle name="Normal 5 2 2 2 4 6 2" xfId="20328"/>
    <cellStyle name="Normal 5 2 2 2 4 6 2 2" xfId="45203"/>
    <cellStyle name="Normal 5 2 2 2 4 6 3" xfId="32770"/>
    <cellStyle name="Normal 5 2 2 2 4 7" xfId="11775"/>
    <cellStyle name="Normal 5 2 2 2 4 7 2" xfId="24209"/>
    <cellStyle name="Normal 5 2 2 2 4 7 2 2" xfId="49084"/>
    <cellStyle name="Normal 5 2 2 2 4 7 3" xfId="36651"/>
    <cellStyle name="Normal 5 2 2 2 4 8" xfId="6852"/>
    <cellStyle name="Normal 5 2 2 2 4 8 2" xfId="19301"/>
    <cellStyle name="Normal 5 2 2 2 4 8 2 2" xfId="44176"/>
    <cellStyle name="Normal 5 2 2 2 4 8 3" xfId="31743"/>
    <cellStyle name="Normal 5 2 2 2 4 9" xfId="2803"/>
    <cellStyle name="Normal 5 2 2 2 4 9 2" xfId="15321"/>
    <cellStyle name="Normal 5 2 2 2 4 9 2 2" xfId="40196"/>
    <cellStyle name="Normal 5 2 2 2 4 9 3" xfId="27755"/>
    <cellStyle name="Normal 5 2 2 2 4_Degree data" xfId="2011"/>
    <cellStyle name="Normal 5 2 2 2 5" xfId="227"/>
    <cellStyle name="Normal 5 2 2 2 5 2" xfId="8056"/>
    <cellStyle name="Normal 5 2 2 2 5 2 2" xfId="20502"/>
    <cellStyle name="Normal 5 2 2 2 5 2 2 2" xfId="45377"/>
    <cellStyle name="Normal 5 2 2 2 5 2 3" xfId="32944"/>
    <cellStyle name="Normal 5 2 2 2 5 3" xfId="2983"/>
    <cellStyle name="Normal 5 2 2 2 5 3 2" xfId="15495"/>
    <cellStyle name="Normal 5 2 2 2 5 3 2 2" xfId="40370"/>
    <cellStyle name="Normal 5 2 2 2 5 3 3" xfId="27929"/>
    <cellStyle name="Normal 5 2 2 2 6" xfId="3924"/>
    <cellStyle name="Normal 5 2 2 2 6 2" xfId="8942"/>
    <cellStyle name="Normal 5 2 2 2 6 2 2" xfId="21385"/>
    <cellStyle name="Normal 5 2 2 2 6 2 2 2" xfId="46260"/>
    <cellStyle name="Normal 5 2 2 2 6 2 3" xfId="33827"/>
    <cellStyle name="Normal 5 2 2 2 6 3" xfId="16378"/>
    <cellStyle name="Normal 5 2 2 2 6 3 2" xfId="41253"/>
    <cellStyle name="Normal 5 2 2 2 6 4" xfId="28820"/>
    <cellStyle name="Normal 5 2 2 2 7" xfId="7686"/>
    <cellStyle name="Normal 5 2 2 2 8" xfId="11502"/>
    <cellStyle name="Normal 5 2 2 2 9" xfId="11500"/>
    <cellStyle name="Normal 5 2 2 3" xfId="190"/>
    <cellStyle name="Normal 5 2 2 3 10" xfId="6578"/>
    <cellStyle name="Normal 5 2 2 3 10 2" xfId="19027"/>
    <cellStyle name="Normal 5 2 2 3 10 2 2" xfId="43902"/>
    <cellStyle name="Normal 5 2 2 3 10 3" xfId="31469"/>
    <cellStyle name="Normal 5 2 2 3 11" xfId="2746"/>
    <cellStyle name="Normal 5 2 2 3 11 2" xfId="15264"/>
    <cellStyle name="Normal 5 2 2 3 11 2 2" xfId="40139"/>
    <cellStyle name="Normal 5 2 2 3 11 3" xfId="27698"/>
    <cellStyle name="Normal 5 2 2 3 12" xfId="13020"/>
    <cellStyle name="Normal 5 2 2 3 12 2" xfId="37895"/>
    <cellStyle name="Normal 5 2 2 3 13" xfId="25454"/>
    <cellStyle name="Normal 5 2 2 3 2" xfId="451"/>
    <cellStyle name="Normal 5 2 2 3 2 10" xfId="13265"/>
    <cellStyle name="Normal 5 2 2 3 2 10 2" xfId="38140"/>
    <cellStyle name="Normal 5 2 2 3 2 11" xfId="25699"/>
    <cellStyle name="Normal 5 2 2 3 2 2" xfId="811"/>
    <cellStyle name="Normal 5 2 2 3 2 2 2" xfId="1452"/>
    <cellStyle name="Normal 5 2 2 3 2 2 2 2" xfId="9556"/>
    <cellStyle name="Normal 5 2 2 3 2 2 2 2 2" xfId="21999"/>
    <cellStyle name="Normal 5 2 2 3 2 2 2 2 2 2" xfId="46874"/>
    <cellStyle name="Normal 5 2 2 3 2 2 2 2 3" xfId="34441"/>
    <cellStyle name="Normal 5 2 2 3 2 2 2 3" xfId="4538"/>
    <cellStyle name="Normal 5 2 2 3 2 2 2 3 2" xfId="16992"/>
    <cellStyle name="Normal 5 2 2 3 2 2 2 3 2 2" xfId="41867"/>
    <cellStyle name="Normal 5 2 2 3 2 2 2 3 3" xfId="29434"/>
    <cellStyle name="Normal 5 2 2 3 2 2 2 4" xfId="14252"/>
    <cellStyle name="Normal 5 2 2 3 2 2 2 4 2" xfId="39127"/>
    <cellStyle name="Normal 5 2 2 3 2 2 2 5" xfId="26686"/>
    <cellStyle name="Normal 5 2 2 3 2 2 3" xfId="5597"/>
    <cellStyle name="Normal 5 2 2 3 2 2 3 2" xfId="10613"/>
    <cellStyle name="Normal 5 2 2 3 2 2 3 2 2" xfId="23056"/>
    <cellStyle name="Normal 5 2 2 3 2 2 3 2 2 2" xfId="47931"/>
    <cellStyle name="Normal 5 2 2 3 2 2 3 2 3" xfId="35498"/>
    <cellStyle name="Normal 5 2 2 3 2 2 3 3" xfId="18049"/>
    <cellStyle name="Normal 5 2 2 3 2 2 3 3 2" xfId="42924"/>
    <cellStyle name="Normal 5 2 2 3 2 2 3 4" xfId="30491"/>
    <cellStyle name="Normal 5 2 2 3 2 2 4" xfId="8672"/>
    <cellStyle name="Normal 5 2 2 3 2 2 4 2" xfId="21116"/>
    <cellStyle name="Normal 5 2 2 3 2 2 4 2 2" xfId="45991"/>
    <cellStyle name="Normal 5 2 2 3 2 2 4 3" xfId="33558"/>
    <cellStyle name="Normal 5 2 2 3 2 2 5" xfId="12067"/>
    <cellStyle name="Normal 5 2 2 3 2 2 5 2" xfId="24501"/>
    <cellStyle name="Normal 5 2 2 3 2 2 5 2 2" xfId="49376"/>
    <cellStyle name="Normal 5 2 2 3 2 2 5 3" xfId="36943"/>
    <cellStyle name="Normal 5 2 2 3 2 2 6" xfId="7149"/>
    <cellStyle name="Normal 5 2 2 3 2 2 6 2" xfId="19598"/>
    <cellStyle name="Normal 5 2 2 3 2 2 6 2 2" xfId="44473"/>
    <cellStyle name="Normal 5 2 2 3 2 2 6 3" xfId="32040"/>
    <cellStyle name="Normal 5 2 2 3 2 2 7" xfId="3603"/>
    <cellStyle name="Normal 5 2 2 3 2 2 7 2" xfId="16109"/>
    <cellStyle name="Normal 5 2 2 3 2 2 7 2 2" xfId="40984"/>
    <cellStyle name="Normal 5 2 2 3 2 2 7 3" xfId="28543"/>
    <cellStyle name="Normal 5 2 2 3 2 2 8" xfId="13612"/>
    <cellStyle name="Normal 5 2 2 3 2 2 8 2" xfId="38487"/>
    <cellStyle name="Normal 5 2 2 3 2 2 9" xfId="26046"/>
    <cellStyle name="Normal 5 2 2 3 2 3" xfId="1800"/>
    <cellStyle name="Normal 5 2 2 3 2 3 2" xfId="4994"/>
    <cellStyle name="Normal 5 2 2 3 2 3 2 2" xfId="10011"/>
    <cellStyle name="Normal 5 2 2 3 2 3 2 2 2" xfId="22454"/>
    <cellStyle name="Normal 5 2 2 3 2 3 2 2 2 2" xfId="47329"/>
    <cellStyle name="Normal 5 2 2 3 2 3 2 2 3" xfId="34896"/>
    <cellStyle name="Normal 5 2 2 3 2 3 2 3" xfId="17447"/>
    <cellStyle name="Normal 5 2 2 3 2 3 2 3 2" xfId="42322"/>
    <cellStyle name="Normal 5 2 2 3 2 3 2 4" xfId="29889"/>
    <cellStyle name="Normal 5 2 2 3 2 3 3" xfId="5946"/>
    <cellStyle name="Normal 5 2 2 3 2 3 3 2" xfId="10961"/>
    <cellStyle name="Normal 5 2 2 3 2 3 3 2 2" xfId="23404"/>
    <cellStyle name="Normal 5 2 2 3 2 3 3 2 2 2" xfId="48279"/>
    <cellStyle name="Normal 5 2 2 3 2 3 3 2 3" xfId="35846"/>
    <cellStyle name="Normal 5 2 2 3 2 3 3 3" xfId="18397"/>
    <cellStyle name="Normal 5 2 2 3 2 3 3 3 2" xfId="43272"/>
    <cellStyle name="Normal 5 2 2 3 2 3 3 4" xfId="30839"/>
    <cellStyle name="Normal 5 2 2 3 2 3 4" xfId="8418"/>
    <cellStyle name="Normal 5 2 2 3 2 3 4 2" xfId="20862"/>
    <cellStyle name="Normal 5 2 2 3 2 3 4 2 2" xfId="45737"/>
    <cellStyle name="Normal 5 2 2 3 2 3 4 3" xfId="33304"/>
    <cellStyle name="Normal 5 2 2 3 2 3 5" xfId="12415"/>
    <cellStyle name="Normal 5 2 2 3 2 3 5 2" xfId="24849"/>
    <cellStyle name="Normal 5 2 2 3 2 3 5 2 2" xfId="49724"/>
    <cellStyle name="Normal 5 2 2 3 2 3 5 3" xfId="37291"/>
    <cellStyle name="Normal 5 2 2 3 2 3 6" xfId="7605"/>
    <cellStyle name="Normal 5 2 2 3 2 3 6 2" xfId="20053"/>
    <cellStyle name="Normal 5 2 2 3 2 3 6 2 2" xfId="44928"/>
    <cellStyle name="Normal 5 2 2 3 2 3 6 3" xfId="32495"/>
    <cellStyle name="Normal 5 2 2 3 2 3 7" xfId="3349"/>
    <cellStyle name="Normal 5 2 2 3 2 3 7 2" xfId="15855"/>
    <cellStyle name="Normal 5 2 2 3 2 3 7 2 2" xfId="40730"/>
    <cellStyle name="Normal 5 2 2 3 2 3 7 3" xfId="28289"/>
    <cellStyle name="Normal 5 2 2 3 2 3 8" xfId="14600"/>
    <cellStyle name="Normal 5 2 2 3 2 3 8 2" xfId="39475"/>
    <cellStyle name="Normal 5 2 2 3 2 3 9" xfId="27034"/>
    <cellStyle name="Normal 5 2 2 3 2 4" xfId="2369"/>
    <cellStyle name="Normal 5 2 2 3 2 4 2" xfId="6392"/>
    <cellStyle name="Normal 5 2 2 3 2 4 2 2" xfId="11407"/>
    <cellStyle name="Normal 5 2 2 3 2 4 2 2 2" xfId="23850"/>
    <cellStyle name="Normal 5 2 2 3 2 4 2 2 2 2" xfId="48725"/>
    <cellStyle name="Normal 5 2 2 3 2 4 2 2 3" xfId="36292"/>
    <cellStyle name="Normal 5 2 2 3 2 4 2 3" xfId="18843"/>
    <cellStyle name="Normal 5 2 2 3 2 4 2 3 2" xfId="43718"/>
    <cellStyle name="Normal 5 2 2 3 2 4 2 4" xfId="31285"/>
    <cellStyle name="Normal 5 2 2 3 2 4 3" xfId="12861"/>
    <cellStyle name="Normal 5 2 2 3 2 4 3 2" xfId="25295"/>
    <cellStyle name="Normal 5 2 2 3 2 4 3 2 2" xfId="50170"/>
    <cellStyle name="Normal 5 2 2 3 2 4 3 3" xfId="37737"/>
    <cellStyle name="Normal 5 2 2 3 2 4 4" xfId="9302"/>
    <cellStyle name="Normal 5 2 2 3 2 4 4 2" xfId="21745"/>
    <cellStyle name="Normal 5 2 2 3 2 4 4 2 2" xfId="46620"/>
    <cellStyle name="Normal 5 2 2 3 2 4 4 3" xfId="34187"/>
    <cellStyle name="Normal 5 2 2 3 2 4 5" xfId="4284"/>
    <cellStyle name="Normal 5 2 2 3 2 4 5 2" xfId="16738"/>
    <cellStyle name="Normal 5 2 2 3 2 4 5 2 2" xfId="41613"/>
    <cellStyle name="Normal 5 2 2 3 2 4 5 3" xfId="29180"/>
    <cellStyle name="Normal 5 2 2 3 2 4 6" xfId="15046"/>
    <cellStyle name="Normal 5 2 2 3 2 4 6 2" xfId="39921"/>
    <cellStyle name="Normal 5 2 2 3 2 4 7" xfId="27480"/>
    <cellStyle name="Normal 5 2 2 3 2 5" xfId="1203"/>
    <cellStyle name="Normal 5 2 2 3 2 5 2" xfId="10364"/>
    <cellStyle name="Normal 5 2 2 3 2 5 2 2" xfId="22807"/>
    <cellStyle name="Normal 5 2 2 3 2 5 2 2 2" xfId="47682"/>
    <cellStyle name="Normal 5 2 2 3 2 5 2 3" xfId="35249"/>
    <cellStyle name="Normal 5 2 2 3 2 5 3" xfId="5348"/>
    <cellStyle name="Normal 5 2 2 3 2 5 3 2" xfId="17800"/>
    <cellStyle name="Normal 5 2 2 3 2 5 3 2 2" xfId="42675"/>
    <cellStyle name="Normal 5 2 2 3 2 5 3 3" xfId="30242"/>
    <cellStyle name="Normal 5 2 2 3 2 5 4" xfId="14003"/>
    <cellStyle name="Normal 5 2 2 3 2 5 4 2" xfId="38878"/>
    <cellStyle name="Normal 5 2 2 3 2 5 5" xfId="26437"/>
    <cellStyle name="Normal 5 2 2 3 2 6" xfId="7925"/>
    <cellStyle name="Normal 5 2 2 3 2 6 2" xfId="20371"/>
    <cellStyle name="Normal 5 2 2 3 2 6 2 2" xfId="45246"/>
    <cellStyle name="Normal 5 2 2 3 2 6 3" xfId="32813"/>
    <cellStyle name="Normal 5 2 2 3 2 7" xfId="11818"/>
    <cellStyle name="Normal 5 2 2 3 2 7 2" xfId="24252"/>
    <cellStyle name="Normal 5 2 2 3 2 7 2 2" xfId="49127"/>
    <cellStyle name="Normal 5 2 2 3 2 7 3" xfId="36694"/>
    <cellStyle name="Normal 5 2 2 3 2 8" xfId="6895"/>
    <cellStyle name="Normal 5 2 2 3 2 8 2" xfId="19344"/>
    <cellStyle name="Normal 5 2 2 3 2 8 2 2" xfId="44219"/>
    <cellStyle name="Normal 5 2 2 3 2 8 3" xfId="31786"/>
    <cellStyle name="Normal 5 2 2 3 2 9" xfId="2846"/>
    <cellStyle name="Normal 5 2 2 3 2 9 2" xfId="15364"/>
    <cellStyle name="Normal 5 2 2 3 2 9 2 2" xfId="40239"/>
    <cellStyle name="Normal 5 2 2 3 2 9 3" xfId="27798"/>
    <cellStyle name="Normal 5 2 2 3 2_Degree data" xfId="2445"/>
    <cellStyle name="Normal 5 2 2 3 3" xfId="349"/>
    <cellStyle name="Normal 5 2 2 3 3 2" xfId="1451"/>
    <cellStyle name="Normal 5 2 2 3 3 2 2" xfId="9202"/>
    <cellStyle name="Normal 5 2 2 3 3 2 2 2" xfId="21645"/>
    <cellStyle name="Normal 5 2 2 3 3 2 2 2 2" xfId="46520"/>
    <cellStyle name="Normal 5 2 2 3 3 2 2 3" xfId="34087"/>
    <cellStyle name="Normal 5 2 2 3 3 2 3" xfId="4184"/>
    <cellStyle name="Normal 5 2 2 3 3 2 3 2" xfId="16638"/>
    <cellStyle name="Normal 5 2 2 3 3 2 3 2 2" xfId="41513"/>
    <cellStyle name="Normal 5 2 2 3 3 2 3 3" xfId="29080"/>
    <cellStyle name="Normal 5 2 2 3 3 2 4" xfId="14251"/>
    <cellStyle name="Normal 5 2 2 3 3 2 4 2" xfId="39126"/>
    <cellStyle name="Normal 5 2 2 3 3 2 5" xfId="26685"/>
    <cellStyle name="Normal 5 2 2 3 3 3" xfId="5596"/>
    <cellStyle name="Normal 5 2 2 3 3 3 2" xfId="10612"/>
    <cellStyle name="Normal 5 2 2 3 3 3 2 2" xfId="23055"/>
    <cellStyle name="Normal 5 2 2 3 3 3 2 2 2" xfId="47930"/>
    <cellStyle name="Normal 5 2 2 3 3 3 2 3" xfId="35497"/>
    <cellStyle name="Normal 5 2 2 3 3 3 3" xfId="18048"/>
    <cellStyle name="Normal 5 2 2 3 3 3 3 2" xfId="42923"/>
    <cellStyle name="Normal 5 2 2 3 3 3 4" xfId="30490"/>
    <cellStyle name="Normal 5 2 2 3 3 4" xfId="8318"/>
    <cellStyle name="Normal 5 2 2 3 3 4 2" xfId="20762"/>
    <cellStyle name="Normal 5 2 2 3 3 4 2 2" xfId="45637"/>
    <cellStyle name="Normal 5 2 2 3 3 4 3" xfId="33204"/>
    <cellStyle name="Normal 5 2 2 3 3 5" xfId="12066"/>
    <cellStyle name="Normal 5 2 2 3 3 5 2" xfId="24500"/>
    <cellStyle name="Normal 5 2 2 3 3 5 2 2" xfId="49375"/>
    <cellStyle name="Normal 5 2 2 3 3 5 3" xfId="36942"/>
    <cellStyle name="Normal 5 2 2 3 3 6" xfId="6795"/>
    <cellStyle name="Normal 5 2 2 3 3 6 2" xfId="19244"/>
    <cellStyle name="Normal 5 2 2 3 3 6 2 2" xfId="44119"/>
    <cellStyle name="Normal 5 2 2 3 3 6 3" xfId="31686"/>
    <cellStyle name="Normal 5 2 2 3 3 7" xfId="3249"/>
    <cellStyle name="Normal 5 2 2 3 3 7 2" xfId="15755"/>
    <cellStyle name="Normal 5 2 2 3 3 7 2 2" xfId="40630"/>
    <cellStyle name="Normal 5 2 2 3 3 7 3" xfId="28189"/>
    <cellStyle name="Normal 5 2 2 3 3 8" xfId="13165"/>
    <cellStyle name="Normal 5 2 2 3 3 8 2" xfId="38040"/>
    <cellStyle name="Normal 5 2 2 3 3 9" xfId="25599"/>
    <cellStyle name="Normal 5 2 2 3 4" xfId="709"/>
    <cellStyle name="Normal 5 2 2 3 4 2" xfId="1799"/>
    <cellStyle name="Normal 5 2 2 3 4 2 2" xfId="9555"/>
    <cellStyle name="Normal 5 2 2 3 4 2 2 2" xfId="21998"/>
    <cellStyle name="Normal 5 2 2 3 4 2 2 2 2" xfId="46873"/>
    <cellStyle name="Normal 5 2 2 3 4 2 2 3" xfId="34440"/>
    <cellStyle name="Normal 5 2 2 3 4 2 3" xfId="4537"/>
    <cellStyle name="Normal 5 2 2 3 4 2 3 2" xfId="16991"/>
    <cellStyle name="Normal 5 2 2 3 4 2 3 2 2" xfId="41866"/>
    <cellStyle name="Normal 5 2 2 3 4 2 3 3" xfId="29433"/>
    <cellStyle name="Normal 5 2 2 3 4 2 4" xfId="14599"/>
    <cellStyle name="Normal 5 2 2 3 4 2 4 2" xfId="39474"/>
    <cellStyle name="Normal 5 2 2 3 4 2 5" xfId="27033"/>
    <cellStyle name="Normal 5 2 2 3 4 3" xfId="5945"/>
    <cellStyle name="Normal 5 2 2 3 4 3 2" xfId="10960"/>
    <cellStyle name="Normal 5 2 2 3 4 3 2 2" xfId="23403"/>
    <cellStyle name="Normal 5 2 2 3 4 3 2 2 2" xfId="48278"/>
    <cellStyle name="Normal 5 2 2 3 4 3 2 3" xfId="35845"/>
    <cellStyle name="Normal 5 2 2 3 4 3 3" xfId="18396"/>
    <cellStyle name="Normal 5 2 2 3 4 3 3 2" xfId="43271"/>
    <cellStyle name="Normal 5 2 2 3 4 3 4" xfId="30838"/>
    <cellStyle name="Normal 5 2 2 3 4 4" xfId="8671"/>
    <cellStyle name="Normal 5 2 2 3 4 4 2" xfId="21115"/>
    <cellStyle name="Normal 5 2 2 3 4 4 2 2" xfId="45990"/>
    <cellStyle name="Normal 5 2 2 3 4 4 3" xfId="33557"/>
    <cellStyle name="Normal 5 2 2 3 4 5" xfId="12414"/>
    <cellStyle name="Normal 5 2 2 3 4 5 2" xfId="24848"/>
    <cellStyle name="Normal 5 2 2 3 4 5 2 2" xfId="49723"/>
    <cellStyle name="Normal 5 2 2 3 4 5 3" xfId="37290"/>
    <cellStyle name="Normal 5 2 2 3 4 6" xfId="7148"/>
    <cellStyle name="Normal 5 2 2 3 4 6 2" xfId="19597"/>
    <cellStyle name="Normal 5 2 2 3 4 6 2 2" xfId="44472"/>
    <cellStyle name="Normal 5 2 2 3 4 6 3" xfId="32039"/>
    <cellStyle name="Normal 5 2 2 3 4 7" xfId="3602"/>
    <cellStyle name="Normal 5 2 2 3 4 7 2" xfId="16108"/>
    <cellStyle name="Normal 5 2 2 3 4 7 2 2" xfId="40983"/>
    <cellStyle name="Normal 5 2 2 3 4 7 3" xfId="28542"/>
    <cellStyle name="Normal 5 2 2 3 4 8" xfId="13512"/>
    <cellStyle name="Normal 5 2 2 3 4 8 2" xfId="38387"/>
    <cellStyle name="Normal 5 2 2 3 4 9" xfId="25946"/>
    <cellStyle name="Normal 5 2 2 3 5" xfId="2267"/>
    <cellStyle name="Normal 5 2 2 3 5 2" xfId="4894"/>
    <cellStyle name="Normal 5 2 2 3 5 2 2" xfId="9911"/>
    <cellStyle name="Normal 5 2 2 3 5 2 2 2" xfId="22354"/>
    <cellStyle name="Normal 5 2 2 3 5 2 2 2 2" xfId="47229"/>
    <cellStyle name="Normal 5 2 2 3 5 2 2 3" xfId="34796"/>
    <cellStyle name="Normal 5 2 2 3 5 2 3" xfId="17347"/>
    <cellStyle name="Normal 5 2 2 3 5 2 3 2" xfId="42222"/>
    <cellStyle name="Normal 5 2 2 3 5 2 4" xfId="29789"/>
    <cellStyle name="Normal 5 2 2 3 5 3" xfId="6292"/>
    <cellStyle name="Normal 5 2 2 3 5 3 2" xfId="11307"/>
    <cellStyle name="Normal 5 2 2 3 5 3 2 2" xfId="23750"/>
    <cellStyle name="Normal 5 2 2 3 5 3 2 2 2" xfId="48625"/>
    <cellStyle name="Normal 5 2 2 3 5 3 2 3" xfId="36192"/>
    <cellStyle name="Normal 5 2 2 3 5 3 3" xfId="18743"/>
    <cellStyle name="Normal 5 2 2 3 5 3 3 2" xfId="43618"/>
    <cellStyle name="Normal 5 2 2 3 5 3 4" xfId="31185"/>
    <cellStyle name="Normal 5 2 2 3 5 4" xfId="8099"/>
    <cellStyle name="Normal 5 2 2 3 5 4 2" xfId="20545"/>
    <cellStyle name="Normal 5 2 2 3 5 4 2 2" xfId="45420"/>
    <cellStyle name="Normal 5 2 2 3 5 4 3" xfId="32987"/>
    <cellStyle name="Normal 5 2 2 3 5 5" xfId="12761"/>
    <cellStyle name="Normal 5 2 2 3 5 5 2" xfId="25195"/>
    <cellStyle name="Normal 5 2 2 3 5 5 2 2" xfId="50070"/>
    <cellStyle name="Normal 5 2 2 3 5 5 3" xfId="37637"/>
    <cellStyle name="Normal 5 2 2 3 5 6" xfId="7505"/>
    <cellStyle name="Normal 5 2 2 3 5 6 2" xfId="19953"/>
    <cellStyle name="Normal 5 2 2 3 5 6 2 2" xfId="44828"/>
    <cellStyle name="Normal 5 2 2 3 5 6 3" xfId="32395"/>
    <cellStyle name="Normal 5 2 2 3 5 7" xfId="3029"/>
    <cellStyle name="Normal 5 2 2 3 5 7 2" xfId="15538"/>
    <cellStyle name="Normal 5 2 2 3 5 7 2 2" xfId="40413"/>
    <cellStyle name="Normal 5 2 2 3 5 7 3" xfId="27972"/>
    <cellStyle name="Normal 5 2 2 3 5 8" xfId="14946"/>
    <cellStyle name="Normal 5 2 2 3 5 8 2" xfId="39821"/>
    <cellStyle name="Normal 5 2 2 3 5 9" xfId="27380"/>
    <cellStyle name="Normal 5 2 2 3 6" xfId="1103"/>
    <cellStyle name="Normal 5 2 2 3 6 2" xfId="8985"/>
    <cellStyle name="Normal 5 2 2 3 6 2 2" xfId="21428"/>
    <cellStyle name="Normal 5 2 2 3 6 2 2 2" xfId="46303"/>
    <cellStyle name="Normal 5 2 2 3 6 2 3" xfId="33870"/>
    <cellStyle name="Normal 5 2 2 3 6 3" xfId="3967"/>
    <cellStyle name="Normal 5 2 2 3 6 3 2" xfId="16421"/>
    <cellStyle name="Normal 5 2 2 3 6 3 2 2" xfId="41296"/>
    <cellStyle name="Normal 5 2 2 3 6 3 3" xfId="28863"/>
    <cellStyle name="Normal 5 2 2 3 6 4" xfId="13903"/>
    <cellStyle name="Normal 5 2 2 3 6 4 2" xfId="38778"/>
    <cellStyle name="Normal 5 2 2 3 6 5" xfId="26337"/>
    <cellStyle name="Normal 5 2 2 3 7" xfId="5248"/>
    <cellStyle name="Normal 5 2 2 3 7 2" xfId="10264"/>
    <cellStyle name="Normal 5 2 2 3 7 2 2" xfId="22707"/>
    <cellStyle name="Normal 5 2 2 3 7 2 2 2" xfId="47582"/>
    <cellStyle name="Normal 5 2 2 3 7 2 3" xfId="35149"/>
    <cellStyle name="Normal 5 2 2 3 7 3" xfId="17700"/>
    <cellStyle name="Normal 5 2 2 3 7 3 2" xfId="42575"/>
    <cellStyle name="Normal 5 2 2 3 7 4" xfId="30142"/>
    <cellStyle name="Normal 5 2 2 3 8" xfId="7825"/>
    <cellStyle name="Normal 5 2 2 3 8 2" xfId="20271"/>
    <cellStyle name="Normal 5 2 2 3 8 2 2" xfId="45146"/>
    <cellStyle name="Normal 5 2 2 3 8 3" xfId="32713"/>
    <cellStyle name="Normal 5 2 2 3 9" xfId="11718"/>
    <cellStyle name="Normal 5 2 2 3 9 2" xfId="24152"/>
    <cellStyle name="Normal 5 2 2 3 9 2 2" xfId="49027"/>
    <cellStyle name="Normal 5 2 2 3 9 3" xfId="36594"/>
    <cellStyle name="Normal 5 2 2 3_Degree data" xfId="2447"/>
    <cellStyle name="Normal 5 2 2 4" xfId="239"/>
    <cellStyle name="Normal 5 2 2 4 10" xfId="13065"/>
    <cellStyle name="Normal 5 2 2 4 10 2" xfId="37940"/>
    <cellStyle name="Normal 5 2 2 4 11" xfId="25499"/>
    <cellStyle name="Normal 5 2 2 4 2" xfId="603"/>
    <cellStyle name="Normal 5 2 2 4 2 2" xfId="1453"/>
    <cellStyle name="Normal 5 2 2 4 2 2 2" xfId="9557"/>
    <cellStyle name="Normal 5 2 2 4 2 2 2 2" xfId="22000"/>
    <cellStyle name="Normal 5 2 2 4 2 2 2 2 2" xfId="46875"/>
    <cellStyle name="Normal 5 2 2 4 2 2 2 3" xfId="34442"/>
    <cellStyle name="Normal 5 2 2 4 2 2 3" xfId="4539"/>
    <cellStyle name="Normal 5 2 2 4 2 2 3 2" xfId="16993"/>
    <cellStyle name="Normal 5 2 2 4 2 2 3 2 2" xfId="41868"/>
    <cellStyle name="Normal 5 2 2 4 2 2 3 3" xfId="29435"/>
    <cellStyle name="Normal 5 2 2 4 2 2 4" xfId="14253"/>
    <cellStyle name="Normal 5 2 2 4 2 2 4 2" xfId="39128"/>
    <cellStyle name="Normal 5 2 2 4 2 2 5" xfId="26687"/>
    <cellStyle name="Normal 5 2 2 4 2 3" xfId="5598"/>
    <cellStyle name="Normal 5 2 2 4 2 3 2" xfId="10614"/>
    <cellStyle name="Normal 5 2 2 4 2 3 2 2" xfId="23057"/>
    <cellStyle name="Normal 5 2 2 4 2 3 2 2 2" xfId="47932"/>
    <cellStyle name="Normal 5 2 2 4 2 3 2 3" xfId="35499"/>
    <cellStyle name="Normal 5 2 2 4 2 3 3" xfId="18050"/>
    <cellStyle name="Normal 5 2 2 4 2 3 3 2" xfId="42925"/>
    <cellStyle name="Normal 5 2 2 4 2 3 4" xfId="30492"/>
    <cellStyle name="Normal 5 2 2 4 2 4" xfId="8673"/>
    <cellStyle name="Normal 5 2 2 4 2 4 2" xfId="21117"/>
    <cellStyle name="Normal 5 2 2 4 2 4 2 2" xfId="45992"/>
    <cellStyle name="Normal 5 2 2 4 2 4 3" xfId="33559"/>
    <cellStyle name="Normal 5 2 2 4 2 5" xfId="12068"/>
    <cellStyle name="Normal 5 2 2 4 2 5 2" xfId="24502"/>
    <cellStyle name="Normal 5 2 2 4 2 5 2 2" xfId="49377"/>
    <cellStyle name="Normal 5 2 2 4 2 5 3" xfId="36944"/>
    <cellStyle name="Normal 5 2 2 4 2 6" xfId="7150"/>
    <cellStyle name="Normal 5 2 2 4 2 6 2" xfId="19599"/>
    <cellStyle name="Normal 5 2 2 4 2 6 2 2" xfId="44474"/>
    <cellStyle name="Normal 5 2 2 4 2 6 3" xfId="32041"/>
    <cellStyle name="Normal 5 2 2 4 2 7" xfId="3604"/>
    <cellStyle name="Normal 5 2 2 4 2 7 2" xfId="16110"/>
    <cellStyle name="Normal 5 2 2 4 2 7 2 2" xfId="40985"/>
    <cellStyle name="Normal 5 2 2 4 2 7 3" xfId="28544"/>
    <cellStyle name="Normal 5 2 2 4 2 8" xfId="13412"/>
    <cellStyle name="Normal 5 2 2 4 2 8 2" xfId="38287"/>
    <cellStyle name="Normal 5 2 2 4 2 9" xfId="25846"/>
    <cellStyle name="Normal 5 2 2 4 3" xfId="1801"/>
    <cellStyle name="Normal 5 2 2 4 3 2" xfId="4794"/>
    <cellStyle name="Normal 5 2 2 4 3 2 2" xfId="9811"/>
    <cellStyle name="Normal 5 2 2 4 3 2 2 2" xfId="22254"/>
    <cellStyle name="Normal 5 2 2 4 3 2 2 2 2" xfId="47129"/>
    <cellStyle name="Normal 5 2 2 4 3 2 2 3" xfId="34696"/>
    <cellStyle name="Normal 5 2 2 4 3 2 3" xfId="17247"/>
    <cellStyle name="Normal 5 2 2 4 3 2 3 2" xfId="42122"/>
    <cellStyle name="Normal 5 2 2 4 3 2 4" xfId="29689"/>
    <cellStyle name="Normal 5 2 2 4 3 3" xfId="5947"/>
    <cellStyle name="Normal 5 2 2 4 3 3 2" xfId="10962"/>
    <cellStyle name="Normal 5 2 2 4 3 3 2 2" xfId="23405"/>
    <cellStyle name="Normal 5 2 2 4 3 3 2 2 2" xfId="48280"/>
    <cellStyle name="Normal 5 2 2 4 3 3 2 3" xfId="35847"/>
    <cellStyle name="Normal 5 2 2 4 3 3 3" xfId="18398"/>
    <cellStyle name="Normal 5 2 2 4 3 3 3 2" xfId="43273"/>
    <cellStyle name="Normal 5 2 2 4 3 3 4" xfId="30840"/>
    <cellStyle name="Normal 5 2 2 4 3 4" xfId="8867"/>
    <cellStyle name="Normal 5 2 2 4 3 4 2" xfId="21310"/>
    <cellStyle name="Normal 5 2 2 4 3 4 2 2" xfId="46185"/>
    <cellStyle name="Normal 5 2 2 4 3 4 3" xfId="33752"/>
    <cellStyle name="Normal 5 2 2 4 3 5" xfId="12416"/>
    <cellStyle name="Normal 5 2 2 4 3 5 2" xfId="24850"/>
    <cellStyle name="Normal 5 2 2 4 3 5 2 2" xfId="49725"/>
    <cellStyle name="Normal 5 2 2 4 3 5 3" xfId="37292"/>
    <cellStyle name="Normal 5 2 2 4 3 6" xfId="7405"/>
    <cellStyle name="Normal 5 2 2 4 3 6 2" xfId="19853"/>
    <cellStyle name="Normal 5 2 2 4 3 6 2 2" xfId="44728"/>
    <cellStyle name="Normal 5 2 2 4 3 6 3" xfId="32295"/>
    <cellStyle name="Normal 5 2 2 4 3 7" xfId="3849"/>
    <cellStyle name="Normal 5 2 2 4 3 7 2" xfId="16303"/>
    <cellStyle name="Normal 5 2 2 4 3 7 2 2" xfId="41178"/>
    <cellStyle name="Normal 5 2 2 4 3 7 3" xfId="28745"/>
    <cellStyle name="Normal 5 2 2 4 3 8" xfId="14601"/>
    <cellStyle name="Normal 5 2 2 4 3 8 2" xfId="39476"/>
    <cellStyle name="Normal 5 2 2 4 3 9" xfId="27035"/>
    <cellStyle name="Normal 5 2 2 4 4" xfId="2157"/>
    <cellStyle name="Normal 5 2 2 4 4 2" xfId="6192"/>
    <cellStyle name="Normal 5 2 2 4 4 2 2" xfId="11207"/>
    <cellStyle name="Normal 5 2 2 4 4 2 2 2" xfId="23650"/>
    <cellStyle name="Normal 5 2 2 4 4 2 2 2 2" xfId="48525"/>
    <cellStyle name="Normal 5 2 2 4 4 2 2 3" xfId="36092"/>
    <cellStyle name="Normal 5 2 2 4 4 2 3" xfId="18643"/>
    <cellStyle name="Normal 5 2 2 4 4 2 3 2" xfId="43518"/>
    <cellStyle name="Normal 5 2 2 4 4 2 4" xfId="31085"/>
    <cellStyle name="Normal 5 2 2 4 4 3" xfId="12661"/>
    <cellStyle name="Normal 5 2 2 4 4 3 2" xfId="25095"/>
    <cellStyle name="Normal 5 2 2 4 4 3 2 2" xfId="49970"/>
    <cellStyle name="Normal 5 2 2 4 4 3 3" xfId="37537"/>
    <cellStyle name="Normal 5 2 2 4 4 4" xfId="9102"/>
    <cellStyle name="Normal 5 2 2 4 4 4 2" xfId="21545"/>
    <cellStyle name="Normal 5 2 2 4 4 4 2 2" xfId="46420"/>
    <cellStyle name="Normal 5 2 2 4 4 4 3" xfId="33987"/>
    <cellStyle name="Normal 5 2 2 4 4 5" xfId="4084"/>
    <cellStyle name="Normal 5 2 2 4 4 5 2" xfId="16538"/>
    <cellStyle name="Normal 5 2 2 4 4 5 2 2" xfId="41413"/>
    <cellStyle name="Normal 5 2 2 4 4 5 3" xfId="28980"/>
    <cellStyle name="Normal 5 2 2 4 4 6" xfId="14846"/>
    <cellStyle name="Normal 5 2 2 4 4 6 2" xfId="39721"/>
    <cellStyle name="Normal 5 2 2 4 4 7" xfId="27280"/>
    <cellStyle name="Normal 5 2 2 4 5" xfId="1003"/>
    <cellStyle name="Normal 5 2 2 4 5 2" xfId="10162"/>
    <cellStyle name="Normal 5 2 2 4 5 2 2" xfId="22605"/>
    <cellStyle name="Normal 5 2 2 4 5 2 2 2" xfId="47480"/>
    <cellStyle name="Normal 5 2 2 4 5 2 3" xfId="35047"/>
    <cellStyle name="Normal 5 2 2 4 5 3" xfId="5146"/>
    <cellStyle name="Normal 5 2 2 4 5 3 2" xfId="17598"/>
    <cellStyle name="Normal 5 2 2 4 5 3 2 2" xfId="42473"/>
    <cellStyle name="Normal 5 2 2 4 5 3 3" xfId="30040"/>
    <cellStyle name="Normal 5 2 2 4 5 4" xfId="13803"/>
    <cellStyle name="Normal 5 2 2 4 5 4 2" xfId="38678"/>
    <cellStyle name="Normal 5 2 2 4 5 5" xfId="26237"/>
    <cellStyle name="Normal 5 2 2 4 6" xfId="8218"/>
    <cellStyle name="Normal 5 2 2 4 6 2" xfId="20662"/>
    <cellStyle name="Normal 5 2 2 4 6 2 2" xfId="45537"/>
    <cellStyle name="Normal 5 2 2 4 6 3" xfId="33104"/>
    <cellStyle name="Normal 5 2 2 4 7" xfId="11618"/>
    <cellStyle name="Normal 5 2 2 4 7 2" xfId="24052"/>
    <cellStyle name="Normal 5 2 2 4 7 2 2" xfId="48927"/>
    <cellStyle name="Normal 5 2 2 4 7 3" xfId="36494"/>
    <cellStyle name="Normal 5 2 2 4 8" xfId="6695"/>
    <cellStyle name="Normal 5 2 2 4 8 2" xfId="19144"/>
    <cellStyle name="Normal 5 2 2 4 8 2 2" xfId="44019"/>
    <cellStyle name="Normal 5 2 2 4 8 3" xfId="31586"/>
    <cellStyle name="Normal 5 2 2 4 9" xfId="3149"/>
    <cellStyle name="Normal 5 2 2 4 9 2" xfId="15655"/>
    <cellStyle name="Normal 5 2 2 4 9 2 2" xfId="40530"/>
    <cellStyle name="Normal 5 2 2 4 9 3" xfId="28089"/>
    <cellStyle name="Normal 5 2 2 4_Degree data" xfId="2067"/>
    <cellStyle name="Normal 5 2 2 5" xfId="557"/>
    <cellStyle name="Normal 5 2 2 5 2" xfId="1447"/>
    <cellStyle name="Normal 5 2 2 5 2 2" xfId="9551"/>
    <cellStyle name="Normal 5 2 2 5 2 2 2" xfId="21994"/>
    <cellStyle name="Normal 5 2 2 5 2 2 2 2" xfId="46869"/>
    <cellStyle name="Normal 5 2 2 5 2 2 3" xfId="34436"/>
    <cellStyle name="Normal 5 2 2 5 2 3" xfId="4533"/>
    <cellStyle name="Normal 5 2 2 5 2 3 2" xfId="16987"/>
    <cellStyle name="Normal 5 2 2 5 2 3 2 2" xfId="41862"/>
    <cellStyle name="Normal 5 2 2 5 2 3 3" xfId="29429"/>
    <cellStyle name="Normal 5 2 2 5 2 4" xfId="14247"/>
    <cellStyle name="Normal 5 2 2 5 2 4 2" xfId="39122"/>
    <cellStyle name="Normal 5 2 2 5 2 5" xfId="26681"/>
    <cellStyle name="Normal 5 2 2 5 3" xfId="5592"/>
    <cellStyle name="Normal 5 2 2 5 3 2" xfId="10608"/>
    <cellStyle name="Normal 5 2 2 5 3 2 2" xfId="23051"/>
    <cellStyle name="Normal 5 2 2 5 3 2 2 2" xfId="47926"/>
    <cellStyle name="Normal 5 2 2 5 3 2 3" xfId="35493"/>
    <cellStyle name="Normal 5 2 2 5 3 3" xfId="18044"/>
    <cellStyle name="Normal 5 2 2 5 3 3 2" xfId="42919"/>
    <cellStyle name="Normal 5 2 2 5 3 4" xfId="30486"/>
    <cellStyle name="Normal 5 2 2 5 4" xfId="8667"/>
    <cellStyle name="Normal 5 2 2 5 4 2" xfId="21111"/>
    <cellStyle name="Normal 5 2 2 5 4 2 2" xfId="45986"/>
    <cellStyle name="Normal 5 2 2 5 4 3" xfId="33553"/>
    <cellStyle name="Normal 5 2 2 5 5" xfId="12062"/>
    <cellStyle name="Normal 5 2 2 5 5 2" xfId="24496"/>
    <cellStyle name="Normal 5 2 2 5 5 2 2" xfId="49371"/>
    <cellStyle name="Normal 5 2 2 5 5 3" xfId="36938"/>
    <cellStyle name="Normal 5 2 2 5 6" xfId="7144"/>
    <cellStyle name="Normal 5 2 2 5 6 2" xfId="19593"/>
    <cellStyle name="Normal 5 2 2 5 6 2 2" xfId="44468"/>
    <cellStyle name="Normal 5 2 2 5 6 3" xfId="32035"/>
    <cellStyle name="Normal 5 2 2 5 7" xfId="3598"/>
    <cellStyle name="Normal 5 2 2 5 7 2" xfId="16104"/>
    <cellStyle name="Normal 5 2 2 5 7 2 2" xfId="40979"/>
    <cellStyle name="Normal 5 2 2 5 7 3" xfId="28538"/>
    <cellStyle name="Normal 5 2 2 5 8" xfId="13367"/>
    <cellStyle name="Normal 5 2 2 5 8 2" xfId="38242"/>
    <cellStyle name="Normal 5 2 2 5 9" xfId="25801"/>
    <cellStyle name="Normal 5 2 2 6" xfId="1795"/>
    <cellStyle name="Normal 5 2 2 6 2" xfId="4749"/>
    <cellStyle name="Normal 5 2 2 6 2 2" xfId="9766"/>
    <cellStyle name="Normal 5 2 2 6 2 2 2" xfId="22209"/>
    <cellStyle name="Normal 5 2 2 6 2 2 2 2" xfId="47084"/>
    <cellStyle name="Normal 5 2 2 6 2 2 3" xfId="34651"/>
    <cellStyle name="Normal 5 2 2 6 2 3" xfId="17202"/>
    <cellStyle name="Normal 5 2 2 6 2 3 2" xfId="42077"/>
    <cellStyle name="Normal 5 2 2 6 2 4" xfId="29644"/>
    <cellStyle name="Normal 5 2 2 6 3" xfId="5941"/>
    <cellStyle name="Normal 5 2 2 6 3 2" xfId="10956"/>
    <cellStyle name="Normal 5 2 2 6 3 2 2" xfId="23399"/>
    <cellStyle name="Normal 5 2 2 6 3 2 2 2" xfId="48274"/>
    <cellStyle name="Normal 5 2 2 6 3 2 3" xfId="35841"/>
    <cellStyle name="Normal 5 2 2 6 3 3" xfId="18392"/>
    <cellStyle name="Normal 5 2 2 6 3 3 2" xfId="43267"/>
    <cellStyle name="Normal 5 2 2 6 3 4" xfId="30834"/>
    <cellStyle name="Normal 5 2 2 6 4" xfId="8875"/>
    <cellStyle name="Normal 5 2 2 6 4 2" xfId="21318"/>
    <cellStyle name="Normal 5 2 2 6 4 2 2" xfId="46193"/>
    <cellStyle name="Normal 5 2 2 6 4 3" xfId="33760"/>
    <cellStyle name="Normal 5 2 2 6 5" xfId="12410"/>
    <cellStyle name="Normal 5 2 2 6 5 2" xfId="24844"/>
    <cellStyle name="Normal 5 2 2 6 5 2 2" xfId="49719"/>
    <cellStyle name="Normal 5 2 2 6 5 3" xfId="37286"/>
    <cellStyle name="Normal 5 2 2 6 6" xfId="7360"/>
    <cellStyle name="Normal 5 2 2 6 6 2" xfId="19808"/>
    <cellStyle name="Normal 5 2 2 6 6 2 2" xfId="44683"/>
    <cellStyle name="Normal 5 2 2 6 6 3" xfId="32250"/>
    <cellStyle name="Normal 5 2 2 6 7" xfId="3857"/>
    <cellStyle name="Normal 5 2 2 6 7 2" xfId="16311"/>
    <cellStyle name="Normal 5 2 2 6 7 2 2" xfId="41186"/>
    <cellStyle name="Normal 5 2 2 6 7 3" xfId="28753"/>
    <cellStyle name="Normal 5 2 2 6 8" xfId="14595"/>
    <cellStyle name="Normal 5 2 2 6 8 2" xfId="39470"/>
    <cellStyle name="Normal 5 2 2 6 9" xfId="27029"/>
    <cellStyle name="Normal 5 2 2 7" xfId="2108"/>
    <cellStyle name="Normal 5 2 2 7 2" xfId="6147"/>
    <cellStyle name="Normal 5 2 2 7 2 2" xfId="11162"/>
    <cellStyle name="Normal 5 2 2 7 2 2 2" xfId="23605"/>
    <cellStyle name="Normal 5 2 2 7 2 2 2 2" xfId="48480"/>
    <cellStyle name="Normal 5 2 2 7 2 2 3" xfId="36047"/>
    <cellStyle name="Normal 5 2 2 7 2 3" xfId="18598"/>
    <cellStyle name="Normal 5 2 2 7 2 3 2" xfId="43473"/>
    <cellStyle name="Normal 5 2 2 7 2 4" xfId="31040"/>
    <cellStyle name="Normal 5 2 2 7 3" xfId="12616"/>
    <cellStyle name="Normal 5 2 2 7 3 2" xfId="25050"/>
    <cellStyle name="Normal 5 2 2 7 3 2 2" xfId="49925"/>
    <cellStyle name="Normal 5 2 2 7 3 3" xfId="37492"/>
    <cellStyle name="Normal 5 2 2 7 4" xfId="8911"/>
    <cellStyle name="Normal 5 2 2 7 4 2" xfId="21354"/>
    <cellStyle name="Normal 5 2 2 7 4 2 2" xfId="46229"/>
    <cellStyle name="Normal 5 2 2 7 4 3" xfId="33796"/>
    <cellStyle name="Normal 5 2 2 7 5" xfId="3893"/>
    <cellStyle name="Normal 5 2 2 7 5 2" xfId="16347"/>
    <cellStyle name="Normal 5 2 2 7 5 2 2" xfId="41222"/>
    <cellStyle name="Normal 5 2 2 7 5 3" xfId="28789"/>
    <cellStyle name="Normal 5 2 2 7 6" xfId="14801"/>
    <cellStyle name="Normal 5 2 2 7 6 2" xfId="39676"/>
    <cellStyle name="Normal 5 2 2 7 7" xfId="27235"/>
    <cellStyle name="Normal 5 2 2 8" xfId="958"/>
    <cellStyle name="Normal 5 2 2 8 2" xfId="11573"/>
    <cellStyle name="Normal 5 2 2 8 2 2" xfId="24007"/>
    <cellStyle name="Normal 5 2 2 8 2 2 2" xfId="48882"/>
    <cellStyle name="Normal 5 2 2 8 2 3" xfId="36449"/>
    <cellStyle name="Normal 5 2 2 8 3" xfId="10117"/>
    <cellStyle name="Normal 5 2 2 8 3 2" xfId="22560"/>
    <cellStyle name="Normal 5 2 2 8 3 2 2" xfId="47435"/>
    <cellStyle name="Normal 5 2 2 8 3 3" xfId="35002"/>
    <cellStyle name="Normal 5 2 2 8 4" xfId="5101"/>
    <cellStyle name="Normal 5 2 2 8 4 2" xfId="17553"/>
    <cellStyle name="Normal 5 2 2 8 4 2 2" xfId="42428"/>
    <cellStyle name="Normal 5 2 2 8 4 3" xfId="29995"/>
    <cellStyle name="Normal 5 2 2 8 5" xfId="13758"/>
    <cellStyle name="Normal 5 2 2 8 5 2" xfId="38633"/>
    <cellStyle name="Normal 5 2 2 8 6" xfId="26192"/>
    <cellStyle name="Normal 5 2 2 9" xfId="928"/>
    <cellStyle name="Normal 5 2 2 9 2" xfId="7725"/>
    <cellStyle name="Normal 5 2 2 9 2 2" xfId="20171"/>
    <cellStyle name="Normal 5 2 2 9 2 2 2" xfId="45046"/>
    <cellStyle name="Normal 5 2 2 9 2 3" xfId="32613"/>
    <cellStyle name="Normal 5 2 2 9 3" xfId="13728"/>
    <cellStyle name="Normal 5 2 2 9 3 2" xfId="38603"/>
    <cellStyle name="Normal 5 2 2 9 4" xfId="26162"/>
    <cellStyle name="Normal 5 2 2_Degree data" xfId="2014"/>
    <cellStyle name="Normal 5 2 3" xfId="340"/>
    <cellStyle name="Normal 5 2 4" xfId="321"/>
    <cellStyle name="Normal 5 2 4 10" xfId="6551"/>
    <cellStyle name="Normal 5 2 4 10 2" xfId="19000"/>
    <cellStyle name="Normal 5 2 4 10 2 2" xfId="43875"/>
    <cellStyle name="Normal 5 2 4 10 3" xfId="31442"/>
    <cellStyle name="Normal 5 2 4 11" xfId="2719"/>
    <cellStyle name="Normal 5 2 4 11 2" xfId="15237"/>
    <cellStyle name="Normal 5 2 4 11 2 2" xfId="40112"/>
    <cellStyle name="Normal 5 2 4 11 3" xfId="27671"/>
    <cellStyle name="Normal 5 2 4 12" xfId="13138"/>
    <cellStyle name="Normal 5 2 4 12 2" xfId="38013"/>
    <cellStyle name="Normal 5 2 4 13" xfId="25572"/>
    <cellStyle name="Normal 5 2 4 2" xfId="423"/>
    <cellStyle name="Normal 5 2 4 2 10" xfId="13238"/>
    <cellStyle name="Normal 5 2 4 2 10 2" xfId="38113"/>
    <cellStyle name="Normal 5 2 4 2 11" xfId="25672"/>
    <cellStyle name="Normal 5 2 4 2 2" xfId="783"/>
    <cellStyle name="Normal 5 2 4 2 2 2" xfId="1455"/>
    <cellStyle name="Normal 5 2 4 2 2 2 2" xfId="9559"/>
    <cellStyle name="Normal 5 2 4 2 2 2 2 2" xfId="22002"/>
    <cellStyle name="Normal 5 2 4 2 2 2 2 2 2" xfId="46877"/>
    <cellStyle name="Normal 5 2 4 2 2 2 2 3" xfId="34444"/>
    <cellStyle name="Normal 5 2 4 2 2 2 3" xfId="4541"/>
    <cellStyle name="Normal 5 2 4 2 2 2 3 2" xfId="16995"/>
    <cellStyle name="Normal 5 2 4 2 2 2 3 2 2" xfId="41870"/>
    <cellStyle name="Normal 5 2 4 2 2 2 3 3" xfId="29437"/>
    <cellStyle name="Normal 5 2 4 2 2 2 4" xfId="14255"/>
    <cellStyle name="Normal 5 2 4 2 2 2 4 2" xfId="39130"/>
    <cellStyle name="Normal 5 2 4 2 2 2 5" xfId="26689"/>
    <cellStyle name="Normal 5 2 4 2 2 3" xfId="5600"/>
    <cellStyle name="Normal 5 2 4 2 2 3 2" xfId="10616"/>
    <cellStyle name="Normal 5 2 4 2 2 3 2 2" xfId="23059"/>
    <cellStyle name="Normal 5 2 4 2 2 3 2 2 2" xfId="47934"/>
    <cellStyle name="Normal 5 2 4 2 2 3 2 3" xfId="35501"/>
    <cellStyle name="Normal 5 2 4 2 2 3 3" xfId="18052"/>
    <cellStyle name="Normal 5 2 4 2 2 3 3 2" xfId="42927"/>
    <cellStyle name="Normal 5 2 4 2 2 3 4" xfId="30494"/>
    <cellStyle name="Normal 5 2 4 2 2 4" xfId="8675"/>
    <cellStyle name="Normal 5 2 4 2 2 4 2" xfId="21119"/>
    <cellStyle name="Normal 5 2 4 2 2 4 2 2" xfId="45994"/>
    <cellStyle name="Normal 5 2 4 2 2 4 3" xfId="33561"/>
    <cellStyle name="Normal 5 2 4 2 2 5" xfId="12070"/>
    <cellStyle name="Normal 5 2 4 2 2 5 2" xfId="24504"/>
    <cellStyle name="Normal 5 2 4 2 2 5 2 2" xfId="49379"/>
    <cellStyle name="Normal 5 2 4 2 2 5 3" xfId="36946"/>
    <cellStyle name="Normal 5 2 4 2 2 6" xfId="7152"/>
    <cellStyle name="Normal 5 2 4 2 2 6 2" xfId="19601"/>
    <cellStyle name="Normal 5 2 4 2 2 6 2 2" xfId="44476"/>
    <cellStyle name="Normal 5 2 4 2 2 6 3" xfId="32043"/>
    <cellStyle name="Normal 5 2 4 2 2 7" xfId="3606"/>
    <cellStyle name="Normal 5 2 4 2 2 7 2" xfId="16112"/>
    <cellStyle name="Normal 5 2 4 2 2 7 2 2" xfId="40987"/>
    <cellStyle name="Normal 5 2 4 2 2 7 3" xfId="28546"/>
    <cellStyle name="Normal 5 2 4 2 2 8" xfId="13585"/>
    <cellStyle name="Normal 5 2 4 2 2 8 2" xfId="38460"/>
    <cellStyle name="Normal 5 2 4 2 2 9" xfId="26019"/>
    <cellStyle name="Normal 5 2 4 2 3" xfId="1803"/>
    <cellStyle name="Normal 5 2 4 2 3 2" xfId="4967"/>
    <cellStyle name="Normal 5 2 4 2 3 2 2" xfId="9984"/>
    <cellStyle name="Normal 5 2 4 2 3 2 2 2" xfId="22427"/>
    <cellStyle name="Normal 5 2 4 2 3 2 2 2 2" xfId="47302"/>
    <cellStyle name="Normal 5 2 4 2 3 2 2 3" xfId="34869"/>
    <cellStyle name="Normal 5 2 4 2 3 2 3" xfId="17420"/>
    <cellStyle name="Normal 5 2 4 2 3 2 3 2" xfId="42295"/>
    <cellStyle name="Normal 5 2 4 2 3 2 4" xfId="29862"/>
    <cellStyle name="Normal 5 2 4 2 3 3" xfId="5949"/>
    <cellStyle name="Normal 5 2 4 2 3 3 2" xfId="10964"/>
    <cellStyle name="Normal 5 2 4 2 3 3 2 2" xfId="23407"/>
    <cellStyle name="Normal 5 2 4 2 3 3 2 2 2" xfId="48282"/>
    <cellStyle name="Normal 5 2 4 2 3 3 2 3" xfId="35849"/>
    <cellStyle name="Normal 5 2 4 2 3 3 3" xfId="18400"/>
    <cellStyle name="Normal 5 2 4 2 3 3 3 2" xfId="43275"/>
    <cellStyle name="Normal 5 2 4 2 3 3 4" xfId="30842"/>
    <cellStyle name="Normal 5 2 4 2 3 4" xfId="8391"/>
    <cellStyle name="Normal 5 2 4 2 3 4 2" xfId="20835"/>
    <cellStyle name="Normal 5 2 4 2 3 4 2 2" xfId="45710"/>
    <cellStyle name="Normal 5 2 4 2 3 4 3" xfId="33277"/>
    <cellStyle name="Normal 5 2 4 2 3 5" xfId="12418"/>
    <cellStyle name="Normal 5 2 4 2 3 5 2" xfId="24852"/>
    <cellStyle name="Normal 5 2 4 2 3 5 2 2" xfId="49727"/>
    <cellStyle name="Normal 5 2 4 2 3 5 3" xfId="37294"/>
    <cellStyle name="Normal 5 2 4 2 3 6" xfId="7578"/>
    <cellStyle name="Normal 5 2 4 2 3 6 2" xfId="20026"/>
    <cellStyle name="Normal 5 2 4 2 3 6 2 2" xfId="44901"/>
    <cellStyle name="Normal 5 2 4 2 3 6 3" xfId="32468"/>
    <cellStyle name="Normal 5 2 4 2 3 7" xfId="3322"/>
    <cellStyle name="Normal 5 2 4 2 3 7 2" xfId="15828"/>
    <cellStyle name="Normal 5 2 4 2 3 7 2 2" xfId="40703"/>
    <cellStyle name="Normal 5 2 4 2 3 7 3" xfId="28262"/>
    <cellStyle name="Normal 5 2 4 2 3 8" xfId="14603"/>
    <cellStyle name="Normal 5 2 4 2 3 8 2" xfId="39478"/>
    <cellStyle name="Normal 5 2 4 2 3 9" xfId="27037"/>
    <cellStyle name="Normal 5 2 4 2 4" xfId="2341"/>
    <cellStyle name="Normal 5 2 4 2 4 2" xfId="6365"/>
    <cellStyle name="Normal 5 2 4 2 4 2 2" xfId="11380"/>
    <cellStyle name="Normal 5 2 4 2 4 2 2 2" xfId="23823"/>
    <cellStyle name="Normal 5 2 4 2 4 2 2 2 2" xfId="48698"/>
    <cellStyle name="Normal 5 2 4 2 4 2 2 3" xfId="36265"/>
    <cellStyle name="Normal 5 2 4 2 4 2 3" xfId="18816"/>
    <cellStyle name="Normal 5 2 4 2 4 2 3 2" xfId="43691"/>
    <cellStyle name="Normal 5 2 4 2 4 2 4" xfId="31258"/>
    <cellStyle name="Normal 5 2 4 2 4 3" xfId="12834"/>
    <cellStyle name="Normal 5 2 4 2 4 3 2" xfId="25268"/>
    <cellStyle name="Normal 5 2 4 2 4 3 2 2" xfId="50143"/>
    <cellStyle name="Normal 5 2 4 2 4 3 3" xfId="37710"/>
    <cellStyle name="Normal 5 2 4 2 4 4" xfId="9275"/>
    <cellStyle name="Normal 5 2 4 2 4 4 2" xfId="21718"/>
    <cellStyle name="Normal 5 2 4 2 4 4 2 2" xfId="46593"/>
    <cellStyle name="Normal 5 2 4 2 4 4 3" xfId="34160"/>
    <cellStyle name="Normal 5 2 4 2 4 5" xfId="4257"/>
    <cellStyle name="Normal 5 2 4 2 4 5 2" xfId="16711"/>
    <cellStyle name="Normal 5 2 4 2 4 5 2 2" xfId="41586"/>
    <cellStyle name="Normal 5 2 4 2 4 5 3" xfId="29153"/>
    <cellStyle name="Normal 5 2 4 2 4 6" xfId="15019"/>
    <cellStyle name="Normal 5 2 4 2 4 6 2" xfId="39894"/>
    <cellStyle name="Normal 5 2 4 2 4 7" xfId="27453"/>
    <cellStyle name="Normal 5 2 4 2 5" xfId="1176"/>
    <cellStyle name="Normal 5 2 4 2 5 2" xfId="10337"/>
    <cellStyle name="Normal 5 2 4 2 5 2 2" xfId="22780"/>
    <cellStyle name="Normal 5 2 4 2 5 2 2 2" xfId="47655"/>
    <cellStyle name="Normal 5 2 4 2 5 2 3" xfId="35222"/>
    <cellStyle name="Normal 5 2 4 2 5 3" xfId="5321"/>
    <cellStyle name="Normal 5 2 4 2 5 3 2" xfId="17773"/>
    <cellStyle name="Normal 5 2 4 2 5 3 2 2" xfId="42648"/>
    <cellStyle name="Normal 5 2 4 2 5 3 3" xfId="30215"/>
    <cellStyle name="Normal 5 2 4 2 5 4" xfId="13976"/>
    <cellStyle name="Normal 5 2 4 2 5 4 2" xfId="38851"/>
    <cellStyle name="Normal 5 2 4 2 5 5" xfId="26410"/>
    <cellStyle name="Normal 5 2 4 2 6" xfId="7898"/>
    <cellStyle name="Normal 5 2 4 2 6 2" xfId="20344"/>
    <cellStyle name="Normal 5 2 4 2 6 2 2" xfId="45219"/>
    <cellStyle name="Normal 5 2 4 2 6 3" xfId="32786"/>
    <cellStyle name="Normal 5 2 4 2 7" xfId="11791"/>
    <cellStyle name="Normal 5 2 4 2 7 2" xfId="24225"/>
    <cellStyle name="Normal 5 2 4 2 7 2 2" xfId="49100"/>
    <cellStyle name="Normal 5 2 4 2 7 3" xfId="36667"/>
    <cellStyle name="Normal 5 2 4 2 8" xfId="6868"/>
    <cellStyle name="Normal 5 2 4 2 8 2" xfId="19317"/>
    <cellStyle name="Normal 5 2 4 2 8 2 2" xfId="44192"/>
    <cellStyle name="Normal 5 2 4 2 8 3" xfId="31759"/>
    <cellStyle name="Normal 5 2 4 2 9" xfId="2819"/>
    <cellStyle name="Normal 5 2 4 2 9 2" xfId="15337"/>
    <cellStyle name="Normal 5 2 4 2 9 2 2" xfId="40212"/>
    <cellStyle name="Normal 5 2 4 2 9 3" xfId="27771"/>
    <cellStyle name="Normal 5 2 4 2_Degree data" xfId="2058"/>
    <cellStyle name="Normal 5 2 4 3" xfId="682"/>
    <cellStyle name="Normal 5 2 4 3 2" xfId="1454"/>
    <cellStyle name="Normal 5 2 4 3 2 2" xfId="9175"/>
    <cellStyle name="Normal 5 2 4 3 2 2 2" xfId="21618"/>
    <cellStyle name="Normal 5 2 4 3 2 2 2 2" xfId="46493"/>
    <cellStyle name="Normal 5 2 4 3 2 2 3" xfId="34060"/>
    <cellStyle name="Normal 5 2 4 3 2 3" xfId="4157"/>
    <cellStyle name="Normal 5 2 4 3 2 3 2" xfId="16611"/>
    <cellStyle name="Normal 5 2 4 3 2 3 2 2" xfId="41486"/>
    <cellStyle name="Normal 5 2 4 3 2 3 3" xfId="29053"/>
    <cellStyle name="Normal 5 2 4 3 2 4" xfId="14254"/>
    <cellStyle name="Normal 5 2 4 3 2 4 2" xfId="39129"/>
    <cellStyle name="Normal 5 2 4 3 2 5" xfId="26688"/>
    <cellStyle name="Normal 5 2 4 3 3" xfId="5599"/>
    <cellStyle name="Normal 5 2 4 3 3 2" xfId="10615"/>
    <cellStyle name="Normal 5 2 4 3 3 2 2" xfId="23058"/>
    <cellStyle name="Normal 5 2 4 3 3 2 2 2" xfId="47933"/>
    <cellStyle name="Normal 5 2 4 3 3 2 3" xfId="35500"/>
    <cellStyle name="Normal 5 2 4 3 3 3" xfId="18051"/>
    <cellStyle name="Normal 5 2 4 3 3 3 2" xfId="42926"/>
    <cellStyle name="Normal 5 2 4 3 3 4" xfId="30493"/>
    <cellStyle name="Normal 5 2 4 3 4" xfId="8291"/>
    <cellStyle name="Normal 5 2 4 3 4 2" xfId="20735"/>
    <cellStyle name="Normal 5 2 4 3 4 2 2" xfId="45610"/>
    <cellStyle name="Normal 5 2 4 3 4 3" xfId="33177"/>
    <cellStyle name="Normal 5 2 4 3 5" xfId="12069"/>
    <cellStyle name="Normal 5 2 4 3 5 2" xfId="24503"/>
    <cellStyle name="Normal 5 2 4 3 5 2 2" xfId="49378"/>
    <cellStyle name="Normal 5 2 4 3 5 3" xfId="36945"/>
    <cellStyle name="Normal 5 2 4 3 6" xfId="6768"/>
    <cellStyle name="Normal 5 2 4 3 6 2" xfId="19217"/>
    <cellStyle name="Normal 5 2 4 3 6 2 2" xfId="44092"/>
    <cellStyle name="Normal 5 2 4 3 6 3" xfId="31659"/>
    <cellStyle name="Normal 5 2 4 3 7" xfId="3222"/>
    <cellStyle name="Normal 5 2 4 3 7 2" xfId="15728"/>
    <cellStyle name="Normal 5 2 4 3 7 2 2" xfId="40603"/>
    <cellStyle name="Normal 5 2 4 3 7 3" xfId="28162"/>
    <cellStyle name="Normal 5 2 4 3 8" xfId="13485"/>
    <cellStyle name="Normal 5 2 4 3 8 2" xfId="38360"/>
    <cellStyle name="Normal 5 2 4 3 9" xfId="25919"/>
    <cellStyle name="Normal 5 2 4 4" xfId="1802"/>
    <cellStyle name="Normal 5 2 4 4 2" xfId="4540"/>
    <cellStyle name="Normal 5 2 4 4 2 2" xfId="9558"/>
    <cellStyle name="Normal 5 2 4 4 2 2 2" xfId="22001"/>
    <cellStyle name="Normal 5 2 4 4 2 2 2 2" xfId="46876"/>
    <cellStyle name="Normal 5 2 4 4 2 2 3" xfId="34443"/>
    <cellStyle name="Normal 5 2 4 4 2 3" xfId="16994"/>
    <cellStyle name="Normal 5 2 4 4 2 3 2" xfId="41869"/>
    <cellStyle name="Normal 5 2 4 4 2 4" xfId="29436"/>
    <cellStyle name="Normal 5 2 4 4 3" xfId="5948"/>
    <cellStyle name="Normal 5 2 4 4 3 2" xfId="10963"/>
    <cellStyle name="Normal 5 2 4 4 3 2 2" xfId="23406"/>
    <cellStyle name="Normal 5 2 4 4 3 2 2 2" xfId="48281"/>
    <cellStyle name="Normal 5 2 4 4 3 2 3" xfId="35848"/>
    <cellStyle name="Normal 5 2 4 4 3 3" xfId="18399"/>
    <cellStyle name="Normal 5 2 4 4 3 3 2" xfId="43274"/>
    <cellStyle name="Normal 5 2 4 4 3 4" xfId="30841"/>
    <cellStyle name="Normal 5 2 4 4 4" xfId="8674"/>
    <cellStyle name="Normal 5 2 4 4 4 2" xfId="21118"/>
    <cellStyle name="Normal 5 2 4 4 4 2 2" xfId="45993"/>
    <cellStyle name="Normal 5 2 4 4 4 3" xfId="33560"/>
    <cellStyle name="Normal 5 2 4 4 5" xfId="12417"/>
    <cellStyle name="Normal 5 2 4 4 5 2" xfId="24851"/>
    <cellStyle name="Normal 5 2 4 4 5 2 2" xfId="49726"/>
    <cellStyle name="Normal 5 2 4 4 5 3" xfId="37293"/>
    <cellStyle name="Normal 5 2 4 4 6" xfId="7151"/>
    <cellStyle name="Normal 5 2 4 4 6 2" xfId="19600"/>
    <cellStyle name="Normal 5 2 4 4 6 2 2" xfId="44475"/>
    <cellStyle name="Normal 5 2 4 4 6 3" xfId="32042"/>
    <cellStyle name="Normal 5 2 4 4 7" xfId="3605"/>
    <cellStyle name="Normal 5 2 4 4 7 2" xfId="16111"/>
    <cellStyle name="Normal 5 2 4 4 7 2 2" xfId="40986"/>
    <cellStyle name="Normal 5 2 4 4 7 3" xfId="28545"/>
    <cellStyle name="Normal 5 2 4 4 8" xfId="14602"/>
    <cellStyle name="Normal 5 2 4 4 8 2" xfId="39477"/>
    <cellStyle name="Normal 5 2 4 4 9" xfId="27036"/>
    <cellStyle name="Normal 5 2 4 5" xfId="2239"/>
    <cellStyle name="Normal 5 2 4 5 2" xfId="4867"/>
    <cellStyle name="Normal 5 2 4 5 2 2" xfId="9884"/>
    <cellStyle name="Normal 5 2 4 5 2 2 2" xfId="22327"/>
    <cellStyle name="Normal 5 2 4 5 2 2 2 2" xfId="47202"/>
    <cellStyle name="Normal 5 2 4 5 2 2 3" xfId="34769"/>
    <cellStyle name="Normal 5 2 4 5 2 3" xfId="17320"/>
    <cellStyle name="Normal 5 2 4 5 2 3 2" xfId="42195"/>
    <cellStyle name="Normal 5 2 4 5 2 4" xfId="29762"/>
    <cellStyle name="Normal 5 2 4 5 3" xfId="6265"/>
    <cellStyle name="Normal 5 2 4 5 3 2" xfId="11280"/>
    <cellStyle name="Normal 5 2 4 5 3 2 2" xfId="23723"/>
    <cellStyle name="Normal 5 2 4 5 3 2 2 2" xfId="48598"/>
    <cellStyle name="Normal 5 2 4 5 3 2 3" xfId="36165"/>
    <cellStyle name="Normal 5 2 4 5 3 3" xfId="18716"/>
    <cellStyle name="Normal 5 2 4 5 3 3 2" xfId="43591"/>
    <cellStyle name="Normal 5 2 4 5 3 4" xfId="31158"/>
    <cellStyle name="Normal 5 2 4 5 4" xfId="8072"/>
    <cellStyle name="Normal 5 2 4 5 4 2" xfId="20518"/>
    <cellStyle name="Normal 5 2 4 5 4 2 2" xfId="45393"/>
    <cellStyle name="Normal 5 2 4 5 4 3" xfId="32960"/>
    <cellStyle name="Normal 5 2 4 5 5" xfId="12734"/>
    <cellStyle name="Normal 5 2 4 5 5 2" xfId="25168"/>
    <cellStyle name="Normal 5 2 4 5 5 2 2" xfId="50043"/>
    <cellStyle name="Normal 5 2 4 5 5 3" xfId="37610"/>
    <cellStyle name="Normal 5 2 4 5 6" xfId="7478"/>
    <cellStyle name="Normal 5 2 4 5 6 2" xfId="19926"/>
    <cellStyle name="Normal 5 2 4 5 6 2 2" xfId="44801"/>
    <cellStyle name="Normal 5 2 4 5 6 3" xfId="32368"/>
    <cellStyle name="Normal 5 2 4 5 7" xfId="3001"/>
    <cellStyle name="Normal 5 2 4 5 7 2" xfId="15511"/>
    <cellStyle name="Normal 5 2 4 5 7 2 2" xfId="40386"/>
    <cellStyle name="Normal 5 2 4 5 7 3" xfId="27945"/>
    <cellStyle name="Normal 5 2 4 5 8" xfId="14919"/>
    <cellStyle name="Normal 5 2 4 5 8 2" xfId="39794"/>
    <cellStyle name="Normal 5 2 4 5 9" xfId="27353"/>
    <cellStyle name="Normal 5 2 4 6" xfId="1076"/>
    <cellStyle name="Normal 5 2 4 6 2" xfId="8958"/>
    <cellStyle name="Normal 5 2 4 6 2 2" xfId="21401"/>
    <cellStyle name="Normal 5 2 4 6 2 2 2" xfId="46276"/>
    <cellStyle name="Normal 5 2 4 6 2 3" xfId="33843"/>
    <cellStyle name="Normal 5 2 4 6 3" xfId="3940"/>
    <cellStyle name="Normal 5 2 4 6 3 2" xfId="16394"/>
    <cellStyle name="Normal 5 2 4 6 3 2 2" xfId="41269"/>
    <cellStyle name="Normal 5 2 4 6 3 3" xfId="28836"/>
    <cellStyle name="Normal 5 2 4 6 4" xfId="13876"/>
    <cellStyle name="Normal 5 2 4 6 4 2" xfId="38751"/>
    <cellStyle name="Normal 5 2 4 6 5" xfId="26310"/>
    <cellStyle name="Normal 5 2 4 7" xfId="5221"/>
    <cellStyle name="Normal 5 2 4 7 2" xfId="10237"/>
    <cellStyle name="Normal 5 2 4 7 2 2" xfId="22680"/>
    <cellStyle name="Normal 5 2 4 7 2 2 2" xfId="47555"/>
    <cellStyle name="Normal 5 2 4 7 2 3" xfId="35122"/>
    <cellStyle name="Normal 5 2 4 7 3" xfId="17673"/>
    <cellStyle name="Normal 5 2 4 7 3 2" xfId="42548"/>
    <cellStyle name="Normal 5 2 4 7 4" xfId="30115"/>
    <cellStyle name="Normal 5 2 4 8" xfId="7798"/>
    <cellStyle name="Normal 5 2 4 8 2" xfId="20244"/>
    <cellStyle name="Normal 5 2 4 8 2 2" xfId="45119"/>
    <cellStyle name="Normal 5 2 4 8 3" xfId="32686"/>
    <cellStyle name="Normal 5 2 4 9" xfId="11691"/>
    <cellStyle name="Normal 5 2 4 9 2" xfId="24125"/>
    <cellStyle name="Normal 5 2 4 9 2 2" xfId="49000"/>
    <cellStyle name="Normal 5 2 4 9 3" xfId="36567"/>
    <cellStyle name="Normal 5 2 4_Degree data" xfId="2059"/>
    <cellStyle name="Normal 5 2 5" xfId="261"/>
    <cellStyle name="Normal 5 2 5 10" xfId="6601"/>
    <cellStyle name="Normal 5 2 5 10 2" xfId="19050"/>
    <cellStyle name="Normal 5 2 5 10 2 2" xfId="43925"/>
    <cellStyle name="Normal 5 2 5 10 3" xfId="31492"/>
    <cellStyle name="Normal 5 2 5 11" xfId="2664"/>
    <cellStyle name="Normal 5 2 5 11 2" xfId="15182"/>
    <cellStyle name="Normal 5 2 5 11 2 2" xfId="40057"/>
    <cellStyle name="Normal 5 2 5 11 3" xfId="27616"/>
    <cellStyle name="Normal 5 2 5 12" xfId="13083"/>
    <cellStyle name="Normal 5 2 5 12 2" xfId="37958"/>
    <cellStyle name="Normal 5 2 5 13" xfId="25517"/>
    <cellStyle name="Normal 5 2 5 2" xfId="475"/>
    <cellStyle name="Normal 5 2 5 2 10" xfId="13288"/>
    <cellStyle name="Normal 5 2 5 2 10 2" xfId="38163"/>
    <cellStyle name="Normal 5 2 5 2 11" xfId="25722"/>
    <cellStyle name="Normal 5 2 5 2 2" xfId="834"/>
    <cellStyle name="Normal 5 2 5 2 2 2" xfId="1457"/>
    <cellStyle name="Normal 5 2 5 2 2 2 2" xfId="9561"/>
    <cellStyle name="Normal 5 2 5 2 2 2 2 2" xfId="22004"/>
    <cellStyle name="Normal 5 2 5 2 2 2 2 2 2" xfId="46879"/>
    <cellStyle name="Normal 5 2 5 2 2 2 2 3" xfId="34446"/>
    <cellStyle name="Normal 5 2 5 2 2 2 3" xfId="4543"/>
    <cellStyle name="Normal 5 2 5 2 2 2 3 2" xfId="16997"/>
    <cellStyle name="Normal 5 2 5 2 2 2 3 2 2" xfId="41872"/>
    <cellStyle name="Normal 5 2 5 2 2 2 3 3" xfId="29439"/>
    <cellStyle name="Normal 5 2 5 2 2 2 4" xfId="14257"/>
    <cellStyle name="Normal 5 2 5 2 2 2 4 2" xfId="39132"/>
    <cellStyle name="Normal 5 2 5 2 2 2 5" xfId="26691"/>
    <cellStyle name="Normal 5 2 5 2 2 3" xfId="5602"/>
    <cellStyle name="Normal 5 2 5 2 2 3 2" xfId="10618"/>
    <cellStyle name="Normal 5 2 5 2 2 3 2 2" xfId="23061"/>
    <cellStyle name="Normal 5 2 5 2 2 3 2 2 2" xfId="47936"/>
    <cellStyle name="Normal 5 2 5 2 2 3 2 3" xfId="35503"/>
    <cellStyle name="Normal 5 2 5 2 2 3 3" xfId="18054"/>
    <cellStyle name="Normal 5 2 5 2 2 3 3 2" xfId="42929"/>
    <cellStyle name="Normal 5 2 5 2 2 3 4" xfId="30496"/>
    <cellStyle name="Normal 5 2 5 2 2 4" xfId="8677"/>
    <cellStyle name="Normal 5 2 5 2 2 4 2" xfId="21121"/>
    <cellStyle name="Normal 5 2 5 2 2 4 2 2" xfId="45996"/>
    <cellStyle name="Normal 5 2 5 2 2 4 3" xfId="33563"/>
    <cellStyle name="Normal 5 2 5 2 2 5" xfId="12072"/>
    <cellStyle name="Normal 5 2 5 2 2 5 2" xfId="24506"/>
    <cellStyle name="Normal 5 2 5 2 2 5 2 2" xfId="49381"/>
    <cellStyle name="Normal 5 2 5 2 2 5 3" xfId="36948"/>
    <cellStyle name="Normal 5 2 5 2 2 6" xfId="7154"/>
    <cellStyle name="Normal 5 2 5 2 2 6 2" xfId="19603"/>
    <cellStyle name="Normal 5 2 5 2 2 6 2 2" xfId="44478"/>
    <cellStyle name="Normal 5 2 5 2 2 6 3" xfId="32045"/>
    <cellStyle name="Normal 5 2 5 2 2 7" xfId="3608"/>
    <cellStyle name="Normal 5 2 5 2 2 7 2" xfId="16114"/>
    <cellStyle name="Normal 5 2 5 2 2 7 2 2" xfId="40989"/>
    <cellStyle name="Normal 5 2 5 2 2 7 3" xfId="28548"/>
    <cellStyle name="Normal 5 2 5 2 2 8" xfId="13635"/>
    <cellStyle name="Normal 5 2 5 2 2 8 2" xfId="38510"/>
    <cellStyle name="Normal 5 2 5 2 2 9" xfId="26069"/>
    <cellStyle name="Normal 5 2 5 2 3" xfId="1805"/>
    <cellStyle name="Normal 5 2 5 2 3 2" xfId="5017"/>
    <cellStyle name="Normal 5 2 5 2 3 2 2" xfId="10034"/>
    <cellStyle name="Normal 5 2 5 2 3 2 2 2" xfId="22477"/>
    <cellStyle name="Normal 5 2 5 2 3 2 2 2 2" xfId="47352"/>
    <cellStyle name="Normal 5 2 5 2 3 2 2 3" xfId="34919"/>
    <cellStyle name="Normal 5 2 5 2 3 2 3" xfId="17470"/>
    <cellStyle name="Normal 5 2 5 2 3 2 3 2" xfId="42345"/>
    <cellStyle name="Normal 5 2 5 2 3 2 4" xfId="29912"/>
    <cellStyle name="Normal 5 2 5 2 3 3" xfId="5951"/>
    <cellStyle name="Normal 5 2 5 2 3 3 2" xfId="10966"/>
    <cellStyle name="Normal 5 2 5 2 3 3 2 2" xfId="23409"/>
    <cellStyle name="Normal 5 2 5 2 3 3 2 2 2" xfId="48284"/>
    <cellStyle name="Normal 5 2 5 2 3 3 2 3" xfId="35851"/>
    <cellStyle name="Normal 5 2 5 2 3 3 3" xfId="18402"/>
    <cellStyle name="Normal 5 2 5 2 3 3 3 2" xfId="43277"/>
    <cellStyle name="Normal 5 2 5 2 3 3 4" xfId="30844"/>
    <cellStyle name="Normal 5 2 5 2 3 4" xfId="8441"/>
    <cellStyle name="Normal 5 2 5 2 3 4 2" xfId="20885"/>
    <cellStyle name="Normal 5 2 5 2 3 4 2 2" xfId="45760"/>
    <cellStyle name="Normal 5 2 5 2 3 4 3" xfId="33327"/>
    <cellStyle name="Normal 5 2 5 2 3 5" xfId="12420"/>
    <cellStyle name="Normal 5 2 5 2 3 5 2" xfId="24854"/>
    <cellStyle name="Normal 5 2 5 2 3 5 2 2" xfId="49729"/>
    <cellStyle name="Normal 5 2 5 2 3 5 3" xfId="37296"/>
    <cellStyle name="Normal 5 2 5 2 3 6" xfId="7628"/>
    <cellStyle name="Normal 5 2 5 2 3 6 2" xfId="20076"/>
    <cellStyle name="Normal 5 2 5 2 3 6 2 2" xfId="44951"/>
    <cellStyle name="Normal 5 2 5 2 3 6 3" xfId="32518"/>
    <cellStyle name="Normal 5 2 5 2 3 7" xfId="3372"/>
    <cellStyle name="Normal 5 2 5 2 3 7 2" xfId="15878"/>
    <cellStyle name="Normal 5 2 5 2 3 7 2 2" xfId="40753"/>
    <cellStyle name="Normal 5 2 5 2 3 7 3" xfId="28312"/>
    <cellStyle name="Normal 5 2 5 2 3 8" xfId="14605"/>
    <cellStyle name="Normal 5 2 5 2 3 8 2" xfId="39480"/>
    <cellStyle name="Normal 5 2 5 2 3 9" xfId="27039"/>
    <cellStyle name="Normal 5 2 5 2 4" xfId="2393"/>
    <cellStyle name="Normal 5 2 5 2 4 2" xfId="6415"/>
    <cellStyle name="Normal 5 2 5 2 4 2 2" xfId="11430"/>
    <cellStyle name="Normal 5 2 5 2 4 2 2 2" xfId="23873"/>
    <cellStyle name="Normal 5 2 5 2 4 2 2 2 2" xfId="48748"/>
    <cellStyle name="Normal 5 2 5 2 4 2 2 3" xfId="36315"/>
    <cellStyle name="Normal 5 2 5 2 4 2 3" xfId="18866"/>
    <cellStyle name="Normal 5 2 5 2 4 2 3 2" xfId="43741"/>
    <cellStyle name="Normal 5 2 5 2 4 2 4" xfId="31308"/>
    <cellStyle name="Normal 5 2 5 2 4 3" xfId="12884"/>
    <cellStyle name="Normal 5 2 5 2 4 3 2" xfId="25318"/>
    <cellStyle name="Normal 5 2 5 2 4 3 2 2" xfId="50193"/>
    <cellStyle name="Normal 5 2 5 2 4 3 3" xfId="37760"/>
    <cellStyle name="Normal 5 2 5 2 4 4" xfId="9325"/>
    <cellStyle name="Normal 5 2 5 2 4 4 2" xfId="21768"/>
    <cellStyle name="Normal 5 2 5 2 4 4 2 2" xfId="46643"/>
    <cellStyle name="Normal 5 2 5 2 4 4 3" xfId="34210"/>
    <cellStyle name="Normal 5 2 5 2 4 5" xfId="4307"/>
    <cellStyle name="Normal 5 2 5 2 4 5 2" xfId="16761"/>
    <cellStyle name="Normal 5 2 5 2 4 5 2 2" xfId="41636"/>
    <cellStyle name="Normal 5 2 5 2 4 5 3" xfId="29203"/>
    <cellStyle name="Normal 5 2 5 2 4 6" xfId="15069"/>
    <cellStyle name="Normal 5 2 5 2 4 6 2" xfId="39944"/>
    <cellStyle name="Normal 5 2 5 2 4 7" xfId="27503"/>
    <cellStyle name="Normal 5 2 5 2 5" xfId="1226"/>
    <cellStyle name="Normal 5 2 5 2 5 2" xfId="10387"/>
    <cellStyle name="Normal 5 2 5 2 5 2 2" xfId="22830"/>
    <cellStyle name="Normal 5 2 5 2 5 2 2 2" xfId="47705"/>
    <cellStyle name="Normal 5 2 5 2 5 2 3" xfId="35272"/>
    <cellStyle name="Normal 5 2 5 2 5 3" xfId="5371"/>
    <cellStyle name="Normal 5 2 5 2 5 3 2" xfId="17823"/>
    <cellStyle name="Normal 5 2 5 2 5 3 2 2" xfId="42698"/>
    <cellStyle name="Normal 5 2 5 2 5 3 3" xfId="30265"/>
    <cellStyle name="Normal 5 2 5 2 5 4" xfId="14026"/>
    <cellStyle name="Normal 5 2 5 2 5 4 2" xfId="38901"/>
    <cellStyle name="Normal 5 2 5 2 5 5" xfId="26460"/>
    <cellStyle name="Normal 5 2 5 2 6" xfId="7948"/>
    <cellStyle name="Normal 5 2 5 2 6 2" xfId="20394"/>
    <cellStyle name="Normal 5 2 5 2 6 2 2" xfId="45269"/>
    <cellStyle name="Normal 5 2 5 2 6 3" xfId="32836"/>
    <cellStyle name="Normal 5 2 5 2 7" xfId="11841"/>
    <cellStyle name="Normal 5 2 5 2 7 2" xfId="24275"/>
    <cellStyle name="Normal 5 2 5 2 7 2 2" xfId="49150"/>
    <cellStyle name="Normal 5 2 5 2 7 3" xfId="36717"/>
    <cellStyle name="Normal 5 2 5 2 8" xfId="6918"/>
    <cellStyle name="Normal 5 2 5 2 8 2" xfId="19367"/>
    <cellStyle name="Normal 5 2 5 2 8 2 2" xfId="44242"/>
    <cellStyle name="Normal 5 2 5 2 8 3" xfId="31809"/>
    <cellStyle name="Normal 5 2 5 2 9" xfId="2869"/>
    <cellStyle name="Normal 5 2 5 2 9 2" xfId="15387"/>
    <cellStyle name="Normal 5 2 5 2 9 2 2" xfId="40262"/>
    <cellStyle name="Normal 5 2 5 2 9 3" xfId="27821"/>
    <cellStyle name="Normal 5 2 5 2_Degree data" xfId="2028"/>
    <cellStyle name="Normal 5 2 5 3" xfId="623"/>
    <cellStyle name="Normal 5 2 5 3 2" xfId="1456"/>
    <cellStyle name="Normal 5 2 5 3 2 2" xfId="9120"/>
    <cellStyle name="Normal 5 2 5 3 2 2 2" xfId="21563"/>
    <cellStyle name="Normal 5 2 5 3 2 2 2 2" xfId="46438"/>
    <cellStyle name="Normal 5 2 5 3 2 2 3" xfId="34005"/>
    <cellStyle name="Normal 5 2 5 3 2 3" xfId="4102"/>
    <cellStyle name="Normal 5 2 5 3 2 3 2" xfId="16556"/>
    <cellStyle name="Normal 5 2 5 3 2 3 2 2" xfId="41431"/>
    <cellStyle name="Normal 5 2 5 3 2 3 3" xfId="28998"/>
    <cellStyle name="Normal 5 2 5 3 2 4" xfId="14256"/>
    <cellStyle name="Normal 5 2 5 3 2 4 2" xfId="39131"/>
    <cellStyle name="Normal 5 2 5 3 2 5" xfId="26690"/>
    <cellStyle name="Normal 5 2 5 3 3" xfId="5601"/>
    <cellStyle name="Normal 5 2 5 3 3 2" xfId="10617"/>
    <cellStyle name="Normal 5 2 5 3 3 2 2" xfId="23060"/>
    <cellStyle name="Normal 5 2 5 3 3 2 2 2" xfId="47935"/>
    <cellStyle name="Normal 5 2 5 3 3 2 3" xfId="35502"/>
    <cellStyle name="Normal 5 2 5 3 3 3" xfId="18053"/>
    <cellStyle name="Normal 5 2 5 3 3 3 2" xfId="42928"/>
    <cellStyle name="Normal 5 2 5 3 3 4" xfId="30495"/>
    <cellStyle name="Normal 5 2 5 3 4" xfId="8236"/>
    <cellStyle name="Normal 5 2 5 3 4 2" xfId="20680"/>
    <cellStyle name="Normal 5 2 5 3 4 2 2" xfId="45555"/>
    <cellStyle name="Normal 5 2 5 3 4 3" xfId="33122"/>
    <cellStyle name="Normal 5 2 5 3 5" xfId="12071"/>
    <cellStyle name="Normal 5 2 5 3 5 2" xfId="24505"/>
    <cellStyle name="Normal 5 2 5 3 5 2 2" xfId="49380"/>
    <cellStyle name="Normal 5 2 5 3 5 3" xfId="36947"/>
    <cellStyle name="Normal 5 2 5 3 6" xfId="6713"/>
    <cellStyle name="Normal 5 2 5 3 6 2" xfId="19162"/>
    <cellStyle name="Normal 5 2 5 3 6 2 2" xfId="44037"/>
    <cellStyle name="Normal 5 2 5 3 6 3" xfId="31604"/>
    <cellStyle name="Normal 5 2 5 3 7" xfId="3167"/>
    <cellStyle name="Normal 5 2 5 3 7 2" xfId="15673"/>
    <cellStyle name="Normal 5 2 5 3 7 2 2" xfId="40548"/>
    <cellStyle name="Normal 5 2 5 3 7 3" xfId="28107"/>
    <cellStyle name="Normal 5 2 5 3 8" xfId="13430"/>
    <cellStyle name="Normal 5 2 5 3 8 2" xfId="38305"/>
    <cellStyle name="Normal 5 2 5 3 9" xfId="25864"/>
    <cellStyle name="Normal 5 2 5 4" xfId="1804"/>
    <cellStyle name="Normal 5 2 5 4 2" xfId="4542"/>
    <cellStyle name="Normal 5 2 5 4 2 2" xfId="9560"/>
    <cellStyle name="Normal 5 2 5 4 2 2 2" xfId="22003"/>
    <cellStyle name="Normal 5 2 5 4 2 2 2 2" xfId="46878"/>
    <cellStyle name="Normal 5 2 5 4 2 2 3" xfId="34445"/>
    <cellStyle name="Normal 5 2 5 4 2 3" xfId="16996"/>
    <cellStyle name="Normal 5 2 5 4 2 3 2" xfId="41871"/>
    <cellStyle name="Normal 5 2 5 4 2 4" xfId="29438"/>
    <cellStyle name="Normal 5 2 5 4 3" xfId="5950"/>
    <cellStyle name="Normal 5 2 5 4 3 2" xfId="10965"/>
    <cellStyle name="Normal 5 2 5 4 3 2 2" xfId="23408"/>
    <cellStyle name="Normal 5 2 5 4 3 2 2 2" xfId="48283"/>
    <cellStyle name="Normal 5 2 5 4 3 2 3" xfId="35850"/>
    <cellStyle name="Normal 5 2 5 4 3 3" xfId="18401"/>
    <cellStyle name="Normal 5 2 5 4 3 3 2" xfId="43276"/>
    <cellStyle name="Normal 5 2 5 4 3 4" xfId="30843"/>
    <cellStyle name="Normal 5 2 5 4 4" xfId="8676"/>
    <cellStyle name="Normal 5 2 5 4 4 2" xfId="21120"/>
    <cellStyle name="Normal 5 2 5 4 4 2 2" xfId="45995"/>
    <cellStyle name="Normal 5 2 5 4 4 3" xfId="33562"/>
    <cellStyle name="Normal 5 2 5 4 5" xfId="12419"/>
    <cellStyle name="Normal 5 2 5 4 5 2" xfId="24853"/>
    <cellStyle name="Normal 5 2 5 4 5 2 2" xfId="49728"/>
    <cellStyle name="Normal 5 2 5 4 5 3" xfId="37295"/>
    <cellStyle name="Normal 5 2 5 4 6" xfId="7153"/>
    <cellStyle name="Normal 5 2 5 4 6 2" xfId="19602"/>
    <cellStyle name="Normal 5 2 5 4 6 2 2" xfId="44477"/>
    <cellStyle name="Normal 5 2 5 4 6 3" xfId="32044"/>
    <cellStyle name="Normal 5 2 5 4 7" xfId="3607"/>
    <cellStyle name="Normal 5 2 5 4 7 2" xfId="16113"/>
    <cellStyle name="Normal 5 2 5 4 7 2 2" xfId="40988"/>
    <cellStyle name="Normal 5 2 5 4 7 3" xfId="28547"/>
    <cellStyle name="Normal 5 2 5 4 8" xfId="14604"/>
    <cellStyle name="Normal 5 2 5 4 8 2" xfId="39479"/>
    <cellStyle name="Normal 5 2 5 4 9" xfId="27038"/>
    <cellStyle name="Normal 5 2 5 5" xfId="2179"/>
    <cellStyle name="Normal 5 2 5 5 2" xfId="4812"/>
    <cellStyle name="Normal 5 2 5 5 2 2" xfId="9829"/>
    <cellStyle name="Normal 5 2 5 5 2 2 2" xfId="22272"/>
    <cellStyle name="Normal 5 2 5 5 2 2 2 2" xfId="47147"/>
    <cellStyle name="Normal 5 2 5 5 2 2 3" xfId="34714"/>
    <cellStyle name="Normal 5 2 5 5 2 3" xfId="17265"/>
    <cellStyle name="Normal 5 2 5 5 2 3 2" xfId="42140"/>
    <cellStyle name="Normal 5 2 5 5 2 4" xfId="29707"/>
    <cellStyle name="Normal 5 2 5 5 3" xfId="6210"/>
    <cellStyle name="Normal 5 2 5 5 3 2" xfId="11225"/>
    <cellStyle name="Normal 5 2 5 5 3 2 2" xfId="23668"/>
    <cellStyle name="Normal 5 2 5 5 3 2 2 2" xfId="48543"/>
    <cellStyle name="Normal 5 2 5 5 3 2 3" xfId="36110"/>
    <cellStyle name="Normal 5 2 5 5 3 3" xfId="18661"/>
    <cellStyle name="Normal 5 2 5 5 3 3 2" xfId="43536"/>
    <cellStyle name="Normal 5 2 5 5 3 4" xfId="31103"/>
    <cellStyle name="Normal 5 2 5 5 4" xfId="8122"/>
    <cellStyle name="Normal 5 2 5 5 4 2" xfId="20568"/>
    <cellStyle name="Normal 5 2 5 5 4 2 2" xfId="45443"/>
    <cellStyle name="Normal 5 2 5 5 4 3" xfId="33010"/>
    <cellStyle name="Normal 5 2 5 5 5" xfId="12679"/>
    <cellStyle name="Normal 5 2 5 5 5 2" xfId="25113"/>
    <cellStyle name="Normal 5 2 5 5 5 2 2" xfId="49988"/>
    <cellStyle name="Normal 5 2 5 5 5 3" xfId="37555"/>
    <cellStyle name="Normal 5 2 5 5 6" xfId="7423"/>
    <cellStyle name="Normal 5 2 5 5 6 2" xfId="19871"/>
    <cellStyle name="Normal 5 2 5 5 6 2 2" xfId="44746"/>
    <cellStyle name="Normal 5 2 5 5 6 3" xfId="32313"/>
    <cellStyle name="Normal 5 2 5 5 7" xfId="3052"/>
    <cellStyle name="Normal 5 2 5 5 7 2" xfId="15561"/>
    <cellStyle name="Normal 5 2 5 5 7 2 2" xfId="40436"/>
    <cellStyle name="Normal 5 2 5 5 7 3" xfId="27995"/>
    <cellStyle name="Normal 5 2 5 5 8" xfId="14864"/>
    <cellStyle name="Normal 5 2 5 5 8 2" xfId="39739"/>
    <cellStyle name="Normal 5 2 5 5 9" xfId="27298"/>
    <cellStyle name="Normal 5 2 5 6" xfId="1021"/>
    <cellStyle name="Normal 5 2 5 6 2" xfId="9008"/>
    <cellStyle name="Normal 5 2 5 6 2 2" xfId="21451"/>
    <cellStyle name="Normal 5 2 5 6 2 2 2" xfId="46326"/>
    <cellStyle name="Normal 5 2 5 6 2 3" xfId="33893"/>
    <cellStyle name="Normal 5 2 5 6 3" xfId="3990"/>
    <cellStyle name="Normal 5 2 5 6 3 2" xfId="16444"/>
    <cellStyle name="Normal 5 2 5 6 3 2 2" xfId="41319"/>
    <cellStyle name="Normal 5 2 5 6 3 3" xfId="28886"/>
    <cellStyle name="Normal 5 2 5 6 4" xfId="13821"/>
    <cellStyle name="Normal 5 2 5 6 4 2" xfId="38696"/>
    <cellStyle name="Normal 5 2 5 6 5" xfId="26255"/>
    <cellStyle name="Normal 5 2 5 7" xfId="5166"/>
    <cellStyle name="Normal 5 2 5 7 2" xfId="10182"/>
    <cellStyle name="Normal 5 2 5 7 2 2" xfId="22625"/>
    <cellStyle name="Normal 5 2 5 7 2 2 2" xfId="47500"/>
    <cellStyle name="Normal 5 2 5 7 2 3" xfId="35067"/>
    <cellStyle name="Normal 5 2 5 7 3" xfId="17618"/>
    <cellStyle name="Normal 5 2 5 7 3 2" xfId="42493"/>
    <cellStyle name="Normal 5 2 5 7 4" xfId="30060"/>
    <cellStyle name="Normal 5 2 5 8" xfId="7743"/>
    <cellStyle name="Normal 5 2 5 8 2" xfId="20189"/>
    <cellStyle name="Normal 5 2 5 8 2 2" xfId="45064"/>
    <cellStyle name="Normal 5 2 5 8 3" xfId="32631"/>
    <cellStyle name="Normal 5 2 5 9" xfId="11636"/>
    <cellStyle name="Normal 5 2 5 9 2" xfId="24070"/>
    <cellStyle name="Normal 5 2 5 9 2 2" xfId="48945"/>
    <cellStyle name="Normal 5 2 5 9 3" xfId="36512"/>
    <cellStyle name="Normal 5 2 5_Degree data" xfId="2032"/>
    <cellStyle name="Normal 5 2 6" xfId="533"/>
    <cellStyle name="Normal 5 2 6 10" xfId="2924"/>
    <cellStyle name="Normal 5 2 6 10 2" xfId="15442"/>
    <cellStyle name="Normal 5 2 6 10 2 2" xfId="40317"/>
    <cellStyle name="Normal 5 2 6 10 3" xfId="27876"/>
    <cellStyle name="Normal 5 2 6 11" xfId="13343"/>
    <cellStyle name="Normal 5 2 6 11 2" xfId="38218"/>
    <cellStyle name="Normal 5 2 6 12" xfId="25777"/>
    <cellStyle name="Normal 5 2 6 2" xfId="889"/>
    <cellStyle name="Normal 5 2 6 2 2" xfId="1458"/>
    <cellStyle name="Normal 5 2 6 2 2 2" xfId="9380"/>
    <cellStyle name="Normal 5 2 6 2 2 2 2" xfId="21823"/>
    <cellStyle name="Normal 5 2 6 2 2 2 2 2" xfId="46698"/>
    <cellStyle name="Normal 5 2 6 2 2 2 3" xfId="34265"/>
    <cellStyle name="Normal 5 2 6 2 2 3" xfId="4362"/>
    <cellStyle name="Normal 5 2 6 2 2 3 2" xfId="16816"/>
    <cellStyle name="Normal 5 2 6 2 2 3 2 2" xfId="41691"/>
    <cellStyle name="Normal 5 2 6 2 2 3 3" xfId="29258"/>
    <cellStyle name="Normal 5 2 6 2 2 4" xfId="14258"/>
    <cellStyle name="Normal 5 2 6 2 2 4 2" xfId="39133"/>
    <cellStyle name="Normal 5 2 6 2 2 5" xfId="26692"/>
    <cellStyle name="Normal 5 2 6 2 3" xfId="5603"/>
    <cellStyle name="Normal 5 2 6 2 3 2" xfId="10619"/>
    <cellStyle name="Normal 5 2 6 2 3 2 2" xfId="23062"/>
    <cellStyle name="Normal 5 2 6 2 3 2 2 2" xfId="47937"/>
    <cellStyle name="Normal 5 2 6 2 3 2 3" xfId="35504"/>
    <cellStyle name="Normal 5 2 6 2 3 3" xfId="18055"/>
    <cellStyle name="Normal 5 2 6 2 3 3 2" xfId="42930"/>
    <cellStyle name="Normal 5 2 6 2 3 4" xfId="30497"/>
    <cellStyle name="Normal 5 2 6 2 4" xfId="8496"/>
    <cellStyle name="Normal 5 2 6 2 4 2" xfId="20940"/>
    <cellStyle name="Normal 5 2 6 2 4 2 2" xfId="45815"/>
    <cellStyle name="Normal 5 2 6 2 4 3" xfId="33382"/>
    <cellStyle name="Normal 5 2 6 2 5" xfId="12073"/>
    <cellStyle name="Normal 5 2 6 2 5 2" xfId="24507"/>
    <cellStyle name="Normal 5 2 6 2 5 2 2" xfId="49382"/>
    <cellStyle name="Normal 5 2 6 2 5 3" xfId="36949"/>
    <cellStyle name="Normal 5 2 6 2 6" xfId="6973"/>
    <cellStyle name="Normal 5 2 6 2 6 2" xfId="19422"/>
    <cellStyle name="Normal 5 2 6 2 6 2 2" xfId="44297"/>
    <cellStyle name="Normal 5 2 6 2 6 3" xfId="31864"/>
    <cellStyle name="Normal 5 2 6 2 7" xfId="3427"/>
    <cellStyle name="Normal 5 2 6 2 7 2" xfId="15933"/>
    <cellStyle name="Normal 5 2 6 2 7 2 2" xfId="40808"/>
    <cellStyle name="Normal 5 2 6 2 7 3" xfId="28367"/>
    <cellStyle name="Normal 5 2 6 2 8" xfId="13690"/>
    <cellStyle name="Normal 5 2 6 2 8 2" xfId="38565"/>
    <cellStyle name="Normal 5 2 6 2 9" xfId="26124"/>
    <cellStyle name="Normal 5 2 6 3" xfId="1806"/>
    <cellStyle name="Normal 5 2 6 3 2" xfId="4544"/>
    <cellStyle name="Normal 5 2 6 3 2 2" xfId="9562"/>
    <cellStyle name="Normal 5 2 6 3 2 2 2" xfId="22005"/>
    <cellStyle name="Normal 5 2 6 3 2 2 2 2" xfId="46880"/>
    <cellStyle name="Normal 5 2 6 3 2 2 3" xfId="34447"/>
    <cellStyle name="Normal 5 2 6 3 2 3" xfId="16998"/>
    <cellStyle name="Normal 5 2 6 3 2 3 2" xfId="41873"/>
    <cellStyle name="Normal 5 2 6 3 2 4" xfId="29440"/>
    <cellStyle name="Normal 5 2 6 3 3" xfId="5952"/>
    <cellStyle name="Normal 5 2 6 3 3 2" xfId="10967"/>
    <cellStyle name="Normal 5 2 6 3 3 2 2" xfId="23410"/>
    <cellStyle name="Normal 5 2 6 3 3 2 2 2" xfId="48285"/>
    <cellStyle name="Normal 5 2 6 3 3 2 3" xfId="35852"/>
    <cellStyle name="Normal 5 2 6 3 3 3" xfId="18403"/>
    <cellStyle name="Normal 5 2 6 3 3 3 2" xfId="43278"/>
    <cellStyle name="Normal 5 2 6 3 3 4" xfId="30845"/>
    <cellStyle name="Normal 5 2 6 3 4" xfId="8678"/>
    <cellStyle name="Normal 5 2 6 3 4 2" xfId="21122"/>
    <cellStyle name="Normal 5 2 6 3 4 2 2" xfId="45997"/>
    <cellStyle name="Normal 5 2 6 3 4 3" xfId="33564"/>
    <cellStyle name="Normal 5 2 6 3 5" xfId="12421"/>
    <cellStyle name="Normal 5 2 6 3 5 2" xfId="24855"/>
    <cellStyle name="Normal 5 2 6 3 5 2 2" xfId="49730"/>
    <cellStyle name="Normal 5 2 6 3 5 3" xfId="37297"/>
    <cellStyle name="Normal 5 2 6 3 6" xfId="7155"/>
    <cellStyle name="Normal 5 2 6 3 6 2" xfId="19604"/>
    <cellStyle name="Normal 5 2 6 3 6 2 2" xfId="44479"/>
    <cellStyle name="Normal 5 2 6 3 6 3" xfId="32046"/>
    <cellStyle name="Normal 5 2 6 3 7" xfId="3609"/>
    <cellStyle name="Normal 5 2 6 3 7 2" xfId="16115"/>
    <cellStyle name="Normal 5 2 6 3 7 2 2" xfId="40990"/>
    <cellStyle name="Normal 5 2 6 3 7 3" xfId="28549"/>
    <cellStyle name="Normal 5 2 6 3 8" xfId="14606"/>
    <cellStyle name="Normal 5 2 6 3 8 2" xfId="39481"/>
    <cellStyle name="Normal 5 2 6 3 9" xfId="27040"/>
    <cellStyle name="Normal 5 2 6 4" xfId="2451"/>
    <cellStyle name="Normal 5 2 6 4 2" xfId="5072"/>
    <cellStyle name="Normal 5 2 6 4 2 2" xfId="10089"/>
    <cellStyle name="Normal 5 2 6 4 2 2 2" xfId="22532"/>
    <cellStyle name="Normal 5 2 6 4 2 2 2 2" xfId="47407"/>
    <cellStyle name="Normal 5 2 6 4 2 2 3" xfId="34974"/>
    <cellStyle name="Normal 5 2 6 4 2 3" xfId="17525"/>
    <cellStyle name="Normal 5 2 6 4 2 3 2" xfId="42400"/>
    <cellStyle name="Normal 5 2 6 4 2 4" xfId="29967"/>
    <cellStyle name="Normal 5 2 6 4 3" xfId="6470"/>
    <cellStyle name="Normal 5 2 6 4 3 2" xfId="11485"/>
    <cellStyle name="Normal 5 2 6 4 3 2 2" xfId="23928"/>
    <cellStyle name="Normal 5 2 6 4 3 2 2 2" xfId="48803"/>
    <cellStyle name="Normal 5 2 6 4 3 2 3" xfId="36370"/>
    <cellStyle name="Normal 5 2 6 4 3 3" xfId="18921"/>
    <cellStyle name="Normal 5 2 6 4 3 3 2" xfId="43796"/>
    <cellStyle name="Normal 5 2 6 4 3 4" xfId="31363"/>
    <cellStyle name="Normal 5 2 6 4 4" xfId="8177"/>
    <cellStyle name="Normal 5 2 6 4 4 2" xfId="20623"/>
    <cellStyle name="Normal 5 2 6 4 4 2 2" xfId="45498"/>
    <cellStyle name="Normal 5 2 6 4 4 3" xfId="33065"/>
    <cellStyle name="Normal 5 2 6 4 5" xfId="12939"/>
    <cellStyle name="Normal 5 2 6 4 5 2" xfId="25373"/>
    <cellStyle name="Normal 5 2 6 4 5 2 2" xfId="50248"/>
    <cellStyle name="Normal 5 2 6 4 5 3" xfId="37815"/>
    <cellStyle name="Normal 5 2 6 4 6" xfId="7683"/>
    <cellStyle name="Normal 5 2 6 4 6 2" xfId="20131"/>
    <cellStyle name="Normal 5 2 6 4 6 2 2" xfId="45006"/>
    <cellStyle name="Normal 5 2 6 4 6 3" xfId="32573"/>
    <cellStyle name="Normal 5 2 6 4 7" xfId="3108"/>
    <cellStyle name="Normal 5 2 6 4 7 2" xfId="15616"/>
    <cellStyle name="Normal 5 2 6 4 7 2 2" xfId="40491"/>
    <cellStyle name="Normal 5 2 6 4 7 3" xfId="28050"/>
    <cellStyle name="Normal 5 2 6 4 8" xfId="15124"/>
    <cellStyle name="Normal 5 2 6 4 8 2" xfId="39999"/>
    <cellStyle name="Normal 5 2 6 4 9" xfId="27558"/>
    <cellStyle name="Normal 5 2 6 5" xfId="1281"/>
    <cellStyle name="Normal 5 2 6 5 2" xfId="9063"/>
    <cellStyle name="Normal 5 2 6 5 2 2" xfId="21506"/>
    <cellStyle name="Normal 5 2 6 5 2 2 2" xfId="46381"/>
    <cellStyle name="Normal 5 2 6 5 2 3" xfId="33948"/>
    <cellStyle name="Normal 5 2 6 5 3" xfId="4045"/>
    <cellStyle name="Normal 5 2 6 5 3 2" xfId="16499"/>
    <cellStyle name="Normal 5 2 6 5 3 2 2" xfId="41374"/>
    <cellStyle name="Normal 5 2 6 5 3 3" xfId="28941"/>
    <cellStyle name="Normal 5 2 6 5 4" xfId="14081"/>
    <cellStyle name="Normal 5 2 6 5 4 2" xfId="38956"/>
    <cellStyle name="Normal 5 2 6 5 5" xfId="26515"/>
    <cellStyle name="Normal 5 2 6 6" xfId="5426"/>
    <cellStyle name="Normal 5 2 6 6 2" xfId="10442"/>
    <cellStyle name="Normal 5 2 6 6 2 2" xfId="22885"/>
    <cellStyle name="Normal 5 2 6 6 2 2 2" xfId="47760"/>
    <cellStyle name="Normal 5 2 6 6 2 3" xfId="35327"/>
    <cellStyle name="Normal 5 2 6 6 3" xfId="17878"/>
    <cellStyle name="Normal 5 2 6 6 3 2" xfId="42753"/>
    <cellStyle name="Normal 5 2 6 6 4" xfId="30320"/>
    <cellStyle name="Normal 5 2 6 7" xfId="8003"/>
    <cellStyle name="Normal 5 2 6 7 2" xfId="20449"/>
    <cellStyle name="Normal 5 2 6 7 2 2" xfId="45324"/>
    <cellStyle name="Normal 5 2 6 7 3" xfId="32891"/>
    <cellStyle name="Normal 5 2 6 8" xfId="11896"/>
    <cellStyle name="Normal 5 2 6 8 2" xfId="24330"/>
    <cellStyle name="Normal 5 2 6 8 2 2" xfId="49205"/>
    <cellStyle name="Normal 5 2 6 8 3" xfId="36772"/>
    <cellStyle name="Normal 5 2 6 9" xfId="6656"/>
    <cellStyle name="Normal 5 2 6 9 2" xfId="19105"/>
    <cellStyle name="Normal 5 2 6 9 2 2" xfId="43980"/>
    <cellStyle name="Normal 5 2 6 9 3" xfId="31547"/>
    <cellStyle name="Normal 5 2 6_Degree data" xfId="2020"/>
    <cellStyle name="Normal 5 2 7" xfId="367"/>
    <cellStyle name="Normal 5 2 7 10" xfId="13183"/>
    <cellStyle name="Normal 5 2 7 10 2" xfId="38058"/>
    <cellStyle name="Normal 5 2 7 11" xfId="25617"/>
    <cellStyle name="Normal 5 2 7 2" xfId="727"/>
    <cellStyle name="Normal 5 2 7 2 2" xfId="1459"/>
    <cellStyle name="Normal 5 2 7 2 2 2" xfId="9563"/>
    <cellStyle name="Normal 5 2 7 2 2 2 2" xfId="22006"/>
    <cellStyle name="Normal 5 2 7 2 2 2 2 2" xfId="46881"/>
    <cellStyle name="Normal 5 2 7 2 2 2 3" xfId="34448"/>
    <cellStyle name="Normal 5 2 7 2 2 3" xfId="4545"/>
    <cellStyle name="Normal 5 2 7 2 2 3 2" xfId="16999"/>
    <cellStyle name="Normal 5 2 7 2 2 3 2 2" xfId="41874"/>
    <cellStyle name="Normal 5 2 7 2 2 3 3" xfId="29441"/>
    <cellStyle name="Normal 5 2 7 2 2 4" xfId="14259"/>
    <cellStyle name="Normal 5 2 7 2 2 4 2" xfId="39134"/>
    <cellStyle name="Normal 5 2 7 2 2 5" xfId="26693"/>
    <cellStyle name="Normal 5 2 7 2 3" xfId="5604"/>
    <cellStyle name="Normal 5 2 7 2 3 2" xfId="10620"/>
    <cellStyle name="Normal 5 2 7 2 3 2 2" xfId="23063"/>
    <cellStyle name="Normal 5 2 7 2 3 2 2 2" xfId="47938"/>
    <cellStyle name="Normal 5 2 7 2 3 2 3" xfId="35505"/>
    <cellStyle name="Normal 5 2 7 2 3 3" xfId="18056"/>
    <cellStyle name="Normal 5 2 7 2 3 3 2" xfId="42931"/>
    <cellStyle name="Normal 5 2 7 2 3 4" xfId="30498"/>
    <cellStyle name="Normal 5 2 7 2 4" xfId="8679"/>
    <cellStyle name="Normal 5 2 7 2 4 2" xfId="21123"/>
    <cellStyle name="Normal 5 2 7 2 4 2 2" xfId="45998"/>
    <cellStyle name="Normal 5 2 7 2 4 3" xfId="33565"/>
    <cellStyle name="Normal 5 2 7 2 5" xfId="12074"/>
    <cellStyle name="Normal 5 2 7 2 5 2" xfId="24508"/>
    <cellStyle name="Normal 5 2 7 2 5 2 2" xfId="49383"/>
    <cellStyle name="Normal 5 2 7 2 5 3" xfId="36950"/>
    <cellStyle name="Normal 5 2 7 2 6" xfId="7156"/>
    <cellStyle name="Normal 5 2 7 2 6 2" xfId="19605"/>
    <cellStyle name="Normal 5 2 7 2 6 2 2" xfId="44480"/>
    <cellStyle name="Normal 5 2 7 2 6 3" xfId="32047"/>
    <cellStyle name="Normal 5 2 7 2 7" xfId="3610"/>
    <cellStyle name="Normal 5 2 7 2 7 2" xfId="16116"/>
    <cellStyle name="Normal 5 2 7 2 7 2 2" xfId="40991"/>
    <cellStyle name="Normal 5 2 7 2 7 3" xfId="28550"/>
    <cellStyle name="Normal 5 2 7 2 8" xfId="13530"/>
    <cellStyle name="Normal 5 2 7 2 8 2" xfId="38405"/>
    <cellStyle name="Normal 5 2 7 2 9" xfId="25964"/>
    <cellStyle name="Normal 5 2 7 3" xfId="1807"/>
    <cellStyle name="Normal 5 2 7 3 2" xfId="4912"/>
    <cellStyle name="Normal 5 2 7 3 2 2" xfId="9929"/>
    <cellStyle name="Normal 5 2 7 3 2 2 2" xfId="22372"/>
    <cellStyle name="Normal 5 2 7 3 2 2 2 2" xfId="47247"/>
    <cellStyle name="Normal 5 2 7 3 2 2 3" xfId="34814"/>
    <cellStyle name="Normal 5 2 7 3 2 3" xfId="17365"/>
    <cellStyle name="Normal 5 2 7 3 2 3 2" xfId="42240"/>
    <cellStyle name="Normal 5 2 7 3 2 4" xfId="29807"/>
    <cellStyle name="Normal 5 2 7 3 3" xfId="5953"/>
    <cellStyle name="Normal 5 2 7 3 3 2" xfId="10968"/>
    <cellStyle name="Normal 5 2 7 3 3 2 2" xfId="23411"/>
    <cellStyle name="Normal 5 2 7 3 3 2 2 2" xfId="48286"/>
    <cellStyle name="Normal 5 2 7 3 3 2 3" xfId="35853"/>
    <cellStyle name="Normal 5 2 7 3 3 3" xfId="18404"/>
    <cellStyle name="Normal 5 2 7 3 3 3 2" xfId="43279"/>
    <cellStyle name="Normal 5 2 7 3 3 4" xfId="30846"/>
    <cellStyle name="Normal 5 2 7 3 4" xfId="8336"/>
    <cellStyle name="Normal 5 2 7 3 4 2" xfId="20780"/>
    <cellStyle name="Normal 5 2 7 3 4 2 2" xfId="45655"/>
    <cellStyle name="Normal 5 2 7 3 4 3" xfId="33222"/>
    <cellStyle name="Normal 5 2 7 3 5" xfId="12422"/>
    <cellStyle name="Normal 5 2 7 3 5 2" xfId="24856"/>
    <cellStyle name="Normal 5 2 7 3 5 2 2" xfId="49731"/>
    <cellStyle name="Normal 5 2 7 3 5 3" xfId="37298"/>
    <cellStyle name="Normal 5 2 7 3 6" xfId="7523"/>
    <cellStyle name="Normal 5 2 7 3 6 2" xfId="19971"/>
    <cellStyle name="Normal 5 2 7 3 6 2 2" xfId="44846"/>
    <cellStyle name="Normal 5 2 7 3 6 3" xfId="32413"/>
    <cellStyle name="Normal 5 2 7 3 7" xfId="3267"/>
    <cellStyle name="Normal 5 2 7 3 7 2" xfId="15773"/>
    <cellStyle name="Normal 5 2 7 3 7 2 2" xfId="40648"/>
    <cellStyle name="Normal 5 2 7 3 7 3" xfId="28207"/>
    <cellStyle name="Normal 5 2 7 3 8" xfId="14607"/>
    <cellStyle name="Normal 5 2 7 3 8 2" xfId="39482"/>
    <cellStyle name="Normal 5 2 7 3 9" xfId="27041"/>
    <cellStyle name="Normal 5 2 7 4" xfId="2285"/>
    <cellStyle name="Normal 5 2 7 4 2" xfId="6310"/>
    <cellStyle name="Normal 5 2 7 4 2 2" xfId="11325"/>
    <cellStyle name="Normal 5 2 7 4 2 2 2" xfId="23768"/>
    <cellStyle name="Normal 5 2 7 4 2 2 2 2" xfId="48643"/>
    <cellStyle name="Normal 5 2 7 4 2 2 3" xfId="36210"/>
    <cellStyle name="Normal 5 2 7 4 2 3" xfId="18761"/>
    <cellStyle name="Normal 5 2 7 4 2 3 2" xfId="43636"/>
    <cellStyle name="Normal 5 2 7 4 2 4" xfId="31203"/>
    <cellStyle name="Normal 5 2 7 4 3" xfId="12779"/>
    <cellStyle name="Normal 5 2 7 4 3 2" xfId="25213"/>
    <cellStyle name="Normal 5 2 7 4 3 2 2" xfId="50088"/>
    <cellStyle name="Normal 5 2 7 4 3 3" xfId="37655"/>
    <cellStyle name="Normal 5 2 7 4 4" xfId="9220"/>
    <cellStyle name="Normal 5 2 7 4 4 2" xfId="21663"/>
    <cellStyle name="Normal 5 2 7 4 4 2 2" xfId="46538"/>
    <cellStyle name="Normal 5 2 7 4 4 3" xfId="34105"/>
    <cellStyle name="Normal 5 2 7 4 5" xfId="4202"/>
    <cellStyle name="Normal 5 2 7 4 5 2" xfId="16656"/>
    <cellStyle name="Normal 5 2 7 4 5 2 2" xfId="41531"/>
    <cellStyle name="Normal 5 2 7 4 5 3" xfId="29098"/>
    <cellStyle name="Normal 5 2 7 4 6" xfId="14964"/>
    <cellStyle name="Normal 5 2 7 4 6 2" xfId="39839"/>
    <cellStyle name="Normal 5 2 7 4 7" xfId="27398"/>
    <cellStyle name="Normal 5 2 7 5" xfId="1121"/>
    <cellStyle name="Normal 5 2 7 5 2" xfId="10282"/>
    <cellStyle name="Normal 5 2 7 5 2 2" xfId="22725"/>
    <cellStyle name="Normal 5 2 7 5 2 2 2" xfId="47600"/>
    <cellStyle name="Normal 5 2 7 5 2 3" xfId="35167"/>
    <cellStyle name="Normal 5 2 7 5 3" xfId="5266"/>
    <cellStyle name="Normal 5 2 7 5 3 2" xfId="17718"/>
    <cellStyle name="Normal 5 2 7 5 3 2 2" xfId="42593"/>
    <cellStyle name="Normal 5 2 7 5 3 3" xfId="30160"/>
    <cellStyle name="Normal 5 2 7 5 4" xfId="13921"/>
    <cellStyle name="Normal 5 2 7 5 4 2" xfId="38796"/>
    <cellStyle name="Normal 5 2 7 5 5" xfId="26355"/>
    <cellStyle name="Normal 5 2 7 6" xfId="7843"/>
    <cellStyle name="Normal 5 2 7 6 2" xfId="20289"/>
    <cellStyle name="Normal 5 2 7 6 2 2" xfId="45164"/>
    <cellStyle name="Normal 5 2 7 6 3" xfId="32731"/>
    <cellStyle name="Normal 5 2 7 7" xfId="11736"/>
    <cellStyle name="Normal 5 2 7 7 2" xfId="24170"/>
    <cellStyle name="Normal 5 2 7 7 2 2" xfId="49045"/>
    <cellStyle name="Normal 5 2 7 7 3" xfId="36612"/>
    <cellStyle name="Normal 5 2 7 8" xfId="6813"/>
    <cellStyle name="Normal 5 2 7 8 2" xfId="19262"/>
    <cellStyle name="Normal 5 2 7 8 2 2" xfId="44137"/>
    <cellStyle name="Normal 5 2 7 8 3" xfId="31704"/>
    <cellStyle name="Normal 5 2 7 9" xfId="2764"/>
    <cellStyle name="Normal 5 2 7 9 2" xfId="15282"/>
    <cellStyle name="Normal 5 2 7 9 2 2" xfId="40157"/>
    <cellStyle name="Normal 5 2 7 9 3" xfId="27716"/>
    <cellStyle name="Normal 5 2 7_Degree data" xfId="2074"/>
    <cellStyle name="Normal 5 2 8" xfId="897"/>
    <cellStyle name="Normal 5 2 8 2" xfId="8016"/>
    <cellStyle name="Normal 5 2 8 2 2" xfId="20462"/>
    <cellStyle name="Normal 5 2 8 2 2 2" xfId="45337"/>
    <cellStyle name="Normal 5 2 8 2 3" xfId="32904"/>
    <cellStyle name="Normal 5 2 8 3" xfId="2940"/>
    <cellStyle name="Normal 5 2 8 3 2" xfId="15455"/>
    <cellStyle name="Normal 5 2 8 3 2 2" xfId="40330"/>
    <cellStyle name="Normal 5 2 8 3 3" xfId="27889"/>
    <cellStyle name="Normal 5 2 8 4" xfId="13697"/>
    <cellStyle name="Normal 5 2 8 4 2" xfId="38572"/>
    <cellStyle name="Normal 5 2 8 5" xfId="26131"/>
    <cellStyle name="Normal 5 2 9" xfId="3884"/>
    <cellStyle name="Normal 5 2 9 2" xfId="8902"/>
    <cellStyle name="Normal 5 2 9 2 2" xfId="21345"/>
    <cellStyle name="Normal 5 2 9 2 2 2" xfId="46220"/>
    <cellStyle name="Normal 5 2 9 2 3" xfId="33787"/>
    <cellStyle name="Normal 5 2 9 3" xfId="16338"/>
    <cellStyle name="Normal 5 2 9 3 2" xfId="41213"/>
    <cellStyle name="Normal 5 2 9 4" xfId="28780"/>
    <cellStyle name="Normal 5 3" xfId="122"/>
    <cellStyle name="Normal 5 3 10" xfId="950"/>
    <cellStyle name="Normal 5 3 10 2" xfId="11565"/>
    <cellStyle name="Normal 5 3 10 2 2" xfId="23999"/>
    <cellStyle name="Normal 5 3 10 2 2 2" xfId="48874"/>
    <cellStyle name="Normal 5 3 10 2 3" xfId="36441"/>
    <cellStyle name="Normal 5 3 10 3" xfId="10109"/>
    <cellStyle name="Normal 5 3 10 3 2" xfId="22552"/>
    <cellStyle name="Normal 5 3 10 3 2 2" xfId="47427"/>
    <cellStyle name="Normal 5 3 10 3 3" xfId="34994"/>
    <cellStyle name="Normal 5 3 10 4" xfId="5093"/>
    <cellStyle name="Normal 5 3 10 4 2" xfId="17545"/>
    <cellStyle name="Normal 5 3 10 4 2 2" xfId="42420"/>
    <cellStyle name="Normal 5 3 10 4 3" xfId="29987"/>
    <cellStyle name="Normal 5 3 10 5" xfId="13750"/>
    <cellStyle name="Normal 5 3 10 5 2" xfId="38625"/>
    <cellStyle name="Normal 5 3 10 6" xfId="26184"/>
    <cellStyle name="Normal 5 3 11" xfId="920"/>
    <cellStyle name="Normal 5 3 11 2" xfId="7692"/>
    <cellStyle name="Normal 5 3 11 2 2" xfId="20138"/>
    <cellStyle name="Normal 5 3 11 2 2 2" xfId="45013"/>
    <cellStyle name="Normal 5 3 11 2 3" xfId="32580"/>
    <cellStyle name="Normal 5 3 11 3" xfId="13720"/>
    <cellStyle name="Normal 5 3 11 3 2" xfId="38595"/>
    <cellStyle name="Normal 5 3 11 4" xfId="26154"/>
    <cellStyle name="Normal 5 3 12" xfId="11535"/>
    <cellStyle name="Normal 5 3 12 2" xfId="23969"/>
    <cellStyle name="Normal 5 3 12 2 2" xfId="48844"/>
    <cellStyle name="Normal 5 3 12 3" xfId="36411"/>
    <cellStyle name="Normal 5 3 13" xfId="6492"/>
    <cellStyle name="Normal 5 3 13 2" xfId="18941"/>
    <cellStyle name="Normal 5 3 13 2 2" xfId="43816"/>
    <cellStyle name="Normal 5 3 13 3" xfId="31383"/>
    <cellStyle name="Normal 5 3 14" xfId="2611"/>
    <cellStyle name="Normal 5 3 14 2" xfId="15131"/>
    <cellStyle name="Normal 5 3 14 2 2" xfId="40006"/>
    <cellStyle name="Normal 5 3 14 3" xfId="27565"/>
    <cellStyle name="Normal 5 3 15" xfId="12958"/>
    <cellStyle name="Normal 5 3 15 2" xfId="37833"/>
    <cellStyle name="Normal 5 3 16" xfId="25392"/>
    <cellStyle name="Normal 5 3 2" xfId="152"/>
    <cellStyle name="Normal 5 3 2 10" xfId="7717"/>
    <cellStyle name="Normal 5 3 2 10 2" xfId="20163"/>
    <cellStyle name="Normal 5 3 2 10 2 2" xfId="45038"/>
    <cellStyle name="Normal 5 3 2 10 3" xfId="32605"/>
    <cellStyle name="Normal 5 3 2 11" xfId="11610"/>
    <cellStyle name="Normal 5 3 2 11 2" xfId="24044"/>
    <cellStyle name="Normal 5 3 2 11 2 2" xfId="48919"/>
    <cellStyle name="Normal 5 3 2 11 3" xfId="36486"/>
    <cellStyle name="Normal 5 3 2 12" xfId="6527"/>
    <cellStyle name="Normal 5 3 2 12 2" xfId="18976"/>
    <cellStyle name="Normal 5 3 2 12 2 2" xfId="43851"/>
    <cellStyle name="Normal 5 3 2 12 3" xfId="31418"/>
    <cellStyle name="Normal 5 3 2 13" xfId="2638"/>
    <cellStyle name="Normal 5 3 2 13 2" xfId="15156"/>
    <cellStyle name="Normal 5 3 2 13 2 2" xfId="40031"/>
    <cellStyle name="Normal 5 3 2 13 3" xfId="27590"/>
    <cellStyle name="Normal 5 3 2 14" xfId="12982"/>
    <cellStyle name="Normal 5 3 2 14 2" xfId="37857"/>
    <cellStyle name="Normal 5 3 2 15" xfId="25416"/>
    <cellStyle name="Normal 5 3 2 2" xfId="296"/>
    <cellStyle name="Normal 5 3 2 2 10" xfId="6631"/>
    <cellStyle name="Normal 5 3 2 2 10 2" xfId="19080"/>
    <cellStyle name="Normal 5 3 2 2 10 2 2" xfId="43955"/>
    <cellStyle name="Normal 5 3 2 2 10 3" xfId="31522"/>
    <cellStyle name="Normal 5 3 2 2 11" xfId="2695"/>
    <cellStyle name="Normal 5 3 2 2 11 2" xfId="15213"/>
    <cellStyle name="Normal 5 3 2 2 11 2 2" xfId="40088"/>
    <cellStyle name="Normal 5 3 2 2 11 3" xfId="27647"/>
    <cellStyle name="Normal 5 3 2 2 12" xfId="13114"/>
    <cellStyle name="Normal 5 3 2 2 12 2" xfId="37989"/>
    <cellStyle name="Normal 5 3 2 2 13" xfId="25548"/>
    <cellStyle name="Normal 5 3 2 2 2" xfId="505"/>
    <cellStyle name="Normal 5 3 2 2 2 10" xfId="13318"/>
    <cellStyle name="Normal 5 3 2 2 2 10 2" xfId="38193"/>
    <cellStyle name="Normal 5 3 2 2 2 11" xfId="25752"/>
    <cellStyle name="Normal 5 3 2 2 2 2" xfId="864"/>
    <cellStyle name="Normal 5 3 2 2 2 2 2" xfId="1463"/>
    <cellStyle name="Normal 5 3 2 2 2 2 2 2" xfId="9567"/>
    <cellStyle name="Normal 5 3 2 2 2 2 2 2 2" xfId="22010"/>
    <cellStyle name="Normal 5 3 2 2 2 2 2 2 2 2" xfId="46885"/>
    <cellStyle name="Normal 5 3 2 2 2 2 2 2 3" xfId="34452"/>
    <cellStyle name="Normal 5 3 2 2 2 2 2 3" xfId="4549"/>
    <cellStyle name="Normal 5 3 2 2 2 2 2 3 2" xfId="17003"/>
    <cellStyle name="Normal 5 3 2 2 2 2 2 3 2 2" xfId="41878"/>
    <cellStyle name="Normal 5 3 2 2 2 2 2 3 3" xfId="29445"/>
    <cellStyle name="Normal 5 3 2 2 2 2 2 4" xfId="14263"/>
    <cellStyle name="Normal 5 3 2 2 2 2 2 4 2" xfId="39138"/>
    <cellStyle name="Normal 5 3 2 2 2 2 2 5" xfId="26697"/>
    <cellStyle name="Normal 5 3 2 2 2 2 3" xfId="5608"/>
    <cellStyle name="Normal 5 3 2 2 2 2 3 2" xfId="10624"/>
    <cellStyle name="Normal 5 3 2 2 2 2 3 2 2" xfId="23067"/>
    <cellStyle name="Normal 5 3 2 2 2 2 3 2 2 2" xfId="47942"/>
    <cellStyle name="Normal 5 3 2 2 2 2 3 2 3" xfId="35509"/>
    <cellStyle name="Normal 5 3 2 2 2 2 3 3" xfId="18060"/>
    <cellStyle name="Normal 5 3 2 2 2 2 3 3 2" xfId="42935"/>
    <cellStyle name="Normal 5 3 2 2 2 2 3 4" xfId="30502"/>
    <cellStyle name="Normal 5 3 2 2 2 2 4" xfId="8683"/>
    <cellStyle name="Normal 5 3 2 2 2 2 4 2" xfId="21127"/>
    <cellStyle name="Normal 5 3 2 2 2 2 4 2 2" xfId="46002"/>
    <cellStyle name="Normal 5 3 2 2 2 2 4 3" xfId="33569"/>
    <cellStyle name="Normal 5 3 2 2 2 2 5" xfId="12078"/>
    <cellStyle name="Normal 5 3 2 2 2 2 5 2" xfId="24512"/>
    <cellStyle name="Normal 5 3 2 2 2 2 5 2 2" xfId="49387"/>
    <cellStyle name="Normal 5 3 2 2 2 2 5 3" xfId="36954"/>
    <cellStyle name="Normal 5 3 2 2 2 2 6" xfId="7160"/>
    <cellStyle name="Normal 5 3 2 2 2 2 6 2" xfId="19609"/>
    <cellStyle name="Normal 5 3 2 2 2 2 6 2 2" xfId="44484"/>
    <cellStyle name="Normal 5 3 2 2 2 2 6 3" xfId="32051"/>
    <cellStyle name="Normal 5 3 2 2 2 2 7" xfId="3614"/>
    <cellStyle name="Normal 5 3 2 2 2 2 7 2" xfId="16120"/>
    <cellStyle name="Normal 5 3 2 2 2 2 7 2 2" xfId="40995"/>
    <cellStyle name="Normal 5 3 2 2 2 2 7 3" xfId="28554"/>
    <cellStyle name="Normal 5 3 2 2 2 2 8" xfId="13665"/>
    <cellStyle name="Normal 5 3 2 2 2 2 8 2" xfId="38540"/>
    <cellStyle name="Normal 5 3 2 2 2 2 9" xfId="26099"/>
    <cellStyle name="Normal 5 3 2 2 2 3" xfId="1811"/>
    <cellStyle name="Normal 5 3 2 2 2 3 2" xfId="5047"/>
    <cellStyle name="Normal 5 3 2 2 2 3 2 2" xfId="10064"/>
    <cellStyle name="Normal 5 3 2 2 2 3 2 2 2" xfId="22507"/>
    <cellStyle name="Normal 5 3 2 2 2 3 2 2 2 2" xfId="47382"/>
    <cellStyle name="Normal 5 3 2 2 2 3 2 2 3" xfId="34949"/>
    <cellStyle name="Normal 5 3 2 2 2 3 2 3" xfId="17500"/>
    <cellStyle name="Normal 5 3 2 2 2 3 2 3 2" xfId="42375"/>
    <cellStyle name="Normal 5 3 2 2 2 3 2 4" xfId="29942"/>
    <cellStyle name="Normal 5 3 2 2 2 3 3" xfId="5957"/>
    <cellStyle name="Normal 5 3 2 2 2 3 3 2" xfId="10972"/>
    <cellStyle name="Normal 5 3 2 2 2 3 3 2 2" xfId="23415"/>
    <cellStyle name="Normal 5 3 2 2 2 3 3 2 2 2" xfId="48290"/>
    <cellStyle name="Normal 5 3 2 2 2 3 3 2 3" xfId="35857"/>
    <cellStyle name="Normal 5 3 2 2 2 3 3 3" xfId="18408"/>
    <cellStyle name="Normal 5 3 2 2 2 3 3 3 2" xfId="43283"/>
    <cellStyle name="Normal 5 3 2 2 2 3 3 4" xfId="30850"/>
    <cellStyle name="Normal 5 3 2 2 2 3 4" xfId="8471"/>
    <cellStyle name="Normal 5 3 2 2 2 3 4 2" xfId="20915"/>
    <cellStyle name="Normal 5 3 2 2 2 3 4 2 2" xfId="45790"/>
    <cellStyle name="Normal 5 3 2 2 2 3 4 3" xfId="33357"/>
    <cellStyle name="Normal 5 3 2 2 2 3 5" xfId="12426"/>
    <cellStyle name="Normal 5 3 2 2 2 3 5 2" xfId="24860"/>
    <cellStyle name="Normal 5 3 2 2 2 3 5 2 2" xfId="49735"/>
    <cellStyle name="Normal 5 3 2 2 2 3 5 3" xfId="37302"/>
    <cellStyle name="Normal 5 3 2 2 2 3 6" xfId="7658"/>
    <cellStyle name="Normal 5 3 2 2 2 3 6 2" xfId="20106"/>
    <cellStyle name="Normal 5 3 2 2 2 3 6 2 2" xfId="44981"/>
    <cellStyle name="Normal 5 3 2 2 2 3 6 3" xfId="32548"/>
    <cellStyle name="Normal 5 3 2 2 2 3 7" xfId="3402"/>
    <cellStyle name="Normal 5 3 2 2 2 3 7 2" xfId="15908"/>
    <cellStyle name="Normal 5 3 2 2 2 3 7 2 2" xfId="40783"/>
    <cellStyle name="Normal 5 3 2 2 2 3 7 3" xfId="28342"/>
    <cellStyle name="Normal 5 3 2 2 2 3 8" xfId="14611"/>
    <cellStyle name="Normal 5 3 2 2 2 3 8 2" xfId="39486"/>
    <cellStyle name="Normal 5 3 2 2 2 3 9" xfId="27045"/>
    <cellStyle name="Normal 5 3 2 2 2 4" xfId="2423"/>
    <cellStyle name="Normal 5 3 2 2 2 4 2" xfId="6445"/>
    <cellStyle name="Normal 5 3 2 2 2 4 2 2" xfId="11460"/>
    <cellStyle name="Normal 5 3 2 2 2 4 2 2 2" xfId="23903"/>
    <cellStyle name="Normal 5 3 2 2 2 4 2 2 2 2" xfId="48778"/>
    <cellStyle name="Normal 5 3 2 2 2 4 2 2 3" xfId="36345"/>
    <cellStyle name="Normal 5 3 2 2 2 4 2 3" xfId="18896"/>
    <cellStyle name="Normal 5 3 2 2 2 4 2 3 2" xfId="43771"/>
    <cellStyle name="Normal 5 3 2 2 2 4 2 4" xfId="31338"/>
    <cellStyle name="Normal 5 3 2 2 2 4 3" xfId="12914"/>
    <cellStyle name="Normal 5 3 2 2 2 4 3 2" xfId="25348"/>
    <cellStyle name="Normal 5 3 2 2 2 4 3 2 2" xfId="50223"/>
    <cellStyle name="Normal 5 3 2 2 2 4 3 3" xfId="37790"/>
    <cellStyle name="Normal 5 3 2 2 2 4 4" xfId="9355"/>
    <cellStyle name="Normal 5 3 2 2 2 4 4 2" xfId="21798"/>
    <cellStyle name="Normal 5 3 2 2 2 4 4 2 2" xfId="46673"/>
    <cellStyle name="Normal 5 3 2 2 2 4 4 3" xfId="34240"/>
    <cellStyle name="Normal 5 3 2 2 2 4 5" xfId="4337"/>
    <cellStyle name="Normal 5 3 2 2 2 4 5 2" xfId="16791"/>
    <cellStyle name="Normal 5 3 2 2 2 4 5 2 2" xfId="41666"/>
    <cellStyle name="Normal 5 3 2 2 2 4 5 3" xfId="29233"/>
    <cellStyle name="Normal 5 3 2 2 2 4 6" xfId="15099"/>
    <cellStyle name="Normal 5 3 2 2 2 4 6 2" xfId="39974"/>
    <cellStyle name="Normal 5 3 2 2 2 4 7" xfId="27533"/>
    <cellStyle name="Normal 5 3 2 2 2 5" xfId="1256"/>
    <cellStyle name="Normal 5 3 2 2 2 5 2" xfId="10417"/>
    <cellStyle name="Normal 5 3 2 2 2 5 2 2" xfId="22860"/>
    <cellStyle name="Normal 5 3 2 2 2 5 2 2 2" xfId="47735"/>
    <cellStyle name="Normal 5 3 2 2 2 5 2 3" xfId="35302"/>
    <cellStyle name="Normal 5 3 2 2 2 5 3" xfId="5401"/>
    <cellStyle name="Normal 5 3 2 2 2 5 3 2" xfId="17853"/>
    <cellStyle name="Normal 5 3 2 2 2 5 3 2 2" xfId="42728"/>
    <cellStyle name="Normal 5 3 2 2 2 5 3 3" xfId="30295"/>
    <cellStyle name="Normal 5 3 2 2 2 5 4" xfId="14056"/>
    <cellStyle name="Normal 5 3 2 2 2 5 4 2" xfId="38931"/>
    <cellStyle name="Normal 5 3 2 2 2 5 5" xfId="26490"/>
    <cellStyle name="Normal 5 3 2 2 2 6" xfId="7978"/>
    <cellStyle name="Normal 5 3 2 2 2 6 2" xfId="20424"/>
    <cellStyle name="Normal 5 3 2 2 2 6 2 2" xfId="45299"/>
    <cellStyle name="Normal 5 3 2 2 2 6 3" xfId="32866"/>
    <cellStyle name="Normal 5 3 2 2 2 7" xfId="11871"/>
    <cellStyle name="Normal 5 3 2 2 2 7 2" xfId="24305"/>
    <cellStyle name="Normal 5 3 2 2 2 7 2 2" xfId="49180"/>
    <cellStyle name="Normal 5 3 2 2 2 7 3" xfId="36747"/>
    <cellStyle name="Normal 5 3 2 2 2 8" xfId="6948"/>
    <cellStyle name="Normal 5 3 2 2 2 8 2" xfId="19397"/>
    <cellStyle name="Normal 5 3 2 2 2 8 2 2" xfId="44272"/>
    <cellStyle name="Normal 5 3 2 2 2 8 3" xfId="31839"/>
    <cellStyle name="Normal 5 3 2 2 2 9" xfId="2899"/>
    <cellStyle name="Normal 5 3 2 2 2 9 2" xfId="15417"/>
    <cellStyle name="Normal 5 3 2 2 2 9 2 2" xfId="40292"/>
    <cellStyle name="Normal 5 3 2 2 2 9 3" xfId="27851"/>
    <cellStyle name="Normal 5 3 2 2 2_Degree data" xfId="1986"/>
    <cellStyle name="Normal 5 3 2 2 3" xfId="657"/>
    <cellStyle name="Normal 5 3 2 2 3 2" xfId="1462"/>
    <cellStyle name="Normal 5 3 2 2 3 2 2" xfId="9151"/>
    <cellStyle name="Normal 5 3 2 2 3 2 2 2" xfId="21594"/>
    <cellStyle name="Normal 5 3 2 2 3 2 2 2 2" xfId="46469"/>
    <cellStyle name="Normal 5 3 2 2 3 2 2 3" xfId="34036"/>
    <cellStyle name="Normal 5 3 2 2 3 2 3" xfId="4133"/>
    <cellStyle name="Normal 5 3 2 2 3 2 3 2" xfId="16587"/>
    <cellStyle name="Normal 5 3 2 2 3 2 3 2 2" xfId="41462"/>
    <cellStyle name="Normal 5 3 2 2 3 2 3 3" xfId="29029"/>
    <cellStyle name="Normal 5 3 2 2 3 2 4" xfId="14262"/>
    <cellStyle name="Normal 5 3 2 2 3 2 4 2" xfId="39137"/>
    <cellStyle name="Normal 5 3 2 2 3 2 5" xfId="26696"/>
    <cellStyle name="Normal 5 3 2 2 3 3" xfId="5607"/>
    <cellStyle name="Normal 5 3 2 2 3 3 2" xfId="10623"/>
    <cellStyle name="Normal 5 3 2 2 3 3 2 2" xfId="23066"/>
    <cellStyle name="Normal 5 3 2 2 3 3 2 2 2" xfId="47941"/>
    <cellStyle name="Normal 5 3 2 2 3 3 2 3" xfId="35508"/>
    <cellStyle name="Normal 5 3 2 2 3 3 3" xfId="18059"/>
    <cellStyle name="Normal 5 3 2 2 3 3 3 2" xfId="42934"/>
    <cellStyle name="Normal 5 3 2 2 3 3 4" xfId="30501"/>
    <cellStyle name="Normal 5 3 2 2 3 4" xfId="8267"/>
    <cellStyle name="Normal 5 3 2 2 3 4 2" xfId="20711"/>
    <cellStyle name="Normal 5 3 2 2 3 4 2 2" xfId="45586"/>
    <cellStyle name="Normal 5 3 2 2 3 4 3" xfId="33153"/>
    <cellStyle name="Normal 5 3 2 2 3 5" xfId="12077"/>
    <cellStyle name="Normal 5 3 2 2 3 5 2" xfId="24511"/>
    <cellStyle name="Normal 5 3 2 2 3 5 2 2" xfId="49386"/>
    <cellStyle name="Normal 5 3 2 2 3 5 3" xfId="36953"/>
    <cellStyle name="Normal 5 3 2 2 3 6" xfId="6744"/>
    <cellStyle name="Normal 5 3 2 2 3 6 2" xfId="19193"/>
    <cellStyle name="Normal 5 3 2 2 3 6 2 2" xfId="44068"/>
    <cellStyle name="Normal 5 3 2 2 3 6 3" xfId="31635"/>
    <cellStyle name="Normal 5 3 2 2 3 7" xfId="3198"/>
    <cellStyle name="Normal 5 3 2 2 3 7 2" xfId="15704"/>
    <cellStyle name="Normal 5 3 2 2 3 7 2 2" xfId="40579"/>
    <cellStyle name="Normal 5 3 2 2 3 7 3" xfId="28138"/>
    <cellStyle name="Normal 5 3 2 2 3 8" xfId="13461"/>
    <cellStyle name="Normal 5 3 2 2 3 8 2" xfId="38336"/>
    <cellStyle name="Normal 5 3 2 2 3 9" xfId="25895"/>
    <cellStyle name="Normal 5 3 2 2 4" xfId="1810"/>
    <cellStyle name="Normal 5 3 2 2 4 2" xfId="4548"/>
    <cellStyle name="Normal 5 3 2 2 4 2 2" xfId="9566"/>
    <cellStyle name="Normal 5 3 2 2 4 2 2 2" xfId="22009"/>
    <cellStyle name="Normal 5 3 2 2 4 2 2 2 2" xfId="46884"/>
    <cellStyle name="Normal 5 3 2 2 4 2 2 3" xfId="34451"/>
    <cellStyle name="Normal 5 3 2 2 4 2 3" xfId="17002"/>
    <cellStyle name="Normal 5 3 2 2 4 2 3 2" xfId="41877"/>
    <cellStyle name="Normal 5 3 2 2 4 2 4" xfId="29444"/>
    <cellStyle name="Normal 5 3 2 2 4 3" xfId="5956"/>
    <cellStyle name="Normal 5 3 2 2 4 3 2" xfId="10971"/>
    <cellStyle name="Normal 5 3 2 2 4 3 2 2" xfId="23414"/>
    <cellStyle name="Normal 5 3 2 2 4 3 2 2 2" xfId="48289"/>
    <cellStyle name="Normal 5 3 2 2 4 3 2 3" xfId="35856"/>
    <cellStyle name="Normal 5 3 2 2 4 3 3" xfId="18407"/>
    <cellStyle name="Normal 5 3 2 2 4 3 3 2" xfId="43282"/>
    <cellStyle name="Normal 5 3 2 2 4 3 4" xfId="30849"/>
    <cellStyle name="Normal 5 3 2 2 4 4" xfId="8682"/>
    <cellStyle name="Normal 5 3 2 2 4 4 2" xfId="21126"/>
    <cellStyle name="Normal 5 3 2 2 4 4 2 2" xfId="46001"/>
    <cellStyle name="Normal 5 3 2 2 4 4 3" xfId="33568"/>
    <cellStyle name="Normal 5 3 2 2 4 5" xfId="12425"/>
    <cellStyle name="Normal 5 3 2 2 4 5 2" xfId="24859"/>
    <cellStyle name="Normal 5 3 2 2 4 5 2 2" xfId="49734"/>
    <cellStyle name="Normal 5 3 2 2 4 5 3" xfId="37301"/>
    <cellStyle name="Normal 5 3 2 2 4 6" xfId="7159"/>
    <cellStyle name="Normal 5 3 2 2 4 6 2" xfId="19608"/>
    <cellStyle name="Normal 5 3 2 2 4 6 2 2" xfId="44483"/>
    <cellStyle name="Normal 5 3 2 2 4 6 3" xfId="32050"/>
    <cellStyle name="Normal 5 3 2 2 4 7" xfId="3613"/>
    <cellStyle name="Normal 5 3 2 2 4 7 2" xfId="16119"/>
    <cellStyle name="Normal 5 3 2 2 4 7 2 2" xfId="40994"/>
    <cellStyle name="Normal 5 3 2 2 4 7 3" xfId="28553"/>
    <cellStyle name="Normal 5 3 2 2 4 8" xfId="14610"/>
    <cellStyle name="Normal 5 3 2 2 4 8 2" xfId="39485"/>
    <cellStyle name="Normal 5 3 2 2 4 9" xfId="27044"/>
    <cellStyle name="Normal 5 3 2 2 5" xfId="2214"/>
    <cellStyle name="Normal 5 3 2 2 5 2" xfId="4843"/>
    <cellStyle name="Normal 5 3 2 2 5 2 2" xfId="9860"/>
    <cellStyle name="Normal 5 3 2 2 5 2 2 2" xfId="22303"/>
    <cellStyle name="Normal 5 3 2 2 5 2 2 2 2" xfId="47178"/>
    <cellStyle name="Normal 5 3 2 2 5 2 2 3" xfId="34745"/>
    <cellStyle name="Normal 5 3 2 2 5 2 3" xfId="17296"/>
    <cellStyle name="Normal 5 3 2 2 5 2 3 2" xfId="42171"/>
    <cellStyle name="Normal 5 3 2 2 5 2 4" xfId="29738"/>
    <cellStyle name="Normal 5 3 2 2 5 3" xfId="6241"/>
    <cellStyle name="Normal 5 3 2 2 5 3 2" xfId="11256"/>
    <cellStyle name="Normal 5 3 2 2 5 3 2 2" xfId="23699"/>
    <cellStyle name="Normal 5 3 2 2 5 3 2 2 2" xfId="48574"/>
    <cellStyle name="Normal 5 3 2 2 5 3 2 3" xfId="36141"/>
    <cellStyle name="Normal 5 3 2 2 5 3 3" xfId="18692"/>
    <cellStyle name="Normal 5 3 2 2 5 3 3 2" xfId="43567"/>
    <cellStyle name="Normal 5 3 2 2 5 3 4" xfId="31134"/>
    <cellStyle name="Normal 5 3 2 2 5 4" xfId="8152"/>
    <cellStyle name="Normal 5 3 2 2 5 4 2" xfId="20598"/>
    <cellStyle name="Normal 5 3 2 2 5 4 2 2" xfId="45473"/>
    <cellStyle name="Normal 5 3 2 2 5 4 3" xfId="33040"/>
    <cellStyle name="Normal 5 3 2 2 5 5" xfId="12710"/>
    <cellStyle name="Normal 5 3 2 2 5 5 2" xfId="25144"/>
    <cellStyle name="Normal 5 3 2 2 5 5 2 2" xfId="50019"/>
    <cellStyle name="Normal 5 3 2 2 5 5 3" xfId="37586"/>
    <cellStyle name="Normal 5 3 2 2 5 6" xfId="7454"/>
    <cellStyle name="Normal 5 3 2 2 5 6 2" xfId="19902"/>
    <cellStyle name="Normal 5 3 2 2 5 6 2 2" xfId="44777"/>
    <cellStyle name="Normal 5 3 2 2 5 6 3" xfId="32344"/>
    <cellStyle name="Normal 5 3 2 2 5 7" xfId="3082"/>
    <cellStyle name="Normal 5 3 2 2 5 7 2" xfId="15591"/>
    <cellStyle name="Normal 5 3 2 2 5 7 2 2" xfId="40466"/>
    <cellStyle name="Normal 5 3 2 2 5 7 3" xfId="28025"/>
    <cellStyle name="Normal 5 3 2 2 5 8" xfId="14895"/>
    <cellStyle name="Normal 5 3 2 2 5 8 2" xfId="39770"/>
    <cellStyle name="Normal 5 3 2 2 5 9" xfId="27329"/>
    <cellStyle name="Normal 5 3 2 2 6" xfId="1052"/>
    <cellStyle name="Normal 5 3 2 2 6 2" xfId="9038"/>
    <cellStyle name="Normal 5 3 2 2 6 2 2" xfId="21481"/>
    <cellStyle name="Normal 5 3 2 2 6 2 2 2" xfId="46356"/>
    <cellStyle name="Normal 5 3 2 2 6 2 3" xfId="33923"/>
    <cellStyle name="Normal 5 3 2 2 6 3" xfId="4020"/>
    <cellStyle name="Normal 5 3 2 2 6 3 2" xfId="16474"/>
    <cellStyle name="Normal 5 3 2 2 6 3 2 2" xfId="41349"/>
    <cellStyle name="Normal 5 3 2 2 6 3 3" xfId="28916"/>
    <cellStyle name="Normal 5 3 2 2 6 4" xfId="13852"/>
    <cellStyle name="Normal 5 3 2 2 6 4 2" xfId="38727"/>
    <cellStyle name="Normal 5 3 2 2 6 5" xfId="26286"/>
    <cellStyle name="Normal 5 3 2 2 7" xfId="5197"/>
    <cellStyle name="Normal 5 3 2 2 7 2" xfId="10213"/>
    <cellStyle name="Normal 5 3 2 2 7 2 2" xfId="22656"/>
    <cellStyle name="Normal 5 3 2 2 7 2 2 2" xfId="47531"/>
    <cellStyle name="Normal 5 3 2 2 7 2 3" xfId="35098"/>
    <cellStyle name="Normal 5 3 2 2 7 3" xfId="17649"/>
    <cellStyle name="Normal 5 3 2 2 7 3 2" xfId="42524"/>
    <cellStyle name="Normal 5 3 2 2 7 4" xfId="30091"/>
    <cellStyle name="Normal 5 3 2 2 8" xfId="7774"/>
    <cellStyle name="Normal 5 3 2 2 8 2" xfId="20220"/>
    <cellStyle name="Normal 5 3 2 2 8 2 2" xfId="45095"/>
    <cellStyle name="Normal 5 3 2 2 8 3" xfId="32662"/>
    <cellStyle name="Normal 5 3 2 2 9" xfId="11667"/>
    <cellStyle name="Normal 5 3 2 2 9 2" xfId="24101"/>
    <cellStyle name="Normal 5 3 2 2 9 2 2" xfId="48976"/>
    <cellStyle name="Normal 5 3 2 2 9 3" xfId="36543"/>
    <cellStyle name="Normal 5 3 2 2_Degree data" xfId="1987"/>
    <cellStyle name="Normal 5 3 2 3" xfId="462"/>
    <cellStyle name="Normal 5 3 2 3 10" xfId="2856"/>
    <cellStyle name="Normal 5 3 2 3 10 2" xfId="15374"/>
    <cellStyle name="Normal 5 3 2 3 10 2 2" xfId="40249"/>
    <cellStyle name="Normal 5 3 2 3 10 3" xfId="27808"/>
    <cellStyle name="Normal 5 3 2 3 11" xfId="13275"/>
    <cellStyle name="Normal 5 3 2 3 11 2" xfId="38150"/>
    <cellStyle name="Normal 5 3 2 3 12" xfId="25709"/>
    <cellStyle name="Normal 5 3 2 3 2" xfId="821"/>
    <cellStyle name="Normal 5 3 2 3 2 2" xfId="1464"/>
    <cellStyle name="Normal 5 3 2 3 2 2 2" xfId="9312"/>
    <cellStyle name="Normal 5 3 2 3 2 2 2 2" xfId="21755"/>
    <cellStyle name="Normal 5 3 2 3 2 2 2 2 2" xfId="46630"/>
    <cellStyle name="Normal 5 3 2 3 2 2 2 3" xfId="34197"/>
    <cellStyle name="Normal 5 3 2 3 2 2 3" xfId="4294"/>
    <cellStyle name="Normal 5 3 2 3 2 2 3 2" xfId="16748"/>
    <cellStyle name="Normal 5 3 2 3 2 2 3 2 2" xfId="41623"/>
    <cellStyle name="Normal 5 3 2 3 2 2 3 3" xfId="29190"/>
    <cellStyle name="Normal 5 3 2 3 2 2 4" xfId="14264"/>
    <cellStyle name="Normal 5 3 2 3 2 2 4 2" xfId="39139"/>
    <cellStyle name="Normal 5 3 2 3 2 2 5" xfId="26698"/>
    <cellStyle name="Normal 5 3 2 3 2 3" xfId="5609"/>
    <cellStyle name="Normal 5 3 2 3 2 3 2" xfId="10625"/>
    <cellStyle name="Normal 5 3 2 3 2 3 2 2" xfId="23068"/>
    <cellStyle name="Normal 5 3 2 3 2 3 2 2 2" xfId="47943"/>
    <cellStyle name="Normal 5 3 2 3 2 3 2 3" xfId="35510"/>
    <cellStyle name="Normal 5 3 2 3 2 3 3" xfId="18061"/>
    <cellStyle name="Normal 5 3 2 3 2 3 3 2" xfId="42936"/>
    <cellStyle name="Normal 5 3 2 3 2 3 4" xfId="30503"/>
    <cellStyle name="Normal 5 3 2 3 2 4" xfId="8428"/>
    <cellStyle name="Normal 5 3 2 3 2 4 2" xfId="20872"/>
    <cellStyle name="Normal 5 3 2 3 2 4 2 2" xfId="45747"/>
    <cellStyle name="Normal 5 3 2 3 2 4 3" xfId="33314"/>
    <cellStyle name="Normal 5 3 2 3 2 5" xfId="12079"/>
    <cellStyle name="Normal 5 3 2 3 2 5 2" xfId="24513"/>
    <cellStyle name="Normal 5 3 2 3 2 5 2 2" xfId="49388"/>
    <cellStyle name="Normal 5 3 2 3 2 5 3" xfId="36955"/>
    <cellStyle name="Normal 5 3 2 3 2 6" xfId="6905"/>
    <cellStyle name="Normal 5 3 2 3 2 6 2" xfId="19354"/>
    <cellStyle name="Normal 5 3 2 3 2 6 2 2" xfId="44229"/>
    <cellStyle name="Normal 5 3 2 3 2 6 3" xfId="31796"/>
    <cellStyle name="Normal 5 3 2 3 2 7" xfId="3359"/>
    <cellStyle name="Normal 5 3 2 3 2 7 2" xfId="15865"/>
    <cellStyle name="Normal 5 3 2 3 2 7 2 2" xfId="40740"/>
    <cellStyle name="Normal 5 3 2 3 2 7 3" xfId="28299"/>
    <cellStyle name="Normal 5 3 2 3 2 8" xfId="13622"/>
    <cellStyle name="Normal 5 3 2 3 2 8 2" xfId="38497"/>
    <cellStyle name="Normal 5 3 2 3 2 9" xfId="26056"/>
    <cellStyle name="Normal 5 3 2 3 3" xfId="1812"/>
    <cellStyle name="Normal 5 3 2 3 3 2" xfId="4550"/>
    <cellStyle name="Normal 5 3 2 3 3 2 2" xfId="9568"/>
    <cellStyle name="Normal 5 3 2 3 3 2 2 2" xfId="22011"/>
    <cellStyle name="Normal 5 3 2 3 3 2 2 2 2" xfId="46886"/>
    <cellStyle name="Normal 5 3 2 3 3 2 2 3" xfId="34453"/>
    <cellStyle name="Normal 5 3 2 3 3 2 3" xfId="17004"/>
    <cellStyle name="Normal 5 3 2 3 3 2 3 2" xfId="41879"/>
    <cellStyle name="Normal 5 3 2 3 3 2 4" xfId="29446"/>
    <cellStyle name="Normal 5 3 2 3 3 3" xfId="5958"/>
    <cellStyle name="Normal 5 3 2 3 3 3 2" xfId="10973"/>
    <cellStyle name="Normal 5 3 2 3 3 3 2 2" xfId="23416"/>
    <cellStyle name="Normal 5 3 2 3 3 3 2 2 2" xfId="48291"/>
    <cellStyle name="Normal 5 3 2 3 3 3 2 3" xfId="35858"/>
    <cellStyle name="Normal 5 3 2 3 3 3 3" xfId="18409"/>
    <cellStyle name="Normal 5 3 2 3 3 3 3 2" xfId="43284"/>
    <cellStyle name="Normal 5 3 2 3 3 3 4" xfId="30851"/>
    <cellStyle name="Normal 5 3 2 3 3 4" xfId="8684"/>
    <cellStyle name="Normal 5 3 2 3 3 4 2" xfId="21128"/>
    <cellStyle name="Normal 5 3 2 3 3 4 2 2" xfId="46003"/>
    <cellStyle name="Normal 5 3 2 3 3 4 3" xfId="33570"/>
    <cellStyle name="Normal 5 3 2 3 3 5" xfId="12427"/>
    <cellStyle name="Normal 5 3 2 3 3 5 2" xfId="24861"/>
    <cellStyle name="Normal 5 3 2 3 3 5 2 2" xfId="49736"/>
    <cellStyle name="Normal 5 3 2 3 3 5 3" xfId="37303"/>
    <cellStyle name="Normal 5 3 2 3 3 6" xfId="7161"/>
    <cellStyle name="Normal 5 3 2 3 3 6 2" xfId="19610"/>
    <cellStyle name="Normal 5 3 2 3 3 6 2 2" xfId="44485"/>
    <cellStyle name="Normal 5 3 2 3 3 6 3" xfId="32052"/>
    <cellStyle name="Normal 5 3 2 3 3 7" xfId="3615"/>
    <cellStyle name="Normal 5 3 2 3 3 7 2" xfId="16121"/>
    <cellStyle name="Normal 5 3 2 3 3 7 2 2" xfId="40996"/>
    <cellStyle name="Normal 5 3 2 3 3 7 3" xfId="28555"/>
    <cellStyle name="Normal 5 3 2 3 3 8" xfId="14612"/>
    <cellStyle name="Normal 5 3 2 3 3 8 2" xfId="39487"/>
    <cellStyle name="Normal 5 3 2 3 3 9" xfId="27046"/>
    <cellStyle name="Normal 5 3 2 3 4" xfId="2380"/>
    <cellStyle name="Normal 5 3 2 3 4 2" xfId="5004"/>
    <cellStyle name="Normal 5 3 2 3 4 2 2" xfId="10021"/>
    <cellStyle name="Normal 5 3 2 3 4 2 2 2" xfId="22464"/>
    <cellStyle name="Normal 5 3 2 3 4 2 2 2 2" xfId="47339"/>
    <cellStyle name="Normal 5 3 2 3 4 2 2 3" xfId="34906"/>
    <cellStyle name="Normal 5 3 2 3 4 2 3" xfId="17457"/>
    <cellStyle name="Normal 5 3 2 3 4 2 3 2" xfId="42332"/>
    <cellStyle name="Normal 5 3 2 3 4 2 4" xfId="29899"/>
    <cellStyle name="Normal 5 3 2 3 4 3" xfId="6402"/>
    <cellStyle name="Normal 5 3 2 3 4 3 2" xfId="11417"/>
    <cellStyle name="Normal 5 3 2 3 4 3 2 2" xfId="23860"/>
    <cellStyle name="Normal 5 3 2 3 4 3 2 2 2" xfId="48735"/>
    <cellStyle name="Normal 5 3 2 3 4 3 2 3" xfId="36302"/>
    <cellStyle name="Normal 5 3 2 3 4 3 3" xfId="18853"/>
    <cellStyle name="Normal 5 3 2 3 4 3 3 2" xfId="43728"/>
    <cellStyle name="Normal 5 3 2 3 4 3 4" xfId="31295"/>
    <cellStyle name="Normal 5 3 2 3 4 4" xfId="8109"/>
    <cellStyle name="Normal 5 3 2 3 4 4 2" xfId="20555"/>
    <cellStyle name="Normal 5 3 2 3 4 4 2 2" xfId="45430"/>
    <cellStyle name="Normal 5 3 2 3 4 4 3" xfId="32997"/>
    <cellStyle name="Normal 5 3 2 3 4 5" xfId="12871"/>
    <cellStyle name="Normal 5 3 2 3 4 5 2" xfId="25305"/>
    <cellStyle name="Normal 5 3 2 3 4 5 2 2" xfId="50180"/>
    <cellStyle name="Normal 5 3 2 3 4 5 3" xfId="37747"/>
    <cellStyle name="Normal 5 3 2 3 4 6" xfId="7615"/>
    <cellStyle name="Normal 5 3 2 3 4 6 2" xfId="20063"/>
    <cellStyle name="Normal 5 3 2 3 4 6 2 2" xfId="44938"/>
    <cellStyle name="Normal 5 3 2 3 4 6 3" xfId="32505"/>
    <cellStyle name="Normal 5 3 2 3 4 7" xfId="3039"/>
    <cellStyle name="Normal 5 3 2 3 4 7 2" xfId="15548"/>
    <cellStyle name="Normal 5 3 2 3 4 7 2 2" xfId="40423"/>
    <cellStyle name="Normal 5 3 2 3 4 7 3" xfId="27982"/>
    <cellStyle name="Normal 5 3 2 3 4 8" xfId="15056"/>
    <cellStyle name="Normal 5 3 2 3 4 8 2" xfId="39931"/>
    <cellStyle name="Normal 5 3 2 3 4 9" xfId="27490"/>
    <cellStyle name="Normal 5 3 2 3 5" xfId="1213"/>
    <cellStyle name="Normal 5 3 2 3 5 2" xfId="8995"/>
    <cellStyle name="Normal 5 3 2 3 5 2 2" xfId="21438"/>
    <cellStyle name="Normal 5 3 2 3 5 2 2 2" xfId="46313"/>
    <cellStyle name="Normal 5 3 2 3 5 2 3" xfId="33880"/>
    <cellStyle name="Normal 5 3 2 3 5 3" xfId="3977"/>
    <cellStyle name="Normal 5 3 2 3 5 3 2" xfId="16431"/>
    <cellStyle name="Normal 5 3 2 3 5 3 2 2" xfId="41306"/>
    <cellStyle name="Normal 5 3 2 3 5 3 3" xfId="28873"/>
    <cellStyle name="Normal 5 3 2 3 5 4" xfId="14013"/>
    <cellStyle name="Normal 5 3 2 3 5 4 2" xfId="38888"/>
    <cellStyle name="Normal 5 3 2 3 5 5" xfId="26447"/>
    <cellStyle name="Normal 5 3 2 3 6" xfId="5358"/>
    <cellStyle name="Normal 5 3 2 3 6 2" xfId="10374"/>
    <cellStyle name="Normal 5 3 2 3 6 2 2" xfId="22817"/>
    <cellStyle name="Normal 5 3 2 3 6 2 2 2" xfId="47692"/>
    <cellStyle name="Normal 5 3 2 3 6 2 3" xfId="35259"/>
    <cellStyle name="Normal 5 3 2 3 6 3" xfId="17810"/>
    <cellStyle name="Normal 5 3 2 3 6 3 2" xfId="42685"/>
    <cellStyle name="Normal 5 3 2 3 6 4" xfId="30252"/>
    <cellStyle name="Normal 5 3 2 3 7" xfId="7935"/>
    <cellStyle name="Normal 5 3 2 3 7 2" xfId="20381"/>
    <cellStyle name="Normal 5 3 2 3 7 2 2" xfId="45256"/>
    <cellStyle name="Normal 5 3 2 3 7 3" xfId="32823"/>
    <cellStyle name="Normal 5 3 2 3 8" xfId="11828"/>
    <cellStyle name="Normal 5 3 2 3 8 2" xfId="24262"/>
    <cellStyle name="Normal 5 3 2 3 8 2 2" xfId="49137"/>
    <cellStyle name="Normal 5 3 2 3 8 3" xfId="36704"/>
    <cellStyle name="Normal 5 3 2 3 9" xfId="6588"/>
    <cellStyle name="Normal 5 3 2 3 9 2" xfId="19037"/>
    <cellStyle name="Normal 5 3 2 3 9 2 2" xfId="43912"/>
    <cellStyle name="Normal 5 3 2 3 9 3" xfId="31479"/>
    <cellStyle name="Normal 5 3 2 3_Degree data" xfId="1985"/>
    <cellStyle name="Normal 5 3 2 4" xfId="398"/>
    <cellStyle name="Normal 5 3 2 4 10" xfId="13214"/>
    <cellStyle name="Normal 5 3 2 4 10 2" xfId="38089"/>
    <cellStyle name="Normal 5 3 2 4 11" xfId="25648"/>
    <cellStyle name="Normal 5 3 2 4 2" xfId="758"/>
    <cellStyle name="Normal 5 3 2 4 2 2" xfId="1465"/>
    <cellStyle name="Normal 5 3 2 4 2 2 2" xfId="9569"/>
    <cellStyle name="Normal 5 3 2 4 2 2 2 2" xfId="22012"/>
    <cellStyle name="Normal 5 3 2 4 2 2 2 2 2" xfId="46887"/>
    <cellStyle name="Normal 5 3 2 4 2 2 2 3" xfId="34454"/>
    <cellStyle name="Normal 5 3 2 4 2 2 3" xfId="4551"/>
    <cellStyle name="Normal 5 3 2 4 2 2 3 2" xfId="17005"/>
    <cellStyle name="Normal 5 3 2 4 2 2 3 2 2" xfId="41880"/>
    <cellStyle name="Normal 5 3 2 4 2 2 3 3" xfId="29447"/>
    <cellStyle name="Normal 5 3 2 4 2 2 4" xfId="14265"/>
    <cellStyle name="Normal 5 3 2 4 2 2 4 2" xfId="39140"/>
    <cellStyle name="Normal 5 3 2 4 2 2 5" xfId="26699"/>
    <cellStyle name="Normal 5 3 2 4 2 3" xfId="5610"/>
    <cellStyle name="Normal 5 3 2 4 2 3 2" xfId="10626"/>
    <cellStyle name="Normal 5 3 2 4 2 3 2 2" xfId="23069"/>
    <cellStyle name="Normal 5 3 2 4 2 3 2 2 2" xfId="47944"/>
    <cellStyle name="Normal 5 3 2 4 2 3 2 3" xfId="35511"/>
    <cellStyle name="Normal 5 3 2 4 2 3 3" xfId="18062"/>
    <cellStyle name="Normal 5 3 2 4 2 3 3 2" xfId="42937"/>
    <cellStyle name="Normal 5 3 2 4 2 3 4" xfId="30504"/>
    <cellStyle name="Normal 5 3 2 4 2 4" xfId="8685"/>
    <cellStyle name="Normal 5 3 2 4 2 4 2" xfId="21129"/>
    <cellStyle name="Normal 5 3 2 4 2 4 2 2" xfId="46004"/>
    <cellStyle name="Normal 5 3 2 4 2 4 3" xfId="33571"/>
    <cellStyle name="Normal 5 3 2 4 2 5" xfId="12080"/>
    <cellStyle name="Normal 5 3 2 4 2 5 2" xfId="24514"/>
    <cellStyle name="Normal 5 3 2 4 2 5 2 2" xfId="49389"/>
    <cellStyle name="Normal 5 3 2 4 2 5 3" xfId="36956"/>
    <cellStyle name="Normal 5 3 2 4 2 6" xfId="7162"/>
    <cellStyle name="Normal 5 3 2 4 2 6 2" xfId="19611"/>
    <cellStyle name="Normal 5 3 2 4 2 6 2 2" xfId="44486"/>
    <cellStyle name="Normal 5 3 2 4 2 6 3" xfId="32053"/>
    <cellStyle name="Normal 5 3 2 4 2 7" xfId="3616"/>
    <cellStyle name="Normal 5 3 2 4 2 7 2" xfId="16122"/>
    <cellStyle name="Normal 5 3 2 4 2 7 2 2" xfId="40997"/>
    <cellStyle name="Normal 5 3 2 4 2 7 3" xfId="28556"/>
    <cellStyle name="Normal 5 3 2 4 2 8" xfId="13561"/>
    <cellStyle name="Normal 5 3 2 4 2 8 2" xfId="38436"/>
    <cellStyle name="Normal 5 3 2 4 2 9" xfId="25995"/>
    <cellStyle name="Normal 5 3 2 4 3" xfId="1813"/>
    <cellStyle name="Normal 5 3 2 4 3 2" xfId="4943"/>
    <cellStyle name="Normal 5 3 2 4 3 2 2" xfId="9960"/>
    <cellStyle name="Normal 5 3 2 4 3 2 2 2" xfId="22403"/>
    <cellStyle name="Normal 5 3 2 4 3 2 2 2 2" xfId="47278"/>
    <cellStyle name="Normal 5 3 2 4 3 2 2 3" xfId="34845"/>
    <cellStyle name="Normal 5 3 2 4 3 2 3" xfId="17396"/>
    <cellStyle name="Normal 5 3 2 4 3 2 3 2" xfId="42271"/>
    <cellStyle name="Normal 5 3 2 4 3 2 4" xfId="29838"/>
    <cellStyle name="Normal 5 3 2 4 3 3" xfId="5959"/>
    <cellStyle name="Normal 5 3 2 4 3 3 2" xfId="10974"/>
    <cellStyle name="Normal 5 3 2 4 3 3 2 2" xfId="23417"/>
    <cellStyle name="Normal 5 3 2 4 3 3 2 2 2" xfId="48292"/>
    <cellStyle name="Normal 5 3 2 4 3 3 2 3" xfId="35859"/>
    <cellStyle name="Normal 5 3 2 4 3 3 3" xfId="18410"/>
    <cellStyle name="Normal 5 3 2 4 3 3 3 2" xfId="43285"/>
    <cellStyle name="Normal 5 3 2 4 3 3 4" xfId="30852"/>
    <cellStyle name="Normal 5 3 2 4 3 4" xfId="8367"/>
    <cellStyle name="Normal 5 3 2 4 3 4 2" xfId="20811"/>
    <cellStyle name="Normal 5 3 2 4 3 4 2 2" xfId="45686"/>
    <cellStyle name="Normal 5 3 2 4 3 4 3" xfId="33253"/>
    <cellStyle name="Normal 5 3 2 4 3 5" xfId="12428"/>
    <cellStyle name="Normal 5 3 2 4 3 5 2" xfId="24862"/>
    <cellStyle name="Normal 5 3 2 4 3 5 2 2" xfId="49737"/>
    <cellStyle name="Normal 5 3 2 4 3 5 3" xfId="37304"/>
    <cellStyle name="Normal 5 3 2 4 3 6" xfId="7554"/>
    <cellStyle name="Normal 5 3 2 4 3 6 2" xfId="20002"/>
    <cellStyle name="Normal 5 3 2 4 3 6 2 2" xfId="44877"/>
    <cellStyle name="Normal 5 3 2 4 3 6 3" xfId="32444"/>
    <cellStyle name="Normal 5 3 2 4 3 7" xfId="3298"/>
    <cellStyle name="Normal 5 3 2 4 3 7 2" xfId="15804"/>
    <cellStyle name="Normal 5 3 2 4 3 7 2 2" xfId="40679"/>
    <cellStyle name="Normal 5 3 2 4 3 7 3" xfId="28238"/>
    <cellStyle name="Normal 5 3 2 4 3 8" xfId="14613"/>
    <cellStyle name="Normal 5 3 2 4 3 8 2" xfId="39488"/>
    <cellStyle name="Normal 5 3 2 4 3 9" xfId="27047"/>
    <cellStyle name="Normal 5 3 2 4 4" xfId="2316"/>
    <cellStyle name="Normal 5 3 2 4 4 2" xfId="6341"/>
    <cellStyle name="Normal 5 3 2 4 4 2 2" xfId="11356"/>
    <cellStyle name="Normal 5 3 2 4 4 2 2 2" xfId="23799"/>
    <cellStyle name="Normal 5 3 2 4 4 2 2 2 2" xfId="48674"/>
    <cellStyle name="Normal 5 3 2 4 4 2 2 3" xfId="36241"/>
    <cellStyle name="Normal 5 3 2 4 4 2 3" xfId="18792"/>
    <cellStyle name="Normal 5 3 2 4 4 2 3 2" xfId="43667"/>
    <cellStyle name="Normal 5 3 2 4 4 2 4" xfId="31234"/>
    <cellStyle name="Normal 5 3 2 4 4 3" xfId="12810"/>
    <cellStyle name="Normal 5 3 2 4 4 3 2" xfId="25244"/>
    <cellStyle name="Normal 5 3 2 4 4 3 2 2" xfId="50119"/>
    <cellStyle name="Normal 5 3 2 4 4 3 3" xfId="37686"/>
    <cellStyle name="Normal 5 3 2 4 4 4" xfId="9251"/>
    <cellStyle name="Normal 5 3 2 4 4 4 2" xfId="21694"/>
    <cellStyle name="Normal 5 3 2 4 4 4 2 2" xfId="46569"/>
    <cellStyle name="Normal 5 3 2 4 4 4 3" xfId="34136"/>
    <cellStyle name="Normal 5 3 2 4 4 5" xfId="4233"/>
    <cellStyle name="Normal 5 3 2 4 4 5 2" xfId="16687"/>
    <cellStyle name="Normal 5 3 2 4 4 5 2 2" xfId="41562"/>
    <cellStyle name="Normal 5 3 2 4 4 5 3" xfId="29129"/>
    <cellStyle name="Normal 5 3 2 4 4 6" xfId="14995"/>
    <cellStyle name="Normal 5 3 2 4 4 6 2" xfId="39870"/>
    <cellStyle name="Normal 5 3 2 4 4 7" xfId="27429"/>
    <cellStyle name="Normal 5 3 2 4 5" xfId="1152"/>
    <cellStyle name="Normal 5 3 2 4 5 2" xfId="10313"/>
    <cellStyle name="Normal 5 3 2 4 5 2 2" xfId="22756"/>
    <cellStyle name="Normal 5 3 2 4 5 2 2 2" xfId="47631"/>
    <cellStyle name="Normal 5 3 2 4 5 2 3" xfId="35198"/>
    <cellStyle name="Normal 5 3 2 4 5 3" xfId="5297"/>
    <cellStyle name="Normal 5 3 2 4 5 3 2" xfId="17749"/>
    <cellStyle name="Normal 5 3 2 4 5 3 2 2" xfId="42624"/>
    <cellStyle name="Normal 5 3 2 4 5 3 3" xfId="30191"/>
    <cellStyle name="Normal 5 3 2 4 5 4" xfId="13952"/>
    <cellStyle name="Normal 5 3 2 4 5 4 2" xfId="38827"/>
    <cellStyle name="Normal 5 3 2 4 5 5" xfId="26386"/>
    <cellStyle name="Normal 5 3 2 4 6" xfId="7874"/>
    <cellStyle name="Normal 5 3 2 4 6 2" xfId="20320"/>
    <cellStyle name="Normal 5 3 2 4 6 2 2" xfId="45195"/>
    <cellStyle name="Normal 5 3 2 4 6 3" xfId="32762"/>
    <cellStyle name="Normal 5 3 2 4 7" xfId="11767"/>
    <cellStyle name="Normal 5 3 2 4 7 2" xfId="24201"/>
    <cellStyle name="Normal 5 3 2 4 7 2 2" xfId="49076"/>
    <cellStyle name="Normal 5 3 2 4 7 3" xfId="36643"/>
    <cellStyle name="Normal 5 3 2 4 8" xfId="6844"/>
    <cellStyle name="Normal 5 3 2 4 8 2" xfId="19293"/>
    <cellStyle name="Normal 5 3 2 4 8 2 2" xfId="44168"/>
    <cellStyle name="Normal 5 3 2 4 8 3" xfId="31735"/>
    <cellStyle name="Normal 5 3 2 4 9" xfId="2795"/>
    <cellStyle name="Normal 5 3 2 4 9 2" xfId="15313"/>
    <cellStyle name="Normal 5 3 2 4 9 2 2" xfId="40188"/>
    <cellStyle name="Normal 5 3 2 4 9 3" xfId="27747"/>
    <cellStyle name="Normal 5 3 2 4_Degree data" xfId="2080"/>
    <cellStyle name="Normal 5 3 2 5" xfId="230"/>
    <cellStyle name="Normal 5 3 2 5 2" xfId="1461"/>
    <cellStyle name="Normal 5 3 2 5 2 2" xfId="9094"/>
    <cellStyle name="Normal 5 3 2 5 2 2 2" xfId="21537"/>
    <cellStyle name="Normal 5 3 2 5 2 2 2 2" xfId="46412"/>
    <cellStyle name="Normal 5 3 2 5 2 2 3" xfId="33979"/>
    <cellStyle name="Normal 5 3 2 5 2 3" xfId="4076"/>
    <cellStyle name="Normal 5 3 2 5 2 3 2" xfId="16530"/>
    <cellStyle name="Normal 5 3 2 5 2 3 2 2" xfId="41405"/>
    <cellStyle name="Normal 5 3 2 5 2 3 3" xfId="28972"/>
    <cellStyle name="Normal 5 3 2 5 2 4" xfId="14261"/>
    <cellStyle name="Normal 5 3 2 5 2 4 2" xfId="39136"/>
    <cellStyle name="Normal 5 3 2 5 2 5" xfId="26695"/>
    <cellStyle name="Normal 5 3 2 5 3" xfId="5606"/>
    <cellStyle name="Normal 5 3 2 5 3 2" xfId="10622"/>
    <cellStyle name="Normal 5 3 2 5 3 2 2" xfId="23065"/>
    <cellStyle name="Normal 5 3 2 5 3 2 2 2" xfId="47940"/>
    <cellStyle name="Normal 5 3 2 5 3 2 3" xfId="35507"/>
    <cellStyle name="Normal 5 3 2 5 3 3" xfId="18058"/>
    <cellStyle name="Normal 5 3 2 5 3 3 2" xfId="42933"/>
    <cellStyle name="Normal 5 3 2 5 3 4" xfId="30500"/>
    <cellStyle name="Normal 5 3 2 5 4" xfId="8210"/>
    <cellStyle name="Normal 5 3 2 5 4 2" xfId="20654"/>
    <cellStyle name="Normal 5 3 2 5 4 2 2" xfId="45529"/>
    <cellStyle name="Normal 5 3 2 5 4 3" xfId="33096"/>
    <cellStyle name="Normal 5 3 2 5 5" xfId="12076"/>
    <cellStyle name="Normal 5 3 2 5 5 2" xfId="24510"/>
    <cellStyle name="Normal 5 3 2 5 5 2 2" xfId="49385"/>
    <cellStyle name="Normal 5 3 2 5 5 3" xfId="36952"/>
    <cellStyle name="Normal 5 3 2 5 6" xfId="6687"/>
    <cellStyle name="Normal 5 3 2 5 6 2" xfId="19136"/>
    <cellStyle name="Normal 5 3 2 5 6 2 2" xfId="44011"/>
    <cellStyle name="Normal 5 3 2 5 6 3" xfId="31578"/>
    <cellStyle name="Normal 5 3 2 5 7" xfId="3141"/>
    <cellStyle name="Normal 5 3 2 5 7 2" xfId="15647"/>
    <cellStyle name="Normal 5 3 2 5 7 2 2" xfId="40522"/>
    <cellStyle name="Normal 5 3 2 5 7 3" xfId="28081"/>
    <cellStyle name="Normal 5 3 2 5 8" xfId="13057"/>
    <cellStyle name="Normal 5 3 2 5 8 2" xfId="37932"/>
    <cellStyle name="Normal 5 3 2 5 9" xfId="25491"/>
    <cellStyle name="Normal 5 3 2 6" xfId="595"/>
    <cellStyle name="Normal 5 3 2 6 2" xfId="1809"/>
    <cellStyle name="Normal 5 3 2 6 2 2" xfId="9565"/>
    <cellStyle name="Normal 5 3 2 6 2 2 2" xfId="22008"/>
    <cellStyle name="Normal 5 3 2 6 2 2 2 2" xfId="46883"/>
    <cellStyle name="Normal 5 3 2 6 2 2 3" xfId="34450"/>
    <cellStyle name="Normal 5 3 2 6 2 3" xfId="4547"/>
    <cellStyle name="Normal 5 3 2 6 2 3 2" xfId="17001"/>
    <cellStyle name="Normal 5 3 2 6 2 3 2 2" xfId="41876"/>
    <cellStyle name="Normal 5 3 2 6 2 3 3" xfId="29443"/>
    <cellStyle name="Normal 5 3 2 6 2 4" xfId="14609"/>
    <cellStyle name="Normal 5 3 2 6 2 4 2" xfId="39484"/>
    <cellStyle name="Normal 5 3 2 6 2 5" xfId="27043"/>
    <cellStyle name="Normal 5 3 2 6 3" xfId="5955"/>
    <cellStyle name="Normal 5 3 2 6 3 2" xfId="10970"/>
    <cellStyle name="Normal 5 3 2 6 3 2 2" xfId="23413"/>
    <cellStyle name="Normal 5 3 2 6 3 2 2 2" xfId="48288"/>
    <cellStyle name="Normal 5 3 2 6 3 2 3" xfId="35855"/>
    <cellStyle name="Normal 5 3 2 6 3 3" xfId="18406"/>
    <cellStyle name="Normal 5 3 2 6 3 3 2" xfId="43281"/>
    <cellStyle name="Normal 5 3 2 6 3 4" xfId="30848"/>
    <cellStyle name="Normal 5 3 2 6 4" xfId="8681"/>
    <cellStyle name="Normal 5 3 2 6 4 2" xfId="21125"/>
    <cellStyle name="Normal 5 3 2 6 4 2 2" xfId="46000"/>
    <cellStyle name="Normal 5 3 2 6 4 3" xfId="33567"/>
    <cellStyle name="Normal 5 3 2 6 5" xfId="12424"/>
    <cellStyle name="Normal 5 3 2 6 5 2" xfId="24858"/>
    <cellStyle name="Normal 5 3 2 6 5 2 2" xfId="49733"/>
    <cellStyle name="Normal 5 3 2 6 5 3" xfId="37300"/>
    <cellStyle name="Normal 5 3 2 6 6" xfId="7158"/>
    <cellStyle name="Normal 5 3 2 6 6 2" xfId="19607"/>
    <cellStyle name="Normal 5 3 2 6 6 2 2" xfId="44482"/>
    <cellStyle name="Normal 5 3 2 6 6 3" xfId="32049"/>
    <cellStyle name="Normal 5 3 2 6 7" xfId="3612"/>
    <cellStyle name="Normal 5 3 2 6 7 2" xfId="16118"/>
    <cellStyle name="Normal 5 3 2 6 7 2 2" xfId="40993"/>
    <cellStyle name="Normal 5 3 2 6 7 3" xfId="28552"/>
    <cellStyle name="Normal 5 3 2 6 8" xfId="13404"/>
    <cellStyle name="Normal 5 3 2 6 8 2" xfId="38279"/>
    <cellStyle name="Normal 5 3 2 6 9" xfId="25838"/>
    <cellStyle name="Normal 5 3 2 7" xfId="2148"/>
    <cellStyle name="Normal 5 3 2 7 2" xfId="4786"/>
    <cellStyle name="Normal 5 3 2 7 2 2" xfId="9803"/>
    <cellStyle name="Normal 5 3 2 7 2 2 2" xfId="22246"/>
    <cellStyle name="Normal 5 3 2 7 2 2 2 2" xfId="47121"/>
    <cellStyle name="Normal 5 3 2 7 2 2 3" xfId="34688"/>
    <cellStyle name="Normal 5 3 2 7 2 3" xfId="17239"/>
    <cellStyle name="Normal 5 3 2 7 2 3 2" xfId="42114"/>
    <cellStyle name="Normal 5 3 2 7 2 4" xfId="29681"/>
    <cellStyle name="Normal 5 3 2 7 3" xfId="6184"/>
    <cellStyle name="Normal 5 3 2 7 3 2" xfId="11199"/>
    <cellStyle name="Normal 5 3 2 7 3 2 2" xfId="23642"/>
    <cellStyle name="Normal 5 3 2 7 3 2 2 2" xfId="48517"/>
    <cellStyle name="Normal 5 3 2 7 3 2 3" xfId="36084"/>
    <cellStyle name="Normal 5 3 2 7 3 3" xfId="18635"/>
    <cellStyle name="Normal 5 3 2 7 3 3 2" xfId="43510"/>
    <cellStyle name="Normal 5 3 2 7 3 4" xfId="31077"/>
    <cellStyle name="Normal 5 3 2 7 4" xfId="8048"/>
    <cellStyle name="Normal 5 3 2 7 4 2" xfId="20494"/>
    <cellStyle name="Normal 5 3 2 7 4 2 2" xfId="45369"/>
    <cellStyle name="Normal 5 3 2 7 4 3" xfId="32936"/>
    <cellStyle name="Normal 5 3 2 7 5" xfId="12653"/>
    <cellStyle name="Normal 5 3 2 7 5 2" xfId="25087"/>
    <cellStyle name="Normal 5 3 2 7 5 2 2" xfId="49962"/>
    <cellStyle name="Normal 5 3 2 7 5 3" xfId="37529"/>
    <cellStyle name="Normal 5 3 2 7 6" xfId="7397"/>
    <cellStyle name="Normal 5 3 2 7 6 2" xfId="19845"/>
    <cellStyle name="Normal 5 3 2 7 6 2 2" xfId="44720"/>
    <cellStyle name="Normal 5 3 2 7 6 3" xfId="32287"/>
    <cellStyle name="Normal 5 3 2 7 7" xfId="2975"/>
    <cellStyle name="Normal 5 3 2 7 7 2" xfId="15487"/>
    <cellStyle name="Normal 5 3 2 7 7 2 2" xfId="40362"/>
    <cellStyle name="Normal 5 3 2 7 7 3" xfId="27921"/>
    <cellStyle name="Normal 5 3 2 7 8" xfId="14838"/>
    <cellStyle name="Normal 5 3 2 7 8 2" xfId="39713"/>
    <cellStyle name="Normal 5 3 2 7 9" xfId="27272"/>
    <cellStyle name="Normal 5 3 2 8" xfId="995"/>
    <cellStyle name="Normal 5 3 2 8 2" xfId="8934"/>
    <cellStyle name="Normal 5 3 2 8 2 2" xfId="21377"/>
    <cellStyle name="Normal 5 3 2 8 2 2 2" xfId="46252"/>
    <cellStyle name="Normal 5 3 2 8 2 3" xfId="33819"/>
    <cellStyle name="Normal 5 3 2 8 3" xfId="3916"/>
    <cellStyle name="Normal 5 3 2 8 3 2" xfId="16370"/>
    <cellStyle name="Normal 5 3 2 8 3 2 2" xfId="41245"/>
    <cellStyle name="Normal 5 3 2 8 3 3" xfId="28812"/>
    <cellStyle name="Normal 5 3 2 8 4" xfId="13795"/>
    <cellStyle name="Normal 5 3 2 8 4 2" xfId="38670"/>
    <cellStyle name="Normal 5 3 2 8 5" xfId="26229"/>
    <cellStyle name="Normal 5 3 2 9" xfId="5138"/>
    <cellStyle name="Normal 5 3 2 9 2" xfId="10154"/>
    <cellStyle name="Normal 5 3 2 9 2 2" xfId="22597"/>
    <cellStyle name="Normal 5 3 2 9 2 2 2" xfId="47472"/>
    <cellStyle name="Normal 5 3 2 9 2 3" xfId="35039"/>
    <cellStyle name="Normal 5 3 2 9 3" xfId="17590"/>
    <cellStyle name="Normal 5 3 2 9 3 2" xfId="42465"/>
    <cellStyle name="Normal 5 3 2 9 4" xfId="30032"/>
    <cellStyle name="Normal 5 3 2_Degree data" xfId="2010"/>
    <cellStyle name="Normal 5 3 3" xfId="182"/>
    <cellStyle name="Normal 5 3 3 10" xfId="6570"/>
    <cellStyle name="Normal 5 3 3 10 2" xfId="19019"/>
    <cellStyle name="Normal 5 3 3 10 2 2" xfId="43894"/>
    <cellStyle name="Normal 5 3 3 10 3" xfId="31461"/>
    <cellStyle name="Normal 5 3 3 11" xfId="2738"/>
    <cellStyle name="Normal 5 3 3 11 2" xfId="15256"/>
    <cellStyle name="Normal 5 3 3 11 2 2" xfId="40131"/>
    <cellStyle name="Normal 5 3 3 11 3" xfId="27690"/>
    <cellStyle name="Normal 5 3 3 12" xfId="13012"/>
    <cellStyle name="Normal 5 3 3 12 2" xfId="37887"/>
    <cellStyle name="Normal 5 3 3 13" xfId="25446"/>
    <cellStyle name="Normal 5 3 3 2" xfId="443"/>
    <cellStyle name="Normal 5 3 3 2 10" xfId="13257"/>
    <cellStyle name="Normal 5 3 3 2 10 2" xfId="38132"/>
    <cellStyle name="Normal 5 3 3 2 11" xfId="25691"/>
    <cellStyle name="Normal 5 3 3 2 2" xfId="803"/>
    <cellStyle name="Normal 5 3 3 2 2 2" xfId="1467"/>
    <cellStyle name="Normal 5 3 3 2 2 2 2" xfId="9571"/>
    <cellStyle name="Normal 5 3 3 2 2 2 2 2" xfId="22014"/>
    <cellStyle name="Normal 5 3 3 2 2 2 2 2 2" xfId="46889"/>
    <cellStyle name="Normal 5 3 3 2 2 2 2 3" xfId="34456"/>
    <cellStyle name="Normal 5 3 3 2 2 2 3" xfId="4553"/>
    <cellStyle name="Normal 5 3 3 2 2 2 3 2" xfId="17007"/>
    <cellStyle name="Normal 5 3 3 2 2 2 3 2 2" xfId="41882"/>
    <cellStyle name="Normal 5 3 3 2 2 2 3 3" xfId="29449"/>
    <cellStyle name="Normal 5 3 3 2 2 2 4" xfId="14267"/>
    <cellStyle name="Normal 5 3 3 2 2 2 4 2" xfId="39142"/>
    <cellStyle name="Normal 5 3 3 2 2 2 5" xfId="26701"/>
    <cellStyle name="Normal 5 3 3 2 2 3" xfId="5612"/>
    <cellStyle name="Normal 5 3 3 2 2 3 2" xfId="10628"/>
    <cellStyle name="Normal 5 3 3 2 2 3 2 2" xfId="23071"/>
    <cellStyle name="Normal 5 3 3 2 2 3 2 2 2" xfId="47946"/>
    <cellStyle name="Normal 5 3 3 2 2 3 2 3" xfId="35513"/>
    <cellStyle name="Normal 5 3 3 2 2 3 3" xfId="18064"/>
    <cellStyle name="Normal 5 3 3 2 2 3 3 2" xfId="42939"/>
    <cellStyle name="Normal 5 3 3 2 2 3 4" xfId="30506"/>
    <cellStyle name="Normal 5 3 3 2 2 4" xfId="8687"/>
    <cellStyle name="Normal 5 3 3 2 2 4 2" xfId="21131"/>
    <cellStyle name="Normal 5 3 3 2 2 4 2 2" xfId="46006"/>
    <cellStyle name="Normal 5 3 3 2 2 4 3" xfId="33573"/>
    <cellStyle name="Normal 5 3 3 2 2 5" xfId="12082"/>
    <cellStyle name="Normal 5 3 3 2 2 5 2" xfId="24516"/>
    <cellStyle name="Normal 5 3 3 2 2 5 2 2" xfId="49391"/>
    <cellStyle name="Normal 5 3 3 2 2 5 3" xfId="36958"/>
    <cellStyle name="Normal 5 3 3 2 2 6" xfId="7164"/>
    <cellStyle name="Normal 5 3 3 2 2 6 2" xfId="19613"/>
    <cellStyle name="Normal 5 3 3 2 2 6 2 2" xfId="44488"/>
    <cellStyle name="Normal 5 3 3 2 2 6 3" xfId="32055"/>
    <cellStyle name="Normal 5 3 3 2 2 7" xfId="3618"/>
    <cellStyle name="Normal 5 3 3 2 2 7 2" xfId="16124"/>
    <cellStyle name="Normal 5 3 3 2 2 7 2 2" xfId="40999"/>
    <cellStyle name="Normal 5 3 3 2 2 7 3" xfId="28558"/>
    <cellStyle name="Normal 5 3 3 2 2 8" xfId="13604"/>
    <cellStyle name="Normal 5 3 3 2 2 8 2" xfId="38479"/>
    <cellStyle name="Normal 5 3 3 2 2 9" xfId="26038"/>
    <cellStyle name="Normal 5 3 3 2 3" xfId="1815"/>
    <cellStyle name="Normal 5 3 3 2 3 2" xfId="4986"/>
    <cellStyle name="Normal 5 3 3 2 3 2 2" xfId="10003"/>
    <cellStyle name="Normal 5 3 3 2 3 2 2 2" xfId="22446"/>
    <cellStyle name="Normal 5 3 3 2 3 2 2 2 2" xfId="47321"/>
    <cellStyle name="Normal 5 3 3 2 3 2 2 3" xfId="34888"/>
    <cellStyle name="Normal 5 3 3 2 3 2 3" xfId="17439"/>
    <cellStyle name="Normal 5 3 3 2 3 2 3 2" xfId="42314"/>
    <cellStyle name="Normal 5 3 3 2 3 2 4" xfId="29881"/>
    <cellStyle name="Normal 5 3 3 2 3 3" xfId="5961"/>
    <cellStyle name="Normal 5 3 3 2 3 3 2" xfId="10976"/>
    <cellStyle name="Normal 5 3 3 2 3 3 2 2" xfId="23419"/>
    <cellStyle name="Normal 5 3 3 2 3 3 2 2 2" xfId="48294"/>
    <cellStyle name="Normal 5 3 3 2 3 3 2 3" xfId="35861"/>
    <cellStyle name="Normal 5 3 3 2 3 3 3" xfId="18412"/>
    <cellStyle name="Normal 5 3 3 2 3 3 3 2" xfId="43287"/>
    <cellStyle name="Normal 5 3 3 2 3 3 4" xfId="30854"/>
    <cellStyle name="Normal 5 3 3 2 3 4" xfId="8410"/>
    <cellStyle name="Normal 5 3 3 2 3 4 2" xfId="20854"/>
    <cellStyle name="Normal 5 3 3 2 3 4 2 2" xfId="45729"/>
    <cellStyle name="Normal 5 3 3 2 3 4 3" xfId="33296"/>
    <cellStyle name="Normal 5 3 3 2 3 5" xfId="12430"/>
    <cellStyle name="Normal 5 3 3 2 3 5 2" xfId="24864"/>
    <cellStyle name="Normal 5 3 3 2 3 5 2 2" xfId="49739"/>
    <cellStyle name="Normal 5 3 3 2 3 5 3" xfId="37306"/>
    <cellStyle name="Normal 5 3 3 2 3 6" xfId="7597"/>
    <cellStyle name="Normal 5 3 3 2 3 6 2" xfId="20045"/>
    <cellStyle name="Normal 5 3 3 2 3 6 2 2" xfId="44920"/>
    <cellStyle name="Normal 5 3 3 2 3 6 3" xfId="32487"/>
    <cellStyle name="Normal 5 3 3 2 3 7" xfId="3341"/>
    <cellStyle name="Normal 5 3 3 2 3 7 2" xfId="15847"/>
    <cellStyle name="Normal 5 3 3 2 3 7 2 2" xfId="40722"/>
    <cellStyle name="Normal 5 3 3 2 3 7 3" xfId="28281"/>
    <cellStyle name="Normal 5 3 3 2 3 8" xfId="14615"/>
    <cellStyle name="Normal 5 3 3 2 3 8 2" xfId="39490"/>
    <cellStyle name="Normal 5 3 3 2 3 9" xfId="27049"/>
    <cellStyle name="Normal 5 3 3 2 4" xfId="2361"/>
    <cellStyle name="Normal 5 3 3 2 4 2" xfId="6384"/>
    <cellStyle name="Normal 5 3 3 2 4 2 2" xfId="11399"/>
    <cellStyle name="Normal 5 3 3 2 4 2 2 2" xfId="23842"/>
    <cellStyle name="Normal 5 3 3 2 4 2 2 2 2" xfId="48717"/>
    <cellStyle name="Normal 5 3 3 2 4 2 2 3" xfId="36284"/>
    <cellStyle name="Normal 5 3 3 2 4 2 3" xfId="18835"/>
    <cellStyle name="Normal 5 3 3 2 4 2 3 2" xfId="43710"/>
    <cellStyle name="Normal 5 3 3 2 4 2 4" xfId="31277"/>
    <cellStyle name="Normal 5 3 3 2 4 3" xfId="12853"/>
    <cellStyle name="Normal 5 3 3 2 4 3 2" xfId="25287"/>
    <cellStyle name="Normal 5 3 3 2 4 3 2 2" xfId="50162"/>
    <cellStyle name="Normal 5 3 3 2 4 3 3" xfId="37729"/>
    <cellStyle name="Normal 5 3 3 2 4 4" xfId="9294"/>
    <cellStyle name="Normal 5 3 3 2 4 4 2" xfId="21737"/>
    <cellStyle name="Normal 5 3 3 2 4 4 2 2" xfId="46612"/>
    <cellStyle name="Normal 5 3 3 2 4 4 3" xfId="34179"/>
    <cellStyle name="Normal 5 3 3 2 4 5" xfId="4276"/>
    <cellStyle name="Normal 5 3 3 2 4 5 2" xfId="16730"/>
    <cellStyle name="Normal 5 3 3 2 4 5 2 2" xfId="41605"/>
    <cellStyle name="Normal 5 3 3 2 4 5 3" xfId="29172"/>
    <cellStyle name="Normal 5 3 3 2 4 6" xfId="15038"/>
    <cellStyle name="Normal 5 3 3 2 4 6 2" xfId="39913"/>
    <cellStyle name="Normal 5 3 3 2 4 7" xfId="27472"/>
    <cellStyle name="Normal 5 3 3 2 5" xfId="1195"/>
    <cellStyle name="Normal 5 3 3 2 5 2" xfId="10356"/>
    <cellStyle name="Normal 5 3 3 2 5 2 2" xfId="22799"/>
    <cellStyle name="Normal 5 3 3 2 5 2 2 2" xfId="47674"/>
    <cellStyle name="Normal 5 3 3 2 5 2 3" xfId="35241"/>
    <cellStyle name="Normal 5 3 3 2 5 3" xfId="5340"/>
    <cellStyle name="Normal 5 3 3 2 5 3 2" xfId="17792"/>
    <cellStyle name="Normal 5 3 3 2 5 3 2 2" xfId="42667"/>
    <cellStyle name="Normal 5 3 3 2 5 3 3" xfId="30234"/>
    <cellStyle name="Normal 5 3 3 2 5 4" xfId="13995"/>
    <cellStyle name="Normal 5 3 3 2 5 4 2" xfId="38870"/>
    <cellStyle name="Normal 5 3 3 2 5 5" xfId="26429"/>
    <cellStyle name="Normal 5 3 3 2 6" xfId="7917"/>
    <cellStyle name="Normal 5 3 3 2 6 2" xfId="20363"/>
    <cellStyle name="Normal 5 3 3 2 6 2 2" xfId="45238"/>
    <cellStyle name="Normal 5 3 3 2 6 3" xfId="32805"/>
    <cellStyle name="Normal 5 3 3 2 7" xfId="11810"/>
    <cellStyle name="Normal 5 3 3 2 7 2" xfId="24244"/>
    <cellStyle name="Normal 5 3 3 2 7 2 2" xfId="49119"/>
    <cellStyle name="Normal 5 3 3 2 7 3" xfId="36686"/>
    <cellStyle name="Normal 5 3 3 2 8" xfId="6887"/>
    <cellStyle name="Normal 5 3 3 2 8 2" xfId="19336"/>
    <cellStyle name="Normal 5 3 3 2 8 2 2" xfId="44211"/>
    <cellStyle name="Normal 5 3 3 2 8 3" xfId="31778"/>
    <cellStyle name="Normal 5 3 3 2 9" xfId="2838"/>
    <cellStyle name="Normal 5 3 3 2 9 2" xfId="15356"/>
    <cellStyle name="Normal 5 3 3 2 9 2 2" xfId="40231"/>
    <cellStyle name="Normal 5 3 3 2 9 3" xfId="27790"/>
    <cellStyle name="Normal 5 3 3 2_Degree data" xfId="2097"/>
    <cellStyle name="Normal 5 3 3 3" xfId="341"/>
    <cellStyle name="Normal 5 3 3 3 2" xfId="1466"/>
    <cellStyle name="Normal 5 3 3 3 2 2" xfId="9194"/>
    <cellStyle name="Normal 5 3 3 3 2 2 2" xfId="21637"/>
    <cellStyle name="Normal 5 3 3 3 2 2 2 2" xfId="46512"/>
    <cellStyle name="Normal 5 3 3 3 2 2 3" xfId="34079"/>
    <cellStyle name="Normal 5 3 3 3 2 3" xfId="4176"/>
    <cellStyle name="Normal 5 3 3 3 2 3 2" xfId="16630"/>
    <cellStyle name="Normal 5 3 3 3 2 3 2 2" xfId="41505"/>
    <cellStyle name="Normal 5 3 3 3 2 3 3" xfId="29072"/>
    <cellStyle name="Normal 5 3 3 3 2 4" xfId="14266"/>
    <cellStyle name="Normal 5 3 3 3 2 4 2" xfId="39141"/>
    <cellStyle name="Normal 5 3 3 3 2 5" xfId="26700"/>
    <cellStyle name="Normal 5 3 3 3 3" xfId="5611"/>
    <cellStyle name="Normal 5 3 3 3 3 2" xfId="10627"/>
    <cellStyle name="Normal 5 3 3 3 3 2 2" xfId="23070"/>
    <cellStyle name="Normal 5 3 3 3 3 2 2 2" xfId="47945"/>
    <cellStyle name="Normal 5 3 3 3 3 2 3" xfId="35512"/>
    <cellStyle name="Normal 5 3 3 3 3 3" xfId="18063"/>
    <cellStyle name="Normal 5 3 3 3 3 3 2" xfId="42938"/>
    <cellStyle name="Normal 5 3 3 3 3 4" xfId="30505"/>
    <cellStyle name="Normal 5 3 3 3 4" xfId="8310"/>
    <cellStyle name="Normal 5 3 3 3 4 2" xfId="20754"/>
    <cellStyle name="Normal 5 3 3 3 4 2 2" xfId="45629"/>
    <cellStyle name="Normal 5 3 3 3 4 3" xfId="33196"/>
    <cellStyle name="Normal 5 3 3 3 5" xfId="12081"/>
    <cellStyle name="Normal 5 3 3 3 5 2" xfId="24515"/>
    <cellStyle name="Normal 5 3 3 3 5 2 2" xfId="49390"/>
    <cellStyle name="Normal 5 3 3 3 5 3" xfId="36957"/>
    <cellStyle name="Normal 5 3 3 3 6" xfId="6787"/>
    <cellStyle name="Normal 5 3 3 3 6 2" xfId="19236"/>
    <cellStyle name="Normal 5 3 3 3 6 2 2" xfId="44111"/>
    <cellStyle name="Normal 5 3 3 3 6 3" xfId="31678"/>
    <cellStyle name="Normal 5 3 3 3 7" xfId="3241"/>
    <cellStyle name="Normal 5 3 3 3 7 2" xfId="15747"/>
    <cellStyle name="Normal 5 3 3 3 7 2 2" xfId="40622"/>
    <cellStyle name="Normal 5 3 3 3 7 3" xfId="28181"/>
    <cellStyle name="Normal 5 3 3 3 8" xfId="13157"/>
    <cellStyle name="Normal 5 3 3 3 8 2" xfId="38032"/>
    <cellStyle name="Normal 5 3 3 3 9" xfId="25591"/>
    <cellStyle name="Normal 5 3 3 4" xfId="701"/>
    <cellStyle name="Normal 5 3 3 4 2" xfId="1814"/>
    <cellStyle name="Normal 5 3 3 4 2 2" xfId="9570"/>
    <cellStyle name="Normal 5 3 3 4 2 2 2" xfId="22013"/>
    <cellStyle name="Normal 5 3 3 4 2 2 2 2" xfId="46888"/>
    <cellStyle name="Normal 5 3 3 4 2 2 3" xfId="34455"/>
    <cellStyle name="Normal 5 3 3 4 2 3" xfId="4552"/>
    <cellStyle name="Normal 5 3 3 4 2 3 2" xfId="17006"/>
    <cellStyle name="Normal 5 3 3 4 2 3 2 2" xfId="41881"/>
    <cellStyle name="Normal 5 3 3 4 2 3 3" xfId="29448"/>
    <cellStyle name="Normal 5 3 3 4 2 4" xfId="14614"/>
    <cellStyle name="Normal 5 3 3 4 2 4 2" xfId="39489"/>
    <cellStyle name="Normal 5 3 3 4 2 5" xfId="27048"/>
    <cellStyle name="Normal 5 3 3 4 3" xfId="5960"/>
    <cellStyle name="Normal 5 3 3 4 3 2" xfId="10975"/>
    <cellStyle name="Normal 5 3 3 4 3 2 2" xfId="23418"/>
    <cellStyle name="Normal 5 3 3 4 3 2 2 2" xfId="48293"/>
    <cellStyle name="Normal 5 3 3 4 3 2 3" xfId="35860"/>
    <cellStyle name="Normal 5 3 3 4 3 3" xfId="18411"/>
    <cellStyle name="Normal 5 3 3 4 3 3 2" xfId="43286"/>
    <cellStyle name="Normal 5 3 3 4 3 4" xfId="30853"/>
    <cellStyle name="Normal 5 3 3 4 4" xfId="8686"/>
    <cellStyle name="Normal 5 3 3 4 4 2" xfId="21130"/>
    <cellStyle name="Normal 5 3 3 4 4 2 2" xfId="46005"/>
    <cellStyle name="Normal 5 3 3 4 4 3" xfId="33572"/>
    <cellStyle name="Normal 5 3 3 4 5" xfId="12429"/>
    <cellStyle name="Normal 5 3 3 4 5 2" xfId="24863"/>
    <cellStyle name="Normal 5 3 3 4 5 2 2" xfId="49738"/>
    <cellStyle name="Normal 5 3 3 4 5 3" xfId="37305"/>
    <cellStyle name="Normal 5 3 3 4 6" xfId="7163"/>
    <cellStyle name="Normal 5 3 3 4 6 2" xfId="19612"/>
    <cellStyle name="Normal 5 3 3 4 6 2 2" xfId="44487"/>
    <cellStyle name="Normal 5 3 3 4 6 3" xfId="32054"/>
    <cellStyle name="Normal 5 3 3 4 7" xfId="3617"/>
    <cellStyle name="Normal 5 3 3 4 7 2" xfId="16123"/>
    <cellStyle name="Normal 5 3 3 4 7 2 2" xfId="40998"/>
    <cellStyle name="Normal 5 3 3 4 7 3" xfId="28557"/>
    <cellStyle name="Normal 5 3 3 4 8" xfId="13504"/>
    <cellStyle name="Normal 5 3 3 4 8 2" xfId="38379"/>
    <cellStyle name="Normal 5 3 3 4 9" xfId="25938"/>
    <cellStyle name="Normal 5 3 3 5" xfId="2259"/>
    <cellStyle name="Normal 5 3 3 5 2" xfId="4886"/>
    <cellStyle name="Normal 5 3 3 5 2 2" xfId="9903"/>
    <cellStyle name="Normal 5 3 3 5 2 2 2" xfId="22346"/>
    <cellStyle name="Normal 5 3 3 5 2 2 2 2" xfId="47221"/>
    <cellStyle name="Normal 5 3 3 5 2 2 3" xfId="34788"/>
    <cellStyle name="Normal 5 3 3 5 2 3" xfId="17339"/>
    <cellStyle name="Normal 5 3 3 5 2 3 2" xfId="42214"/>
    <cellStyle name="Normal 5 3 3 5 2 4" xfId="29781"/>
    <cellStyle name="Normal 5 3 3 5 3" xfId="6284"/>
    <cellStyle name="Normal 5 3 3 5 3 2" xfId="11299"/>
    <cellStyle name="Normal 5 3 3 5 3 2 2" xfId="23742"/>
    <cellStyle name="Normal 5 3 3 5 3 2 2 2" xfId="48617"/>
    <cellStyle name="Normal 5 3 3 5 3 2 3" xfId="36184"/>
    <cellStyle name="Normal 5 3 3 5 3 3" xfId="18735"/>
    <cellStyle name="Normal 5 3 3 5 3 3 2" xfId="43610"/>
    <cellStyle name="Normal 5 3 3 5 3 4" xfId="31177"/>
    <cellStyle name="Normal 5 3 3 5 4" xfId="8091"/>
    <cellStyle name="Normal 5 3 3 5 4 2" xfId="20537"/>
    <cellStyle name="Normal 5 3 3 5 4 2 2" xfId="45412"/>
    <cellStyle name="Normal 5 3 3 5 4 3" xfId="32979"/>
    <cellStyle name="Normal 5 3 3 5 5" xfId="12753"/>
    <cellStyle name="Normal 5 3 3 5 5 2" xfId="25187"/>
    <cellStyle name="Normal 5 3 3 5 5 2 2" xfId="50062"/>
    <cellStyle name="Normal 5 3 3 5 5 3" xfId="37629"/>
    <cellStyle name="Normal 5 3 3 5 6" xfId="7497"/>
    <cellStyle name="Normal 5 3 3 5 6 2" xfId="19945"/>
    <cellStyle name="Normal 5 3 3 5 6 2 2" xfId="44820"/>
    <cellStyle name="Normal 5 3 3 5 6 3" xfId="32387"/>
    <cellStyle name="Normal 5 3 3 5 7" xfId="3021"/>
    <cellStyle name="Normal 5 3 3 5 7 2" xfId="15530"/>
    <cellStyle name="Normal 5 3 3 5 7 2 2" xfId="40405"/>
    <cellStyle name="Normal 5 3 3 5 7 3" xfId="27964"/>
    <cellStyle name="Normal 5 3 3 5 8" xfId="14938"/>
    <cellStyle name="Normal 5 3 3 5 8 2" xfId="39813"/>
    <cellStyle name="Normal 5 3 3 5 9" xfId="27372"/>
    <cellStyle name="Normal 5 3 3 6" xfId="1095"/>
    <cellStyle name="Normal 5 3 3 6 2" xfId="8977"/>
    <cellStyle name="Normal 5 3 3 6 2 2" xfId="21420"/>
    <cellStyle name="Normal 5 3 3 6 2 2 2" xfId="46295"/>
    <cellStyle name="Normal 5 3 3 6 2 3" xfId="33862"/>
    <cellStyle name="Normal 5 3 3 6 3" xfId="3959"/>
    <cellStyle name="Normal 5 3 3 6 3 2" xfId="16413"/>
    <cellStyle name="Normal 5 3 3 6 3 2 2" xfId="41288"/>
    <cellStyle name="Normal 5 3 3 6 3 3" xfId="28855"/>
    <cellStyle name="Normal 5 3 3 6 4" xfId="13895"/>
    <cellStyle name="Normal 5 3 3 6 4 2" xfId="38770"/>
    <cellStyle name="Normal 5 3 3 6 5" xfId="26329"/>
    <cellStyle name="Normal 5 3 3 7" xfId="5240"/>
    <cellStyle name="Normal 5 3 3 7 2" xfId="10256"/>
    <cellStyle name="Normal 5 3 3 7 2 2" xfId="22699"/>
    <cellStyle name="Normal 5 3 3 7 2 2 2" xfId="47574"/>
    <cellStyle name="Normal 5 3 3 7 2 3" xfId="35141"/>
    <cellStyle name="Normal 5 3 3 7 3" xfId="17692"/>
    <cellStyle name="Normal 5 3 3 7 3 2" xfId="42567"/>
    <cellStyle name="Normal 5 3 3 7 4" xfId="30134"/>
    <cellStyle name="Normal 5 3 3 8" xfId="7817"/>
    <cellStyle name="Normal 5 3 3 8 2" xfId="20263"/>
    <cellStyle name="Normal 5 3 3 8 2 2" xfId="45138"/>
    <cellStyle name="Normal 5 3 3 8 3" xfId="32705"/>
    <cellStyle name="Normal 5 3 3 9" xfId="11710"/>
    <cellStyle name="Normal 5 3 3 9 2" xfId="24144"/>
    <cellStyle name="Normal 5 3 3 9 2 2" xfId="49019"/>
    <cellStyle name="Normal 5 3 3 9 3" xfId="36586"/>
    <cellStyle name="Normal 5 3 3_Degree data" xfId="2079"/>
    <cellStyle name="Normal 5 3 4" xfId="257"/>
    <cellStyle name="Normal 5 3 4 10" xfId="6597"/>
    <cellStyle name="Normal 5 3 4 10 2" xfId="19046"/>
    <cellStyle name="Normal 5 3 4 10 2 2" xfId="43921"/>
    <cellStyle name="Normal 5 3 4 10 3" xfId="31488"/>
    <cellStyle name="Normal 5 3 4 11" xfId="2660"/>
    <cellStyle name="Normal 5 3 4 11 2" xfId="15178"/>
    <cellStyle name="Normal 5 3 4 11 2 2" xfId="40053"/>
    <cellStyle name="Normal 5 3 4 11 3" xfId="27612"/>
    <cellStyle name="Normal 5 3 4 12" xfId="13079"/>
    <cellStyle name="Normal 5 3 4 12 2" xfId="37954"/>
    <cellStyle name="Normal 5 3 4 13" xfId="25513"/>
    <cellStyle name="Normal 5 3 4 2" xfId="471"/>
    <cellStyle name="Normal 5 3 4 2 10" xfId="13284"/>
    <cellStyle name="Normal 5 3 4 2 10 2" xfId="38159"/>
    <cellStyle name="Normal 5 3 4 2 11" xfId="25718"/>
    <cellStyle name="Normal 5 3 4 2 2" xfId="830"/>
    <cellStyle name="Normal 5 3 4 2 2 2" xfId="1469"/>
    <cellStyle name="Normal 5 3 4 2 2 2 2" xfId="9573"/>
    <cellStyle name="Normal 5 3 4 2 2 2 2 2" xfId="22016"/>
    <cellStyle name="Normal 5 3 4 2 2 2 2 2 2" xfId="46891"/>
    <cellStyle name="Normal 5 3 4 2 2 2 2 3" xfId="34458"/>
    <cellStyle name="Normal 5 3 4 2 2 2 3" xfId="4555"/>
    <cellStyle name="Normal 5 3 4 2 2 2 3 2" xfId="17009"/>
    <cellStyle name="Normal 5 3 4 2 2 2 3 2 2" xfId="41884"/>
    <cellStyle name="Normal 5 3 4 2 2 2 3 3" xfId="29451"/>
    <cellStyle name="Normal 5 3 4 2 2 2 4" xfId="14269"/>
    <cellStyle name="Normal 5 3 4 2 2 2 4 2" xfId="39144"/>
    <cellStyle name="Normal 5 3 4 2 2 2 5" xfId="26703"/>
    <cellStyle name="Normal 5 3 4 2 2 3" xfId="5614"/>
    <cellStyle name="Normal 5 3 4 2 2 3 2" xfId="10630"/>
    <cellStyle name="Normal 5 3 4 2 2 3 2 2" xfId="23073"/>
    <cellStyle name="Normal 5 3 4 2 2 3 2 2 2" xfId="47948"/>
    <cellStyle name="Normal 5 3 4 2 2 3 2 3" xfId="35515"/>
    <cellStyle name="Normal 5 3 4 2 2 3 3" xfId="18066"/>
    <cellStyle name="Normal 5 3 4 2 2 3 3 2" xfId="42941"/>
    <cellStyle name="Normal 5 3 4 2 2 3 4" xfId="30508"/>
    <cellStyle name="Normal 5 3 4 2 2 4" xfId="8689"/>
    <cellStyle name="Normal 5 3 4 2 2 4 2" xfId="21133"/>
    <cellStyle name="Normal 5 3 4 2 2 4 2 2" xfId="46008"/>
    <cellStyle name="Normal 5 3 4 2 2 4 3" xfId="33575"/>
    <cellStyle name="Normal 5 3 4 2 2 5" xfId="12084"/>
    <cellStyle name="Normal 5 3 4 2 2 5 2" xfId="24518"/>
    <cellStyle name="Normal 5 3 4 2 2 5 2 2" xfId="49393"/>
    <cellStyle name="Normal 5 3 4 2 2 5 3" xfId="36960"/>
    <cellStyle name="Normal 5 3 4 2 2 6" xfId="7166"/>
    <cellStyle name="Normal 5 3 4 2 2 6 2" xfId="19615"/>
    <cellStyle name="Normal 5 3 4 2 2 6 2 2" xfId="44490"/>
    <cellStyle name="Normal 5 3 4 2 2 6 3" xfId="32057"/>
    <cellStyle name="Normal 5 3 4 2 2 7" xfId="3620"/>
    <cellStyle name="Normal 5 3 4 2 2 7 2" xfId="16126"/>
    <cellStyle name="Normal 5 3 4 2 2 7 2 2" xfId="41001"/>
    <cellStyle name="Normal 5 3 4 2 2 7 3" xfId="28560"/>
    <cellStyle name="Normal 5 3 4 2 2 8" xfId="13631"/>
    <cellStyle name="Normal 5 3 4 2 2 8 2" xfId="38506"/>
    <cellStyle name="Normal 5 3 4 2 2 9" xfId="26065"/>
    <cellStyle name="Normal 5 3 4 2 3" xfId="1817"/>
    <cellStyle name="Normal 5 3 4 2 3 2" xfId="5013"/>
    <cellStyle name="Normal 5 3 4 2 3 2 2" xfId="10030"/>
    <cellStyle name="Normal 5 3 4 2 3 2 2 2" xfId="22473"/>
    <cellStyle name="Normal 5 3 4 2 3 2 2 2 2" xfId="47348"/>
    <cellStyle name="Normal 5 3 4 2 3 2 2 3" xfId="34915"/>
    <cellStyle name="Normal 5 3 4 2 3 2 3" xfId="17466"/>
    <cellStyle name="Normal 5 3 4 2 3 2 3 2" xfId="42341"/>
    <cellStyle name="Normal 5 3 4 2 3 2 4" xfId="29908"/>
    <cellStyle name="Normal 5 3 4 2 3 3" xfId="5963"/>
    <cellStyle name="Normal 5 3 4 2 3 3 2" xfId="10978"/>
    <cellStyle name="Normal 5 3 4 2 3 3 2 2" xfId="23421"/>
    <cellStyle name="Normal 5 3 4 2 3 3 2 2 2" xfId="48296"/>
    <cellStyle name="Normal 5 3 4 2 3 3 2 3" xfId="35863"/>
    <cellStyle name="Normal 5 3 4 2 3 3 3" xfId="18414"/>
    <cellStyle name="Normal 5 3 4 2 3 3 3 2" xfId="43289"/>
    <cellStyle name="Normal 5 3 4 2 3 3 4" xfId="30856"/>
    <cellStyle name="Normal 5 3 4 2 3 4" xfId="8437"/>
    <cellStyle name="Normal 5 3 4 2 3 4 2" xfId="20881"/>
    <cellStyle name="Normal 5 3 4 2 3 4 2 2" xfId="45756"/>
    <cellStyle name="Normal 5 3 4 2 3 4 3" xfId="33323"/>
    <cellStyle name="Normal 5 3 4 2 3 5" xfId="12432"/>
    <cellStyle name="Normal 5 3 4 2 3 5 2" xfId="24866"/>
    <cellStyle name="Normal 5 3 4 2 3 5 2 2" xfId="49741"/>
    <cellStyle name="Normal 5 3 4 2 3 5 3" xfId="37308"/>
    <cellStyle name="Normal 5 3 4 2 3 6" xfId="7624"/>
    <cellStyle name="Normal 5 3 4 2 3 6 2" xfId="20072"/>
    <cellStyle name="Normal 5 3 4 2 3 6 2 2" xfId="44947"/>
    <cellStyle name="Normal 5 3 4 2 3 6 3" xfId="32514"/>
    <cellStyle name="Normal 5 3 4 2 3 7" xfId="3368"/>
    <cellStyle name="Normal 5 3 4 2 3 7 2" xfId="15874"/>
    <cellStyle name="Normal 5 3 4 2 3 7 2 2" xfId="40749"/>
    <cellStyle name="Normal 5 3 4 2 3 7 3" xfId="28308"/>
    <cellStyle name="Normal 5 3 4 2 3 8" xfId="14617"/>
    <cellStyle name="Normal 5 3 4 2 3 8 2" xfId="39492"/>
    <cellStyle name="Normal 5 3 4 2 3 9" xfId="27051"/>
    <cellStyle name="Normal 5 3 4 2 4" xfId="2389"/>
    <cellStyle name="Normal 5 3 4 2 4 2" xfId="6411"/>
    <cellStyle name="Normal 5 3 4 2 4 2 2" xfId="11426"/>
    <cellStyle name="Normal 5 3 4 2 4 2 2 2" xfId="23869"/>
    <cellStyle name="Normal 5 3 4 2 4 2 2 2 2" xfId="48744"/>
    <cellStyle name="Normal 5 3 4 2 4 2 2 3" xfId="36311"/>
    <cellStyle name="Normal 5 3 4 2 4 2 3" xfId="18862"/>
    <cellStyle name="Normal 5 3 4 2 4 2 3 2" xfId="43737"/>
    <cellStyle name="Normal 5 3 4 2 4 2 4" xfId="31304"/>
    <cellStyle name="Normal 5 3 4 2 4 3" xfId="12880"/>
    <cellStyle name="Normal 5 3 4 2 4 3 2" xfId="25314"/>
    <cellStyle name="Normal 5 3 4 2 4 3 2 2" xfId="50189"/>
    <cellStyle name="Normal 5 3 4 2 4 3 3" xfId="37756"/>
    <cellStyle name="Normal 5 3 4 2 4 4" xfId="9321"/>
    <cellStyle name="Normal 5 3 4 2 4 4 2" xfId="21764"/>
    <cellStyle name="Normal 5 3 4 2 4 4 2 2" xfId="46639"/>
    <cellStyle name="Normal 5 3 4 2 4 4 3" xfId="34206"/>
    <cellStyle name="Normal 5 3 4 2 4 5" xfId="4303"/>
    <cellStyle name="Normal 5 3 4 2 4 5 2" xfId="16757"/>
    <cellStyle name="Normal 5 3 4 2 4 5 2 2" xfId="41632"/>
    <cellStyle name="Normal 5 3 4 2 4 5 3" xfId="29199"/>
    <cellStyle name="Normal 5 3 4 2 4 6" xfId="15065"/>
    <cellStyle name="Normal 5 3 4 2 4 6 2" xfId="39940"/>
    <cellStyle name="Normal 5 3 4 2 4 7" xfId="27499"/>
    <cellStyle name="Normal 5 3 4 2 5" xfId="1222"/>
    <cellStyle name="Normal 5 3 4 2 5 2" xfId="10383"/>
    <cellStyle name="Normal 5 3 4 2 5 2 2" xfId="22826"/>
    <cellStyle name="Normal 5 3 4 2 5 2 2 2" xfId="47701"/>
    <cellStyle name="Normal 5 3 4 2 5 2 3" xfId="35268"/>
    <cellStyle name="Normal 5 3 4 2 5 3" xfId="5367"/>
    <cellStyle name="Normal 5 3 4 2 5 3 2" xfId="17819"/>
    <cellStyle name="Normal 5 3 4 2 5 3 2 2" xfId="42694"/>
    <cellStyle name="Normal 5 3 4 2 5 3 3" xfId="30261"/>
    <cellStyle name="Normal 5 3 4 2 5 4" xfId="14022"/>
    <cellStyle name="Normal 5 3 4 2 5 4 2" xfId="38897"/>
    <cellStyle name="Normal 5 3 4 2 5 5" xfId="26456"/>
    <cellStyle name="Normal 5 3 4 2 6" xfId="7944"/>
    <cellStyle name="Normal 5 3 4 2 6 2" xfId="20390"/>
    <cellStyle name="Normal 5 3 4 2 6 2 2" xfId="45265"/>
    <cellStyle name="Normal 5 3 4 2 6 3" xfId="32832"/>
    <cellStyle name="Normal 5 3 4 2 7" xfId="11837"/>
    <cellStyle name="Normal 5 3 4 2 7 2" xfId="24271"/>
    <cellStyle name="Normal 5 3 4 2 7 2 2" xfId="49146"/>
    <cellStyle name="Normal 5 3 4 2 7 3" xfId="36713"/>
    <cellStyle name="Normal 5 3 4 2 8" xfId="6914"/>
    <cellStyle name="Normal 5 3 4 2 8 2" xfId="19363"/>
    <cellStyle name="Normal 5 3 4 2 8 2 2" xfId="44238"/>
    <cellStyle name="Normal 5 3 4 2 8 3" xfId="31805"/>
    <cellStyle name="Normal 5 3 4 2 9" xfId="2865"/>
    <cellStyle name="Normal 5 3 4 2 9 2" xfId="15383"/>
    <cellStyle name="Normal 5 3 4 2 9 2 2" xfId="40258"/>
    <cellStyle name="Normal 5 3 4 2 9 3" xfId="27817"/>
    <cellStyle name="Normal 5 3 4 2_Degree data" xfId="2167"/>
    <cellStyle name="Normal 5 3 4 3" xfId="619"/>
    <cellStyle name="Normal 5 3 4 3 2" xfId="1468"/>
    <cellStyle name="Normal 5 3 4 3 2 2" xfId="9116"/>
    <cellStyle name="Normal 5 3 4 3 2 2 2" xfId="21559"/>
    <cellStyle name="Normal 5 3 4 3 2 2 2 2" xfId="46434"/>
    <cellStyle name="Normal 5 3 4 3 2 2 3" xfId="34001"/>
    <cellStyle name="Normal 5 3 4 3 2 3" xfId="4098"/>
    <cellStyle name="Normal 5 3 4 3 2 3 2" xfId="16552"/>
    <cellStyle name="Normal 5 3 4 3 2 3 2 2" xfId="41427"/>
    <cellStyle name="Normal 5 3 4 3 2 3 3" xfId="28994"/>
    <cellStyle name="Normal 5 3 4 3 2 4" xfId="14268"/>
    <cellStyle name="Normal 5 3 4 3 2 4 2" xfId="39143"/>
    <cellStyle name="Normal 5 3 4 3 2 5" xfId="26702"/>
    <cellStyle name="Normal 5 3 4 3 3" xfId="5613"/>
    <cellStyle name="Normal 5 3 4 3 3 2" xfId="10629"/>
    <cellStyle name="Normal 5 3 4 3 3 2 2" xfId="23072"/>
    <cellStyle name="Normal 5 3 4 3 3 2 2 2" xfId="47947"/>
    <cellStyle name="Normal 5 3 4 3 3 2 3" xfId="35514"/>
    <cellStyle name="Normal 5 3 4 3 3 3" xfId="18065"/>
    <cellStyle name="Normal 5 3 4 3 3 3 2" xfId="42940"/>
    <cellStyle name="Normal 5 3 4 3 3 4" xfId="30507"/>
    <cellStyle name="Normal 5 3 4 3 4" xfId="8232"/>
    <cellStyle name="Normal 5 3 4 3 4 2" xfId="20676"/>
    <cellStyle name="Normal 5 3 4 3 4 2 2" xfId="45551"/>
    <cellStyle name="Normal 5 3 4 3 4 3" xfId="33118"/>
    <cellStyle name="Normal 5 3 4 3 5" xfId="12083"/>
    <cellStyle name="Normal 5 3 4 3 5 2" xfId="24517"/>
    <cellStyle name="Normal 5 3 4 3 5 2 2" xfId="49392"/>
    <cellStyle name="Normal 5 3 4 3 5 3" xfId="36959"/>
    <cellStyle name="Normal 5 3 4 3 6" xfId="6709"/>
    <cellStyle name="Normal 5 3 4 3 6 2" xfId="19158"/>
    <cellStyle name="Normal 5 3 4 3 6 2 2" xfId="44033"/>
    <cellStyle name="Normal 5 3 4 3 6 3" xfId="31600"/>
    <cellStyle name="Normal 5 3 4 3 7" xfId="3163"/>
    <cellStyle name="Normal 5 3 4 3 7 2" xfId="15669"/>
    <cellStyle name="Normal 5 3 4 3 7 2 2" xfId="40544"/>
    <cellStyle name="Normal 5 3 4 3 7 3" xfId="28103"/>
    <cellStyle name="Normal 5 3 4 3 8" xfId="13426"/>
    <cellStyle name="Normal 5 3 4 3 8 2" xfId="38301"/>
    <cellStyle name="Normal 5 3 4 3 9" xfId="25860"/>
    <cellStyle name="Normal 5 3 4 4" xfId="1816"/>
    <cellStyle name="Normal 5 3 4 4 2" xfId="4554"/>
    <cellStyle name="Normal 5 3 4 4 2 2" xfId="9572"/>
    <cellStyle name="Normal 5 3 4 4 2 2 2" xfId="22015"/>
    <cellStyle name="Normal 5 3 4 4 2 2 2 2" xfId="46890"/>
    <cellStyle name="Normal 5 3 4 4 2 2 3" xfId="34457"/>
    <cellStyle name="Normal 5 3 4 4 2 3" xfId="17008"/>
    <cellStyle name="Normal 5 3 4 4 2 3 2" xfId="41883"/>
    <cellStyle name="Normal 5 3 4 4 2 4" xfId="29450"/>
    <cellStyle name="Normal 5 3 4 4 3" xfId="5962"/>
    <cellStyle name="Normal 5 3 4 4 3 2" xfId="10977"/>
    <cellStyle name="Normal 5 3 4 4 3 2 2" xfId="23420"/>
    <cellStyle name="Normal 5 3 4 4 3 2 2 2" xfId="48295"/>
    <cellStyle name="Normal 5 3 4 4 3 2 3" xfId="35862"/>
    <cellStyle name="Normal 5 3 4 4 3 3" xfId="18413"/>
    <cellStyle name="Normal 5 3 4 4 3 3 2" xfId="43288"/>
    <cellStyle name="Normal 5 3 4 4 3 4" xfId="30855"/>
    <cellStyle name="Normal 5 3 4 4 4" xfId="8688"/>
    <cellStyle name="Normal 5 3 4 4 4 2" xfId="21132"/>
    <cellStyle name="Normal 5 3 4 4 4 2 2" xfId="46007"/>
    <cellStyle name="Normal 5 3 4 4 4 3" xfId="33574"/>
    <cellStyle name="Normal 5 3 4 4 5" xfId="12431"/>
    <cellStyle name="Normal 5 3 4 4 5 2" xfId="24865"/>
    <cellStyle name="Normal 5 3 4 4 5 2 2" xfId="49740"/>
    <cellStyle name="Normal 5 3 4 4 5 3" xfId="37307"/>
    <cellStyle name="Normal 5 3 4 4 6" xfId="7165"/>
    <cellStyle name="Normal 5 3 4 4 6 2" xfId="19614"/>
    <cellStyle name="Normal 5 3 4 4 6 2 2" xfId="44489"/>
    <cellStyle name="Normal 5 3 4 4 6 3" xfId="32056"/>
    <cellStyle name="Normal 5 3 4 4 7" xfId="3619"/>
    <cellStyle name="Normal 5 3 4 4 7 2" xfId="16125"/>
    <cellStyle name="Normal 5 3 4 4 7 2 2" xfId="41000"/>
    <cellStyle name="Normal 5 3 4 4 7 3" xfId="28559"/>
    <cellStyle name="Normal 5 3 4 4 8" xfId="14616"/>
    <cellStyle name="Normal 5 3 4 4 8 2" xfId="39491"/>
    <cellStyle name="Normal 5 3 4 4 9" xfId="27050"/>
    <cellStyle name="Normal 5 3 4 5" xfId="2175"/>
    <cellStyle name="Normal 5 3 4 5 2" xfId="4808"/>
    <cellStyle name="Normal 5 3 4 5 2 2" xfId="9825"/>
    <cellStyle name="Normal 5 3 4 5 2 2 2" xfId="22268"/>
    <cellStyle name="Normal 5 3 4 5 2 2 2 2" xfId="47143"/>
    <cellStyle name="Normal 5 3 4 5 2 2 3" xfId="34710"/>
    <cellStyle name="Normal 5 3 4 5 2 3" xfId="17261"/>
    <cellStyle name="Normal 5 3 4 5 2 3 2" xfId="42136"/>
    <cellStyle name="Normal 5 3 4 5 2 4" xfId="29703"/>
    <cellStyle name="Normal 5 3 4 5 3" xfId="6206"/>
    <cellStyle name="Normal 5 3 4 5 3 2" xfId="11221"/>
    <cellStyle name="Normal 5 3 4 5 3 2 2" xfId="23664"/>
    <cellStyle name="Normal 5 3 4 5 3 2 2 2" xfId="48539"/>
    <cellStyle name="Normal 5 3 4 5 3 2 3" xfId="36106"/>
    <cellStyle name="Normal 5 3 4 5 3 3" xfId="18657"/>
    <cellStyle name="Normal 5 3 4 5 3 3 2" xfId="43532"/>
    <cellStyle name="Normal 5 3 4 5 3 4" xfId="31099"/>
    <cellStyle name="Normal 5 3 4 5 4" xfId="8118"/>
    <cellStyle name="Normal 5 3 4 5 4 2" xfId="20564"/>
    <cellStyle name="Normal 5 3 4 5 4 2 2" xfId="45439"/>
    <cellStyle name="Normal 5 3 4 5 4 3" xfId="33006"/>
    <cellStyle name="Normal 5 3 4 5 5" xfId="12675"/>
    <cellStyle name="Normal 5 3 4 5 5 2" xfId="25109"/>
    <cellStyle name="Normal 5 3 4 5 5 2 2" xfId="49984"/>
    <cellStyle name="Normal 5 3 4 5 5 3" xfId="37551"/>
    <cellStyle name="Normal 5 3 4 5 6" xfId="7419"/>
    <cellStyle name="Normal 5 3 4 5 6 2" xfId="19867"/>
    <cellStyle name="Normal 5 3 4 5 6 2 2" xfId="44742"/>
    <cellStyle name="Normal 5 3 4 5 6 3" xfId="32309"/>
    <cellStyle name="Normal 5 3 4 5 7" xfId="3048"/>
    <cellStyle name="Normal 5 3 4 5 7 2" xfId="15557"/>
    <cellStyle name="Normal 5 3 4 5 7 2 2" xfId="40432"/>
    <cellStyle name="Normal 5 3 4 5 7 3" xfId="27991"/>
    <cellStyle name="Normal 5 3 4 5 8" xfId="14860"/>
    <cellStyle name="Normal 5 3 4 5 8 2" xfId="39735"/>
    <cellStyle name="Normal 5 3 4 5 9" xfId="27294"/>
    <cellStyle name="Normal 5 3 4 6" xfId="1017"/>
    <cellStyle name="Normal 5 3 4 6 2" xfId="9004"/>
    <cellStyle name="Normal 5 3 4 6 2 2" xfId="21447"/>
    <cellStyle name="Normal 5 3 4 6 2 2 2" xfId="46322"/>
    <cellStyle name="Normal 5 3 4 6 2 3" xfId="33889"/>
    <cellStyle name="Normal 5 3 4 6 3" xfId="3986"/>
    <cellStyle name="Normal 5 3 4 6 3 2" xfId="16440"/>
    <cellStyle name="Normal 5 3 4 6 3 2 2" xfId="41315"/>
    <cellStyle name="Normal 5 3 4 6 3 3" xfId="28882"/>
    <cellStyle name="Normal 5 3 4 6 4" xfId="13817"/>
    <cellStyle name="Normal 5 3 4 6 4 2" xfId="38692"/>
    <cellStyle name="Normal 5 3 4 6 5" xfId="26251"/>
    <cellStyle name="Normal 5 3 4 7" xfId="5162"/>
    <cellStyle name="Normal 5 3 4 7 2" xfId="10178"/>
    <cellStyle name="Normal 5 3 4 7 2 2" xfId="22621"/>
    <cellStyle name="Normal 5 3 4 7 2 2 2" xfId="47496"/>
    <cellStyle name="Normal 5 3 4 7 2 3" xfId="35063"/>
    <cellStyle name="Normal 5 3 4 7 3" xfId="17614"/>
    <cellStyle name="Normal 5 3 4 7 3 2" xfId="42489"/>
    <cellStyle name="Normal 5 3 4 7 4" xfId="30056"/>
    <cellStyle name="Normal 5 3 4 8" xfId="7739"/>
    <cellStyle name="Normal 5 3 4 8 2" xfId="20185"/>
    <cellStyle name="Normal 5 3 4 8 2 2" xfId="45060"/>
    <cellStyle name="Normal 5 3 4 8 3" xfId="32627"/>
    <cellStyle name="Normal 5 3 4 9" xfId="11632"/>
    <cellStyle name="Normal 5 3 4 9 2" xfId="24066"/>
    <cellStyle name="Normal 5 3 4 9 2 2" xfId="48941"/>
    <cellStyle name="Normal 5 3 4 9 3" xfId="36508"/>
    <cellStyle name="Normal 5 3 4_Degree data" xfId="2042"/>
    <cellStyle name="Normal 5 3 5" xfId="363"/>
    <cellStyle name="Normal 5 3 5 10" xfId="13179"/>
    <cellStyle name="Normal 5 3 5 10 2" xfId="38054"/>
    <cellStyle name="Normal 5 3 5 11" xfId="25613"/>
    <cellStyle name="Normal 5 3 5 2" xfId="723"/>
    <cellStyle name="Normal 5 3 5 2 2" xfId="1470"/>
    <cellStyle name="Normal 5 3 5 2 2 2" xfId="9574"/>
    <cellStyle name="Normal 5 3 5 2 2 2 2" xfId="22017"/>
    <cellStyle name="Normal 5 3 5 2 2 2 2 2" xfId="46892"/>
    <cellStyle name="Normal 5 3 5 2 2 2 3" xfId="34459"/>
    <cellStyle name="Normal 5 3 5 2 2 3" xfId="4556"/>
    <cellStyle name="Normal 5 3 5 2 2 3 2" xfId="17010"/>
    <cellStyle name="Normal 5 3 5 2 2 3 2 2" xfId="41885"/>
    <cellStyle name="Normal 5 3 5 2 2 3 3" xfId="29452"/>
    <cellStyle name="Normal 5 3 5 2 2 4" xfId="14270"/>
    <cellStyle name="Normal 5 3 5 2 2 4 2" xfId="39145"/>
    <cellStyle name="Normal 5 3 5 2 2 5" xfId="26704"/>
    <cellStyle name="Normal 5 3 5 2 3" xfId="5615"/>
    <cellStyle name="Normal 5 3 5 2 3 2" xfId="10631"/>
    <cellStyle name="Normal 5 3 5 2 3 2 2" xfId="23074"/>
    <cellStyle name="Normal 5 3 5 2 3 2 2 2" xfId="47949"/>
    <cellStyle name="Normal 5 3 5 2 3 2 3" xfId="35516"/>
    <cellStyle name="Normal 5 3 5 2 3 3" xfId="18067"/>
    <cellStyle name="Normal 5 3 5 2 3 3 2" xfId="42942"/>
    <cellStyle name="Normal 5 3 5 2 3 4" xfId="30509"/>
    <cellStyle name="Normal 5 3 5 2 4" xfId="8690"/>
    <cellStyle name="Normal 5 3 5 2 4 2" xfId="21134"/>
    <cellStyle name="Normal 5 3 5 2 4 2 2" xfId="46009"/>
    <cellStyle name="Normal 5 3 5 2 4 3" xfId="33576"/>
    <cellStyle name="Normal 5 3 5 2 5" xfId="12085"/>
    <cellStyle name="Normal 5 3 5 2 5 2" xfId="24519"/>
    <cellStyle name="Normal 5 3 5 2 5 2 2" xfId="49394"/>
    <cellStyle name="Normal 5 3 5 2 5 3" xfId="36961"/>
    <cellStyle name="Normal 5 3 5 2 6" xfId="7167"/>
    <cellStyle name="Normal 5 3 5 2 6 2" xfId="19616"/>
    <cellStyle name="Normal 5 3 5 2 6 2 2" xfId="44491"/>
    <cellStyle name="Normal 5 3 5 2 6 3" xfId="32058"/>
    <cellStyle name="Normal 5 3 5 2 7" xfId="3621"/>
    <cellStyle name="Normal 5 3 5 2 7 2" xfId="16127"/>
    <cellStyle name="Normal 5 3 5 2 7 2 2" xfId="41002"/>
    <cellStyle name="Normal 5 3 5 2 7 3" xfId="28561"/>
    <cellStyle name="Normal 5 3 5 2 8" xfId="13526"/>
    <cellStyle name="Normal 5 3 5 2 8 2" xfId="38401"/>
    <cellStyle name="Normal 5 3 5 2 9" xfId="25960"/>
    <cellStyle name="Normal 5 3 5 3" xfId="1818"/>
    <cellStyle name="Normal 5 3 5 3 2" xfId="4908"/>
    <cellStyle name="Normal 5 3 5 3 2 2" xfId="9925"/>
    <cellStyle name="Normal 5 3 5 3 2 2 2" xfId="22368"/>
    <cellStyle name="Normal 5 3 5 3 2 2 2 2" xfId="47243"/>
    <cellStyle name="Normal 5 3 5 3 2 2 3" xfId="34810"/>
    <cellStyle name="Normal 5 3 5 3 2 3" xfId="17361"/>
    <cellStyle name="Normal 5 3 5 3 2 3 2" xfId="42236"/>
    <cellStyle name="Normal 5 3 5 3 2 4" xfId="29803"/>
    <cellStyle name="Normal 5 3 5 3 3" xfId="5964"/>
    <cellStyle name="Normal 5 3 5 3 3 2" xfId="10979"/>
    <cellStyle name="Normal 5 3 5 3 3 2 2" xfId="23422"/>
    <cellStyle name="Normal 5 3 5 3 3 2 2 2" xfId="48297"/>
    <cellStyle name="Normal 5 3 5 3 3 2 3" xfId="35864"/>
    <cellStyle name="Normal 5 3 5 3 3 3" xfId="18415"/>
    <cellStyle name="Normal 5 3 5 3 3 3 2" xfId="43290"/>
    <cellStyle name="Normal 5 3 5 3 3 4" xfId="30857"/>
    <cellStyle name="Normal 5 3 5 3 4" xfId="8332"/>
    <cellStyle name="Normal 5 3 5 3 4 2" xfId="20776"/>
    <cellStyle name="Normal 5 3 5 3 4 2 2" xfId="45651"/>
    <cellStyle name="Normal 5 3 5 3 4 3" xfId="33218"/>
    <cellStyle name="Normal 5 3 5 3 5" xfId="12433"/>
    <cellStyle name="Normal 5 3 5 3 5 2" xfId="24867"/>
    <cellStyle name="Normal 5 3 5 3 5 2 2" xfId="49742"/>
    <cellStyle name="Normal 5 3 5 3 5 3" xfId="37309"/>
    <cellStyle name="Normal 5 3 5 3 6" xfId="7519"/>
    <cellStyle name="Normal 5 3 5 3 6 2" xfId="19967"/>
    <cellStyle name="Normal 5 3 5 3 6 2 2" xfId="44842"/>
    <cellStyle name="Normal 5 3 5 3 6 3" xfId="32409"/>
    <cellStyle name="Normal 5 3 5 3 7" xfId="3263"/>
    <cellStyle name="Normal 5 3 5 3 7 2" xfId="15769"/>
    <cellStyle name="Normal 5 3 5 3 7 2 2" xfId="40644"/>
    <cellStyle name="Normal 5 3 5 3 7 3" xfId="28203"/>
    <cellStyle name="Normal 5 3 5 3 8" xfId="14618"/>
    <cellStyle name="Normal 5 3 5 3 8 2" xfId="39493"/>
    <cellStyle name="Normal 5 3 5 3 9" xfId="27052"/>
    <cellStyle name="Normal 5 3 5 4" xfId="2281"/>
    <cellStyle name="Normal 5 3 5 4 2" xfId="6306"/>
    <cellStyle name="Normal 5 3 5 4 2 2" xfId="11321"/>
    <cellStyle name="Normal 5 3 5 4 2 2 2" xfId="23764"/>
    <cellStyle name="Normal 5 3 5 4 2 2 2 2" xfId="48639"/>
    <cellStyle name="Normal 5 3 5 4 2 2 3" xfId="36206"/>
    <cellStyle name="Normal 5 3 5 4 2 3" xfId="18757"/>
    <cellStyle name="Normal 5 3 5 4 2 3 2" xfId="43632"/>
    <cellStyle name="Normal 5 3 5 4 2 4" xfId="31199"/>
    <cellStyle name="Normal 5 3 5 4 3" xfId="12775"/>
    <cellStyle name="Normal 5 3 5 4 3 2" xfId="25209"/>
    <cellStyle name="Normal 5 3 5 4 3 2 2" xfId="50084"/>
    <cellStyle name="Normal 5 3 5 4 3 3" xfId="37651"/>
    <cellStyle name="Normal 5 3 5 4 4" xfId="9216"/>
    <cellStyle name="Normal 5 3 5 4 4 2" xfId="21659"/>
    <cellStyle name="Normal 5 3 5 4 4 2 2" xfId="46534"/>
    <cellStyle name="Normal 5 3 5 4 4 3" xfId="34101"/>
    <cellStyle name="Normal 5 3 5 4 5" xfId="4198"/>
    <cellStyle name="Normal 5 3 5 4 5 2" xfId="16652"/>
    <cellStyle name="Normal 5 3 5 4 5 2 2" xfId="41527"/>
    <cellStyle name="Normal 5 3 5 4 5 3" xfId="29094"/>
    <cellStyle name="Normal 5 3 5 4 6" xfId="14960"/>
    <cellStyle name="Normal 5 3 5 4 6 2" xfId="39835"/>
    <cellStyle name="Normal 5 3 5 4 7" xfId="27394"/>
    <cellStyle name="Normal 5 3 5 5" xfId="1117"/>
    <cellStyle name="Normal 5 3 5 5 2" xfId="10278"/>
    <cellStyle name="Normal 5 3 5 5 2 2" xfId="22721"/>
    <cellStyle name="Normal 5 3 5 5 2 2 2" xfId="47596"/>
    <cellStyle name="Normal 5 3 5 5 2 3" xfId="35163"/>
    <cellStyle name="Normal 5 3 5 5 3" xfId="5262"/>
    <cellStyle name="Normal 5 3 5 5 3 2" xfId="17714"/>
    <cellStyle name="Normal 5 3 5 5 3 2 2" xfId="42589"/>
    <cellStyle name="Normal 5 3 5 5 3 3" xfId="30156"/>
    <cellStyle name="Normal 5 3 5 5 4" xfId="13917"/>
    <cellStyle name="Normal 5 3 5 5 4 2" xfId="38792"/>
    <cellStyle name="Normal 5 3 5 5 5" xfId="26351"/>
    <cellStyle name="Normal 5 3 5 6" xfId="7839"/>
    <cellStyle name="Normal 5 3 5 6 2" xfId="20285"/>
    <cellStyle name="Normal 5 3 5 6 2 2" xfId="45160"/>
    <cellStyle name="Normal 5 3 5 6 3" xfId="32727"/>
    <cellStyle name="Normal 5 3 5 7" xfId="11732"/>
    <cellStyle name="Normal 5 3 5 7 2" xfId="24166"/>
    <cellStyle name="Normal 5 3 5 7 2 2" xfId="49041"/>
    <cellStyle name="Normal 5 3 5 7 3" xfId="36608"/>
    <cellStyle name="Normal 5 3 5 8" xfId="6809"/>
    <cellStyle name="Normal 5 3 5 8 2" xfId="19258"/>
    <cellStyle name="Normal 5 3 5 8 2 2" xfId="44133"/>
    <cellStyle name="Normal 5 3 5 8 3" xfId="31700"/>
    <cellStyle name="Normal 5 3 5 9" xfId="2760"/>
    <cellStyle name="Normal 5 3 5 9 2" xfId="15278"/>
    <cellStyle name="Normal 5 3 5 9 2 2" xfId="40153"/>
    <cellStyle name="Normal 5 3 5 9 3" xfId="27712"/>
    <cellStyle name="Normal 5 3 5_Degree data" xfId="2129"/>
    <cellStyle name="Normal 5 3 6" xfId="202"/>
    <cellStyle name="Normal 5 3 6 10" xfId="13032"/>
    <cellStyle name="Normal 5 3 6 10 2" xfId="37907"/>
    <cellStyle name="Normal 5 3 6 11" xfId="25466"/>
    <cellStyle name="Normal 5 3 6 2" xfId="569"/>
    <cellStyle name="Normal 5 3 6 2 2" xfId="1471"/>
    <cellStyle name="Normal 5 3 6 2 2 2" xfId="9575"/>
    <cellStyle name="Normal 5 3 6 2 2 2 2" xfId="22018"/>
    <cellStyle name="Normal 5 3 6 2 2 2 2 2" xfId="46893"/>
    <cellStyle name="Normal 5 3 6 2 2 2 3" xfId="34460"/>
    <cellStyle name="Normal 5 3 6 2 2 3" xfId="4557"/>
    <cellStyle name="Normal 5 3 6 2 2 3 2" xfId="17011"/>
    <cellStyle name="Normal 5 3 6 2 2 3 2 2" xfId="41886"/>
    <cellStyle name="Normal 5 3 6 2 2 3 3" xfId="29453"/>
    <cellStyle name="Normal 5 3 6 2 2 4" xfId="14271"/>
    <cellStyle name="Normal 5 3 6 2 2 4 2" xfId="39146"/>
    <cellStyle name="Normal 5 3 6 2 2 5" xfId="26705"/>
    <cellStyle name="Normal 5 3 6 2 3" xfId="5616"/>
    <cellStyle name="Normal 5 3 6 2 3 2" xfId="10632"/>
    <cellStyle name="Normal 5 3 6 2 3 2 2" xfId="23075"/>
    <cellStyle name="Normal 5 3 6 2 3 2 2 2" xfId="47950"/>
    <cellStyle name="Normal 5 3 6 2 3 2 3" xfId="35517"/>
    <cellStyle name="Normal 5 3 6 2 3 3" xfId="18068"/>
    <cellStyle name="Normal 5 3 6 2 3 3 2" xfId="42943"/>
    <cellStyle name="Normal 5 3 6 2 3 4" xfId="30510"/>
    <cellStyle name="Normal 5 3 6 2 4" xfId="8691"/>
    <cellStyle name="Normal 5 3 6 2 4 2" xfId="21135"/>
    <cellStyle name="Normal 5 3 6 2 4 2 2" xfId="46010"/>
    <cellStyle name="Normal 5 3 6 2 4 3" xfId="33577"/>
    <cellStyle name="Normal 5 3 6 2 5" xfId="12086"/>
    <cellStyle name="Normal 5 3 6 2 5 2" xfId="24520"/>
    <cellStyle name="Normal 5 3 6 2 5 2 2" xfId="49395"/>
    <cellStyle name="Normal 5 3 6 2 5 3" xfId="36962"/>
    <cellStyle name="Normal 5 3 6 2 6" xfId="7168"/>
    <cellStyle name="Normal 5 3 6 2 6 2" xfId="19617"/>
    <cellStyle name="Normal 5 3 6 2 6 2 2" xfId="44492"/>
    <cellStyle name="Normal 5 3 6 2 6 3" xfId="32059"/>
    <cellStyle name="Normal 5 3 6 2 7" xfId="3622"/>
    <cellStyle name="Normal 5 3 6 2 7 2" xfId="16128"/>
    <cellStyle name="Normal 5 3 6 2 7 2 2" xfId="41003"/>
    <cellStyle name="Normal 5 3 6 2 7 3" xfId="28562"/>
    <cellStyle name="Normal 5 3 6 2 8" xfId="13379"/>
    <cellStyle name="Normal 5 3 6 2 8 2" xfId="38254"/>
    <cellStyle name="Normal 5 3 6 2 9" xfId="25813"/>
    <cellStyle name="Normal 5 3 6 3" xfId="1819"/>
    <cellStyle name="Normal 5 3 6 3 2" xfId="4761"/>
    <cellStyle name="Normal 5 3 6 3 2 2" xfId="9778"/>
    <cellStyle name="Normal 5 3 6 3 2 2 2" xfId="22221"/>
    <cellStyle name="Normal 5 3 6 3 2 2 2 2" xfId="47096"/>
    <cellStyle name="Normal 5 3 6 3 2 2 3" xfId="34663"/>
    <cellStyle name="Normal 5 3 6 3 2 3" xfId="17214"/>
    <cellStyle name="Normal 5 3 6 3 2 3 2" xfId="42089"/>
    <cellStyle name="Normal 5 3 6 3 2 4" xfId="29656"/>
    <cellStyle name="Normal 5 3 6 3 3" xfId="5965"/>
    <cellStyle name="Normal 5 3 6 3 3 2" xfId="10980"/>
    <cellStyle name="Normal 5 3 6 3 3 2 2" xfId="23423"/>
    <cellStyle name="Normal 5 3 6 3 3 2 2 2" xfId="48298"/>
    <cellStyle name="Normal 5 3 6 3 3 2 3" xfId="35865"/>
    <cellStyle name="Normal 5 3 6 3 3 3" xfId="18416"/>
    <cellStyle name="Normal 5 3 6 3 3 3 2" xfId="43291"/>
    <cellStyle name="Normal 5 3 6 3 3 4" xfId="30858"/>
    <cellStyle name="Normal 5 3 6 3 4" xfId="8005"/>
    <cellStyle name="Normal 5 3 6 3 4 2" xfId="20451"/>
    <cellStyle name="Normal 5 3 6 3 4 2 2" xfId="45326"/>
    <cellStyle name="Normal 5 3 6 3 4 3" xfId="32893"/>
    <cellStyle name="Normal 5 3 6 3 5" xfId="12434"/>
    <cellStyle name="Normal 5 3 6 3 5 2" xfId="24868"/>
    <cellStyle name="Normal 5 3 6 3 5 2 2" xfId="49743"/>
    <cellStyle name="Normal 5 3 6 3 5 3" xfId="37310"/>
    <cellStyle name="Normal 5 3 6 3 6" xfId="7372"/>
    <cellStyle name="Normal 5 3 6 3 6 2" xfId="19820"/>
    <cellStyle name="Normal 5 3 6 3 6 2 2" xfId="44695"/>
    <cellStyle name="Normal 5 3 6 3 6 3" xfId="32262"/>
    <cellStyle name="Normal 5 3 6 3 7" xfId="2926"/>
    <cellStyle name="Normal 5 3 6 3 7 2" xfId="15444"/>
    <cellStyle name="Normal 5 3 6 3 7 2 2" xfId="40319"/>
    <cellStyle name="Normal 5 3 6 3 7 3" xfId="27878"/>
    <cellStyle name="Normal 5 3 6 3 8" xfId="14619"/>
    <cellStyle name="Normal 5 3 6 3 8 2" xfId="39494"/>
    <cellStyle name="Normal 5 3 6 3 9" xfId="27053"/>
    <cellStyle name="Normal 5 3 6 4" xfId="2120"/>
    <cellStyle name="Normal 5 3 6 4 2" xfId="6159"/>
    <cellStyle name="Normal 5 3 6 4 2 2" xfId="11174"/>
    <cellStyle name="Normal 5 3 6 4 2 2 2" xfId="23617"/>
    <cellStyle name="Normal 5 3 6 4 2 2 2 2" xfId="48492"/>
    <cellStyle name="Normal 5 3 6 4 2 2 3" xfId="36059"/>
    <cellStyle name="Normal 5 3 6 4 2 3" xfId="18610"/>
    <cellStyle name="Normal 5 3 6 4 2 3 2" xfId="43485"/>
    <cellStyle name="Normal 5 3 6 4 2 4" xfId="31052"/>
    <cellStyle name="Normal 5 3 6 4 3" xfId="12628"/>
    <cellStyle name="Normal 5 3 6 4 3 2" xfId="25062"/>
    <cellStyle name="Normal 5 3 6 4 3 2 2" xfId="49937"/>
    <cellStyle name="Normal 5 3 6 4 3 3" xfId="37504"/>
    <cellStyle name="Normal 5 3 6 4 4" xfId="9069"/>
    <cellStyle name="Normal 5 3 6 4 4 2" xfId="21512"/>
    <cellStyle name="Normal 5 3 6 4 4 2 2" xfId="46387"/>
    <cellStyle name="Normal 5 3 6 4 4 3" xfId="33954"/>
    <cellStyle name="Normal 5 3 6 4 5" xfId="4051"/>
    <cellStyle name="Normal 5 3 6 4 5 2" xfId="16505"/>
    <cellStyle name="Normal 5 3 6 4 5 2 2" xfId="41380"/>
    <cellStyle name="Normal 5 3 6 4 5 3" xfId="28947"/>
    <cellStyle name="Normal 5 3 6 4 6" xfId="14813"/>
    <cellStyle name="Normal 5 3 6 4 6 2" xfId="39688"/>
    <cellStyle name="Normal 5 3 6 4 7" xfId="27247"/>
    <cellStyle name="Normal 5 3 6 5" xfId="970"/>
    <cellStyle name="Normal 5 3 6 5 2" xfId="10129"/>
    <cellStyle name="Normal 5 3 6 5 2 2" xfId="22572"/>
    <cellStyle name="Normal 5 3 6 5 2 2 2" xfId="47447"/>
    <cellStyle name="Normal 5 3 6 5 2 3" xfId="35014"/>
    <cellStyle name="Normal 5 3 6 5 3" xfId="5113"/>
    <cellStyle name="Normal 5 3 6 5 3 2" xfId="17565"/>
    <cellStyle name="Normal 5 3 6 5 3 2 2" xfId="42440"/>
    <cellStyle name="Normal 5 3 6 5 3 3" xfId="30007"/>
    <cellStyle name="Normal 5 3 6 5 4" xfId="13770"/>
    <cellStyle name="Normal 5 3 6 5 4 2" xfId="38645"/>
    <cellStyle name="Normal 5 3 6 5 5" xfId="26204"/>
    <cellStyle name="Normal 5 3 6 6" xfId="8185"/>
    <cellStyle name="Normal 5 3 6 6 2" xfId="20629"/>
    <cellStyle name="Normal 5 3 6 6 2 2" xfId="45504"/>
    <cellStyle name="Normal 5 3 6 6 3" xfId="33071"/>
    <cellStyle name="Normal 5 3 6 7" xfId="11585"/>
    <cellStyle name="Normal 5 3 6 7 2" xfId="24019"/>
    <cellStyle name="Normal 5 3 6 7 2 2" xfId="48894"/>
    <cellStyle name="Normal 5 3 6 7 3" xfId="36461"/>
    <cellStyle name="Normal 5 3 6 8" xfId="6662"/>
    <cellStyle name="Normal 5 3 6 8 2" xfId="19111"/>
    <cellStyle name="Normal 5 3 6 8 2 2" xfId="43986"/>
    <cellStyle name="Normal 5 3 6 8 3" xfId="31553"/>
    <cellStyle name="Normal 5 3 6 9" xfId="3116"/>
    <cellStyle name="Normal 5 3 6 9 2" xfId="15622"/>
    <cellStyle name="Normal 5 3 6 9 2 2" xfId="40497"/>
    <cellStyle name="Normal 5 3 6 9 3" xfId="28056"/>
    <cellStyle name="Normal 5 3 6_Degree data" xfId="2092"/>
    <cellStyle name="Normal 5 3 7" xfId="549"/>
    <cellStyle name="Normal 5 3 7 2" xfId="1460"/>
    <cellStyle name="Normal 5 3 7 2 2" xfId="9564"/>
    <cellStyle name="Normal 5 3 7 2 2 2" xfId="22007"/>
    <cellStyle name="Normal 5 3 7 2 2 2 2" xfId="46882"/>
    <cellStyle name="Normal 5 3 7 2 2 3" xfId="34449"/>
    <cellStyle name="Normal 5 3 7 2 3" xfId="4546"/>
    <cellStyle name="Normal 5 3 7 2 3 2" xfId="17000"/>
    <cellStyle name="Normal 5 3 7 2 3 2 2" xfId="41875"/>
    <cellStyle name="Normal 5 3 7 2 3 3" xfId="29442"/>
    <cellStyle name="Normal 5 3 7 2 4" xfId="14260"/>
    <cellStyle name="Normal 5 3 7 2 4 2" xfId="39135"/>
    <cellStyle name="Normal 5 3 7 2 5" xfId="26694"/>
    <cellStyle name="Normal 5 3 7 3" xfId="5605"/>
    <cellStyle name="Normal 5 3 7 3 2" xfId="10621"/>
    <cellStyle name="Normal 5 3 7 3 2 2" xfId="23064"/>
    <cellStyle name="Normal 5 3 7 3 2 2 2" xfId="47939"/>
    <cellStyle name="Normal 5 3 7 3 2 3" xfId="35506"/>
    <cellStyle name="Normal 5 3 7 3 3" xfId="18057"/>
    <cellStyle name="Normal 5 3 7 3 3 2" xfId="42932"/>
    <cellStyle name="Normal 5 3 7 3 4" xfId="30499"/>
    <cellStyle name="Normal 5 3 7 4" xfId="8680"/>
    <cellStyle name="Normal 5 3 7 4 2" xfId="21124"/>
    <cellStyle name="Normal 5 3 7 4 2 2" xfId="45999"/>
    <cellStyle name="Normal 5 3 7 4 3" xfId="33566"/>
    <cellStyle name="Normal 5 3 7 5" xfId="12075"/>
    <cellStyle name="Normal 5 3 7 5 2" xfId="24509"/>
    <cellStyle name="Normal 5 3 7 5 2 2" xfId="49384"/>
    <cellStyle name="Normal 5 3 7 5 3" xfId="36951"/>
    <cellStyle name="Normal 5 3 7 6" xfId="7157"/>
    <cellStyle name="Normal 5 3 7 6 2" xfId="19606"/>
    <cellStyle name="Normal 5 3 7 6 2 2" xfId="44481"/>
    <cellStyle name="Normal 5 3 7 6 3" xfId="32048"/>
    <cellStyle name="Normal 5 3 7 7" xfId="3611"/>
    <cellStyle name="Normal 5 3 7 7 2" xfId="16117"/>
    <cellStyle name="Normal 5 3 7 7 2 2" xfId="40992"/>
    <cellStyle name="Normal 5 3 7 7 3" xfId="28551"/>
    <cellStyle name="Normal 5 3 7 8" xfId="13359"/>
    <cellStyle name="Normal 5 3 7 8 2" xfId="38234"/>
    <cellStyle name="Normal 5 3 7 9" xfId="25793"/>
    <cellStyle name="Normal 5 3 8" xfId="1808"/>
    <cellStyle name="Normal 5 3 8 2" xfId="4741"/>
    <cellStyle name="Normal 5 3 8 2 2" xfId="9758"/>
    <cellStyle name="Normal 5 3 8 2 2 2" xfId="22201"/>
    <cellStyle name="Normal 5 3 8 2 2 2 2" xfId="47076"/>
    <cellStyle name="Normal 5 3 8 2 2 3" xfId="34643"/>
    <cellStyle name="Normal 5 3 8 2 3" xfId="17194"/>
    <cellStyle name="Normal 5 3 8 2 3 2" xfId="42069"/>
    <cellStyle name="Normal 5 3 8 2 4" xfId="29636"/>
    <cellStyle name="Normal 5 3 8 3" xfId="5954"/>
    <cellStyle name="Normal 5 3 8 3 2" xfId="10969"/>
    <cellStyle name="Normal 5 3 8 3 2 2" xfId="23412"/>
    <cellStyle name="Normal 5 3 8 3 2 2 2" xfId="48287"/>
    <cellStyle name="Normal 5 3 8 3 2 3" xfId="35854"/>
    <cellStyle name="Normal 5 3 8 3 3" xfId="18405"/>
    <cellStyle name="Normal 5 3 8 3 3 2" xfId="43280"/>
    <cellStyle name="Normal 5 3 8 3 4" xfId="30847"/>
    <cellStyle name="Normal 5 3 8 4" xfId="8012"/>
    <cellStyle name="Normal 5 3 8 4 2" xfId="20458"/>
    <cellStyle name="Normal 5 3 8 4 2 2" xfId="45333"/>
    <cellStyle name="Normal 5 3 8 4 3" xfId="32900"/>
    <cellStyle name="Normal 5 3 8 5" xfId="12423"/>
    <cellStyle name="Normal 5 3 8 5 2" xfId="24857"/>
    <cellStyle name="Normal 5 3 8 5 2 2" xfId="49732"/>
    <cellStyle name="Normal 5 3 8 5 3" xfId="37299"/>
    <cellStyle name="Normal 5 3 8 6" xfId="7352"/>
    <cellStyle name="Normal 5 3 8 6 2" xfId="19800"/>
    <cellStyle name="Normal 5 3 8 6 2 2" xfId="44675"/>
    <cellStyle name="Normal 5 3 8 6 3" xfId="32242"/>
    <cellStyle name="Normal 5 3 8 7" xfId="2936"/>
    <cellStyle name="Normal 5 3 8 7 2" xfId="15451"/>
    <cellStyle name="Normal 5 3 8 7 2 2" xfId="40326"/>
    <cellStyle name="Normal 5 3 8 7 3" xfId="27885"/>
    <cellStyle name="Normal 5 3 8 8" xfId="14608"/>
    <cellStyle name="Normal 5 3 8 8 2" xfId="39483"/>
    <cellStyle name="Normal 5 3 8 9" xfId="27042"/>
    <cellStyle name="Normal 5 3 9" xfId="2094"/>
    <cellStyle name="Normal 5 3 9 2" xfId="6139"/>
    <cellStyle name="Normal 5 3 9 2 2" xfId="11154"/>
    <cellStyle name="Normal 5 3 9 2 2 2" xfId="23597"/>
    <cellStyle name="Normal 5 3 9 2 2 2 2" xfId="48472"/>
    <cellStyle name="Normal 5 3 9 2 2 3" xfId="36039"/>
    <cellStyle name="Normal 5 3 9 2 3" xfId="18590"/>
    <cellStyle name="Normal 5 3 9 2 3 2" xfId="43465"/>
    <cellStyle name="Normal 5 3 9 2 4" xfId="31032"/>
    <cellStyle name="Normal 5 3 9 3" xfId="12608"/>
    <cellStyle name="Normal 5 3 9 3 2" xfId="25042"/>
    <cellStyle name="Normal 5 3 9 3 2 2" xfId="49917"/>
    <cellStyle name="Normal 5 3 9 3 3" xfId="37484"/>
    <cellStyle name="Normal 5 3 9 4" xfId="8898"/>
    <cellStyle name="Normal 5 3 9 4 2" xfId="21341"/>
    <cellStyle name="Normal 5 3 9 4 2 2" xfId="46216"/>
    <cellStyle name="Normal 5 3 9 4 3" xfId="33783"/>
    <cellStyle name="Normal 5 3 9 5" xfId="3880"/>
    <cellStyle name="Normal 5 3 9 5 2" xfId="16334"/>
    <cellStyle name="Normal 5 3 9 5 2 2" xfId="41209"/>
    <cellStyle name="Normal 5 3 9 5 3" xfId="28776"/>
    <cellStyle name="Normal 5 3 9 6" xfId="14793"/>
    <cellStyle name="Normal 5 3 9 6 2" xfId="39668"/>
    <cellStyle name="Normal 5 3 9 7" xfId="27227"/>
    <cellStyle name="Normal 5 3_Degree data" xfId="2106"/>
    <cellStyle name="Normal 5 4" xfId="101"/>
    <cellStyle name="Normal 5 4 10" xfId="919"/>
    <cellStyle name="Normal 5 4 10 2" xfId="7714"/>
    <cellStyle name="Normal 5 4 10 2 2" xfId="20160"/>
    <cellStyle name="Normal 5 4 10 2 2 2" xfId="45035"/>
    <cellStyle name="Normal 5 4 10 2 3" xfId="32602"/>
    <cellStyle name="Normal 5 4 10 3" xfId="13719"/>
    <cellStyle name="Normal 5 4 10 3 2" xfId="38594"/>
    <cellStyle name="Normal 5 4 10 4" xfId="26153"/>
    <cellStyle name="Normal 5 4 11" xfId="11534"/>
    <cellStyle name="Normal 5 4 11 2" xfId="23968"/>
    <cellStyle name="Normal 5 4 11 2 2" xfId="48843"/>
    <cellStyle name="Normal 5 4 11 3" xfId="36410"/>
    <cellStyle name="Normal 5 4 12" xfId="6526"/>
    <cellStyle name="Normal 5 4 12 2" xfId="18975"/>
    <cellStyle name="Normal 5 4 12 2 2" xfId="43850"/>
    <cellStyle name="Normal 5 4 12 3" xfId="31417"/>
    <cellStyle name="Normal 5 4 13" xfId="2634"/>
    <cellStyle name="Normal 5 4 13 2" xfId="15153"/>
    <cellStyle name="Normal 5 4 13 2 2" xfId="40028"/>
    <cellStyle name="Normal 5 4 13 3" xfId="27587"/>
    <cellStyle name="Normal 5 4 14" xfId="12957"/>
    <cellStyle name="Normal 5 4 14 2" xfId="37832"/>
    <cellStyle name="Normal 5 4 15" xfId="25391"/>
    <cellStyle name="Normal 5 4 2" xfId="151"/>
    <cellStyle name="Normal 5 4 2 10" xfId="6569"/>
    <cellStyle name="Normal 5 4 2 10 2" xfId="19018"/>
    <cellStyle name="Normal 5 4 2 10 2 2" xfId="43893"/>
    <cellStyle name="Normal 5 4 2 10 3" xfId="31460"/>
    <cellStyle name="Normal 5 4 2 11" xfId="2737"/>
    <cellStyle name="Normal 5 4 2 11 2" xfId="15255"/>
    <cellStyle name="Normal 5 4 2 11 2 2" xfId="40130"/>
    <cellStyle name="Normal 5 4 2 11 3" xfId="27689"/>
    <cellStyle name="Normal 5 4 2 12" xfId="12981"/>
    <cellStyle name="Normal 5 4 2 12 2" xfId="37856"/>
    <cellStyle name="Normal 5 4 2 13" xfId="25415"/>
    <cellStyle name="Normal 5 4 2 2" xfId="441"/>
    <cellStyle name="Normal 5 4 2 2 10" xfId="13256"/>
    <cellStyle name="Normal 5 4 2 2 10 2" xfId="38131"/>
    <cellStyle name="Normal 5 4 2 2 11" xfId="25690"/>
    <cellStyle name="Normal 5 4 2 2 2" xfId="801"/>
    <cellStyle name="Normal 5 4 2 2 2 2" xfId="1474"/>
    <cellStyle name="Normal 5 4 2 2 2 2 2" xfId="9578"/>
    <cellStyle name="Normal 5 4 2 2 2 2 2 2" xfId="22021"/>
    <cellStyle name="Normal 5 4 2 2 2 2 2 2 2" xfId="46896"/>
    <cellStyle name="Normal 5 4 2 2 2 2 2 3" xfId="34463"/>
    <cellStyle name="Normal 5 4 2 2 2 2 3" xfId="4560"/>
    <cellStyle name="Normal 5 4 2 2 2 2 3 2" xfId="17014"/>
    <cellStyle name="Normal 5 4 2 2 2 2 3 2 2" xfId="41889"/>
    <cellStyle name="Normal 5 4 2 2 2 2 3 3" xfId="29456"/>
    <cellStyle name="Normal 5 4 2 2 2 2 4" xfId="14274"/>
    <cellStyle name="Normal 5 4 2 2 2 2 4 2" xfId="39149"/>
    <cellStyle name="Normal 5 4 2 2 2 2 5" xfId="26708"/>
    <cellStyle name="Normal 5 4 2 2 2 3" xfId="5619"/>
    <cellStyle name="Normal 5 4 2 2 2 3 2" xfId="10635"/>
    <cellStyle name="Normal 5 4 2 2 2 3 2 2" xfId="23078"/>
    <cellStyle name="Normal 5 4 2 2 2 3 2 2 2" xfId="47953"/>
    <cellStyle name="Normal 5 4 2 2 2 3 2 3" xfId="35520"/>
    <cellStyle name="Normal 5 4 2 2 2 3 3" xfId="18071"/>
    <cellStyle name="Normal 5 4 2 2 2 3 3 2" xfId="42946"/>
    <cellStyle name="Normal 5 4 2 2 2 3 4" xfId="30513"/>
    <cellStyle name="Normal 5 4 2 2 2 4" xfId="8694"/>
    <cellStyle name="Normal 5 4 2 2 2 4 2" xfId="21138"/>
    <cellStyle name="Normal 5 4 2 2 2 4 2 2" xfId="46013"/>
    <cellStyle name="Normal 5 4 2 2 2 4 3" xfId="33580"/>
    <cellStyle name="Normal 5 4 2 2 2 5" xfId="12089"/>
    <cellStyle name="Normal 5 4 2 2 2 5 2" xfId="24523"/>
    <cellStyle name="Normal 5 4 2 2 2 5 2 2" xfId="49398"/>
    <cellStyle name="Normal 5 4 2 2 2 5 3" xfId="36965"/>
    <cellStyle name="Normal 5 4 2 2 2 6" xfId="7171"/>
    <cellStyle name="Normal 5 4 2 2 2 6 2" xfId="19620"/>
    <cellStyle name="Normal 5 4 2 2 2 6 2 2" xfId="44495"/>
    <cellStyle name="Normal 5 4 2 2 2 6 3" xfId="32062"/>
    <cellStyle name="Normal 5 4 2 2 2 7" xfId="3625"/>
    <cellStyle name="Normal 5 4 2 2 2 7 2" xfId="16131"/>
    <cellStyle name="Normal 5 4 2 2 2 7 2 2" xfId="41006"/>
    <cellStyle name="Normal 5 4 2 2 2 7 3" xfId="28565"/>
    <cellStyle name="Normal 5 4 2 2 2 8" xfId="13603"/>
    <cellStyle name="Normal 5 4 2 2 2 8 2" xfId="38478"/>
    <cellStyle name="Normal 5 4 2 2 2 9" xfId="26037"/>
    <cellStyle name="Normal 5 4 2 2 3" xfId="1822"/>
    <cellStyle name="Normal 5 4 2 2 3 2" xfId="4985"/>
    <cellStyle name="Normal 5 4 2 2 3 2 2" xfId="10002"/>
    <cellStyle name="Normal 5 4 2 2 3 2 2 2" xfId="22445"/>
    <cellStyle name="Normal 5 4 2 2 3 2 2 2 2" xfId="47320"/>
    <cellStyle name="Normal 5 4 2 2 3 2 2 3" xfId="34887"/>
    <cellStyle name="Normal 5 4 2 2 3 2 3" xfId="17438"/>
    <cellStyle name="Normal 5 4 2 2 3 2 3 2" xfId="42313"/>
    <cellStyle name="Normal 5 4 2 2 3 2 4" xfId="29880"/>
    <cellStyle name="Normal 5 4 2 2 3 3" xfId="5968"/>
    <cellStyle name="Normal 5 4 2 2 3 3 2" xfId="10983"/>
    <cellStyle name="Normal 5 4 2 2 3 3 2 2" xfId="23426"/>
    <cellStyle name="Normal 5 4 2 2 3 3 2 2 2" xfId="48301"/>
    <cellStyle name="Normal 5 4 2 2 3 3 2 3" xfId="35868"/>
    <cellStyle name="Normal 5 4 2 2 3 3 3" xfId="18419"/>
    <cellStyle name="Normal 5 4 2 2 3 3 3 2" xfId="43294"/>
    <cellStyle name="Normal 5 4 2 2 3 3 4" xfId="30861"/>
    <cellStyle name="Normal 5 4 2 2 3 4" xfId="8409"/>
    <cellStyle name="Normal 5 4 2 2 3 4 2" xfId="20853"/>
    <cellStyle name="Normal 5 4 2 2 3 4 2 2" xfId="45728"/>
    <cellStyle name="Normal 5 4 2 2 3 4 3" xfId="33295"/>
    <cellStyle name="Normal 5 4 2 2 3 5" xfId="12437"/>
    <cellStyle name="Normal 5 4 2 2 3 5 2" xfId="24871"/>
    <cellStyle name="Normal 5 4 2 2 3 5 2 2" xfId="49746"/>
    <cellStyle name="Normal 5 4 2 2 3 5 3" xfId="37313"/>
    <cellStyle name="Normal 5 4 2 2 3 6" xfId="7596"/>
    <cellStyle name="Normal 5 4 2 2 3 6 2" xfId="20044"/>
    <cellStyle name="Normal 5 4 2 2 3 6 2 2" xfId="44919"/>
    <cellStyle name="Normal 5 4 2 2 3 6 3" xfId="32486"/>
    <cellStyle name="Normal 5 4 2 2 3 7" xfId="3340"/>
    <cellStyle name="Normal 5 4 2 2 3 7 2" xfId="15846"/>
    <cellStyle name="Normal 5 4 2 2 3 7 2 2" xfId="40721"/>
    <cellStyle name="Normal 5 4 2 2 3 7 3" xfId="28280"/>
    <cellStyle name="Normal 5 4 2 2 3 8" xfId="14622"/>
    <cellStyle name="Normal 5 4 2 2 3 8 2" xfId="39497"/>
    <cellStyle name="Normal 5 4 2 2 3 9" xfId="27056"/>
    <cellStyle name="Normal 5 4 2 2 4" xfId="2359"/>
    <cellStyle name="Normal 5 4 2 2 4 2" xfId="6383"/>
    <cellStyle name="Normal 5 4 2 2 4 2 2" xfId="11398"/>
    <cellStyle name="Normal 5 4 2 2 4 2 2 2" xfId="23841"/>
    <cellStyle name="Normal 5 4 2 2 4 2 2 2 2" xfId="48716"/>
    <cellStyle name="Normal 5 4 2 2 4 2 2 3" xfId="36283"/>
    <cellStyle name="Normal 5 4 2 2 4 2 3" xfId="18834"/>
    <cellStyle name="Normal 5 4 2 2 4 2 3 2" xfId="43709"/>
    <cellStyle name="Normal 5 4 2 2 4 2 4" xfId="31276"/>
    <cellStyle name="Normal 5 4 2 2 4 3" xfId="12852"/>
    <cellStyle name="Normal 5 4 2 2 4 3 2" xfId="25286"/>
    <cellStyle name="Normal 5 4 2 2 4 3 2 2" xfId="50161"/>
    <cellStyle name="Normal 5 4 2 2 4 3 3" xfId="37728"/>
    <cellStyle name="Normal 5 4 2 2 4 4" xfId="9293"/>
    <cellStyle name="Normal 5 4 2 2 4 4 2" xfId="21736"/>
    <cellStyle name="Normal 5 4 2 2 4 4 2 2" xfId="46611"/>
    <cellStyle name="Normal 5 4 2 2 4 4 3" xfId="34178"/>
    <cellStyle name="Normal 5 4 2 2 4 5" xfId="4275"/>
    <cellStyle name="Normal 5 4 2 2 4 5 2" xfId="16729"/>
    <cellStyle name="Normal 5 4 2 2 4 5 2 2" xfId="41604"/>
    <cellStyle name="Normal 5 4 2 2 4 5 3" xfId="29171"/>
    <cellStyle name="Normal 5 4 2 2 4 6" xfId="15037"/>
    <cellStyle name="Normal 5 4 2 2 4 6 2" xfId="39912"/>
    <cellStyle name="Normal 5 4 2 2 4 7" xfId="27471"/>
    <cellStyle name="Normal 5 4 2 2 5" xfId="1194"/>
    <cellStyle name="Normal 5 4 2 2 5 2" xfId="10355"/>
    <cellStyle name="Normal 5 4 2 2 5 2 2" xfId="22798"/>
    <cellStyle name="Normal 5 4 2 2 5 2 2 2" xfId="47673"/>
    <cellStyle name="Normal 5 4 2 2 5 2 3" xfId="35240"/>
    <cellStyle name="Normal 5 4 2 2 5 3" xfId="5339"/>
    <cellStyle name="Normal 5 4 2 2 5 3 2" xfId="17791"/>
    <cellStyle name="Normal 5 4 2 2 5 3 2 2" xfId="42666"/>
    <cellStyle name="Normal 5 4 2 2 5 3 3" xfId="30233"/>
    <cellStyle name="Normal 5 4 2 2 5 4" xfId="13994"/>
    <cellStyle name="Normal 5 4 2 2 5 4 2" xfId="38869"/>
    <cellStyle name="Normal 5 4 2 2 5 5" xfId="26428"/>
    <cellStyle name="Normal 5 4 2 2 6" xfId="7916"/>
    <cellStyle name="Normal 5 4 2 2 6 2" xfId="20362"/>
    <cellStyle name="Normal 5 4 2 2 6 2 2" xfId="45237"/>
    <cellStyle name="Normal 5 4 2 2 6 3" xfId="32804"/>
    <cellStyle name="Normal 5 4 2 2 7" xfId="11809"/>
    <cellStyle name="Normal 5 4 2 2 7 2" xfId="24243"/>
    <cellStyle name="Normal 5 4 2 2 7 2 2" xfId="49118"/>
    <cellStyle name="Normal 5 4 2 2 7 3" xfId="36685"/>
    <cellStyle name="Normal 5 4 2 2 8" xfId="6886"/>
    <cellStyle name="Normal 5 4 2 2 8 2" xfId="19335"/>
    <cellStyle name="Normal 5 4 2 2 8 2 2" xfId="44210"/>
    <cellStyle name="Normal 5 4 2 2 8 3" xfId="31777"/>
    <cellStyle name="Normal 5 4 2 2 9" xfId="2837"/>
    <cellStyle name="Normal 5 4 2 2 9 2" xfId="15355"/>
    <cellStyle name="Normal 5 4 2 2 9 2 2" xfId="40230"/>
    <cellStyle name="Normal 5 4 2 2 9 3" xfId="27789"/>
    <cellStyle name="Normal 5 4 2 2_Degree data" xfId="2081"/>
    <cellStyle name="Normal 5 4 2 3" xfId="339"/>
    <cellStyle name="Normal 5 4 2 3 2" xfId="1473"/>
    <cellStyle name="Normal 5 4 2 3 2 2" xfId="9193"/>
    <cellStyle name="Normal 5 4 2 3 2 2 2" xfId="21636"/>
    <cellStyle name="Normal 5 4 2 3 2 2 2 2" xfId="46511"/>
    <cellStyle name="Normal 5 4 2 3 2 2 3" xfId="34078"/>
    <cellStyle name="Normal 5 4 2 3 2 3" xfId="4175"/>
    <cellStyle name="Normal 5 4 2 3 2 3 2" xfId="16629"/>
    <cellStyle name="Normal 5 4 2 3 2 3 2 2" xfId="41504"/>
    <cellStyle name="Normal 5 4 2 3 2 3 3" xfId="29071"/>
    <cellStyle name="Normal 5 4 2 3 2 4" xfId="14273"/>
    <cellStyle name="Normal 5 4 2 3 2 4 2" xfId="39148"/>
    <cellStyle name="Normal 5 4 2 3 2 5" xfId="26707"/>
    <cellStyle name="Normal 5 4 2 3 3" xfId="5618"/>
    <cellStyle name="Normal 5 4 2 3 3 2" xfId="10634"/>
    <cellStyle name="Normal 5 4 2 3 3 2 2" xfId="23077"/>
    <cellStyle name="Normal 5 4 2 3 3 2 2 2" xfId="47952"/>
    <cellStyle name="Normal 5 4 2 3 3 2 3" xfId="35519"/>
    <cellStyle name="Normal 5 4 2 3 3 3" xfId="18070"/>
    <cellStyle name="Normal 5 4 2 3 3 3 2" xfId="42945"/>
    <cellStyle name="Normal 5 4 2 3 3 4" xfId="30512"/>
    <cellStyle name="Normal 5 4 2 3 4" xfId="8309"/>
    <cellStyle name="Normal 5 4 2 3 4 2" xfId="20753"/>
    <cellStyle name="Normal 5 4 2 3 4 2 2" xfId="45628"/>
    <cellStyle name="Normal 5 4 2 3 4 3" xfId="33195"/>
    <cellStyle name="Normal 5 4 2 3 5" xfId="12088"/>
    <cellStyle name="Normal 5 4 2 3 5 2" xfId="24522"/>
    <cellStyle name="Normal 5 4 2 3 5 2 2" xfId="49397"/>
    <cellStyle name="Normal 5 4 2 3 5 3" xfId="36964"/>
    <cellStyle name="Normal 5 4 2 3 6" xfId="6786"/>
    <cellStyle name="Normal 5 4 2 3 6 2" xfId="19235"/>
    <cellStyle name="Normal 5 4 2 3 6 2 2" xfId="44110"/>
    <cellStyle name="Normal 5 4 2 3 6 3" xfId="31677"/>
    <cellStyle name="Normal 5 4 2 3 7" xfId="3240"/>
    <cellStyle name="Normal 5 4 2 3 7 2" xfId="15746"/>
    <cellStyle name="Normal 5 4 2 3 7 2 2" xfId="40621"/>
    <cellStyle name="Normal 5 4 2 3 7 3" xfId="28180"/>
    <cellStyle name="Normal 5 4 2 3 8" xfId="13156"/>
    <cellStyle name="Normal 5 4 2 3 8 2" xfId="38031"/>
    <cellStyle name="Normal 5 4 2 3 9" xfId="25590"/>
    <cellStyle name="Normal 5 4 2 4" xfId="700"/>
    <cellStyle name="Normal 5 4 2 4 2" xfId="1821"/>
    <cellStyle name="Normal 5 4 2 4 2 2" xfId="9577"/>
    <cellStyle name="Normal 5 4 2 4 2 2 2" xfId="22020"/>
    <cellStyle name="Normal 5 4 2 4 2 2 2 2" xfId="46895"/>
    <cellStyle name="Normal 5 4 2 4 2 2 3" xfId="34462"/>
    <cellStyle name="Normal 5 4 2 4 2 3" xfId="4559"/>
    <cellStyle name="Normal 5 4 2 4 2 3 2" xfId="17013"/>
    <cellStyle name="Normal 5 4 2 4 2 3 2 2" xfId="41888"/>
    <cellStyle name="Normal 5 4 2 4 2 3 3" xfId="29455"/>
    <cellStyle name="Normal 5 4 2 4 2 4" xfId="14621"/>
    <cellStyle name="Normal 5 4 2 4 2 4 2" xfId="39496"/>
    <cellStyle name="Normal 5 4 2 4 2 5" xfId="27055"/>
    <cellStyle name="Normal 5 4 2 4 3" xfId="5967"/>
    <cellStyle name="Normal 5 4 2 4 3 2" xfId="10982"/>
    <cellStyle name="Normal 5 4 2 4 3 2 2" xfId="23425"/>
    <cellStyle name="Normal 5 4 2 4 3 2 2 2" xfId="48300"/>
    <cellStyle name="Normal 5 4 2 4 3 2 3" xfId="35867"/>
    <cellStyle name="Normal 5 4 2 4 3 3" xfId="18418"/>
    <cellStyle name="Normal 5 4 2 4 3 3 2" xfId="43293"/>
    <cellStyle name="Normal 5 4 2 4 3 4" xfId="30860"/>
    <cellStyle name="Normal 5 4 2 4 4" xfId="8693"/>
    <cellStyle name="Normal 5 4 2 4 4 2" xfId="21137"/>
    <cellStyle name="Normal 5 4 2 4 4 2 2" xfId="46012"/>
    <cellStyle name="Normal 5 4 2 4 4 3" xfId="33579"/>
    <cellStyle name="Normal 5 4 2 4 5" xfId="12436"/>
    <cellStyle name="Normal 5 4 2 4 5 2" xfId="24870"/>
    <cellStyle name="Normal 5 4 2 4 5 2 2" xfId="49745"/>
    <cellStyle name="Normal 5 4 2 4 5 3" xfId="37312"/>
    <cellStyle name="Normal 5 4 2 4 6" xfId="7170"/>
    <cellStyle name="Normal 5 4 2 4 6 2" xfId="19619"/>
    <cellStyle name="Normal 5 4 2 4 6 2 2" xfId="44494"/>
    <cellStyle name="Normal 5 4 2 4 6 3" xfId="32061"/>
    <cellStyle name="Normal 5 4 2 4 7" xfId="3624"/>
    <cellStyle name="Normal 5 4 2 4 7 2" xfId="16130"/>
    <cellStyle name="Normal 5 4 2 4 7 2 2" xfId="41005"/>
    <cellStyle name="Normal 5 4 2 4 7 3" xfId="28564"/>
    <cellStyle name="Normal 5 4 2 4 8" xfId="13503"/>
    <cellStyle name="Normal 5 4 2 4 8 2" xfId="38378"/>
    <cellStyle name="Normal 5 4 2 4 9" xfId="25937"/>
    <cellStyle name="Normal 5 4 2 5" xfId="2257"/>
    <cellStyle name="Normal 5 4 2 5 2" xfId="4885"/>
    <cellStyle name="Normal 5 4 2 5 2 2" xfId="9902"/>
    <cellStyle name="Normal 5 4 2 5 2 2 2" xfId="22345"/>
    <cellStyle name="Normal 5 4 2 5 2 2 2 2" xfId="47220"/>
    <cellStyle name="Normal 5 4 2 5 2 2 3" xfId="34787"/>
    <cellStyle name="Normal 5 4 2 5 2 3" xfId="17338"/>
    <cellStyle name="Normal 5 4 2 5 2 3 2" xfId="42213"/>
    <cellStyle name="Normal 5 4 2 5 2 4" xfId="29780"/>
    <cellStyle name="Normal 5 4 2 5 3" xfId="6283"/>
    <cellStyle name="Normal 5 4 2 5 3 2" xfId="11298"/>
    <cellStyle name="Normal 5 4 2 5 3 2 2" xfId="23741"/>
    <cellStyle name="Normal 5 4 2 5 3 2 2 2" xfId="48616"/>
    <cellStyle name="Normal 5 4 2 5 3 2 3" xfId="36183"/>
    <cellStyle name="Normal 5 4 2 5 3 3" xfId="18734"/>
    <cellStyle name="Normal 5 4 2 5 3 3 2" xfId="43609"/>
    <cellStyle name="Normal 5 4 2 5 3 4" xfId="31176"/>
    <cellStyle name="Normal 5 4 2 5 4" xfId="8090"/>
    <cellStyle name="Normal 5 4 2 5 4 2" xfId="20536"/>
    <cellStyle name="Normal 5 4 2 5 4 2 2" xfId="45411"/>
    <cellStyle name="Normal 5 4 2 5 4 3" xfId="32978"/>
    <cellStyle name="Normal 5 4 2 5 5" xfId="12752"/>
    <cellStyle name="Normal 5 4 2 5 5 2" xfId="25186"/>
    <cellStyle name="Normal 5 4 2 5 5 2 2" xfId="50061"/>
    <cellStyle name="Normal 5 4 2 5 5 3" xfId="37628"/>
    <cellStyle name="Normal 5 4 2 5 6" xfId="7496"/>
    <cellStyle name="Normal 5 4 2 5 6 2" xfId="19944"/>
    <cellStyle name="Normal 5 4 2 5 6 2 2" xfId="44819"/>
    <cellStyle name="Normal 5 4 2 5 6 3" xfId="32386"/>
    <cellStyle name="Normal 5 4 2 5 7" xfId="3019"/>
    <cellStyle name="Normal 5 4 2 5 7 2" xfId="15529"/>
    <cellStyle name="Normal 5 4 2 5 7 2 2" xfId="40404"/>
    <cellStyle name="Normal 5 4 2 5 7 3" xfId="27963"/>
    <cellStyle name="Normal 5 4 2 5 8" xfId="14937"/>
    <cellStyle name="Normal 5 4 2 5 8 2" xfId="39812"/>
    <cellStyle name="Normal 5 4 2 5 9" xfId="27371"/>
    <cellStyle name="Normal 5 4 2 6" xfId="1094"/>
    <cellStyle name="Normal 5 4 2 6 2" xfId="8976"/>
    <cellStyle name="Normal 5 4 2 6 2 2" xfId="21419"/>
    <cellStyle name="Normal 5 4 2 6 2 2 2" xfId="46294"/>
    <cellStyle name="Normal 5 4 2 6 2 3" xfId="33861"/>
    <cellStyle name="Normal 5 4 2 6 3" xfId="3958"/>
    <cellStyle name="Normal 5 4 2 6 3 2" xfId="16412"/>
    <cellStyle name="Normal 5 4 2 6 3 2 2" xfId="41287"/>
    <cellStyle name="Normal 5 4 2 6 3 3" xfId="28854"/>
    <cellStyle name="Normal 5 4 2 6 4" xfId="13894"/>
    <cellStyle name="Normal 5 4 2 6 4 2" xfId="38769"/>
    <cellStyle name="Normal 5 4 2 6 5" xfId="26328"/>
    <cellStyle name="Normal 5 4 2 7" xfId="5239"/>
    <cellStyle name="Normal 5 4 2 7 2" xfId="10255"/>
    <cellStyle name="Normal 5 4 2 7 2 2" xfId="22698"/>
    <cellStyle name="Normal 5 4 2 7 2 2 2" xfId="47573"/>
    <cellStyle name="Normal 5 4 2 7 2 3" xfId="35140"/>
    <cellStyle name="Normal 5 4 2 7 3" xfId="17691"/>
    <cellStyle name="Normal 5 4 2 7 3 2" xfId="42566"/>
    <cellStyle name="Normal 5 4 2 7 4" xfId="30133"/>
    <cellStyle name="Normal 5 4 2 8" xfId="7816"/>
    <cellStyle name="Normal 5 4 2 8 2" xfId="20262"/>
    <cellStyle name="Normal 5 4 2 8 2 2" xfId="45137"/>
    <cellStyle name="Normal 5 4 2 8 3" xfId="32704"/>
    <cellStyle name="Normal 5 4 2 9" xfId="11709"/>
    <cellStyle name="Normal 5 4 2 9 2" xfId="24143"/>
    <cellStyle name="Normal 5 4 2 9 2 2" xfId="49018"/>
    <cellStyle name="Normal 5 4 2 9 3" xfId="36585"/>
    <cellStyle name="Normal 5 4 2_Degree data" xfId="1984"/>
    <cellStyle name="Normal 5 4 3" xfId="181"/>
    <cellStyle name="Normal 5 4 3 10" xfId="6630"/>
    <cellStyle name="Normal 5 4 3 10 2" xfId="19079"/>
    <cellStyle name="Normal 5 4 3 10 2 2" xfId="43954"/>
    <cellStyle name="Normal 5 4 3 10 3" xfId="31521"/>
    <cellStyle name="Normal 5 4 3 11" xfId="2694"/>
    <cellStyle name="Normal 5 4 3 11 2" xfId="15212"/>
    <cellStyle name="Normal 5 4 3 11 2 2" xfId="40087"/>
    <cellStyle name="Normal 5 4 3 11 3" xfId="27646"/>
    <cellStyle name="Normal 5 4 3 12" xfId="13011"/>
    <cellStyle name="Normal 5 4 3 12 2" xfId="37886"/>
    <cellStyle name="Normal 5 4 3 13" xfId="25445"/>
    <cellStyle name="Normal 5 4 3 2" xfId="504"/>
    <cellStyle name="Normal 5 4 3 2 10" xfId="13317"/>
    <cellStyle name="Normal 5 4 3 2 10 2" xfId="38192"/>
    <cellStyle name="Normal 5 4 3 2 11" xfId="25751"/>
    <cellStyle name="Normal 5 4 3 2 2" xfId="863"/>
    <cellStyle name="Normal 5 4 3 2 2 2" xfId="1476"/>
    <cellStyle name="Normal 5 4 3 2 2 2 2" xfId="9580"/>
    <cellStyle name="Normal 5 4 3 2 2 2 2 2" xfId="22023"/>
    <cellStyle name="Normal 5 4 3 2 2 2 2 2 2" xfId="46898"/>
    <cellStyle name="Normal 5 4 3 2 2 2 2 3" xfId="34465"/>
    <cellStyle name="Normal 5 4 3 2 2 2 3" xfId="4562"/>
    <cellStyle name="Normal 5 4 3 2 2 2 3 2" xfId="17016"/>
    <cellStyle name="Normal 5 4 3 2 2 2 3 2 2" xfId="41891"/>
    <cellStyle name="Normal 5 4 3 2 2 2 3 3" xfId="29458"/>
    <cellStyle name="Normal 5 4 3 2 2 2 4" xfId="14276"/>
    <cellStyle name="Normal 5 4 3 2 2 2 4 2" xfId="39151"/>
    <cellStyle name="Normal 5 4 3 2 2 2 5" xfId="26710"/>
    <cellStyle name="Normal 5 4 3 2 2 3" xfId="5621"/>
    <cellStyle name="Normal 5 4 3 2 2 3 2" xfId="10637"/>
    <cellStyle name="Normal 5 4 3 2 2 3 2 2" xfId="23080"/>
    <cellStyle name="Normal 5 4 3 2 2 3 2 2 2" xfId="47955"/>
    <cellStyle name="Normal 5 4 3 2 2 3 2 3" xfId="35522"/>
    <cellStyle name="Normal 5 4 3 2 2 3 3" xfId="18073"/>
    <cellStyle name="Normal 5 4 3 2 2 3 3 2" xfId="42948"/>
    <cellStyle name="Normal 5 4 3 2 2 3 4" xfId="30515"/>
    <cellStyle name="Normal 5 4 3 2 2 4" xfId="8696"/>
    <cellStyle name="Normal 5 4 3 2 2 4 2" xfId="21140"/>
    <cellStyle name="Normal 5 4 3 2 2 4 2 2" xfId="46015"/>
    <cellStyle name="Normal 5 4 3 2 2 4 3" xfId="33582"/>
    <cellStyle name="Normal 5 4 3 2 2 5" xfId="12091"/>
    <cellStyle name="Normal 5 4 3 2 2 5 2" xfId="24525"/>
    <cellStyle name="Normal 5 4 3 2 2 5 2 2" xfId="49400"/>
    <cellStyle name="Normal 5 4 3 2 2 5 3" xfId="36967"/>
    <cellStyle name="Normal 5 4 3 2 2 6" xfId="7173"/>
    <cellStyle name="Normal 5 4 3 2 2 6 2" xfId="19622"/>
    <cellStyle name="Normal 5 4 3 2 2 6 2 2" xfId="44497"/>
    <cellStyle name="Normal 5 4 3 2 2 6 3" xfId="32064"/>
    <cellStyle name="Normal 5 4 3 2 2 7" xfId="3627"/>
    <cellStyle name="Normal 5 4 3 2 2 7 2" xfId="16133"/>
    <cellStyle name="Normal 5 4 3 2 2 7 2 2" xfId="41008"/>
    <cellStyle name="Normal 5 4 3 2 2 7 3" xfId="28567"/>
    <cellStyle name="Normal 5 4 3 2 2 8" xfId="13664"/>
    <cellStyle name="Normal 5 4 3 2 2 8 2" xfId="38539"/>
    <cellStyle name="Normal 5 4 3 2 2 9" xfId="26098"/>
    <cellStyle name="Normal 5 4 3 2 3" xfId="1824"/>
    <cellStyle name="Normal 5 4 3 2 3 2" xfId="5046"/>
    <cellStyle name="Normal 5 4 3 2 3 2 2" xfId="10063"/>
    <cellStyle name="Normal 5 4 3 2 3 2 2 2" xfId="22506"/>
    <cellStyle name="Normal 5 4 3 2 3 2 2 2 2" xfId="47381"/>
    <cellStyle name="Normal 5 4 3 2 3 2 2 3" xfId="34948"/>
    <cellStyle name="Normal 5 4 3 2 3 2 3" xfId="17499"/>
    <cellStyle name="Normal 5 4 3 2 3 2 3 2" xfId="42374"/>
    <cellStyle name="Normal 5 4 3 2 3 2 4" xfId="29941"/>
    <cellStyle name="Normal 5 4 3 2 3 3" xfId="5970"/>
    <cellStyle name="Normal 5 4 3 2 3 3 2" xfId="10985"/>
    <cellStyle name="Normal 5 4 3 2 3 3 2 2" xfId="23428"/>
    <cellStyle name="Normal 5 4 3 2 3 3 2 2 2" xfId="48303"/>
    <cellStyle name="Normal 5 4 3 2 3 3 2 3" xfId="35870"/>
    <cellStyle name="Normal 5 4 3 2 3 3 3" xfId="18421"/>
    <cellStyle name="Normal 5 4 3 2 3 3 3 2" xfId="43296"/>
    <cellStyle name="Normal 5 4 3 2 3 3 4" xfId="30863"/>
    <cellStyle name="Normal 5 4 3 2 3 4" xfId="8470"/>
    <cellStyle name="Normal 5 4 3 2 3 4 2" xfId="20914"/>
    <cellStyle name="Normal 5 4 3 2 3 4 2 2" xfId="45789"/>
    <cellStyle name="Normal 5 4 3 2 3 4 3" xfId="33356"/>
    <cellStyle name="Normal 5 4 3 2 3 5" xfId="12439"/>
    <cellStyle name="Normal 5 4 3 2 3 5 2" xfId="24873"/>
    <cellStyle name="Normal 5 4 3 2 3 5 2 2" xfId="49748"/>
    <cellStyle name="Normal 5 4 3 2 3 5 3" xfId="37315"/>
    <cellStyle name="Normal 5 4 3 2 3 6" xfId="7657"/>
    <cellStyle name="Normal 5 4 3 2 3 6 2" xfId="20105"/>
    <cellStyle name="Normal 5 4 3 2 3 6 2 2" xfId="44980"/>
    <cellStyle name="Normal 5 4 3 2 3 6 3" xfId="32547"/>
    <cellStyle name="Normal 5 4 3 2 3 7" xfId="3401"/>
    <cellStyle name="Normal 5 4 3 2 3 7 2" xfId="15907"/>
    <cellStyle name="Normal 5 4 3 2 3 7 2 2" xfId="40782"/>
    <cellStyle name="Normal 5 4 3 2 3 7 3" xfId="28341"/>
    <cellStyle name="Normal 5 4 3 2 3 8" xfId="14624"/>
    <cellStyle name="Normal 5 4 3 2 3 8 2" xfId="39499"/>
    <cellStyle name="Normal 5 4 3 2 3 9" xfId="27058"/>
    <cellStyle name="Normal 5 4 3 2 4" xfId="2422"/>
    <cellStyle name="Normal 5 4 3 2 4 2" xfId="6444"/>
    <cellStyle name="Normal 5 4 3 2 4 2 2" xfId="11459"/>
    <cellStyle name="Normal 5 4 3 2 4 2 2 2" xfId="23902"/>
    <cellStyle name="Normal 5 4 3 2 4 2 2 2 2" xfId="48777"/>
    <cellStyle name="Normal 5 4 3 2 4 2 2 3" xfId="36344"/>
    <cellStyle name="Normal 5 4 3 2 4 2 3" xfId="18895"/>
    <cellStyle name="Normal 5 4 3 2 4 2 3 2" xfId="43770"/>
    <cellStyle name="Normal 5 4 3 2 4 2 4" xfId="31337"/>
    <cellStyle name="Normal 5 4 3 2 4 3" xfId="12913"/>
    <cellStyle name="Normal 5 4 3 2 4 3 2" xfId="25347"/>
    <cellStyle name="Normal 5 4 3 2 4 3 2 2" xfId="50222"/>
    <cellStyle name="Normal 5 4 3 2 4 3 3" xfId="37789"/>
    <cellStyle name="Normal 5 4 3 2 4 4" xfId="9354"/>
    <cellStyle name="Normal 5 4 3 2 4 4 2" xfId="21797"/>
    <cellStyle name="Normal 5 4 3 2 4 4 2 2" xfId="46672"/>
    <cellStyle name="Normal 5 4 3 2 4 4 3" xfId="34239"/>
    <cellStyle name="Normal 5 4 3 2 4 5" xfId="4336"/>
    <cellStyle name="Normal 5 4 3 2 4 5 2" xfId="16790"/>
    <cellStyle name="Normal 5 4 3 2 4 5 2 2" xfId="41665"/>
    <cellStyle name="Normal 5 4 3 2 4 5 3" xfId="29232"/>
    <cellStyle name="Normal 5 4 3 2 4 6" xfId="15098"/>
    <cellStyle name="Normal 5 4 3 2 4 6 2" xfId="39973"/>
    <cellStyle name="Normal 5 4 3 2 4 7" xfId="27532"/>
    <cellStyle name="Normal 5 4 3 2 5" xfId="1255"/>
    <cellStyle name="Normal 5 4 3 2 5 2" xfId="10416"/>
    <cellStyle name="Normal 5 4 3 2 5 2 2" xfId="22859"/>
    <cellStyle name="Normal 5 4 3 2 5 2 2 2" xfId="47734"/>
    <cellStyle name="Normal 5 4 3 2 5 2 3" xfId="35301"/>
    <cellStyle name="Normal 5 4 3 2 5 3" xfId="5400"/>
    <cellStyle name="Normal 5 4 3 2 5 3 2" xfId="17852"/>
    <cellStyle name="Normal 5 4 3 2 5 3 2 2" xfId="42727"/>
    <cellStyle name="Normal 5 4 3 2 5 3 3" xfId="30294"/>
    <cellStyle name="Normal 5 4 3 2 5 4" xfId="14055"/>
    <cellStyle name="Normal 5 4 3 2 5 4 2" xfId="38930"/>
    <cellStyle name="Normal 5 4 3 2 5 5" xfId="26489"/>
    <cellStyle name="Normal 5 4 3 2 6" xfId="7977"/>
    <cellStyle name="Normal 5 4 3 2 6 2" xfId="20423"/>
    <cellStyle name="Normal 5 4 3 2 6 2 2" xfId="45298"/>
    <cellStyle name="Normal 5 4 3 2 6 3" xfId="32865"/>
    <cellStyle name="Normal 5 4 3 2 7" xfId="11870"/>
    <cellStyle name="Normal 5 4 3 2 7 2" xfId="24304"/>
    <cellStyle name="Normal 5 4 3 2 7 2 2" xfId="49179"/>
    <cellStyle name="Normal 5 4 3 2 7 3" xfId="36746"/>
    <cellStyle name="Normal 5 4 3 2 8" xfId="6947"/>
    <cellStyle name="Normal 5 4 3 2 8 2" xfId="19396"/>
    <cellStyle name="Normal 5 4 3 2 8 2 2" xfId="44271"/>
    <cellStyle name="Normal 5 4 3 2 8 3" xfId="31838"/>
    <cellStyle name="Normal 5 4 3 2 9" xfId="2898"/>
    <cellStyle name="Normal 5 4 3 2 9 2" xfId="15416"/>
    <cellStyle name="Normal 5 4 3 2 9 2 2" xfId="40291"/>
    <cellStyle name="Normal 5 4 3 2 9 3" xfId="27850"/>
    <cellStyle name="Normal 5 4 3 2_Degree data" xfId="2043"/>
    <cellStyle name="Normal 5 4 3 3" xfId="294"/>
    <cellStyle name="Normal 5 4 3 3 2" xfId="1475"/>
    <cellStyle name="Normal 5 4 3 3 2 2" xfId="9150"/>
    <cellStyle name="Normal 5 4 3 3 2 2 2" xfId="21593"/>
    <cellStyle name="Normal 5 4 3 3 2 2 2 2" xfId="46468"/>
    <cellStyle name="Normal 5 4 3 3 2 2 3" xfId="34035"/>
    <cellStyle name="Normal 5 4 3 3 2 3" xfId="4132"/>
    <cellStyle name="Normal 5 4 3 3 2 3 2" xfId="16586"/>
    <cellStyle name="Normal 5 4 3 3 2 3 2 2" xfId="41461"/>
    <cellStyle name="Normal 5 4 3 3 2 3 3" xfId="29028"/>
    <cellStyle name="Normal 5 4 3 3 2 4" xfId="14275"/>
    <cellStyle name="Normal 5 4 3 3 2 4 2" xfId="39150"/>
    <cellStyle name="Normal 5 4 3 3 2 5" xfId="26709"/>
    <cellStyle name="Normal 5 4 3 3 3" xfId="5620"/>
    <cellStyle name="Normal 5 4 3 3 3 2" xfId="10636"/>
    <cellStyle name="Normal 5 4 3 3 3 2 2" xfId="23079"/>
    <cellStyle name="Normal 5 4 3 3 3 2 2 2" xfId="47954"/>
    <cellStyle name="Normal 5 4 3 3 3 2 3" xfId="35521"/>
    <cellStyle name="Normal 5 4 3 3 3 3" xfId="18072"/>
    <cellStyle name="Normal 5 4 3 3 3 3 2" xfId="42947"/>
    <cellStyle name="Normal 5 4 3 3 3 4" xfId="30514"/>
    <cellStyle name="Normal 5 4 3 3 4" xfId="8266"/>
    <cellStyle name="Normal 5 4 3 3 4 2" xfId="20710"/>
    <cellStyle name="Normal 5 4 3 3 4 2 2" xfId="45585"/>
    <cellStyle name="Normal 5 4 3 3 4 3" xfId="33152"/>
    <cellStyle name="Normal 5 4 3 3 5" xfId="12090"/>
    <cellStyle name="Normal 5 4 3 3 5 2" xfId="24524"/>
    <cellStyle name="Normal 5 4 3 3 5 2 2" xfId="49399"/>
    <cellStyle name="Normal 5 4 3 3 5 3" xfId="36966"/>
    <cellStyle name="Normal 5 4 3 3 6" xfId="6743"/>
    <cellStyle name="Normal 5 4 3 3 6 2" xfId="19192"/>
    <cellStyle name="Normal 5 4 3 3 6 2 2" xfId="44067"/>
    <cellStyle name="Normal 5 4 3 3 6 3" xfId="31634"/>
    <cellStyle name="Normal 5 4 3 3 7" xfId="3197"/>
    <cellStyle name="Normal 5 4 3 3 7 2" xfId="15703"/>
    <cellStyle name="Normal 5 4 3 3 7 2 2" xfId="40578"/>
    <cellStyle name="Normal 5 4 3 3 7 3" xfId="28137"/>
    <cellStyle name="Normal 5 4 3 3 8" xfId="13113"/>
    <cellStyle name="Normal 5 4 3 3 8 2" xfId="37988"/>
    <cellStyle name="Normal 5 4 3 3 9" xfId="25547"/>
    <cellStyle name="Normal 5 4 3 4" xfId="656"/>
    <cellStyle name="Normal 5 4 3 4 2" xfId="1823"/>
    <cellStyle name="Normal 5 4 3 4 2 2" xfId="9579"/>
    <cellStyle name="Normal 5 4 3 4 2 2 2" xfId="22022"/>
    <cellStyle name="Normal 5 4 3 4 2 2 2 2" xfId="46897"/>
    <cellStyle name="Normal 5 4 3 4 2 2 3" xfId="34464"/>
    <cellStyle name="Normal 5 4 3 4 2 3" xfId="4561"/>
    <cellStyle name="Normal 5 4 3 4 2 3 2" xfId="17015"/>
    <cellStyle name="Normal 5 4 3 4 2 3 2 2" xfId="41890"/>
    <cellStyle name="Normal 5 4 3 4 2 3 3" xfId="29457"/>
    <cellStyle name="Normal 5 4 3 4 2 4" xfId="14623"/>
    <cellStyle name="Normal 5 4 3 4 2 4 2" xfId="39498"/>
    <cellStyle name="Normal 5 4 3 4 2 5" xfId="27057"/>
    <cellStyle name="Normal 5 4 3 4 3" xfId="5969"/>
    <cellStyle name="Normal 5 4 3 4 3 2" xfId="10984"/>
    <cellStyle name="Normal 5 4 3 4 3 2 2" xfId="23427"/>
    <cellStyle name="Normal 5 4 3 4 3 2 2 2" xfId="48302"/>
    <cellStyle name="Normal 5 4 3 4 3 2 3" xfId="35869"/>
    <cellStyle name="Normal 5 4 3 4 3 3" xfId="18420"/>
    <cellStyle name="Normal 5 4 3 4 3 3 2" xfId="43295"/>
    <cellStyle name="Normal 5 4 3 4 3 4" xfId="30862"/>
    <cellStyle name="Normal 5 4 3 4 4" xfId="8695"/>
    <cellStyle name="Normal 5 4 3 4 4 2" xfId="21139"/>
    <cellStyle name="Normal 5 4 3 4 4 2 2" xfId="46014"/>
    <cellStyle name="Normal 5 4 3 4 4 3" xfId="33581"/>
    <cellStyle name="Normal 5 4 3 4 5" xfId="12438"/>
    <cellStyle name="Normal 5 4 3 4 5 2" xfId="24872"/>
    <cellStyle name="Normal 5 4 3 4 5 2 2" xfId="49747"/>
    <cellStyle name="Normal 5 4 3 4 5 3" xfId="37314"/>
    <cellStyle name="Normal 5 4 3 4 6" xfId="7172"/>
    <cellStyle name="Normal 5 4 3 4 6 2" xfId="19621"/>
    <cellStyle name="Normal 5 4 3 4 6 2 2" xfId="44496"/>
    <cellStyle name="Normal 5 4 3 4 6 3" xfId="32063"/>
    <cellStyle name="Normal 5 4 3 4 7" xfId="3626"/>
    <cellStyle name="Normal 5 4 3 4 7 2" xfId="16132"/>
    <cellStyle name="Normal 5 4 3 4 7 2 2" xfId="41007"/>
    <cellStyle name="Normal 5 4 3 4 7 3" xfId="28566"/>
    <cellStyle name="Normal 5 4 3 4 8" xfId="13460"/>
    <cellStyle name="Normal 5 4 3 4 8 2" xfId="38335"/>
    <cellStyle name="Normal 5 4 3 4 9" xfId="25894"/>
    <cellStyle name="Normal 5 4 3 5" xfId="2212"/>
    <cellStyle name="Normal 5 4 3 5 2" xfId="4842"/>
    <cellStyle name="Normal 5 4 3 5 2 2" xfId="9859"/>
    <cellStyle name="Normal 5 4 3 5 2 2 2" xfId="22302"/>
    <cellStyle name="Normal 5 4 3 5 2 2 2 2" xfId="47177"/>
    <cellStyle name="Normal 5 4 3 5 2 2 3" xfId="34744"/>
    <cellStyle name="Normal 5 4 3 5 2 3" xfId="17295"/>
    <cellStyle name="Normal 5 4 3 5 2 3 2" xfId="42170"/>
    <cellStyle name="Normal 5 4 3 5 2 4" xfId="29737"/>
    <cellStyle name="Normal 5 4 3 5 3" xfId="6240"/>
    <cellStyle name="Normal 5 4 3 5 3 2" xfId="11255"/>
    <cellStyle name="Normal 5 4 3 5 3 2 2" xfId="23698"/>
    <cellStyle name="Normal 5 4 3 5 3 2 2 2" xfId="48573"/>
    <cellStyle name="Normal 5 4 3 5 3 2 3" xfId="36140"/>
    <cellStyle name="Normal 5 4 3 5 3 3" xfId="18691"/>
    <cellStyle name="Normal 5 4 3 5 3 3 2" xfId="43566"/>
    <cellStyle name="Normal 5 4 3 5 3 4" xfId="31133"/>
    <cellStyle name="Normal 5 4 3 5 4" xfId="8151"/>
    <cellStyle name="Normal 5 4 3 5 4 2" xfId="20597"/>
    <cellStyle name="Normal 5 4 3 5 4 2 2" xfId="45472"/>
    <cellStyle name="Normal 5 4 3 5 4 3" xfId="33039"/>
    <cellStyle name="Normal 5 4 3 5 5" xfId="12709"/>
    <cellStyle name="Normal 5 4 3 5 5 2" xfId="25143"/>
    <cellStyle name="Normal 5 4 3 5 5 2 2" xfId="50018"/>
    <cellStyle name="Normal 5 4 3 5 5 3" xfId="37585"/>
    <cellStyle name="Normal 5 4 3 5 6" xfId="7453"/>
    <cellStyle name="Normal 5 4 3 5 6 2" xfId="19901"/>
    <cellStyle name="Normal 5 4 3 5 6 2 2" xfId="44776"/>
    <cellStyle name="Normal 5 4 3 5 6 3" xfId="32343"/>
    <cellStyle name="Normal 5 4 3 5 7" xfId="3081"/>
    <cellStyle name="Normal 5 4 3 5 7 2" xfId="15590"/>
    <cellStyle name="Normal 5 4 3 5 7 2 2" xfId="40465"/>
    <cellStyle name="Normal 5 4 3 5 7 3" xfId="28024"/>
    <cellStyle name="Normal 5 4 3 5 8" xfId="14894"/>
    <cellStyle name="Normal 5 4 3 5 8 2" xfId="39769"/>
    <cellStyle name="Normal 5 4 3 5 9" xfId="27328"/>
    <cellStyle name="Normal 5 4 3 6" xfId="1051"/>
    <cellStyle name="Normal 5 4 3 6 2" xfId="9037"/>
    <cellStyle name="Normal 5 4 3 6 2 2" xfId="21480"/>
    <cellStyle name="Normal 5 4 3 6 2 2 2" xfId="46355"/>
    <cellStyle name="Normal 5 4 3 6 2 3" xfId="33922"/>
    <cellStyle name="Normal 5 4 3 6 3" xfId="4019"/>
    <cellStyle name="Normal 5 4 3 6 3 2" xfId="16473"/>
    <cellStyle name="Normal 5 4 3 6 3 2 2" xfId="41348"/>
    <cellStyle name="Normal 5 4 3 6 3 3" xfId="28915"/>
    <cellStyle name="Normal 5 4 3 6 4" xfId="13851"/>
    <cellStyle name="Normal 5 4 3 6 4 2" xfId="38726"/>
    <cellStyle name="Normal 5 4 3 6 5" xfId="26285"/>
    <cellStyle name="Normal 5 4 3 7" xfId="5196"/>
    <cellStyle name="Normal 5 4 3 7 2" xfId="10212"/>
    <cellStyle name="Normal 5 4 3 7 2 2" xfId="22655"/>
    <cellStyle name="Normal 5 4 3 7 2 2 2" xfId="47530"/>
    <cellStyle name="Normal 5 4 3 7 2 3" xfId="35097"/>
    <cellStyle name="Normal 5 4 3 7 3" xfId="17648"/>
    <cellStyle name="Normal 5 4 3 7 3 2" xfId="42523"/>
    <cellStyle name="Normal 5 4 3 7 4" xfId="30090"/>
    <cellStyle name="Normal 5 4 3 8" xfId="7773"/>
    <cellStyle name="Normal 5 4 3 8 2" xfId="20219"/>
    <cellStyle name="Normal 5 4 3 8 2 2" xfId="45094"/>
    <cellStyle name="Normal 5 4 3 8 3" xfId="32661"/>
    <cellStyle name="Normal 5 4 3 9" xfId="11666"/>
    <cellStyle name="Normal 5 4 3 9 2" xfId="24100"/>
    <cellStyle name="Normal 5 4 3 9 2 2" xfId="48975"/>
    <cellStyle name="Normal 5 4 3 9 3" xfId="36542"/>
    <cellStyle name="Normal 5 4 3_Degree data" xfId="2098"/>
    <cellStyle name="Normal 5 4 4" xfId="397"/>
    <cellStyle name="Normal 5 4 4 10" xfId="13213"/>
    <cellStyle name="Normal 5 4 4 10 2" xfId="38088"/>
    <cellStyle name="Normal 5 4 4 11" xfId="25647"/>
    <cellStyle name="Normal 5 4 4 2" xfId="757"/>
    <cellStyle name="Normal 5 4 4 2 2" xfId="1477"/>
    <cellStyle name="Normal 5 4 4 2 2 2" xfId="9581"/>
    <cellStyle name="Normal 5 4 4 2 2 2 2" xfId="22024"/>
    <cellStyle name="Normal 5 4 4 2 2 2 2 2" xfId="46899"/>
    <cellStyle name="Normal 5 4 4 2 2 2 3" xfId="34466"/>
    <cellStyle name="Normal 5 4 4 2 2 3" xfId="4563"/>
    <cellStyle name="Normal 5 4 4 2 2 3 2" xfId="17017"/>
    <cellStyle name="Normal 5 4 4 2 2 3 2 2" xfId="41892"/>
    <cellStyle name="Normal 5 4 4 2 2 3 3" xfId="29459"/>
    <cellStyle name="Normal 5 4 4 2 2 4" xfId="14277"/>
    <cellStyle name="Normal 5 4 4 2 2 4 2" xfId="39152"/>
    <cellStyle name="Normal 5 4 4 2 2 5" xfId="26711"/>
    <cellStyle name="Normal 5 4 4 2 3" xfId="5622"/>
    <cellStyle name="Normal 5 4 4 2 3 2" xfId="10638"/>
    <cellStyle name="Normal 5 4 4 2 3 2 2" xfId="23081"/>
    <cellStyle name="Normal 5 4 4 2 3 2 2 2" xfId="47956"/>
    <cellStyle name="Normal 5 4 4 2 3 2 3" xfId="35523"/>
    <cellStyle name="Normal 5 4 4 2 3 3" xfId="18074"/>
    <cellStyle name="Normal 5 4 4 2 3 3 2" xfId="42949"/>
    <cellStyle name="Normal 5 4 4 2 3 4" xfId="30516"/>
    <cellStyle name="Normal 5 4 4 2 4" xfId="8697"/>
    <cellStyle name="Normal 5 4 4 2 4 2" xfId="21141"/>
    <cellStyle name="Normal 5 4 4 2 4 2 2" xfId="46016"/>
    <cellStyle name="Normal 5 4 4 2 4 3" xfId="33583"/>
    <cellStyle name="Normal 5 4 4 2 5" xfId="12092"/>
    <cellStyle name="Normal 5 4 4 2 5 2" xfId="24526"/>
    <cellStyle name="Normal 5 4 4 2 5 2 2" xfId="49401"/>
    <cellStyle name="Normal 5 4 4 2 5 3" xfId="36968"/>
    <cellStyle name="Normal 5 4 4 2 6" xfId="7174"/>
    <cellStyle name="Normal 5 4 4 2 6 2" xfId="19623"/>
    <cellStyle name="Normal 5 4 4 2 6 2 2" xfId="44498"/>
    <cellStyle name="Normal 5 4 4 2 6 3" xfId="32065"/>
    <cellStyle name="Normal 5 4 4 2 7" xfId="3628"/>
    <cellStyle name="Normal 5 4 4 2 7 2" xfId="16134"/>
    <cellStyle name="Normal 5 4 4 2 7 2 2" xfId="41009"/>
    <cellStyle name="Normal 5 4 4 2 7 3" xfId="28568"/>
    <cellStyle name="Normal 5 4 4 2 8" xfId="13560"/>
    <cellStyle name="Normal 5 4 4 2 8 2" xfId="38435"/>
    <cellStyle name="Normal 5 4 4 2 9" xfId="25994"/>
    <cellStyle name="Normal 5 4 4 3" xfId="1825"/>
    <cellStyle name="Normal 5 4 4 3 2" xfId="4942"/>
    <cellStyle name="Normal 5 4 4 3 2 2" xfId="9959"/>
    <cellStyle name="Normal 5 4 4 3 2 2 2" xfId="22402"/>
    <cellStyle name="Normal 5 4 4 3 2 2 2 2" xfId="47277"/>
    <cellStyle name="Normal 5 4 4 3 2 2 3" xfId="34844"/>
    <cellStyle name="Normal 5 4 4 3 2 3" xfId="17395"/>
    <cellStyle name="Normal 5 4 4 3 2 3 2" xfId="42270"/>
    <cellStyle name="Normal 5 4 4 3 2 4" xfId="29837"/>
    <cellStyle name="Normal 5 4 4 3 3" xfId="5971"/>
    <cellStyle name="Normal 5 4 4 3 3 2" xfId="10986"/>
    <cellStyle name="Normal 5 4 4 3 3 2 2" xfId="23429"/>
    <cellStyle name="Normal 5 4 4 3 3 2 2 2" xfId="48304"/>
    <cellStyle name="Normal 5 4 4 3 3 2 3" xfId="35871"/>
    <cellStyle name="Normal 5 4 4 3 3 3" xfId="18422"/>
    <cellStyle name="Normal 5 4 4 3 3 3 2" xfId="43297"/>
    <cellStyle name="Normal 5 4 4 3 3 4" xfId="30864"/>
    <cellStyle name="Normal 5 4 4 3 4" xfId="8366"/>
    <cellStyle name="Normal 5 4 4 3 4 2" xfId="20810"/>
    <cellStyle name="Normal 5 4 4 3 4 2 2" xfId="45685"/>
    <cellStyle name="Normal 5 4 4 3 4 3" xfId="33252"/>
    <cellStyle name="Normal 5 4 4 3 5" xfId="12440"/>
    <cellStyle name="Normal 5 4 4 3 5 2" xfId="24874"/>
    <cellStyle name="Normal 5 4 4 3 5 2 2" xfId="49749"/>
    <cellStyle name="Normal 5 4 4 3 5 3" xfId="37316"/>
    <cellStyle name="Normal 5 4 4 3 6" xfId="7553"/>
    <cellStyle name="Normal 5 4 4 3 6 2" xfId="20001"/>
    <cellStyle name="Normal 5 4 4 3 6 2 2" xfId="44876"/>
    <cellStyle name="Normal 5 4 4 3 6 3" xfId="32443"/>
    <cellStyle name="Normal 5 4 4 3 7" xfId="3297"/>
    <cellStyle name="Normal 5 4 4 3 7 2" xfId="15803"/>
    <cellStyle name="Normal 5 4 4 3 7 2 2" xfId="40678"/>
    <cellStyle name="Normal 5 4 4 3 7 3" xfId="28237"/>
    <cellStyle name="Normal 5 4 4 3 8" xfId="14625"/>
    <cellStyle name="Normal 5 4 4 3 8 2" xfId="39500"/>
    <cellStyle name="Normal 5 4 4 3 9" xfId="27059"/>
    <cellStyle name="Normal 5 4 4 4" xfId="2315"/>
    <cellStyle name="Normal 5 4 4 4 2" xfId="6340"/>
    <cellStyle name="Normal 5 4 4 4 2 2" xfId="11355"/>
    <cellStyle name="Normal 5 4 4 4 2 2 2" xfId="23798"/>
    <cellStyle name="Normal 5 4 4 4 2 2 2 2" xfId="48673"/>
    <cellStyle name="Normal 5 4 4 4 2 2 3" xfId="36240"/>
    <cellStyle name="Normal 5 4 4 4 2 3" xfId="18791"/>
    <cellStyle name="Normal 5 4 4 4 2 3 2" xfId="43666"/>
    <cellStyle name="Normal 5 4 4 4 2 4" xfId="31233"/>
    <cellStyle name="Normal 5 4 4 4 3" xfId="12809"/>
    <cellStyle name="Normal 5 4 4 4 3 2" xfId="25243"/>
    <cellStyle name="Normal 5 4 4 4 3 2 2" xfId="50118"/>
    <cellStyle name="Normal 5 4 4 4 3 3" xfId="37685"/>
    <cellStyle name="Normal 5 4 4 4 4" xfId="9250"/>
    <cellStyle name="Normal 5 4 4 4 4 2" xfId="21693"/>
    <cellStyle name="Normal 5 4 4 4 4 2 2" xfId="46568"/>
    <cellStyle name="Normal 5 4 4 4 4 3" xfId="34135"/>
    <cellStyle name="Normal 5 4 4 4 5" xfId="4232"/>
    <cellStyle name="Normal 5 4 4 4 5 2" xfId="16686"/>
    <cellStyle name="Normal 5 4 4 4 5 2 2" xfId="41561"/>
    <cellStyle name="Normal 5 4 4 4 5 3" xfId="29128"/>
    <cellStyle name="Normal 5 4 4 4 6" xfId="14994"/>
    <cellStyle name="Normal 5 4 4 4 6 2" xfId="39869"/>
    <cellStyle name="Normal 5 4 4 4 7" xfId="27428"/>
    <cellStyle name="Normal 5 4 4 5" xfId="1151"/>
    <cellStyle name="Normal 5 4 4 5 2" xfId="10312"/>
    <cellStyle name="Normal 5 4 4 5 2 2" xfId="22755"/>
    <cellStyle name="Normal 5 4 4 5 2 2 2" xfId="47630"/>
    <cellStyle name="Normal 5 4 4 5 2 3" xfId="35197"/>
    <cellStyle name="Normal 5 4 4 5 3" xfId="5296"/>
    <cellStyle name="Normal 5 4 4 5 3 2" xfId="17748"/>
    <cellStyle name="Normal 5 4 4 5 3 2 2" xfId="42623"/>
    <cellStyle name="Normal 5 4 4 5 3 3" xfId="30190"/>
    <cellStyle name="Normal 5 4 4 5 4" xfId="13951"/>
    <cellStyle name="Normal 5 4 4 5 4 2" xfId="38826"/>
    <cellStyle name="Normal 5 4 4 5 5" xfId="26385"/>
    <cellStyle name="Normal 5 4 4 6" xfId="7873"/>
    <cellStyle name="Normal 5 4 4 6 2" xfId="20319"/>
    <cellStyle name="Normal 5 4 4 6 2 2" xfId="45194"/>
    <cellStyle name="Normal 5 4 4 6 3" xfId="32761"/>
    <cellStyle name="Normal 5 4 4 7" xfId="11766"/>
    <cellStyle name="Normal 5 4 4 7 2" xfId="24200"/>
    <cellStyle name="Normal 5 4 4 7 2 2" xfId="49075"/>
    <cellStyle name="Normal 5 4 4 7 3" xfId="36642"/>
    <cellStyle name="Normal 5 4 4 8" xfId="6843"/>
    <cellStyle name="Normal 5 4 4 8 2" xfId="19292"/>
    <cellStyle name="Normal 5 4 4 8 2 2" xfId="44167"/>
    <cellStyle name="Normal 5 4 4 8 3" xfId="31734"/>
    <cellStyle name="Normal 5 4 4 9" xfId="2794"/>
    <cellStyle name="Normal 5 4 4 9 2" xfId="15312"/>
    <cellStyle name="Normal 5 4 4 9 2 2" xfId="40187"/>
    <cellStyle name="Normal 5 4 4 9 3" xfId="27746"/>
    <cellStyle name="Normal 5 4 4_Degree data" xfId="2090"/>
    <cellStyle name="Normal 5 4 5" xfId="226"/>
    <cellStyle name="Normal 5 4 5 10" xfId="13054"/>
    <cellStyle name="Normal 5 4 5 10 2" xfId="37929"/>
    <cellStyle name="Normal 5 4 5 11" xfId="25488"/>
    <cellStyle name="Normal 5 4 5 2" xfId="592"/>
    <cellStyle name="Normal 5 4 5 2 2" xfId="1478"/>
    <cellStyle name="Normal 5 4 5 2 2 2" xfId="9582"/>
    <cellStyle name="Normal 5 4 5 2 2 2 2" xfId="22025"/>
    <cellStyle name="Normal 5 4 5 2 2 2 2 2" xfId="46900"/>
    <cellStyle name="Normal 5 4 5 2 2 2 3" xfId="34467"/>
    <cellStyle name="Normal 5 4 5 2 2 3" xfId="4564"/>
    <cellStyle name="Normal 5 4 5 2 2 3 2" xfId="17018"/>
    <cellStyle name="Normal 5 4 5 2 2 3 2 2" xfId="41893"/>
    <cellStyle name="Normal 5 4 5 2 2 3 3" xfId="29460"/>
    <cellStyle name="Normal 5 4 5 2 2 4" xfId="14278"/>
    <cellStyle name="Normal 5 4 5 2 2 4 2" xfId="39153"/>
    <cellStyle name="Normal 5 4 5 2 2 5" xfId="26712"/>
    <cellStyle name="Normal 5 4 5 2 3" xfId="5623"/>
    <cellStyle name="Normal 5 4 5 2 3 2" xfId="10639"/>
    <cellStyle name="Normal 5 4 5 2 3 2 2" xfId="23082"/>
    <cellStyle name="Normal 5 4 5 2 3 2 2 2" xfId="47957"/>
    <cellStyle name="Normal 5 4 5 2 3 2 3" xfId="35524"/>
    <cellStyle name="Normal 5 4 5 2 3 3" xfId="18075"/>
    <cellStyle name="Normal 5 4 5 2 3 3 2" xfId="42950"/>
    <cellStyle name="Normal 5 4 5 2 3 4" xfId="30517"/>
    <cellStyle name="Normal 5 4 5 2 4" xfId="8698"/>
    <cellStyle name="Normal 5 4 5 2 4 2" xfId="21142"/>
    <cellStyle name="Normal 5 4 5 2 4 2 2" xfId="46017"/>
    <cellStyle name="Normal 5 4 5 2 4 3" xfId="33584"/>
    <cellStyle name="Normal 5 4 5 2 5" xfId="12093"/>
    <cellStyle name="Normal 5 4 5 2 5 2" xfId="24527"/>
    <cellStyle name="Normal 5 4 5 2 5 2 2" xfId="49402"/>
    <cellStyle name="Normal 5 4 5 2 5 3" xfId="36969"/>
    <cellStyle name="Normal 5 4 5 2 6" xfId="7175"/>
    <cellStyle name="Normal 5 4 5 2 6 2" xfId="19624"/>
    <cellStyle name="Normal 5 4 5 2 6 2 2" xfId="44499"/>
    <cellStyle name="Normal 5 4 5 2 6 3" xfId="32066"/>
    <cellStyle name="Normal 5 4 5 2 7" xfId="3629"/>
    <cellStyle name="Normal 5 4 5 2 7 2" xfId="16135"/>
    <cellStyle name="Normal 5 4 5 2 7 2 2" xfId="41010"/>
    <cellStyle name="Normal 5 4 5 2 7 3" xfId="28569"/>
    <cellStyle name="Normal 5 4 5 2 8" xfId="13401"/>
    <cellStyle name="Normal 5 4 5 2 8 2" xfId="38276"/>
    <cellStyle name="Normal 5 4 5 2 9" xfId="25835"/>
    <cellStyle name="Normal 5 4 5 3" xfId="1826"/>
    <cellStyle name="Normal 5 4 5 3 2" xfId="4783"/>
    <cellStyle name="Normal 5 4 5 3 2 2" xfId="9800"/>
    <cellStyle name="Normal 5 4 5 3 2 2 2" xfId="22243"/>
    <cellStyle name="Normal 5 4 5 3 2 2 2 2" xfId="47118"/>
    <cellStyle name="Normal 5 4 5 3 2 2 3" xfId="34685"/>
    <cellStyle name="Normal 5 4 5 3 2 3" xfId="17236"/>
    <cellStyle name="Normal 5 4 5 3 2 3 2" xfId="42111"/>
    <cellStyle name="Normal 5 4 5 3 2 4" xfId="29678"/>
    <cellStyle name="Normal 5 4 5 3 3" xfId="5972"/>
    <cellStyle name="Normal 5 4 5 3 3 2" xfId="10987"/>
    <cellStyle name="Normal 5 4 5 3 3 2 2" xfId="23430"/>
    <cellStyle name="Normal 5 4 5 3 3 2 2 2" xfId="48305"/>
    <cellStyle name="Normal 5 4 5 3 3 2 3" xfId="35872"/>
    <cellStyle name="Normal 5 4 5 3 3 3" xfId="18423"/>
    <cellStyle name="Normal 5 4 5 3 3 3 2" xfId="43298"/>
    <cellStyle name="Normal 5 4 5 3 3 4" xfId="30865"/>
    <cellStyle name="Normal 5 4 5 3 4" xfId="8866"/>
    <cellStyle name="Normal 5 4 5 3 4 2" xfId="21309"/>
    <cellStyle name="Normal 5 4 5 3 4 2 2" xfId="46184"/>
    <cellStyle name="Normal 5 4 5 3 4 3" xfId="33751"/>
    <cellStyle name="Normal 5 4 5 3 5" xfId="12441"/>
    <cellStyle name="Normal 5 4 5 3 5 2" xfId="24875"/>
    <cellStyle name="Normal 5 4 5 3 5 2 2" xfId="49750"/>
    <cellStyle name="Normal 5 4 5 3 5 3" xfId="37317"/>
    <cellStyle name="Normal 5 4 5 3 6" xfId="7394"/>
    <cellStyle name="Normal 5 4 5 3 6 2" xfId="19842"/>
    <cellStyle name="Normal 5 4 5 3 6 2 2" xfId="44717"/>
    <cellStyle name="Normal 5 4 5 3 6 3" xfId="32284"/>
    <cellStyle name="Normal 5 4 5 3 7" xfId="3848"/>
    <cellStyle name="Normal 5 4 5 3 7 2" xfId="16302"/>
    <cellStyle name="Normal 5 4 5 3 7 2 2" xfId="41177"/>
    <cellStyle name="Normal 5 4 5 3 7 3" xfId="28744"/>
    <cellStyle name="Normal 5 4 5 3 8" xfId="14626"/>
    <cellStyle name="Normal 5 4 5 3 8 2" xfId="39501"/>
    <cellStyle name="Normal 5 4 5 3 9" xfId="27060"/>
    <cellStyle name="Normal 5 4 5 4" xfId="2144"/>
    <cellStyle name="Normal 5 4 5 4 2" xfId="6181"/>
    <cellStyle name="Normal 5 4 5 4 2 2" xfId="11196"/>
    <cellStyle name="Normal 5 4 5 4 2 2 2" xfId="23639"/>
    <cellStyle name="Normal 5 4 5 4 2 2 2 2" xfId="48514"/>
    <cellStyle name="Normal 5 4 5 4 2 2 3" xfId="36081"/>
    <cellStyle name="Normal 5 4 5 4 2 3" xfId="18632"/>
    <cellStyle name="Normal 5 4 5 4 2 3 2" xfId="43507"/>
    <cellStyle name="Normal 5 4 5 4 2 4" xfId="31074"/>
    <cellStyle name="Normal 5 4 5 4 3" xfId="12650"/>
    <cellStyle name="Normal 5 4 5 4 3 2" xfId="25084"/>
    <cellStyle name="Normal 5 4 5 4 3 2 2" xfId="49959"/>
    <cellStyle name="Normal 5 4 5 4 3 3" xfId="37526"/>
    <cellStyle name="Normal 5 4 5 4 4" xfId="9091"/>
    <cellStyle name="Normal 5 4 5 4 4 2" xfId="21534"/>
    <cellStyle name="Normal 5 4 5 4 4 2 2" xfId="46409"/>
    <cellStyle name="Normal 5 4 5 4 4 3" xfId="33976"/>
    <cellStyle name="Normal 5 4 5 4 5" xfId="4073"/>
    <cellStyle name="Normal 5 4 5 4 5 2" xfId="16527"/>
    <cellStyle name="Normal 5 4 5 4 5 2 2" xfId="41402"/>
    <cellStyle name="Normal 5 4 5 4 5 3" xfId="28969"/>
    <cellStyle name="Normal 5 4 5 4 6" xfId="14835"/>
    <cellStyle name="Normal 5 4 5 4 6 2" xfId="39710"/>
    <cellStyle name="Normal 5 4 5 4 7" xfId="27269"/>
    <cellStyle name="Normal 5 4 5 5" xfId="992"/>
    <cellStyle name="Normal 5 4 5 5 2" xfId="10151"/>
    <cellStyle name="Normal 5 4 5 5 2 2" xfId="22594"/>
    <cellStyle name="Normal 5 4 5 5 2 2 2" xfId="47469"/>
    <cellStyle name="Normal 5 4 5 5 2 3" xfId="35036"/>
    <cellStyle name="Normal 5 4 5 5 3" xfId="5135"/>
    <cellStyle name="Normal 5 4 5 5 3 2" xfId="17587"/>
    <cellStyle name="Normal 5 4 5 5 3 2 2" xfId="42462"/>
    <cellStyle name="Normal 5 4 5 5 3 3" xfId="30029"/>
    <cellStyle name="Normal 5 4 5 5 4" xfId="13792"/>
    <cellStyle name="Normal 5 4 5 5 4 2" xfId="38667"/>
    <cellStyle name="Normal 5 4 5 5 5" xfId="26226"/>
    <cellStyle name="Normal 5 4 5 6" xfId="8207"/>
    <cellStyle name="Normal 5 4 5 6 2" xfId="20651"/>
    <cellStyle name="Normal 5 4 5 6 2 2" xfId="45526"/>
    <cellStyle name="Normal 5 4 5 6 3" xfId="33093"/>
    <cellStyle name="Normal 5 4 5 7" xfId="11607"/>
    <cellStyle name="Normal 5 4 5 7 2" xfId="24041"/>
    <cellStyle name="Normal 5 4 5 7 2 2" xfId="48916"/>
    <cellStyle name="Normal 5 4 5 7 3" xfId="36483"/>
    <cellStyle name="Normal 5 4 5 8" xfId="6684"/>
    <cellStyle name="Normal 5 4 5 8 2" xfId="19133"/>
    <cellStyle name="Normal 5 4 5 8 2 2" xfId="44008"/>
    <cellStyle name="Normal 5 4 5 8 3" xfId="31575"/>
    <cellStyle name="Normal 5 4 5 9" xfId="3138"/>
    <cellStyle name="Normal 5 4 5 9 2" xfId="15644"/>
    <cellStyle name="Normal 5 4 5 9 2 2" xfId="40519"/>
    <cellStyle name="Normal 5 4 5 9 3" xfId="28078"/>
    <cellStyle name="Normal 5 4 5_Degree data" xfId="2213"/>
    <cellStyle name="Normal 5 4 6" xfId="548"/>
    <cellStyle name="Normal 5 4 6 2" xfId="1472"/>
    <cellStyle name="Normal 5 4 6 2 2" xfId="9576"/>
    <cellStyle name="Normal 5 4 6 2 2 2" xfId="22019"/>
    <cellStyle name="Normal 5 4 6 2 2 2 2" xfId="46894"/>
    <cellStyle name="Normal 5 4 6 2 2 3" xfId="34461"/>
    <cellStyle name="Normal 5 4 6 2 3" xfId="4558"/>
    <cellStyle name="Normal 5 4 6 2 3 2" xfId="17012"/>
    <cellStyle name="Normal 5 4 6 2 3 2 2" xfId="41887"/>
    <cellStyle name="Normal 5 4 6 2 3 3" xfId="29454"/>
    <cellStyle name="Normal 5 4 6 2 4" xfId="14272"/>
    <cellStyle name="Normal 5 4 6 2 4 2" xfId="39147"/>
    <cellStyle name="Normal 5 4 6 2 5" xfId="26706"/>
    <cellStyle name="Normal 5 4 6 3" xfId="5617"/>
    <cellStyle name="Normal 5 4 6 3 2" xfId="10633"/>
    <cellStyle name="Normal 5 4 6 3 2 2" xfId="23076"/>
    <cellStyle name="Normal 5 4 6 3 2 2 2" xfId="47951"/>
    <cellStyle name="Normal 5 4 6 3 2 3" xfId="35518"/>
    <cellStyle name="Normal 5 4 6 3 3" xfId="18069"/>
    <cellStyle name="Normal 5 4 6 3 3 2" xfId="42944"/>
    <cellStyle name="Normal 5 4 6 3 4" xfId="30511"/>
    <cellStyle name="Normal 5 4 6 4" xfId="8692"/>
    <cellStyle name="Normal 5 4 6 4 2" xfId="21136"/>
    <cellStyle name="Normal 5 4 6 4 2 2" xfId="46011"/>
    <cellStyle name="Normal 5 4 6 4 3" xfId="33578"/>
    <cellStyle name="Normal 5 4 6 5" xfId="12087"/>
    <cellStyle name="Normal 5 4 6 5 2" xfId="24521"/>
    <cellStyle name="Normal 5 4 6 5 2 2" xfId="49396"/>
    <cellStyle name="Normal 5 4 6 5 3" xfId="36963"/>
    <cellStyle name="Normal 5 4 6 6" xfId="7169"/>
    <cellStyle name="Normal 5 4 6 6 2" xfId="19618"/>
    <cellStyle name="Normal 5 4 6 6 2 2" xfId="44493"/>
    <cellStyle name="Normal 5 4 6 6 3" xfId="32060"/>
    <cellStyle name="Normal 5 4 6 7" xfId="3623"/>
    <cellStyle name="Normal 5 4 6 7 2" xfId="16129"/>
    <cellStyle name="Normal 5 4 6 7 2 2" xfId="41004"/>
    <cellStyle name="Normal 5 4 6 7 3" xfId="28563"/>
    <cellStyle name="Normal 5 4 6 8" xfId="13358"/>
    <cellStyle name="Normal 5 4 6 8 2" xfId="38233"/>
    <cellStyle name="Normal 5 4 6 9" xfId="25792"/>
    <cellStyle name="Normal 5 4 7" xfId="1820"/>
    <cellStyle name="Normal 5 4 7 2" xfId="4740"/>
    <cellStyle name="Normal 5 4 7 2 2" xfId="9757"/>
    <cellStyle name="Normal 5 4 7 2 2 2" xfId="22200"/>
    <cellStyle name="Normal 5 4 7 2 2 2 2" xfId="47075"/>
    <cellStyle name="Normal 5 4 7 2 2 3" xfId="34642"/>
    <cellStyle name="Normal 5 4 7 2 3" xfId="17193"/>
    <cellStyle name="Normal 5 4 7 2 3 2" xfId="42068"/>
    <cellStyle name="Normal 5 4 7 2 4" xfId="29635"/>
    <cellStyle name="Normal 5 4 7 3" xfId="5966"/>
    <cellStyle name="Normal 5 4 7 3 2" xfId="10981"/>
    <cellStyle name="Normal 5 4 7 3 2 2" xfId="23424"/>
    <cellStyle name="Normal 5 4 7 3 2 2 2" xfId="48299"/>
    <cellStyle name="Normal 5 4 7 3 2 3" xfId="35866"/>
    <cellStyle name="Normal 5 4 7 3 3" xfId="18417"/>
    <cellStyle name="Normal 5 4 7 3 3 2" xfId="43292"/>
    <cellStyle name="Normal 5 4 7 3 4" xfId="30859"/>
    <cellStyle name="Normal 5 4 7 4" xfId="8046"/>
    <cellStyle name="Normal 5 4 7 4 2" xfId="20492"/>
    <cellStyle name="Normal 5 4 7 4 2 2" xfId="45367"/>
    <cellStyle name="Normal 5 4 7 4 3" xfId="32934"/>
    <cellStyle name="Normal 5 4 7 5" xfId="12435"/>
    <cellStyle name="Normal 5 4 7 5 2" xfId="24869"/>
    <cellStyle name="Normal 5 4 7 5 2 2" xfId="49744"/>
    <cellStyle name="Normal 5 4 7 5 3" xfId="37311"/>
    <cellStyle name="Normal 5 4 7 6" xfId="7351"/>
    <cellStyle name="Normal 5 4 7 6 2" xfId="19799"/>
    <cellStyle name="Normal 5 4 7 6 2 2" xfId="44674"/>
    <cellStyle name="Normal 5 4 7 6 3" xfId="32241"/>
    <cellStyle name="Normal 5 4 7 7" xfId="2973"/>
    <cellStyle name="Normal 5 4 7 7 2" xfId="15485"/>
    <cellStyle name="Normal 5 4 7 7 2 2" xfId="40360"/>
    <cellStyle name="Normal 5 4 7 7 3" xfId="27919"/>
    <cellStyle name="Normal 5 4 7 8" xfId="14620"/>
    <cellStyle name="Normal 5 4 7 8 2" xfId="39495"/>
    <cellStyle name="Normal 5 4 7 9" xfId="27054"/>
    <cellStyle name="Normal 5 4 8" xfId="2073"/>
    <cellStyle name="Normal 5 4 8 2" xfId="6138"/>
    <cellStyle name="Normal 5 4 8 2 2" xfId="11153"/>
    <cellStyle name="Normal 5 4 8 2 2 2" xfId="23596"/>
    <cellStyle name="Normal 5 4 8 2 2 2 2" xfId="48471"/>
    <cellStyle name="Normal 5 4 8 2 2 3" xfId="36038"/>
    <cellStyle name="Normal 5 4 8 2 3" xfId="18589"/>
    <cellStyle name="Normal 5 4 8 2 3 2" xfId="43464"/>
    <cellStyle name="Normal 5 4 8 2 4" xfId="31031"/>
    <cellStyle name="Normal 5 4 8 3" xfId="12607"/>
    <cellStyle name="Normal 5 4 8 3 2" xfId="25041"/>
    <cellStyle name="Normal 5 4 8 3 2 2" xfId="49916"/>
    <cellStyle name="Normal 5 4 8 3 3" xfId="37483"/>
    <cellStyle name="Normal 5 4 8 4" xfId="8933"/>
    <cellStyle name="Normal 5 4 8 4 2" xfId="21376"/>
    <cellStyle name="Normal 5 4 8 4 2 2" xfId="46251"/>
    <cellStyle name="Normal 5 4 8 4 3" xfId="33818"/>
    <cellStyle name="Normal 5 4 8 5" xfId="3915"/>
    <cellStyle name="Normal 5 4 8 5 2" xfId="16369"/>
    <cellStyle name="Normal 5 4 8 5 2 2" xfId="41244"/>
    <cellStyle name="Normal 5 4 8 5 3" xfId="28811"/>
    <cellStyle name="Normal 5 4 8 6" xfId="14792"/>
    <cellStyle name="Normal 5 4 8 6 2" xfId="39667"/>
    <cellStyle name="Normal 5 4 8 7" xfId="27226"/>
    <cellStyle name="Normal 5 4 9" xfId="949"/>
    <cellStyle name="Normal 5 4 9 2" xfId="11564"/>
    <cellStyle name="Normal 5 4 9 2 2" xfId="23998"/>
    <cellStyle name="Normal 5 4 9 2 2 2" xfId="48873"/>
    <cellStyle name="Normal 5 4 9 2 3" xfId="36440"/>
    <cellStyle name="Normal 5 4 9 3" xfId="10108"/>
    <cellStyle name="Normal 5 4 9 3 2" xfId="22551"/>
    <cellStyle name="Normal 5 4 9 3 2 2" xfId="47426"/>
    <cellStyle name="Normal 5 4 9 3 3" xfId="34993"/>
    <cellStyle name="Normal 5 4 9 4" xfId="5092"/>
    <cellStyle name="Normal 5 4 9 4 2" xfId="17544"/>
    <cellStyle name="Normal 5 4 9 4 2 2" xfId="42419"/>
    <cellStyle name="Normal 5 4 9 4 3" xfId="29986"/>
    <cellStyle name="Normal 5 4 9 5" xfId="13749"/>
    <cellStyle name="Normal 5 4 9 5 2" xfId="38624"/>
    <cellStyle name="Normal 5 4 9 6" xfId="26183"/>
    <cellStyle name="Normal 5 4_Degree data" xfId="2044"/>
    <cellStyle name="Normal 5 5" xfId="139"/>
    <cellStyle name="Normal 5 5 10" xfId="7702"/>
    <cellStyle name="Normal 5 5 10 2" xfId="20148"/>
    <cellStyle name="Normal 5 5 10 2 2" xfId="45023"/>
    <cellStyle name="Normal 5 5 10 3" xfId="32590"/>
    <cellStyle name="Normal 5 5 11" xfId="11522"/>
    <cellStyle name="Normal 5 5 11 2" xfId="23956"/>
    <cellStyle name="Normal 5 5 11 2 2" xfId="48831"/>
    <cellStyle name="Normal 5 5 11 3" xfId="36398"/>
    <cellStyle name="Normal 5 5 12" xfId="6514"/>
    <cellStyle name="Normal 5 5 12 2" xfId="18963"/>
    <cellStyle name="Normal 5 5 12 2 2" xfId="43838"/>
    <cellStyle name="Normal 5 5 12 3" xfId="31405"/>
    <cellStyle name="Normal 5 5 13" xfId="2622"/>
    <cellStyle name="Normal 5 5 13 2" xfId="15141"/>
    <cellStyle name="Normal 5 5 13 2 2" xfId="40016"/>
    <cellStyle name="Normal 5 5 13 3" xfId="27575"/>
    <cellStyle name="Normal 5 5 14" xfId="12969"/>
    <cellStyle name="Normal 5 5 14 2" xfId="37844"/>
    <cellStyle name="Normal 5 5 15" xfId="25403"/>
    <cellStyle name="Normal 5 5 2" xfId="327"/>
    <cellStyle name="Normal 5 5 2 10" xfId="6557"/>
    <cellStyle name="Normal 5 5 2 10 2" xfId="19006"/>
    <cellStyle name="Normal 5 5 2 10 2 2" xfId="43881"/>
    <cellStyle name="Normal 5 5 2 10 3" xfId="31448"/>
    <cellStyle name="Normal 5 5 2 11" xfId="2725"/>
    <cellStyle name="Normal 5 5 2 11 2" xfId="15243"/>
    <cellStyle name="Normal 5 5 2 11 2 2" xfId="40118"/>
    <cellStyle name="Normal 5 5 2 11 3" xfId="27677"/>
    <cellStyle name="Normal 5 5 2 12" xfId="13144"/>
    <cellStyle name="Normal 5 5 2 12 2" xfId="38019"/>
    <cellStyle name="Normal 5 5 2 13" xfId="25578"/>
    <cellStyle name="Normal 5 5 2 2" xfId="429"/>
    <cellStyle name="Normal 5 5 2 2 10" xfId="13244"/>
    <cellStyle name="Normal 5 5 2 2 10 2" xfId="38119"/>
    <cellStyle name="Normal 5 5 2 2 11" xfId="25678"/>
    <cellStyle name="Normal 5 5 2 2 2" xfId="789"/>
    <cellStyle name="Normal 5 5 2 2 2 2" xfId="1481"/>
    <cellStyle name="Normal 5 5 2 2 2 2 2" xfId="9585"/>
    <cellStyle name="Normal 5 5 2 2 2 2 2 2" xfId="22028"/>
    <cellStyle name="Normal 5 5 2 2 2 2 2 2 2" xfId="46903"/>
    <cellStyle name="Normal 5 5 2 2 2 2 2 3" xfId="34470"/>
    <cellStyle name="Normal 5 5 2 2 2 2 3" xfId="4567"/>
    <cellStyle name="Normal 5 5 2 2 2 2 3 2" xfId="17021"/>
    <cellStyle name="Normal 5 5 2 2 2 2 3 2 2" xfId="41896"/>
    <cellStyle name="Normal 5 5 2 2 2 2 3 3" xfId="29463"/>
    <cellStyle name="Normal 5 5 2 2 2 2 4" xfId="14281"/>
    <cellStyle name="Normal 5 5 2 2 2 2 4 2" xfId="39156"/>
    <cellStyle name="Normal 5 5 2 2 2 2 5" xfId="26715"/>
    <cellStyle name="Normal 5 5 2 2 2 3" xfId="5626"/>
    <cellStyle name="Normal 5 5 2 2 2 3 2" xfId="10642"/>
    <cellStyle name="Normal 5 5 2 2 2 3 2 2" xfId="23085"/>
    <cellStyle name="Normal 5 5 2 2 2 3 2 2 2" xfId="47960"/>
    <cellStyle name="Normal 5 5 2 2 2 3 2 3" xfId="35527"/>
    <cellStyle name="Normal 5 5 2 2 2 3 3" xfId="18078"/>
    <cellStyle name="Normal 5 5 2 2 2 3 3 2" xfId="42953"/>
    <cellStyle name="Normal 5 5 2 2 2 3 4" xfId="30520"/>
    <cellStyle name="Normal 5 5 2 2 2 4" xfId="8701"/>
    <cellStyle name="Normal 5 5 2 2 2 4 2" xfId="21145"/>
    <cellStyle name="Normal 5 5 2 2 2 4 2 2" xfId="46020"/>
    <cellStyle name="Normal 5 5 2 2 2 4 3" xfId="33587"/>
    <cellStyle name="Normal 5 5 2 2 2 5" xfId="12096"/>
    <cellStyle name="Normal 5 5 2 2 2 5 2" xfId="24530"/>
    <cellStyle name="Normal 5 5 2 2 2 5 2 2" xfId="49405"/>
    <cellStyle name="Normal 5 5 2 2 2 5 3" xfId="36972"/>
    <cellStyle name="Normal 5 5 2 2 2 6" xfId="7178"/>
    <cellStyle name="Normal 5 5 2 2 2 6 2" xfId="19627"/>
    <cellStyle name="Normal 5 5 2 2 2 6 2 2" xfId="44502"/>
    <cellStyle name="Normal 5 5 2 2 2 6 3" xfId="32069"/>
    <cellStyle name="Normal 5 5 2 2 2 7" xfId="3632"/>
    <cellStyle name="Normal 5 5 2 2 2 7 2" xfId="16138"/>
    <cellStyle name="Normal 5 5 2 2 2 7 2 2" xfId="41013"/>
    <cellStyle name="Normal 5 5 2 2 2 7 3" xfId="28572"/>
    <cellStyle name="Normal 5 5 2 2 2 8" xfId="13591"/>
    <cellStyle name="Normal 5 5 2 2 2 8 2" xfId="38466"/>
    <cellStyle name="Normal 5 5 2 2 2 9" xfId="26025"/>
    <cellStyle name="Normal 5 5 2 2 3" xfId="1829"/>
    <cellStyle name="Normal 5 5 2 2 3 2" xfId="4973"/>
    <cellStyle name="Normal 5 5 2 2 3 2 2" xfId="9990"/>
    <cellStyle name="Normal 5 5 2 2 3 2 2 2" xfId="22433"/>
    <cellStyle name="Normal 5 5 2 2 3 2 2 2 2" xfId="47308"/>
    <cellStyle name="Normal 5 5 2 2 3 2 2 3" xfId="34875"/>
    <cellStyle name="Normal 5 5 2 2 3 2 3" xfId="17426"/>
    <cellStyle name="Normal 5 5 2 2 3 2 3 2" xfId="42301"/>
    <cellStyle name="Normal 5 5 2 2 3 2 4" xfId="29868"/>
    <cellStyle name="Normal 5 5 2 2 3 3" xfId="5975"/>
    <cellStyle name="Normal 5 5 2 2 3 3 2" xfId="10990"/>
    <cellStyle name="Normal 5 5 2 2 3 3 2 2" xfId="23433"/>
    <cellStyle name="Normal 5 5 2 2 3 3 2 2 2" xfId="48308"/>
    <cellStyle name="Normal 5 5 2 2 3 3 2 3" xfId="35875"/>
    <cellStyle name="Normal 5 5 2 2 3 3 3" xfId="18426"/>
    <cellStyle name="Normal 5 5 2 2 3 3 3 2" xfId="43301"/>
    <cellStyle name="Normal 5 5 2 2 3 3 4" xfId="30868"/>
    <cellStyle name="Normal 5 5 2 2 3 4" xfId="8397"/>
    <cellStyle name="Normal 5 5 2 2 3 4 2" xfId="20841"/>
    <cellStyle name="Normal 5 5 2 2 3 4 2 2" xfId="45716"/>
    <cellStyle name="Normal 5 5 2 2 3 4 3" xfId="33283"/>
    <cellStyle name="Normal 5 5 2 2 3 5" xfId="12444"/>
    <cellStyle name="Normal 5 5 2 2 3 5 2" xfId="24878"/>
    <cellStyle name="Normal 5 5 2 2 3 5 2 2" xfId="49753"/>
    <cellStyle name="Normal 5 5 2 2 3 5 3" xfId="37320"/>
    <cellStyle name="Normal 5 5 2 2 3 6" xfId="7584"/>
    <cellStyle name="Normal 5 5 2 2 3 6 2" xfId="20032"/>
    <cellStyle name="Normal 5 5 2 2 3 6 2 2" xfId="44907"/>
    <cellStyle name="Normal 5 5 2 2 3 6 3" xfId="32474"/>
    <cellStyle name="Normal 5 5 2 2 3 7" xfId="3328"/>
    <cellStyle name="Normal 5 5 2 2 3 7 2" xfId="15834"/>
    <cellStyle name="Normal 5 5 2 2 3 7 2 2" xfId="40709"/>
    <cellStyle name="Normal 5 5 2 2 3 7 3" xfId="28268"/>
    <cellStyle name="Normal 5 5 2 2 3 8" xfId="14629"/>
    <cellStyle name="Normal 5 5 2 2 3 8 2" xfId="39504"/>
    <cellStyle name="Normal 5 5 2 2 3 9" xfId="27063"/>
    <cellStyle name="Normal 5 5 2 2 4" xfId="2347"/>
    <cellStyle name="Normal 5 5 2 2 4 2" xfId="6371"/>
    <cellStyle name="Normal 5 5 2 2 4 2 2" xfId="11386"/>
    <cellStyle name="Normal 5 5 2 2 4 2 2 2" xfId="23829"/>
    <cellStyle name="Normal 5 5 2 2 4 2 2 2 2" xfId="48704"/>
    <cellStyle name="Normal 5 5 2 2 4 2 2 3" xfId="36271"/>
    <cellStyle name="Normal 5 5 2 2 4 2 3" xfId="18822"/>
    <cellStyle name="Normal 5 5 2 2 4 2 3 2" xfId="43697"/>
    <cellStyle name="Normal 5 5 2 2 4 2 4" xfId="31264"/>
    <cellStyle name="Normal 5 5 2 2 4 3" xfId="12840"/>
    <cellStyle name="Normal 5 5 2 2 4 3 2" xfId="25274"/>
    <cellStyle name="Normal 5 5 2 2 4 3 2 2" xfId="50149"/>
    <cellStyle name="Normal 5 5 2 2 4 3 3" xfId="37716"/>
    <cellStyle name="Normal 5 5 2 2 4 4" xfId="9281"/>
    <cellStyle name="Normal 5 5 2 2 4 4 2" xfId="21724"/>
    <cellStyle name="Normal 5 5 2 2 4 4 2 2" xfId="46599"/>
    <cellStyle name="Normal 5 5 2 2 4 4 3" xfId="34166"/>
    <cellStyle name="Normal 5 5 2 2 4 5" xfId="4263"/>
    <cellStyle name="Normal 5 5 2 2 4 5 2" xfId="16717"/>
    <cellStyle name="Normal 5 5 2 2 4 5 2 2" xfId="41592"/>
    <cellStyle name="Normal 5 5 2 2 4 5 3" xfId="29159"/>
    <cellStyle name="Normal 5 5 2 2 4 6" xfId="15025"/>
    <cellStyle name="Normal 5 5 2 2 4 6 2" xfId="39900"/>
    <cellStyle name="Normal 5 5 2 2 4 7" xfId="27459"/>
    <cellStyle name="Normal 5 5 2 2 5" xfId="1182"/>
    <cellStyle name="Normal 5 5 2 2 5 2" xfId="10343"/>
    <cellStyle name="Normal 5 5 2 2 5 2 2" xfId="22786"/>
    <cellStyle name="Normal 5 5 2 2 5 2 2 2" xfId="47661"/>
    <cellStyle name="Normal 5 5 2 2 5 2 3" xfId="35228"/>
    <cellStyle name="Normal 5 5 2 2 5 3" xfId="5327"/>
    <cellStyle name="Normal 5 5 2 2 5 3 2" xfId="17779"/>
    <cellStyle name="Normal 5 5 2 2 5 3 2 2" xfId="42654"/>
    <cellStyle name="Normal 5 5 2 2 5 3 3" xfId="30221"/>
    <cellStyle name="Normal 5 5 2 2 5 4" xfId="13982"/>
    <cellStyle name="Normal 5 5 2 2 5 4 2" xfId="38857"/>
    <cellStyle name="Normal 5 5 2 2 5 5" xfId="26416"/>
    <cellStyle name="Normal 5 5 2 2 6" xfId="7904"/>
    <cellStyle name="Normal 5 5 2 2 6 2" xfId="20350"/>
    <cellStyle name="Normal 5 5 2 2 6 2 2" xfId="45225"/>
    <cellStyle name="Normal 5 5 2 2 6 3" xfId="32792"/>
    <cellStyle name="Normal 5 5 2 2 7" xfId="11797"/>
    <cellStyle name="Normal 5 5 2 2 7 2" xfId="24231"/>
    <cellStyle name="Normal 5 5 2 2 7 2 2" xfId="49106"/>
    <cellStyle name="Normal 5 5 2 2 7 3" xfId="36673"/>
    <cellStyle name="Normal 5 5 2 2 8" xfId="6874"/>
    <cellStyle name="Normal 5 5 2 2 8 2" xfId="19323"/>
    <cellStyle name="Normal 5 5 2 2 8 2 2" xfId="44198"/>
    <cellStyle name="Normal 5 5 2 2 8 3" xfId="31765"/>
    <cellStyle name="Normal 5 5 2 2 9" xfId="2825"/>
    <cellStyle name="Normal 5 5 2 2 9 2" xfId="15343"/>
    <cellStyle name="Normal 5 5 2 2 9 2 2" xfId="40218"/>
    <cellStyle name="Normal 5 5 2 2 9 3" xfId="27777"/>
    <cellStyle name="Normal 5 5 2 2_Degree data" xfId="2075"/>
    <cellStyle name="Normal 5 5 2 3" xfId="688"/>
    <cellStyle name="Normal 5 5 2 3 2" xfId="1480"/>
    <cellStyle name="Normal 5 5 2 3 2 2" xfId="9181"/>
    <cellStyle name="Normal 5 5 2 3 2 2 2" xfId="21624"/>
    <cellStyle name="Normal 5 5 2 3 2 2 2 2" xfId="46499"/>
    <cellStyle name="Normal 5 5 2 3 2 2 3" xfId="34066"/>
    <cellStyle name="Normal 5 5 2 3 2 3" xfId="4163"/>
    <cellStyle name="Normal 5 5 2 3 2 3 2" xfId="16617"/>
    <cellStyle name="Normal 5 5 2 3 2 3 2 2" xfId="41492"/>
    <cellStyle name="Normal 5 5 2 3 2 3 3" xfId="29059"/>
    <cellStyle name="Normal 5 5 2 3 2 4" xfId="14280"/>
    <cellStyle name="Normal 5 5 2 3 2 4 2" xfId="39155"/>
    <cellStyle name="Normal 5 5 2 3 2 5" xfId="26714"/>
    <cellStyle name="Normal 5 5 2 3 3" xfId="5625"/>
    <cellStyle name="Normal 5 5 2 3 3 2" xfId="10641"/>
    <cellStyle name="Normal 5 5 2 3 3 2 2" xfId="23084"/>
    <cellStyle name="Normal 5 5 2 3 3 2 2 2" xfId="47959"/>
    <cellStyle name="Normal 5 5 2 3 3 2 3" xfId="35526"/>
    <cellStyle name="Normal 5 5 2 3 3 3" xfId="18077"/>
    <cellStyle name="Normal 5 5 2 3 3 3 2" xfId="42952"/>
    <cellStyle name="Normal 5 5 2 3 3 4" xfId="30519"/>
    <cellStyle name="Normal 5 5 2 3 4" xfId="8297"/>
    <cellStyle name="Normal 5 5 2 3 4 2" xfId="20741"/>
    <cellStyle name="Normal 5 5 2 3 4 2 2" xfId="45616"/>
    <cellStyle name="Normal 5 5 2 3 4 3" xfId="33183"/>
    <cellStyle name="Normal 5 5 2 3 5" xfId="12095"/>
    <cellStyle name="Normal 5 5 2 3 5 2" xfId="24529"/>
    <cellStyle name="Normal 5 5 2 3 5 2 2" xfId="49404"/>
    <cellStyle name="Normal 5 5 2 3 5 3" xfId="36971"/>
    <cellStyle name="Normal 5 5 2 3 6" xfId="6774"/>
    <cellStyle name="Normal 5 5 2 3 6 2" xfId="19223"/>
    <cellStyle name="Normal 5 5 2 3 6 2 2" xfId="44098"/>
    <cellStyle name="Normal 5 5 2 3 6 3" xfId="31665"/>
    <cellStyle name="Normal 5 5 2 3 7" xfId="3228"/>
    <cellStyle name="Normal 5 5 2 3 7 2" xfId="15734"/>
    <cellStyle name="Normal 5 5 2 3 7 2 2" xfId="40609"/>
    <cellStyle name="Normal 5 5 2 3 7 3" xfId="28168"/>
    <cellStyle name="Normal 5 5 2 3 8" xfId="13491"/>
    <cellStyle name="Normal 5 5 2 3 8 2" xfId="38366"/>
    <cellStyle name="Normal 5 5 2 3 9" xfId="25925"/>
    <cellStyle name="Normal 5 5 2 4" xfId="1828"/>
    <cellStyle name="Normal 5 5 2 4 2" xfId="4566"/>
    <cellStyle name="Normal 5 5 2 4 2 2" xfId="9584"/>
    <cellStyle name="Normal 5 5 2 4 2 2 2" xfId="22027"/>
    <cellStyle name="Normal 5 5 2 4 2 2 2 2" xfId="46902"/>
    <cellStyle name="Normal 5 5 2 4 2 2 3" xfId="34469"/>
    <cellStyle name="Normal 5 5 2 4 2 3" xfId="17020"/>
    <cellStyle name="Normal 5 5 2 4 2 3 2" xfId="41895"/>
    <cellStyle name="Normal 5 5 2 4 2 4" xfId="29462"/>
    <cellStyle name="Normal 5 5 2 4 3" xfId="5974"/>
    <cellStyle name="Normal 5 5 2 4 3 2" xfId="10989"/>
    <cellStyle name="Normal 5 5 2 4 3 2 2" xfId="23432"/>
    <cellStyle name="Normal 5 5 2 4 3 2 2 2" xfId="48307"/>
    <cellStyle name="Normal 5 5 2 4 3 2 3" xfId="35874"/>
    <cellStyle name="Normal 5 5 2 4 3 3" xfId="18425"/>
    <cellStyle name="Normal 5 5 2 4 3 3 2" xfId="43300"/>
    <cellStyle name="Normal 5 5 2 4 3 4" xfId="30867"/>
    <cellStyle name="Normal 5 5 2 4 4" xfId="8700"/>
    <cellStyle name="Normal 5 5 2 4 4 2" xfId="21144"/>
    <cellStyle name="Normal 5 5 2 4 4 2 2" xfId="46019"/>
    <cellStyle name="Normal 5 5 2 4 4 3" xfId="33586"/>
    <cellStyle name="Normal 5 5 2 4 5" xfId="12443"/>
    <cellStyle name="Normal 5 5 2 4 5 2" xfId="24877"/>
    <cellStyle name="Normal 5 5 2 4 5 2 2" xfId="49752"/>
    <cellStyle name="Normal 5 5 2 4 5 3" xfId="37319"/>
    <cellStyle name="Normal 5 5 2 4 6" xfId="7177"/>
    <cellStyle name="Normal 5 5 2 4 6 2" xfId="19626"/>
    <cellStyle name="Normal 5 5 2 4 6 2 2" xfId="44501"/>
    <cellStyle name="Normal 5 5 2 4 6 3" xfId="32068"/>
    <cellStyle name="Normal 5 5 2 4 7" xfId="3631"/>
    <cellStyle name="Normal 5 5 2 4 7 2" xfId="16137"/>
    <cellStyle name="Normal 5 5 2 4 7 2 2" xfId="41012"/>
    <cellStyle name="Normal 5 5 2 4 7 3" xfId="28571"/>
    <cellStyle name="Normal 5 5 2 4 8" xfId="14628"/>
    <cellStyle name="Normal 5 5 2 4 8 2" xfId="39503"/>
    <cellStyle name="Normal 5 5 2 4 9" xfId="27062"/>
    <cellStyle name="Normal 5 5 2 5" xfId="2245"/>
    <cellStyle name="Normal 5 5 2 5 2" xfId="4873"/>
    <cellStyle name="Normal 5 5 2 5 2 2" xfId="9890"/>
    <cellStyle name="Normal 5 5 2 5 2 2 2" xfId="22333"/>
    <cellStyle name="Normal 5 5 2 5 2 2 2 2" xfId="47208"/>
    <cellStyle name="Normal 5 5 2 5 2 2 3" xfId="34775"/>
    <cellStyle name="Normal 5 5 2 5 2 3" xfId="17326"/>
    <cellStyle name="Normal 5 5 2 5 2 3 2" xfId="42201"/>
    <cellStyle name="Normal 5 5 2 5 2 4" xfId="29768"/>
    <cellStyle name="Normal 5 5 2 5 3" xfId="6271"/>
    <cellStyle name="Normal 5 5 2 5 3 2" xfId="11286"/>
    <cellStyle name="Normal 5 5 2 5 3 2 2" xfId="23729"/>
    <cellStyle name="Normal 5 5 2 5 3 2 2 2" xfId="48604"/>
    <cellStyle name="Normal 5 5 2 5 3 2 3" xfId="36171"/>
    <cellStyle name="Normal 5 5 2 5 3 3" xfId="18722"/>
    <cellStyle name="Normal 5 5 2 5 3 3 2" xfId="43597"/>
    <cellStyle name="Normal 5 5 2 5 3 4" xfId="31164"/>
    <cellStyle name="Normal 5 5 2 5 4" xfId="8078"/>
    <cellStyle name="Normal 5 5 2 5 4 2" xfId="20524"/>
    <cellStyle name="Normal 5 5 2 5 4 2 2" xfId="45399"/>
    <cellStyle name="Normal 5 5 2 5 4 3" xfId="32966"/>
    <cellStyle name="Normal 5 5 2 5 5" xfId="12740"/>
    <cellStyle name="Normal 5 5 2 5 5 2" xfId="25174"/>
    <cellStyle name="Normal 5 5 2 5 5 2 2" xfId="50049"/>
    <cellStyle name="Normal 5 5 2 5 5 3" xfId="37616"/>
    <cellStyle name="Normal 5 5 2 5 6" xfId="7484"/>
    <cellStyle name="Normal 5 5 2 5 6 2" xfId="19932"/>
    <cellStyle name="Normal 5 5 2 5 6 2 2" xfId="44807"/>
    <cellStyle name="Normal 5 5 2 5 6 3" xfId="32374"/>
    <cellStyle name="Normal 5 5 2 5 7" xfId="3007"/>
    <cellStyle name="Normal 5 5 2 5 7 2" xfId="15517"/>
    <cellStyle name="Normal 5 5 2 5 7 2 2" xfId="40392"/>
    <cellStyle name="Normal 5 5 2 5 7 3" xfId="27951"/>
    <cellStyle name="Normal 5 5 2 5 8" xfId="14925"/>
    <cellStyle name="Normal 5 5 2 5 8 2" xfId="39800"/>
    <cellStyle name="Normal 5 5 2 5 9" xfId="27359"/>
    <cellStyle name="Normal 5 5 2 6" xfId="1082"/>
    <cellStyle name="Normal 5 5 2 6 2" xfId="8964"/>
    <cellStyle name="Normal 5 5 2 6 2 2" xfId="21407"/>
    <cellStyle name="Normal 5 5 2 6 2 2 2" xfId="46282"/>
    <cellStyle name="Normal 5 5 2 6 2 3" xfId="33849"/>
    <cellStyle name="Normal 5 5 2 6 3" xfId="3946"/>
    <cellStyle name="Normal 5 5 2 6 3 2" xfId="16400"/>
    <cellStyle name="Normal 5 5 2 6 3 2 2" xfId="41275"/>
    <cellStyle name="Normal 5 5 2 6 3 3" xfId="28842"/>
    <cellStyle name="Normal 5 5 2 6 4" xfId="13882"/>
    <cellStyle name="Normal 5 5 2 6 4 2" xfId="38757"/>
    <cellStyle name="Normal 5 5 2 6 5" xfId="26316"/>
    <cellStyle name="Normal 5 5 2 7" xfId="5227"/>
    <cellStyle name="Normal 5 5 2 7 2" xfId="10243"/>
    <cellStyle name="Normal 5 5 2 7 2 2" xfId="22686"/>
    <cellStyle name="Normal 5 5 2 7 2 2 2" xfId="47561"/>
    <cellStyle name="Normal 5 5 2 7 2 3" xfId="35128"/>
    <cellStyle name="Normal 5 5 2 7 3" xfId="17679"/>
    <cellStyle name="Normal 5 5 2 7 3 2" xfId="42554"/>
    <cellStyle name="Normal 5 5 2 7 4" xfId="30121"/>
    <cellStyle name="Normal 5 5 2 8" xfId="7804"/>
    <cellStyle name="Normal 5 5 2 8 2" xfId="20250"/>
    <cellStyle name="Normal 5 5 2 8 2 2" xfId="45125"/>
    <cellStyle name="Normal 5 5 2 8 3" xfId="32692"/>
    <cellStyle name="Normal 5 5 2 9" xfId="11697"/>
    <cellStyle name="Normal 5 5 2 9 2" xfId="24131"/>
    <cellStyle name="Normal 5 5 2 9 2 2" xfId="49006"/>
    <cellStyle name="Normal 5 5 2 9 3" xfId="36573"/>
    <cellStyle name="Normal 5 5 2_Degree data" xfId="1978"/>
    <cellStyle name="Normal 5 5 3" xfId="282"/>
    <cellStyle name="Normal 5 5 3 10" xfId="6619"/>
    <cellStyle name="Normal 5 5 3 10 2" xfId="19068"/>
    <cellStyle name="Normal 5 5 3 10 2 2" xfId="43943"/>
    <cellStyle name="Normal 5 5 3 10 3" xfId="31510"/>
    <cellStyle name="Normal 5 5 3 11" xfId="2682"/>
    <cellStyle name="Normal 5 5 3 11 2" xfId="15200"/>
    <cellStyle name="Normal 5 5 3 11 2 2" xfId="40075"/>
    <cellStyle name="Normal 5 5 3 11 3" xfId="27634"/>
    <cellStyle name="Normal 5 5 3 12" xfId="13101"/>
    <cellStyle name="Normal 5 5 3 12 2" xfId="37976"/>
    <cellStyle name="Normal 5 5 3 13" xfId="25535"/>
    <cellStyle name="Normal 5 5 3 2" xfId="493"/>
    <cellStyle name="Normal 5 5 3 2 10" xfId="13306"/>
    <cellStyle name="Normal 5 5 3 2 10 2" xfId="38181"/>
    <cellStyle name="Normal 5 5 3 2 11" xfId="25740"/>
    <cellStyle name="Normal 5 5 3 2 2" xfId="852"/>
    <cellStyle name="Normal 5 5 3 2 2 2" xfId="1483"/>
    <cellStyle name="Normal 5 5 3 2 2 2 2" xfId="9587"/>
    <cellStyle name="Normal 5 5 3 2 2 2 2 2" xfId="22030"/>
    <cellStyle name="Normal 5 5 3 2 2 2 2 2 2" xfId="46905"/>
    <cellStyle name="Normal 5 5 3 2 2 2 2 3" xfId="34472"/>
    <cellStyle name="Normal 5 5 3 2 2 2 3" xfId="4569"/>
    <cellStyle name="Normal 5 5 3 2 2 2 3 2" xfId="17023"/>
    <cellStyle name="Normal 5 5 3 2 2 2 3 2 2" xfId="41898"/>
    <cellStyle name="Normal 5 5 3 2 2 2 3 3" xfId="29465"/>
    <cellStyle name="Normal 5 5 3 2 2 2 4" xfId="14283"/>
    <cellStyle name="Normal 5 5 3 2 2 2 4 2" xfId="39158"/>
    <cellStyle name="Normal 5 5 3 2 2 2 5" xfId="26717"/>
    <cellStyle name="Normal 5 5 3 2 2 3" xfId="5628"/>
    <cellStyle name="Normal 5 5 3 2 2 3 2" xfId="10644"/>
    <cellStyle name="Normal 5 5 3 2 2 3 2 2" xfId="23087"/>
    <cellStyle name="Normal 5 5 3 2 2 3 2 2 2" xfId="47962"/>
    <cellStyle name="Normal 5 5 3 2 2 3 2 3" xfId="35529"/>
    <cellStyle name="Normal 5 5 3 2 2 3 3" xfId="18080"/>
    <cellStyle name="Normal 5 5 3 2 2 3 3 2" xfId="42955"/>
    <cellStyle name="Normal 5 5 3 2 2 3 4" xfId="30522"/>
    <cellStyle name="Normal 5 5 3 2 2 4" xfId="8703"/>
    <cellStyle name="Normal 5 5 3 2 2 4 2" xfId="21147"/>
    <cellStyle name="Normal 5 5 3 2 2 4 2 2" xfId="46022"/>
    <cellStyle name="Normal 5 5 3 2 2 4 3" xfId="33589"/>
    <cellStyle name="Normal 5 5 3 2 2 5" xfId="12098"/>
    <cellStyle name="Normal 5 5 3 2 2 5 2" xfId="24532"/>
    <cellStyle name="Normal 5 5 3 2 2 5 2 2" xfId="49407"/>
    <cellStyle name="Normal 5 5 3 2 2 5 3" xfId="36974"/>
    <cellStyle name="Normal 5 5 3 2 2 6" xfId="7180"/>
    <cellStyle name="Normal 5 5 3 2 2 6 2" xfId="19629"/>
    <cellStyle name="Normal 5 5 3 2 2 6 2 2" xfId="44504"/>
    <cellStyle name="Normal 5 5 3 2 2 6 3" xfId="32071"/>
    <cellStyle name="Normal 5 5 3 2 2 7" xfId="3634"/>
    <cellStyle name="Normal 5 5 3 2 2 7 2" xfId="16140"/>
    <cellStyle name="Normal 5 5 3 2 2 7 2 2" xfId="41015"/>
    <cellStyle name="Normal 5 5 3 2 2 7 3" xfId="28574"/>
    <cellStyle name="Normal 5 5 3 2 2 8" xfId="13653"/>
    <cellStyle name="Normal 5 5 3 2 2 8 2" xfId="38528"/>
    <cellStyle name="Normal 5 5 3 2 2 9" xfId="26087"/>
    <cellStyle name="Normal 5 5 3 2 3" xfId="1831"/>
    <cellStyle name="Normal 5 5 3 2 3 2" xfId="5035"/>
    <cellStyle name="Normal 5 5 3 2 3 2 2" xfId="10052"/>
    <cellStyle name="Normal 5 5 3 2 3 2 2 2" xfId="22495"/>
    <cellStyle name="Normal 5 5 3 2 3 2 2 2 2" xfId="47370"/>
    <cellStyle name="Normal 5 5 3 2 3 2 2 3" xfId="34937"/>
    <cellStyle name="Normal 5 5 3 2 3 2 3" xfId="17488"/>
    <cellStyle name="Normal 5 5 3 2 3 2 3 2" xfId="42363"/>
    <cellStyle name="Normal 5 5 3 2 3 2 4" xfId="29930"/>
    <cellStyle name="Normal 5 5 3 2 3 3" xfId="5977"/>
    <cellStyle name="Normal 5 5 3 2 3 3 2" xfId="10992"/>
    <cellStyle name="Normal 5 5 3 2 3 3 2 2" xfId="23435"/>
    <cellStyle name="Normal 5 5 3 2 3 3 2 2 2" xfId="48310"/>
    <cellStyle name="Normal 5 5 3 2 3 3 2 3" xfId="35877"/>
    <cellStyle name="Normal 5 5 3 2 3 3 3" xfId="18428"/>
    <cellStyle name="Normal 5 5 3 2 3 3 3 2" xfId="43303"/>
    <cellStyle name="Normal 5 5 3 2 3 3 4" xfId="30870"/>
    <cellStyle name="Normal 5 5 3 2 3 4" xfId="8459"/>
    <cellStyle name="Normal 5 5 3 2 3 4 2" xfId="20903"/>
    <cellStyle name="Normal 5 5 3 2 3 4 2 2" xfId="45778"/>
    <cellStyle name="Normal 5 5 3 2 3 4 3" xfId="33345"/>
    <cellStyle name="Normal 5 5 3 2 3 5" xfId="12446"/>
    <cellStyle name="Normal 5 5 3 2 3 5 2" xfId="24880"/>
    <cellStyle name="Normal 5 5 3 2 3 5 2 2" xfId="49755"/>
    <cellStyle name="Normal 5 5 3 2 3 5 3" xfId="37322"/>
    <cellStyle name="Normal 5 5 3 2 3 6" xfId="7646"/>
    <cellStyle name="Normal 5 5 3 2 3 6 2" xfId="20094"/>
    <cellStyle name="Normal 5 5 3 2 3 6 2 2" xfId="44969"/>
    <cellStyle name="Normal 5 5 3 2 3 6 3" xfId="32536"/>
    <cellStyle name="Normal 5 5 3 2 3 7" xfId="3390"/>
    <cellStyle name="Normal 5 5 3 2 3 7 2" xfId="15896"/>
    <cellStyle name="Normal 5 5 3 2 3 7 2 2" xfId="40771"/>
    <cellStyle name="Normal 5 5 3 2 3 7 3" xfId="28330"/>
    <cellStyle name="Normal 5 5 3 2 3 8" xfId="14631"/>
    <cellStyle name="Normal 5 5 3 2 3 8 2" xfId="39506"/>
    <cellStyle name="Normal 5 5 3 2 3 9" xfId="27065"/>
    <cellStyle name="Normal 5 5 3 2 4" xfId="2411"/>
    <cellStyle name="Normal 5 5 3 2 4 2" xfId="6433"/>
    <cellStyle name="Normal 5 5 3 2 4 2 2" xfId="11448"/>
    <cellStyle name="Normal 5 5 3 2 4 2 2 2" xfId="23891"/>
    <cellStyle name="Normal 5 5 3 2 4 2 2 2 2" xfId="48766"/>
    <cellStyle name="Normal 5 5 3 2 4 2 2 3" xfId="36333"/>
    <cellStyle name="Normal 5 5 3 2 4 2 3" xfId="18884"/>
    <cellStyle name="Normal 5 5 3 2 4 2 3 2" xfId="43759"/>
    <cellStyle name="Normal 5 5 3 2 4 2 4" xfId="31326"/>
    <cellStyle name="Normal 5 5 3 2 4 3" xfId="12902"/>
    <cellStyle name="Normal 5 5 3 2 4 3 2" xfId="25336"/>
    <cellStyle name="Normal 5 5 3 2 4 3 2 2" xfId="50211"/>
    <cellStyle name="Normal 5 5 3 2 4 3 3" xfId="37778"/>
    <cellStyle name="Normal 5 5 3 2 4 4" xfId="9343"/>
    <cellStyle name="Normal 5 5 3 2 4 4 2" xfId="21786"/>
    <cellStyle name="Normal 5 5 3 2 4 4 2 2" xfId="46661"/>
    <cellStyle name="Normal 5 5 3 2 4 4 3" xfId="34228"/>
    <cellStyle name="Normal 5 5 3 2 4 5" xfId="4325"/>
    <cellStyle name="Normal 5 5 3 2 4 5 2" xfId="16779"/>
    <cellStyle name="Normal 5 5 3 2 4 5 2 2" xfId="41654"/>
    <cellStyle name="Normal 5 5 3 2 4 5 3" xfId="29221"/>
    <cellStyle name="Normal 5 5 3 2 4 6" xfId="15087"/>
    <cellStyle name="Normal 5 5 3 2 4 6 2" xfId="39962"/>
    <cellStyle name="Normal 5 5 3 2 4 7" xfId="27521"/>
    <cellStyle name="Normal 5 5 3 2 5" xfId="1244"/>
    <cellStyle name="Normal 5 5 3 2 5 2" xfId="10405"/>
    <cellStyle name="Normal 5 5 3 2 5 2 2" xfId="22848"/>
    <cellStyle name="Normal 5 5 3 2 5 2 2 2" xfId="47723"/>
    <cellStyle name="Normal 5 5 3 2 5 2 3" xfId="35290"/>
    <cellStyle name="Normal 5 5 3 2 5 3" xfId="5389"/>
    <cellStyle name="Normal 5 5 3 2 5 3 2" xfId="17841"/>
    <cellStyle name="Normal 5 5 3 2 5 3 2 2" xfId="42716"/>
    <cellStyle name="Normal 5 5 3 2 5 3 3" xfId="30283"/>
    <cellStyle name="Normal 5 5 3 2 5 4" xfId="14044"/>
    <cellStyle name="Normal 5 5 3 2 5 4 2" xfId="38919"/>
    <cellStyle name="Normal 5 5 3 2 5 5" xfId="26478"/>
    <cellStyle name="Normal 5 5 3 2 6" xfId="7966"/>
    <cellStyle name="Normal 5 5 3 2 6 2" xfId="20412"/>
    <cellStyle name="Normal 5 5 3 2 6 2 2" xfId="45287"/>
    <cellStyle name="Normal 5 5 3 2 6 3" xfId="32854"/>
    <cellStyle name="Normal 5 5 3 2 7" xfId="11859"/>
    <cellStyle name="Normal 5 5 3 2 7 2" xfId="24293"/>
    <cellStyle name="Normal 5 5 3 2 7 2 2" xfId="49168"/>
    <cellStyle name="Normal 5 5 3 2 7 3" xfId="36735"/>
    <cellStyle name="Normal 5 5 3 2 8" xfId="6936"/>
    <cellStyle name="Normal 5 5 3 2 8 2" xfId="19385"/>
    <cellStyle name="Normal 5 5 3 2 8 2 2" xfId="44260"/>
    <cellStyle name="Normal 5 5 3 2 8 3" xfId="31827"/>
    <cellStyle name="Normal 5 5 3 2 9" xfId="2887"/>
    <cellStyle name="Normal 5 5 3 2 9 2" xfId="15405"/>
    <cellStyle name="Normal 5 5 3 2 9 2 2" xfId="40280"/>
    <cellStyle name="Normal 5 5 3 2 9 3" xfId="27839"/>
    <cellStyle name="Normal 5 5 3 2_Degree data" xfId="2023"/>
    <cellStyle name="Normal 5 5 3 3" xfId="644"/>
    <cellStyle name="Normal 5 5 3 3 2" xfId="1482"/>
    <cellStyle name="Normal 5 5 3 3 2 2" xfId="9138"/>
    <cellStyle name="Normal 5 5 3 3 2 2 2" xfId="21581"/>
    <cellStyle name="Normal 5 5 3 3 2 2 2 2" xfId="46456"/>
    <cellStyle name="Normal 5 5 3 3 2 2 3" xfId="34023"/>
    <cellStyle name="Normal 5 5 3 3 2 3" xfId="4120"/>
    <cellStyle name="Normal 5 5 3 3 2 3 2" xfId="16574"/>
    <cellStyle name="Normal 5 5 3 3 2 3 2 2" xfId="41449"/>
    <cellStyle name="Normal 5 5 3 3 2 3 3" xfId="29016"/>
    <cellStyle name="Normal 5 5 3 3 2 4" xfId="14282"/>
    <cellStyle name="Normal 5 5 3 3 2 4 2" xfId="39157"/>
    <cellStyle name="Normal 5 5 3 3 2 5" xfId="26716"/>
    <cellStyle name="Normal 5 5 3 3 3" xfId="5627"/>
    <cellStyle name="Normal 5 5 3 3 3 2" xfId="10643"/>
    <cellStyle name="Normal 5 5 3 3 3 2 2" xfId="23086"/>
    <cellStyle name="Normal 5 5 3 3 3 2 2 2" xfId="47961"/>
    <cellStyle name="Normal 5 5 3 3 3 2 3" xfId="35528"/>
    <cellStyle name="Normal 5 5 3 3 3 3" xfId="18079"/>
    <cellStyle name="Normal 5 5 3 3 3 3 2" xfId="42954"/>
    <cellStyle name="Normal 5 5 3 3 3 4" xfId="30521"/>
    <cellStyle name="Normal 5 5 3 3 4" xfId="8254"/>
    <cellStyle name="Normal 5 5 3 3 4 2" xfId="20698"/>
    <cellStyle name="Normal 5 5 3 3 4 2 2" xfId="45573"/>
    <cellStyle name="Normal 5 5 3 3 4 3" xfId="33140"/>
    <cellStyle name="Normal 5 5 3 3 5" xfId="12097"/>
    <cellStyle name="Normal 5 5 3 3 5 2" xfId="24531"/>
    <cellStyle name="Normal 5 5 3 3 5 2 2" xfId="49406"/>
    <cellStyle name="Normal 5 5 3 3 5 3" xfId="36973"/>
    <cellStyle name="Normal 5 5 3 3 6" xfId="6731"/>
    <cellStyle name="Normal 5 5 3 3 6 2" xfId="19180"/>
    <cellStyle name="Normal 5 5 3 3 6 2 2" xfId="44055"/>
    <cellStyle name="Normal 5 5 3 3 6 3" xfId="31622"/>
    <cellStyle name="Normal 5 5 3 3 7" xfId="3185"/>
    <cellStyle name="Normal 5 5 3 3 7 2" xfId="15691"/>
    <cellStyle name="Normal 5 5 3 3 7 2 2" xfId="40566"/>
    <cellStyle name="Normal 5 5 3 3 7 3" xfId="28125"/>
    <cellStyle name="Normal 5 5 3 3 8" xfId="13448"/>
    <cellStyle name="Normal 5 5 3 3 8 2" xfId="38323"/>
    <cellStyle name="Normal 5 5 3 3 9" xfId="25882"/>
    <cellStyle name="Normal 5 5 3 4" xfId="1830"/>
    <cellStyle name="Normal 5 5 3 4 2" xfId="4568"/>
    <cellStyle name="Normal 5 5 3 4 2 2" xfId="9586"/>
    <cellStyle name="Normal 5 5 3 4 2 2 2" xfId="22029"/>
    <cellStyle name="Normal 5 5 3 4 2 2 2 2" xfId="46904"/>
    <cellStyle name="Normal 5 5 3 4 2 2 3" xfId="34471"/>
    <cellStyle name="Normal 5 5 3 4 2 3" xfId="17022"/>
    <cellStyle name="Normal 5 5 3 4 2 3 2" xfId="41897"/>
    <cellStyle name="Normal 5 5 3 4 2 4" xfId="29464"/>
    <cellStyle name="Normal 5 5 3 4 3" xfId="5976"/>
    <cellStyle name="Normal 5 5 3 4 3 2" xfId="10991"/>
    <cellStyle name="Normal 5 5 3 4 3 2 2" xfId="23434"/>
    <cellStyle name="Normal 5 5 3 4 3 2 2 2" xfId="48309"/>
    <cellStyle name="Normal 5 5 3 4 3 2 3" xfId="35876"/>
    <cellStyle name="Normal 5 5 3 4 3 3" xfId="18427"/>
    <cellStyle name="Normal 5 5 3 4 3 3 2" xfId="43302"/>
    <cellStyle name="Normal 5 5 3 4 3 4" xfId="30869"/>
    <cellStyle name="Normal 5 5 3 4 4" xfId="8702"/>
    <cellStyle name="Normal 5 5 3 4 4 2" xfId="21146"/>
    <cellStyle name="Normal 5 5 3 4 4 2 2" xfId="46021"/>
    <cellStyle name="Normal 5 5 3 4 4 3" xfId="33588"/>
    <cellStyle name="Normal 5 5 3 4 5" xfId="12445"/>
    <cellStyle name="Normal 5 5 3 4 5 2" xfId="24879"/>
    <cellStyle name="Normal 5 5 3 4 5 2 2" xfId="49754"/>
    <cellStyle name="Normal 5 5 3 4 5 3" xfId="37321"/>
    <cellStyle name="Normal 5 5 3 4 6" xfId="7179"/>
    <cellStyle name="Normal 5 5 3 4 6 2" xfId="19628"/>
    <cellStyle name="Normal 5 5 3 4 6 2 2" xfId="44503"/>
    <cellStyle name="Normal 5 5 3 4 6 3" xfId="32070"/>
    <cellStyle name="Normal 5 5 3 4 7" xfId="3633"/>
    <cellStyle name="Normal 5 5 3 4 7 2" xfId="16139"/>
    <cellStyle name="Normal 5 5 3 4 7 2 2" xfId="41014"/>
    <cellStyle name="Normal 5 5 3 4 7 3" xfId="28573"/>
    <cellStyle name="Normal 5 5 3 4 8" xfId="14630"/>
    <cellStyle name="Normal 5 5 3 4 8 2" xfId="39505"/>
    <cellStyle name="Normal 5 5 3 4 9" xfId="27064"/>
    <cellStyle name="Normal 5 5 3 5" xfId="2200"/>
    <cellStyle name="Normal 5 5 3 5 2" xfId="4830"/>
    <cellStyle name="Normal 5 5 3 5 2 2" xfId="9847"/>
    <cellStyle name="Normal 5 5 3 5 2 2 2" xfId="22290"/>
    <cellStyle name="Normal 5 5 3 5 2 2 2 2" xfId="47165"/>
    <cellStyle name="Normal 5 5 3 5 2 2 3" xfId="34732"/>
    <cellStyle name="Normal 5 5 3 5 2 3" xfId="17283"/>
    <cellStyle name="Normal 5 5 3 5 2 3 2" xfId="42158"/>
    <cellStyle name="Normal 5 5 3 5 2 4" xfId="29725"/>
    <cellStyle name="Normal 5 5 3 5 3" xfId="6228"/>
    <cellStyle name="Normal 5 5 3 5 3 2" xfId="11243"/>
    <cellStyle name="Normal 5 5 3 5 3 2 2" xfId="23686"/>
    <cellStyle name="Normal 5 5 3 5 3 2 2 2" xfId="48561"/>
    <cellStyle name="Normal 5 5 3 5 3 2 3" xfId="36128"/>
    <cellStyle name="Normal 5 5 3 5 3 3" xfId="18679"/>
    <cellStyle name="Normal 5 5 3 5 3 3 2" xfId="43554"/>
    <cellStyle name="Normal 5 5 3 5 3 4" xfId="31121"/>
    <cellStyle name="Normal 5 5 3 5 4" xfId="8140"/>
    <cellStyle name="Normal 5 5 3 5 4 2" xfId="20586"/>
    <cellStyle name="Normal 5 5 3 5 4 2 2" xfId="45461"/>
    <cellStyle name="Normal 5 5 3 5 4 3" xfId="33028"/>
    <cellStyle name="Normal 5 5 3 5 5" xfId="12697"/>
    <cellStyle name="Normal 5 5 3 5 5 2" xfId="25131"/>
    <cellStyle name="Normal 5 5 3 5 5 2 2" xfId="50006"/>
    <cellStyle name="Normal 5 5 3 5 5 3" xfId="37573"/>
    <cellStyle name="Normal 5 5 3 5 6" xfId="7441"/>
    <cellStyle name="Normal 5 5 3 5 6 2" xfId="19889"/>
    <cellStyle name="Normal 5 5 3 5 6 2 2" xfId="44764"/>
    <cellStyle name="Normal 5 5 3 5 6 3" xfId="32331"/>
    <cellStyle name="Normal 5 5 3 5 7" xfId="3070"/>
    <cellStyle name="Normal 5 5 3 5 7 2" xfId="15579"/>
    <cellStyle name="Normal 5 5 3 5 7 2 2" xfId="40454"/>
    <cellStyle name="Normal 5 5 3 5 7 3" xfId="28013"/>
    <cellStyle name="Normal 5 5 3 5 8" xfId="14882"/>
    <cellStyle name="Normal 5 5 3 5 8 2" xfId="39757"/>
    <cellStyle name="Normal 5 5 3 5 9" xfId="27316"/>
    <cellStyle name="Normal 5 5 3 6" xfId="1039"/>
    <cellStyle name="Normal 5 5 3 6 2" xfId="9026"/>
    <cellStyle name="Normal 5 5 3 6 2 2" xfId="21469"/>
    <cellStyle name="Normal 5 5 3 6 2 2 2" xfId="46344"/>
    <cellStyle name="Normal 5 5 3 6 2 3" xfId="33911"/>
    <cellStyle name="Normal 5 5 3 6 3" xfId="4008"/>
    <cellStyle name="Normal 5 5 3 6 3 2" xfId="16462"/>
    <cellStyle name="Normal 5 5 3 6 3 2 2" xfId="41337"/>
    <cellStyle name="Normal 5 5 3 6 3 3" xfId="28904"/>
    <cellStyle name="Normal 5 5 3 6 4" xfId="13839"/>
    <cellStyle name="Normal 5 5 3 6 4 2" xfId="38714"/>
    <cellStyle name="Normal 5 5 3 6 5" xfId="26273"/>
    <cellStyle name="Normal 5 5 3 7" xfId="5184"/>
    <cellStyle name="Normal 5 5 3 7 2" xfId="10200"/>
    <cellStyle name="Normal 5 5 3 7 2 2" xfId="22643"/>
    <cellStyle name="Normal 5 5 3 7 2 2 2" xfId="47518"/>
    <cellStyle name="Normal 5 5 3 7 2 3" xfId="35085"/>
    <cellStyle name="Normal 5 5 3 7 3" xfId="17636"/>
    <cellStyle name="Normal 5 5 3 7 3 2" xfId="42511"/>
    <cellStyle name="Normal 5 5 3 7 4" xfId="30078"/>
    <cellStyle name="Normal 5 5 3 8" xfId="7761"/>
    <cellStyle name="Normal 5 5 3 8 2" xfId="20207"/>
    <cellStyle name="Normal 5 5 3 8 2 2" xfId="45082"/>
    <cellStyle name="Normal 5 5 3 8 3" xfId="32649"/>
    <cellStyle name="Normal 5 5 3 9" xfId="11654"/>
    <cellStyle name="Normal 5 5 3 9 2" xfId="24088"/>
    <cellStyle name="Normal 5 5 3 9 2 2" xfId="48963"/>
    <cellStyle name="Normal 5 5 3 9 3" xfId="36530"/>
    <cellStyle name="Normal 5 5 3_Degree data" xfId="2040"/>
    <cellStyle name="Normal 5 5 4" xfId="385"/>
    <cellStyle name="Normal 5 5 4 10" xfId="13201"/>
    <cellStyle name="Normal 5 5 4 10 2" xfId="38076"/>
    <cellStyle name="Normal 5 5 4 11" xfId="25635"/>
    <cellStyle name="Normal 5 5 4 2" xfId="745"/>
    <cellStyle name="Normal 5 5 4 2 2" xfId="1484"/>
    <cellStyle name="Normal 5 5 4 2 2 2" xfId="9588"/>
    <cellStyle name="Normal 5 5 4 2 2 2 2" xfId="22031"/>
    <cellStyle name="Normal 5 5 4 2 2 2 2 2" xfId="46906"/>
    <cellStyle name="Normal 5 5 4 2 2 2 3" xfId="34473"/>
    <cellStyle name="Normal 5 5 4 2 2 3" xfId="4570"/>
    <cellStyle name="Normal 5 5 4 2 2 3 2" xfId="17024"/>
    <cellStyle name="Normal 5 5 4 2 2 3 2 2" xfId="41899"/>
    <cellStyle name="Normal 5 5 4 2 2 3 3" xfId="29466"/>
    <cellStyle name="Normal 5 5 4 2 2 4" xfId="14284"/>
    <cellStyle name="Normal 5 5 4 2 2 4 2" xfId="39159"/>
    <cellStyle name="Normal 5 5 4 2 2 5" xfId="26718"/>
    <cellStyle name="Normal 5 5 4 2 3" xfId="5629"/>
    <cellStyle name="Normal 5 5 4 2 3 2" xfId="10645"/>
    <cellStyle name="Normal 5 5 4 2 3 2 2" xfId="23088"/>
    <cellStyle name="Normal 5 5 4 2 3 2 2 2" xfId="47963"/>
    <cellStyle name="Normal 5 5 4 2 3 2 3" xfId="35530"/>
    <cellStyle name="Normal 5 5 4 2 3 3" xfId="18081"/>
    <cellStyle name="Normal 5 5 4 2 3 3 2" xfId="42956"/>
    <cellStyle name="Normal 5 5 4 2 3 4" xfId="30523"/>
    <cellStyle name="Normal 5 5 4 2 4" xfId="8704"/>
    <cellStyle name="Normal 5 5 4 2 4 2" xfId="21148"/>
    <cellStyle name="Normal 5 5 4 2 4 2 2" xfId="46023"/>
    <cellStyle name="Normal 5 5 4 2 4 3" xfId="33590"/>
    <cellStyle name="Normal 5 5 4 2 5" xfId="12099"/>
    <cellStyle name="Normal 5 5 4 2 5 2" xfId="24533"/>
    <cellStyle name="Normal 5 5 4 2 5 2 2" xfId="49408"/>
    <cellStyle name="Normal 5 5 4 2 5 3" xfId="36975"/>
    <cellStyle name="Normal 5 5 4 2 6" xfId="7181"/>
    <cellStyle name="Normal 5 5 4 2 6 2" xfId="19630"/>
    <cellStyle name="Normal 5 5 4 2 6 2 2" xfId="44505"/>
    <cellStyle name="Normal 5 5 4 2 6 3" xfId="32072"/>
    <cellStyle name="Normal 5 5 4 2 7" xfId="3635"/>
    <cellStyle name="Normal 5 5 4 2 7 2" xfId="16141"/>
    <cellStyle name="Normal 5 5 4 2 7 2 2" xfId="41016"/>
    <cellStyle name="Normal 5 5 4 2 7 3" xfId="28575"/>
    <cellStyle name="Normal 5 5 4 2 8" xfId="13548"/>
    <cellStyle name="Normal 5 5 4 2 8 2" xfId="38423"/>
    <cellStyle name="Normal 5 5 4 2 9" xfId="25982"/>
    <cellStyle name="Normal 5 5 4 3" xfId="1832"/>
    <cellStyle name="Normal 5 5 4 3 2" xfId="4930"/>
    <cellStyle name="Normal 5 5 4 3 2 2" xfId="9947"/>
    <cellStyle name="Normal 5 5 4 3 2 2 2" xfId="22390"/>
    <cellStyle name="Normal 5 5 4 3 2 2 2 2" xfId="47265"/>
    <cellStyle name="Normal 5 5 4 3 2 2 3" xfId="34832"/>
    <cellStyle name="Normal 5 5 4 3 2 3" xfId="17383"/>
    <cellStyle name="Normal 5 5 4 3 2 3 2" xfId="42258"/>
    <cellStyle name="Normal 5 5 4 3 2 4" xfId="29825"/>
    <cellStyle name="Normal 5 5 4 3 3" xfId="5978"/>
    <cellStyle name="Normal 5 5 4 3 3 2" xfId="10993"/>
    <cellStyle name="Normal 5 5 4 3 3 2 2" xfId="23436"/>
    <cellStyle name="Normal 5 5 4 3 3 2 2 2" xfId="48311"/>
    <cellStyle name="Normal 5 5 4 3 3 2 3" xfId="35878"/>
    <cellStyle name="Normal 5 5 4 3 3 3" xfId="18429"/>
    <cellStyle name="Normal 5 5 4 3 3 3 2" xfId="43304"/>
    <cellStyle name="Normal 5 5 4 3 3 4" xfId="30871"/>
    <cellStyle name="Normal 5 5 4 3 4" xfId="8354"/>
    <cellStyle name="Normal 5 5 4 3 4 2" xfId="20798"/>
    <cellStyle name="Normal 5 5 4 3 4 2 2" xfId="45673"/>
    <cellStyle name="Normal 5 5 4 3 4 3" xfId="33240"/>
    <cellStyle name="Normal 5 5 4 3 5" xfId="12447"/>
    <cellStyle name="Normal 5 5 4 3 5 2" xfId="24881"/>
    <cellStyle name="Normal 5 5 4 3 5 2 2" xfId="49756"/>
    <cellStyle name="Normal 5 5 4 3 5 3" xfId="37323"/>
    <cellStyle name="Normal 5 5 4 3 6" xfId="7541"/>
    <cellStyle name="Normal 5 5 4 3 6 2" xfId="19989"/>
    <cellStyle name="Normal 5 5 4 3 6 2 2" xfId="44864"/>
    <cellStyle name="Normal 5 5 4 3 6 3" xfId="32431"/>
    <cellStyle name="Normal 5 5 4 3 7" xfId="3285"/>
    <cellStyle name="Normal 5 5 4 3 7 2" xfId="15791"/>
    <cellStyle name="Normal 5 5 4 3 7 2 2" xfId="40666"/>
    <cellStyle name="Normal 5 5 4 3 7 3" xfId="28225"/>
    <cellStyle name="Normal 5 5 4 3 8" xfId="14632"/>
    <cellStyle name="Normal 5 5 4 3 8 2" xfId="39507"/>
    <cellStyle name="Normal 5 5 4 3 9" xfId="27066"/>
    <cellStyle name="Normal 5 5 4 4" xfId="2303"/>
    <cellStyle name="Normal 5 5 4 4 2" xfId="6328"/>
    <cellStyle name="Normal 5 5 4 4 2 2" xfId="11343"/>
    <cellStyle name="Normal 5 5 4 4 2 2 2" xfId="23786"/>
    <cellStyle name="Normal 5 5 4 4 2 2 2 2" xfId="48661"/>
    <cellStyle name="Normal 5 5 4 4 2 2 3" xfId="36228"/>
    <cellStyle name="Normal 5 5 4 4 2 3" xfId="18779"/>
    <cellStyle name="Normal 5 5 4 4 2 3 2" xfId="43654"/>
    <cellStyle name="Normal 5 5 4 4 2 4" xfId="31221"/>
    <cellStyle name="Normal 5 5 4 4 3" xfId="12797"/>
    <cellStyle name="Normal 5 5 4 4 3 2" xfId="25231"/>
    <cellStyle name="Normal 5 5 4 4 3 2 2" xfId="50106"/>
    <cellStyle name="Normal 5 5 4 4 3 3" xfId="37673"/>
    <cellStyle name="Normal 5 5 4 4 4" xfId="9238"/>
    <cellStyle name="Normal 5 5 4 4 4 2" xfId="21681"/>
    <cellStyle name="Normal 5 5 4 4 4 2 2" xfId="46556"/>
    <cellStyle name="Normal 5 5 4 4 4 3" xfId="34123"/>
    <cellStyle name="Normal 5 5 4 4 5" xfId="4220"/>
    <cellStyle name="Normal 5 5 4 4 5 2" xfId="16674"/>
    <cellStyle name="Normal 5 5 4 4 5 2 2" xfId="41549"/>
    <cellStyle name="Normal 5 5 4 4 5 3" xfId="29116"/>
    <cellStyle name="Normal 5 5 4 4 6" xfId="14982"/>
    <cellStyle name="Normal 5 5 4 4 6 2" xfId="39857"/>
    <cellStyle name="Normal 5 5 4 4 7" xfId="27416"/>
    <cellStyle name="Normal 5 5 4 5" xfId="1139"/>
    <cellStyle name="Normal 5 5 4 5 2" xfId="10300"/>
    <cellStyle name="Normal 5 5 4 5 2 2" xfId="22743"/>
    <cellStyle name="Normal 5 5 4 5 2 2 2" xfId="47618"/>
    <cellStyle name="Normal 5 5 4 5 2 3" xfId="35185"/>
    <cellStyle name="Normal 5 5 4 5 3" xfId="5284"/>
    <cellStyle name="Normal 5 5 4 5 3 2" xfId="17736"/>
    <cellStyle name="Normal 5 5 4 5 3 2 2" xfId="42611"/>
    <cellStyle name="Normal 5 5 4 5 3 3" xfId="30178"/>
    <cellStyle name="Normal 5 5 4 5 4" xfId="13939"/>
    <cellStyle name="Normal 5 5 4 5 4 2" xfId="38814"/>
    <cellStyle name="Normal 5 5 4 5 5" xfId="26373"/>
    <cellStyle name="Normal 5 5 4 6" xfId="7861"/>
    <cellStyle name="Normal 5 5 4 6 2" xfId="20307"/>
    <cellStyle name="Normal 5 5 4 6 2 2" xfId="45182"/>
    <cellStyle name="Normal 5 5 4 6 3" xfId="32749"/>
    <cellStyle name="Normal 5 5 4 7" xfId="11754"/>
    <cellStyle name="Normal 5 5 4 7 2" xfId="24188"/>
    <cellStyle name="Normal 5 5 4 7 2 2" xfId="49063"/>
    <cellStyle name="Normal 5 5 4 7 3" xfId="36630"/>
    <cellStyle name="Normal 5 5 4 8" xfId="6831"/>
    <cellStyle name="Normal 5 5 4 8 2" xfId="19280"/>
    <cellStyle name="Normal 5 5 4 8 2 2" xfId="44155"/>
    <cellStyle name="Normal 5 5 4 8 3" xfId="31722"/>
    <cellStyle name="Normal 5 5 4 9" xfId="2782"/>
    <cellStyle name="Normal 5 5 4 9 2" xfId="15300"/>
    <cellStyle name="Normal 5 5 4 9 2 2" xfId="40175"/>
    <cellStyle name="Normal 5 5 4 9 3" xfId="27734"/>
    <cellStyle name="Normal 5 5 4_Degree data" xfId="2051"/>
    <cellStyle name="Normal 5 5 5" xfId="214"/>
    <cellStyle name="Normal 5 5 5 2" xfId="1479"/>
    <cellStyle name="Normal 5 5 5 2 2" xfId="9079"/>
    <cellStyle name="Normal 5 5 5 2 2 2" xfId="21522"/>
    <cellStyle name="Normal 5 5 5 2 2 2 2" xfId="46397"/>
    <cellStyle name="Normal 5 5 5 2 2 3" xfId="33964"/>
    <cellStyle name="Normal 5 5 5 2 3" xfId="4061"/>
    <cellStyle name="Normal 5 5 5 2 3 2" xfId="16515"/>
    <cellStyle name="Normal 5 5 5 2 3 2 2" xfId="41390"/>
    <cellStyle name="Normal 5 5 5 2 3 3" xfId="28957"/>
    <cellStyle name="Normal 5 5 5 2 4" xfId="14279"/>
    <cellStyle name="Normal 5 5 5 2 4 2" xfId="39154"/>
    <cellStyle name="Normal 5 5 5 2 5" xfId="26713"/>
    <cellStyle name="Normal 5 5 5 3" xfId="5624"/>
    <cellStyle name="Normal 5 5 5 3 2" xfId="10640"/>
    <cellStyle name="Normal 5 5 5 3 2 2" xfId="23083"/>
    <cellStyle name="Normal 5 5 5 3 2 2 2" xfId="47958"/>
    <cellStyle name="Normal 5 5 5 3 2 3" xfId="35525"/>
    <cellStyle name="Normal 5 5 5 3 3" xfId="18076"/>
    <cellStyle name="Normal 5 5 5 3 3 2" xfId="42951"/>
    <cellStyle name="Normal 5 5 5 3 4" xfId="30518"/>
    <cellStyle name="Normal 5 5 5 4" xfId="8195"/>
    <cellStyle name="Normal 5 5 5 4 2" xfId="20639"/>
    <cellStyle name="Normal 5 5 5 4 2 2" xfId="45514"/>
    <cellStyle name="Normal 5 5 5 4 3" xfId="33081"/>
    <cellStyle name="Normal 5 5 5 5" xfId="12094"/>
    <cellStyle name="Normal 5 5 5 5 2" xfId="24528"/>
    <cellStyle name="Normal 5 5 5 5 2 2" xfId="49403"/>
    <cellStyle name="Normal 5 5 5 5 3" xfId="36970"/>
    <cellStyle name="Normal 5 5 5 6" xfId="6672"/>
    <cellStyle name="Normal 5 5 5 6 2" xfId="19121"/>
    <cellStyle name="Normal 5 5 5 6 2 2" xfId="43996"/>
    <cellStyle name="Normal 5 5 5 6 3" xfId="31563"/>
    <cellStyle name="Normal 5 5 5 7" xfId="3126"/>
    <cellStyle name="Normal 5 5 5 7 2" xfId="15632"/>
    <cellStyle name="Normal 5 5 5 7 2 2" xfId="40507"/>
    <cellStyle name="Normal 5 5 5 7 3" xfId="28066"/>
    <cellStyle name="Normal 5 5 5 8" xfId="13042"/>
    <cellStyle name="Normal 5 5 5 8 2" xfId="37917"/>
    <cellStyle name="Normal 5 5 5 9" xfId="25476"/>
    <cellStyle name="Normal 5 5 6" xfId="580"/>
    <cellStyle name="Normal 5 5 6 2" xfId="1827"/>
    <cellStyle name="Normal 5 5 6 2 2" xfId="9583"/>
    <cellStyle name="Normal 5 5 6 2 2 2" xfId="22026"/>
    <cellStyle name="Normal 5 5 6 2 2 2 2" xfId="46901"/>
    <cellStyle name="Normal 5 5 6 2 2 3" xfId="34468"/>
    <cellStyle name="Normal 5 5 6 2 3" xfId="4565"/>
    <cellStyle name="Normal 5 5 6 2 3 2" xfId="17019"/>
    <cellStyle name="Normal 5 5 6 2 3 2 2" xfId="41894"/>
    <cellStyle name="Normal 5 5 6 2 3 3" xfId="29461"/>
    <cellStyle name="Normal 5 5 6 2 4" xfId="14627"/>
    <cellStyle name="Normal 5 5 6 2 4 2" xfId="39502"/>
    <cellStyle name="Normal 5 5 6 2 5" xfId="27061"/>
    <cellStyle name="Normal 5 5 6 3" xfId="5973"/>
    <cellStyle name="Normal 5 5 6 3 2" xfId="10988"/>
    <cellStyle name="Normal 5 5 6 3 2 2" xfId="23431"/>
    <cellStyle name="Normal 5 5 6 3 2 2 2" xfId="48306"/>
    <cellStyle name="Normal 5 5 6 3 2 3" xfId="35873"/>
    <cellStyle name="Normal 5 5 6 3 3" xfId="18424"/>
    <cellStyle name="Normal 5 5 6 3 3 2" xfId="43299"/>
    <cellStyle name="Normal 5 5 6 3 4" xfId="30866"/>
    <cellStyle name="Normal 5 5 6 4" xfId="8699"/>
    <cellStyle name="Normal 5 5 6 4 2" xfId="21143"/>
    <cellStyle name="Normal 5 5 6 4 2 2" xfId="46018"/>
    <cellStyle name="Normal 5 5 6 4 3" xfId="33585"/>
    <cellStyle name="Normal 5 5 6 5" xfId="12442"/>
    <cellStyle name="Normal 5 5 6 5 2" xfId="24876"/>
    <cellStyle name="Normal 5 5 6 5 2 2" xfId="49751"/>
    <cellStyle name="Normal 5 5 6 5 3" xfId="37318"/>
    <cellStyle name="Normal 5 5 6 6" xfId="7176"/>
    <cellStyle name="Normal 5 5 6 6 2" xfId="19625"/>
    <cellStyle name="Normal 5 5 6 6 2 2" xfId="44500"/>
    <cellStyle name="Normal 5 5 6 6 3" xfId="32067"/>
    <cellStyle name="Normal 5 5 6 7" xfId="3630"/>
    <cellStyle name="Normal 5 5 6 7 2" xfId="16136"/>
    <cellStyle name="Normal 5 5 6 7 2 2" xfId="41011"/>
    <cellStyle name="Normal 5 5 6 7 3" xfId="28570"/>
    <cellStyle name="Normal 5 5 6 8" xfId="13389"/>
    <cellStyle name="Normal 5 5 6 8 2" xfId="38264"/>
    <cellStyle name="Normal 5 5 6 9" xfId="25823"/>
    <cellStyle name="Normal 5 5 7" xfId="2132"/>
    <cellStyle name="Normal 5 5 7 2" xfId="4771"/>
    <cellStyle name="Normal 5 5 7 2 2" xfId="9788"/>
    <cellStyle name="Normal 5 5 7 2 2 2" xfId="22231"/>
    <cellStyle name="Normal 5 5 7 2 2 2 2" xfId="47106"/>
    <cellStyle name="Normal 5 5 7 2 2 3" xfId="34673"/>
    <cellStyle name="Normal 5 5 7 2 3" xfId="17224"/>
    <cellStyle name="Normal 5 5 7 2 3 2" xfId="42099"/>
    <cellStyle name="Normal 5 5 7 2 4" xfId="29666"/>
    <cellStyle name="Normal 5 5 7 3" xfId="6169"/>
    <cellStyle name="Normal 5 5 7 3 2" xfId="11184"/>
    <cellStyle name="Normal 5 5 7 3 2 2" xfId="23627"/>
    <cellStyle name="Normal 5 5 7 3 2 2 2" xfId="48502"/>
    <cellStyle name="Normal 5 5 7 3 2 3" xfId="36069"/>
    <cellStyle name="Normal 5 5 7 3 3" xfId="18620"/>
    <cellStyle name="Normal 5 5 7 3 3 2" xfId="43495"/>
    <cellStyle name="Normal 5 5 7 3 4" xfId="31062"/>
    <cellStyle name="Normal 5 5 7 4" xfId="8034"/>
    <cellStyle name="Normal 5 5 7 4 2" xfId="20480"/>
    <cellStyle name="Normal 5 5 7 4 2 2" xfId="45355"/>
    <cellStyle name="Normal 5 5 7 4 3" xfId="32922"/>
    <cellStyle name="Normal 5 5 7 5" xfId="12638"/>
    <cellStyle name="Normal 5 5 7 5 2" xfId="25072"/>
    <cellStyle name="Normal 5 5 7 5 2 2" xfId="49947"/>
    <cellStyle name="Normal 5 5 7 5 3" xfId="37514"/>
    <cellStyle name="Normal 5 5 7 6" xfId="7382"/>
    <cellStyle name="Normal 5 5 7 6 2" xfId="19830"/>
    <cellStyle name="Normal 5 5 7 6 2 2" xfId="44705"/>
    <cellStyle name="Normal 5 5 7 6 3" xfId="32272"/>
    <cellStyle name="Normal 5 5 7 7" xfId="2961"/>
    <cellStyle name="Normal 5 5 7 7 2" xfId="15473"/>
    <cellStyle name="Normal 5 5 7 7 2 2" xfId="40348"/>
    <cellStyle name="Normal 5 5 7 7 3" xfId="27907"/>
    <cellStyle name="Normal 5 5 7 8" xfId="14823"/>
    <cellStyle name="Normal 5 5 7 8 2" xfId="39698"/>
    <cellStyle name="Normal 5 5 7 9" xfId="27257"/>
    <cellStyle name="Normal 5 5 8" xfId="980"/>
    <cellStyle name="Normal 5 5 8 2" xfId="11595"/>
    <cellStyle name="Normal 5 5 8 2 2" xfId="24029"/>
    <cellStyle name="Normal 5 5 8 2 2 2" xfId="48904"/>
    <cellStyle name="Normal 5 5 8 2 3" xfId="36471"/>
    <cellStyle name="Normal 5 5 8 3" xfId="8921"/>
    <cellStyle name="Normal 5 5 8 3 2" xfId="21364"/>
    <cellStyle name="Normal 5 5 8 3 2 2" xfId="46239"/>
    <cellStyle name="Normal 5 5 8 3 3" xfId="33806"/>
    <cellStyle name="Normal 5 5 8 4" xfId="3903"/>
    <cellStyle name="Normal 5 5 8 4 2" xfId="16357"/>
    <cellStyle name="Normal 5 5 8 4 2 2" xfId="41232"/>
    <cellStyle name="Normal 5 5 8 4 3" xfId="28799"/>
    <cellStyle name="Normal 5 5 8 5" xfId="13780"/>
    <cellStyle name="Normal 5 5 8 5 2" xfId="38655"/>
    <cellStyle name="Normal 5 5 8 6" xfId="26214"/>
    <cellStyle name="Normal 5 5 9" xfId="907"/>
    <cellStyle name="Normal 5 5 9 2" xfId="10139"/>
    <cellStyle name="Normal 5 5 9 2 2" xfId="22582"/>
    <cellStyle name="Normal 5 5 9 2 2 2" xfId="47457"/>
    <cellStyle name="Normal 5 5 9 2 3" xfId="35024"/>
    <cellStyle name="Normal 5 5 9 3" xfId="5123"/>
    <cellStyle name="Normal 5 5 9 3 2" xfId="17575"/>
    <cellStyle name="Normal 5 5 9 3 2 2" xfId="42450"/>
    <cellStyle name="Normal 5 5 9 3 3" xfId="30017"/>
    <cellStyle name="Normal 5 5 9 4" xfId="13707"/>
    <cellStyle name="Normal 5 5 9 4 2" xfId="38582"/>
    <cellStyle name="Normal 5 5 9 5" xfId="26141"/>
    <cellStyle name="Normal 5 5_Degree data" xfId="2089"/>
    <cellStyle name="Normal 5 6" xfId="169"/>
    <cellStyle name="Normal 5 6 10" xfId="6548"/>
    <cellStyle name="Normal 5 6 10 2" xfId="18997"/>
    <cellStyle name="Normal 5 6 10 2 2" xfId="43872"/>
    <cellStyle name="Normal 5 6 10 3" xfId="31439"/>
    <cellStyle name="Normal 5 6 11" xfId="2716"/>
    <cellStyle name="Normal 5 6 11 2" xfId="15234"/>
    <cellStyle name="Normal 5 6 11 2 2" xfId="40109"/>
    <cellStyle name="Normal 5 6 11 3" xfId="27668"/>
    <cellStyle name="Normal 5 6 12" xfId="12999"/>
    <cellStyle name="Normal 5 6 12 2" xfId="37874"/>
    <cellStyle name="Normal 5 6 13" xfId="25433"/>
    <cellStyle name="Normal 5 6 2" xfId="420"/>
    <cellStyle name="Normal 5 6 2 10" xfId="13235"/>
    <cellStyle name="Normal 5 6 2 10 2" xfId="38110"/>
    <cellStyle name="Normal 5 6 2 11" xfId="25669"/>
    <cellStyle name="Normal 5 6 2 2" xfId="780"/>
    <cellStyle name="Normal 5 6 2 2 2" xfId="1486"/>
    <cellStyle name="Normal 5 6 2 2 2 2" xfId="9590"/>
    <cellStyle name="Normal 5 6 2 2 2 2 2" xfId="22033"/>
    <cellStyle name="Normal 5 6 2 2 2 2 2 2" xfId="46908"/>
    <cellStyle name="Normal 5 6 2 2 2 2 3" xfId="34475"/>
    <cellStyle name="Normal 5 6 2 2 2 3" xfId="4572"/>
    <cellStyle name="Normal 5 6 2 2 2 3 2" xfId="17026"/>
    <cellStyle name="Normal 5 6 2 2 2 3 2 2" xfId="41901"/>
    <cellStyle name="Normal 5 6 2 2 2 3 3" xfId="29468"/>
    <cellStyle name="Normal 5 6 2 2 2 4" xfId="14286"/>
    <cellStyle name="Normal 5 6 2 2 2 4 2" xfId="39161"/>
    <cellStyle name="Normal 5 6 2 2 2 5" xfId="26720"/>
    <cellStyle name="Normal 5 6 2 2 3" xfId="5631"/>
    <cellStyle name="Normal 5 6 2 2 3 2" xfId="10647"/>
    <cellStyle name="Normal 5 6 2 2 3 2 2" xfId="23090"/>
    <cellStyle name="Normal 5 6 2 2 3 2 2 2" xfId="47965"/>
    <cellStyle name="Normal 5 6 2 2 3 2 3" xfId="35532"/>
    <cellStyle name="Normal 5 6 2 2 3 3" xfId="18083"/>
    <cellStyle name="Normal 5 6 2 2 3 3 2" xfId="42958"/>
    <cellStyle name="Normal 5 6 2 2 3 4" xfId="30525"/>
    <cellStyle name="Normal 5 6 2 2 4" xfId="8706"/>
    <cellStyle name="Normal 5 6 2 2 4 2" xfId="21150"/>
    <cellStyle name="Normal 5 6 2 2 4 2 2" xfId="46025"/>
    <cellStyle name="Normal 5 6 2 2 4 3" xfId="33592"/>
    <cellStyle name="Normal 5 6 2 2 5" xfId="12101"/>
    <cellStyle name="Normal 5 6 2 2 5 2" xfId="24535"/>
    <cellStyle name="Normal 5 6 2 2 5 2 2" xfId="49410"/>
    <cellStyle name="Normal 5 6 2 2 5 3" xfId="36977"/>
    <cellStyle name="Normal 5 6 2 2 6" xfId="7183"/>
    <cellStyle name="Normal 5 6 2 2 6 2" xfId="19632"/>
    <cellStyle name="Normal 5 6 2 2 6 2 2" xfId="44507"/>
    <cellStyle name="Normal 5 6 2 2 6 3" xfId="32074"/>
    <cellStyle name="Normal 5 6 2 2 7" xfId="3637"/>
    <cellStyle name="Normal 5 6 2 2 7 2" xfId="16143"/>
    <cellStyle name="Normal 5 6 2 2 7 2 2" xfId="41018"/>
    <cellStyle name="Normal 5 6 2 2 7 3" xfId="28577"/>
    <cellStyle name="Normal 5 6 2 2 8" xfId="13582"/>
    <cellStyle name="Normal 5 6 2 2 8 2" xfId="38457"/>
    <cellStyle name="Normal 5 6 2 2 9" xfId="26016"/>
    <cellStyle name="Normal 5 6 2 3" xfId="1834"/>
    <cellStyle name="Normal 5 6 2 3 2" xfId="4964"/>
    <cellStyle name="Normal 5 6 2 3 2 2" xfId="9981"/>
    <cellStyle name="Normal 5 6 2 3 2 2 2" xfId="22424"/>
    <cellStyle name="Normal 5 6 2 3 2 2 2 2" xfId="47299"/>
    <cellStyle name="Normal 5 6 2 3 2 2 3" xfId="34866"/>
    <cellStyle name="Normal 5 6 2 3 2 3" xfId="17417"/>
    <cellStyle name="Normal 5 6 2 3 2 3 2" xfId="42292"/>
    <cellStyle name="Normal 5 6 2 3 2 4" xfId="29859"/>
    <cellStyle name="Normal 5 6 2 3 3" xfId="5980"/>
    <cellStyle name="Normal 5 6 2 3 3 2" xfId="10995"/>
    <cellStyle name="Normal 5 6 2 3 3 2 2" xfId="23438"/>
    <cellStyle name="Normal 5 6 2 3 3 2 2 2" xfId="48313"/>
    <cellStyle name="Normal 5 6 2 3 3 2 3" xfId="35880"/>
    <cellStyle name="Normal 5 6 2 3 3 3" xfId="18431"/>
    <cellStyle name="Normal 5 6 2 3 3 3 2" xfId="43306"/>
    <cellStyle name="Normal 5 6 2 3 3 4" xfId="30873"/>
    <cellStyle name="Normal 5 6 2 3 4" xfId="8388"/>
    <cellStyle name="Normal 5 6 2 3 4 2" xfId="20832"/>
    <cellStyle name="Normal 5 6 2 3 4 2 2" xfId="45707"/>
    <cellStyle name="Normal 5 6 2 3 4 3" xfId="33274"/>
    <cellStyle name="Normal 5 6 2 3 5" xfId="12449"/>
    <cellStyle name="Normal 5 6 2 3 5 2" xfId="24883"/>
    <cellStyle name="Normal 5 6 2 3 5 2 2" xfId="49758"/>
    <cellStyle name="Normal 5 6 2 3 5 3" xfId="37325"/>
    <cellStyle name="Normal 5 6 2 3 6" xfId="7575"/>
    <cellStyle name="Normal 5 6 2 3 6 2" xfId="20023"/>
    <cellStyle name="Normal 5 6 2 3 6 2 2" xfId="44898"/>
    <cellStyle name="Normal 5 6 2 3 6 3" xfId="32465"/>
    <cellStyle name="Normal 5 6 2 3 7" xfId="3319"/>
    <cellStyle name="Normal 5 6 2 3 7 2" xfId="15825"/>
    <cellStyle name="Normal 5 6 2 3 7 2 2" xfId="40700"/>
    <cellStyle name="Normal 5 6 2 3 7 3" xfId="28259"/>
    <cellStyle name="Normal 5 6 2 3 8" xfId="14634"/>
    <cellStyle name="Normal 5 6 2 3 8 2" xfId="39509"/>
    <cellStyle name="Normal 5 6 2 3 9" xfId="27068"/>
    <cellStyle name="Normal 5 6 2 4" xfId="2338"/>
    <cellStyle name="Normal 5 6 2 4 2" xfId="6362"/>
    <cellStyle name="Normal 5 6 2 4 2 2" xfId="11377"/>
    <cellStyle name="Normal 5 6 2 4 2 2 2" xfId="23820"/>
    <cellStyle name="Normal 5 6 2 4 2 2 2 2" xfId="48695"/>
    <cellStyle name="Normal 5 6 2 4 2 2 3" xfId="36262"/>
    <cellStyle name="Normal 5 6 2 4 2 3" xfId="18813"/>
    <cellStyle name="Normal 5 6 2 4 2 3 2" xfId="43688"/>
    <cellStyle name="Normal 5 6 2 4 2 4" xfId="31255"/>
    <cellStyle name="Normal 5 6 2 4 3" xfId="12831"/>
    <cellStyle name="Normal 5 6 2 4 3 2" xfId="25265"/>
    <cellStyle name="Normal 5 6 2 4 3 2 2" xfId="50140"/>
    <cellStyle name="Normal 5 6 2 4 3 3" xfId="37707"/>
    <cellStyle name="Normal 5 6 2 4 4" xfId="9272"/>
    <cellStyle name="Normal 5 6 2 4 4 2" xfId="21715"/>
    <cellStyle name="Normal 5 6 2 4 4 2 2" xfId="46590"/>
    <cellStyle name="Normal 5 6 2 4 4 3" xfId="34157"/>
    <cellStyle name="Normal 5 6 2 4 5" xfId="4254"/>
    <cellStyle name="Normal 5 6 2 4 5 2" xfId="16708"/>
    <cellStyle name="Normal 5 6 2 4 5 2 2" xfId="41583"/>
    <cellStyle name="Normal 5 6 2 4 5 3" xfId="29150"/>
    <cellStyle name="Normal 5 6 2 4 6" xfId="15016"/>
    <cellStyle name="Normal 5 6 2 4 6 2" xfId="39891"/>
    <cellStyle name="Normal 5 6 2 4 7" xfId="27450"/>
    <cellStyle name="Normal 5 6 2 5" xfId="1173"/>
    <cellStyle name="Normal 5 6 2 5 2" xfId="10334"/>
    <cellStyle name="Normal 5 6 2 5 2 2" xfId="22777"/>
    <cellStyle name="Normal 5 6 2 5 2 2 2" xfId="47652"/>
    <cellStyle name="Normal 5 6 2 5 2 3" xfId="35219"/>
    <cellStyle name="Normal 5 6 2 5 3" xfId="5318"/>
    <cellStyle name="Normal 5 6 2 5 3 2" xfId="17770"/>
    <cellStyle name="Normal 5 6 2 5 3 2 2" xfId="42645"/>
    <cellStyle name="Normal 5 6 2 5 3 3" xfId="30212"/>
    <cellStyle name="Normal 5 6 2 5 4" xfId="13973"/>
    <cellStyle name="Normal 5 6 2 5 4 2" xfId="38848"/>
    <cellStyle name="Normal 5 6 2 5 5" xfId="26407"/>
    <cellStyle name="Normal 5 6 2 6" xfId="7895"/>
    <cellStyle name="Normal 5 6 2 6 2" xfId="20341"/>
    <cellStyle name="Normal 5 6 2 6 2 2" xfId="45216"/>
    <cellStyle name="Normal 5 6 2 6 3" xfId="32783"/>
    <cellStyle name="Normal 5 6 2 7" xfId="11788"/>
    <cellStyle name="Normal 5 6 2 7 2" xfId="24222"/>
    <cellStyle name="Normal 5 6 2 7 2 2" xfId="49097"/>
    <cellStyle name="Normal 5 6 2 7 3" xfId="36664"/>
    <cellStyle name="Normal 5 6 2 8" xfId="6865"/>
    <cellStyle name="Normal 5 6 2 8 2" xfId="19314"/>
    <cellStyle name="Normal 5 6 2 8 2 2" xfId="44189"/>
    <cellStyle name="Normal 5 6 2 8 3" xfId="31756"/>
    <cellStyle name="Normal 5 6 2 9" xfId="2816"/>
    <cellStyle name="Normal 5 6 2 9 2" xfId="15334"/>
    <cellStyle name="Normal 5 6 2 9 2 2" xfId="40209"/>
    <cellStyle name="Normal 5 6 2 9 3" xfId="27768"/>
    <cellStyle name="Normal 5 6 2_Degree data" xfId="2091"/>
    <cellStyle name="Normal 5 6 3" xfId="318"/>
    <cellStyle name="Normal 5 6 3 2" xfId="1485"/>
    <cellStyle name="Normal 5 6 3 2 2" xfId="9172"/>
    <cellStyle name="Normal 5 6 3 2 2 2" xfId="21615"/>
    <cellStyle name="Normal 5 6 3 2 2 2 2" xfId="46490"/>
    <cellStyle name="Normal 5 6 3 2 2 3" xfId="34057"/>
    <cellStyle name="Normal 5 6 3 2 3" xfId="4154"/>
    <cellStyle name="Normal 5 6 3 2 3 2" xfId="16608"/>
    <cellStyle name="Normal 5 6 3 2 3 2 2" xfId="41483"/>
    <cellStyle name="Normal 5 6 3 2 3 3" xfId="29050"/>
    <cellStyle name="Normal 5 6 3 2 4" xfId="14285"/>
    <cellStyle name="Normal 5 6 3 2 4 2" xfId="39160"/>
    <cellStyle name="Normal 5 6 3 2 5" xfId="26719"/>
    <cellStyle name="Normal 5 6 3 3" xfId="5630"/>
    <cellStyle name="Normal 5 6 3 3 2" xfId="10646"/>
    <cellStyle name="Normal 5 6 3 3 2 2" xfId="23089"/>
    <cellStyle name="Normal 5 6 3 3 2 2 2" xfId="47964"/>
    <cellStyle name="Normal 5 6 3 3 2 3" xfId="35531"/>
    <cellStyle name="Normal 5 6 3 3 3" xfId="18082"/>
    <cellStyle name="Normal 5 6 3 3 3 2" xfId="42957"/>
    <cellStyle name="Normal 5 6 3 3 4" xfId="30524"/>
    <cellStyle name="Normal 5 6 3 4" xfId="8288"/>
    <cellStyle name="Normal 5 6 3 4 2" xfId="20732"/>
    <cellStyle name="Normal 5 6 3 4 2 2" xfId="45607"/>
    <cellStyle name="Normal 5 6 3 4 3" xfId="33174"/>
    <cellStyle name="Normal 5 6 3 5" xfId="12100"/>
    <cellStyle name="Normal 5 6 3 5 2" xfId="24534"/>
    <cellStyle name="Normal 5 6 3 5 2 2" xfId="49409"/>
    <cellStyle name="Normal 5 6 3 5 3" xfId="36976"/>
    <cellStyle name="Normal 5 6 3 6" xfId="6765"/>
    <cellStyle name="Normal 5 6 3 6 2" xfId="19214"/>
    <cellStyle name="Normal 5 6 3 6 2 2" xfId="44089"/>
    <cellStyle name="Normal 5 6 3 6 3" xfId="31656"/>
    <cellStyle name="Normal 5 6 3 7" xfId="3219"/>
    <cellStyle name="Normal 5 6 3 7 2" xfId="15725"/>
    <cellStyle name="Normal 5 6 3 7 2 2" xfId="40600"/>
    <cellStyle name="Normal 5 6 3 7 3" xfId="28159"/>
    <cellStyle name="Normal 5 6 3 8" xfId="13135"/>
    <cellStyle name="Normal 5 6 3 8 2" xfId="38010"/>
    <cellStyle name="Normal 5 6 3 9" xfId="25569"/>
    <cellStyle name="Normal 5 6 4" xfId="679"/>
    <cellStyle name="Normal 5 6 4 2" xfId="1833"/>
    <cellStyle name="Normal 5 6 4 2 2" xfId="9589"/>
    <cellStyle name="Normal 5 6 4 2 2 2" xfId="22032"/>
    <cellStyle name="Normal 5 6 4 2 2 2 2" xfId="46907"/>
    <cellStyle name="Normal 5 6 4 2 2 3" xfId="34474"/>
    <cellStyle name="Normal 5 6 4 2 3" xfId="4571"/>
    <cellStyle name="Normal 5 6 4 2 3 2" xfId="17025"/>
    <cellStyle name="Normal 5 6 4 2 3 2 2" xfId="41900"/>
    <cellStyle name="Normal 5 6 4 2 3 3" xfId="29467"/>
    <cellStyle name="Normal 5 6 4 2 4" xfId="14633"/>
    <cellStyle name="Normal 5 6 4 2 4 2" xfId="39508"/>
    <cellStyle name="Normal 5 6 4 2 5" xfId="27067"/>
    <cellStyle name="Normal 5 6 4 3" xfId="5979"/>
    <cellStyle name="Normal 5 6 4 3 2" xfId="10994"/>
    <cellStyle name="Normal 5 6 4 3 2 2" xfId="23437"/>
    <cellStyle name="Normal 5 6 4 3 2 2 2" xfId="48312"/>
    <cellStyle name="Normal 5 6 4 3 2 3" xfId="35879"/>
    <cellStyle name="Normal 5 6 4 3 3" xfId="18430"/>
    <cellStyle name="Normal 5 6 4 3 3 2" xfId="43305"/>
    <cellStyle name="Normal 5 6 4 3 4" xfId="30872"/>
    <cellStyle name="Normal 5 6 4 4" xfId="8705"/>
    <cellStyle name="Normal 5 6 4 4 2" xfId="21149"/>
    <cellStyle name="Normal 5 6 4 4 2 2" xfId="46024"/>
    <cellStyle name="Normal 5 6 4 4 3" xfId="33591"/>
    <cellStyle name="Normal 5 6 4 5" xfId="12448"/>
    <cellStyle name="Normal 5 6 4 5 2" xfId="24882"/>
    <cellStyle name="Normal 5 6 4 5 2 2" xfId="49757"/>
    <cellStyle name="Normal 5 6 4 5 3" xfId="37324"/>
    <cellStyle name="Normal 5 6 4 6" xfId="7182"/>
    <cellStyle name="Normal 5 6 4 6 2" xfId="19631"/>
    <cellStyle name="Normal 5 6 4 6 2 2" xfId="44506"/>
    <cellStyle name="Normal 5 6 4 6 3" xfId="32073"/>
    <cellStyle name="Normal 5 6 4 7" xfId="3636"/>
    <cellStyle name="Normal 5 6 4 7 2" xfId="16142"/>
    <cellStyle name="Normal 5 6 4 7 2 2" xfId="41017"/>
    <cellStyle name="Normal 5 6 4 7 3" xfId="28576"/>
    <cellStyle name="Normal 5 6 4 8" xfId="13482"/>
    <cellStyle name="Normal 5 6 4 8 2" xfId="38357"/>
    <cellStyle name="Normal 5 6 4 9" xfId="25916"/>
    <cellStyle name="Normal 5 6 5" xfId="2236"/>
    <cellStyle name="Normal 5 6 5 2" xfId="4864"/>
    <cellStyle name="Normal 5 6 5 2 2" xfId="9881"/>
    <cellStyle name="Normal 5 6 5 2 2 2" xfId="22324"/>
    <cellStyle name="Normal 5 6 5 2 2 2 2" xfId="47199"/>
    <cellStyle name="Normal 5 6 5 2 2 3" xfId="34766"/>
    <cellStyle name="Normal 5 6 5 2 3" xfId="17317"/>
    <cellStyle name="Normal 5 6 5 2 3 2" xfId="42192"/>
    <cellStyle name="Normal 5 6 5 2 4" xfId="29759"/>
    <cellStyle name="Normal 5 6 5 3" xfId="6262"/>
    <cellStyle name="Normal 5 6 5 3 2" xfId="11277"/>
    <cellStyle name="Normal 5 6 5 3 2 2" xfId="23720"/>
    <cellStyle name="Normal 5 6 5 3 2 2 2" xfId="48595"/>
    <cellStyle name="Normal 5 6 5 3 2 3" xfId="36162"/>
    <cellStyle name="Normal 5 6 5 3 3" xfId="18713"/>
    <cellStyle name="Normal 5 6 5 3 3 2" xfId="43588"/>
    <cellStyle name="Normal 5 6 5 3 4" xfId="31155"/>
    <cellStyle name="Normal 5 6 5 4" xfId="8069"/>
    <cellStyle name="Normal 5 6 5 4 2" xfId="20515"/>
    <cellStyle name="Normal 5 6 5 4 2 2" xfId="45390"/>
    <cellStyle name="Normal 5 6 5 4 3" xfId="32957"/>
    <cellStyle name="Normal 5 6 5 5" xfId="12731"/>
    <cellStyle name="Normal 5 6 5 5 2" xfId="25165"/>
    <cellStyle name="Normal 5 6 5 5 2 2" xfId="50040"/>
    <cellStyle name="Normal 5 6 5 5 3" xfId="37607"/>
    <cellStyle name="Normal 5 6 5 6" xfId="7475"/>
    <cellStyle name="Normal 5 6 5 6 2" xfId="19923"/>
    <cellStyle name="Normal 5 6 5 6 2 2" xfId="44798"/>
    <cellStyle name="Normal 5 6 5 6 3" xfId="32365"/>
    <cellStyle name="Normal 5 6 5 7" xfId="2998"/>
    <cellStyle name="Normal 5 6 5 7 2" xfId="15508"/>
    <cellStyle name="Normal 5 6 5 7 2 2" xfId="40383"/>
    <cellStyle name="Normal 5 6 5 7 3" xfId="27942"/>
    <cellStyle name="Normal 5 6 5 8" xfId="14916"/>
    <cellStyle name="Normal 5 6 5 8 2" xfId="39791"/>
    <cellStyle name="Normal 5 6 5 9" xfId="27350"/>
    <cellStyle name="Normal 5 6 6" xfId="1073"/>
    <cellStyle name="Normal 5 6 6 2" xfId="8955"/>
    <cellStyle name="Normal 5 6 6 2 2" xfId="21398"/>
    <cellStyle name="Normal 5 6 6 2 2 2" xfId="46273"/>
    <cellStyle name="Normal 5 6 6 2 3" xfId="33840"/>
    <cellStyle name="Normal 5 6 6 3" xfId="3937"/>
    <cellStyle name="Normal 5 6 6 3 2" xfId="16391"/>
    <cellStyle name="Normal 5 6 6 3 2 2" xfId="41266"/>
    <cellStyle name="Normal 5 6 6 3 3" xfId="28833"/>
    <cellStyle name="Normal 5 6 6 4" xfId="13873"/>
    <cellStyle name="Normal 5 6 6 4 2" xfId="38748"/>
    <cellStyle name="Normal 5 6 6 5" xfId="26307"/>
    <cellStyle name="Normal 5 6 7" xfId="5218"/>
    <cellStyle name="Normal 5 6 7 2" xfId="10234"/>
    <cellStyle name="Normal 5 6 7 2 2" xfId="22677"/>
    <cellStyle name="Normal 5 6 7 2 2 2" xfId="47552"/>
    <cellStyle name="Normal 5 6 7 2 3" xfId="35119"/>
    <cellStyle name="Normal 5 6 7 3" xfId="17670"/>
    <cellStyle name="Normal 5 6 7 3 2" xfId="42545"/>
    <cellStyle name="Normal 5 6 7 4" xfId="30112"/>
    <cellStyle name="Normal 5 6 8" xfId="7795"/>
    <cellStyle name="Normal 5 6 8 2" xfId="20241"/>
    <cellStyle name="Normal 5 6 8 2 2" xfId="45116"/>
    <cellStyle name="Normal 5 6 8 3" xfId="32683"/>
    <cellStyle name="Normal 5 6 9" xfId="11688"/>
    <cellStyle name="Normal 5 6 9 2" xfId="24122"/>
    <cellStyle name="Normal 5 6 9 2 2" xfId="48997"/>
    <cellStyle name="Normal 5 6 9 3" xfId="36564"/>
    <cellStyle name="Normal 5 6_Degree data" xfId="2068"/>
    <cellStyle name="Normal 5 7" xfId="528"/>
    <cellStyle name="Normal 5 7 10" xfId="2921"/>
    <cellStyle name="Normal 5 7 10 2" xfId="15439"/>
    <cellStyle name="Normal 5 7 10 2 2" xfId="40314"/>
    <cellStyle name="Normal 5 7 10 3" xfId="27873"/>
    <cellStyle name="Normal 5 7 11" xfId="13340"/>
    <cellStyle name="Normal 5 7 11 2" xfId="38215"/>
    <cellStyle name="Normal 5 7 12" xfId="25774"/>
    <cellStyle name="Normal 5 7 2" xfId="886"/>
    <cellStyle name="Normal 5 7 2 2" xfId="1487"/>
    <cellStyle name="Normal 5 7 2 2 2" xfId="9377"/>
    <cellStyle name="Normal 5 7 2 2 2 2" xfId="21820"/>
    <cellStyle name="Normal 5 7 2 2 2 2 2" xfId="46695"/>
    <cellStyle name="Normal 5 7 2 2 2 3" xfId="34262"/>
    <cellStyle name="Normal 5 7 2 2 3" xfId="4359"/>
    <cellStyle name="Normal 5 7 2 2 3 2" xfId="16813"/>
    <cellStyle name="Normal 5 7 2 2 3 2 2" xfId="41688"/>
    <cellStyle name="Normal 5 7 2 2 3 3" xfId="29255"/>
    <cellStyle name="Normal 5 7 2 2 4" xfId="14287"/>
    <cellStyle name="Normal 5 7 2 2 4 2" xfId="39162"/>
    <cellStyle name="Normal 5 7 2 2 5" xfId="26721"/>
    <cellStyle name="Normal 5 7 2 3" xfId="5632"/>
    <cellStyle name="Normal 5 7 2 3 2" xfId="10648"/>
    <cellStyle name="Normal 5 7 2 3 2 2" xfId="23091"/>
    <cellStyle name="Normal 5 7 2 3 2 2 2" xfId="47966"/>
    <cellStyle name="Normal 5 7 2 3 2 3" xfId="35533"/>
    <cellStyle name="Normal 5 7 2 3 3" xfId="18084"/>
    <cellStyle name="Normal 5 7 2 3 3 2" xfId="42959"/>
    <cellStyle name="Normal 5 7 2 3 4" xfId="30526"/>
    <cellStyle name="Normal 5 7 2 4" xfId="8493"/>
    <cellStyle name="Normal 5 7 2 4 2" xfId="20937"/>
    <cellStyle name="Normal 5 7 2 4 2 2" xfId="45812"/>
    <cellStyle name="Normal 5 7 2 4 3" xfId="33379"/>
    <cellStyle name="Normal 5 7 2 5" xfId="12102"/>
    <cellStyle name="Normal 5 7 2 5 2" xfId="24536"/>
    <cellStyle name="Normal 5 7 2 5 2 2" xfId="49411"/>
    <cellStyle name="Normal 5 7 2 5 3" xfId="36978"/>
    <cellStyle name="Normal 5 7 2 6" xfId="6970"/>
    <cellStyle name="Normal 5 7 2 6 2" xfId="19419"/>
    <cellStyle name="Normal 5 7 2 6 2 2" xfId="44294"/>
    <cellStyle name="Normal 5 7 2 6 3" xfId="31861"/>
    <cellStyle name="Normal 5 7 2 7" xfId="3424"/>
    <cellStyle name="Normal 5 7 2 7 2" xfId="15930"/>
    <cellStyle name="Normal 5 7 2 7 2 2" xfId="40805"/>
    <cellStyle name="Normal 5 7 2 7 3" xfId="28364"/>
    <cellStyle name="Normal 5 7 2 8" xfId="13687"/>
    <cellStyle name="Normal 5 7 2 8 2" xfId="38562"/>
    <cellStyle name="Normal 5 7 2 9" xfId="26121"/>
    <cellStyle name="Normal 5 7 3" xfId="1835"/>
    <cellStyle name="Normal 5 7 3 2" xfId="4573"/>
    <cellStyle name="Normal 5 7 3 2 2" xfId="9591"/>
    <cellStyle name="Normal 5 7 3 2 2 2" xfId="22034"/>
    <cellStyle name="Normal 5 7 3 2 2 2 2" xfId="46909"/>
    <cellStyle name="Normal 5 7 3 2 2 3" xfId="34476"/>
    <cellStyle name="Normal 5 7 3 2 3" xfId="17027"/>
    <cellStyle name="Normal 5 7 3 2 3 2" xfId="41902"/>
    <cellStyle name="Normal 5 7 3 2 4" xfId="29469"/>
    <cellStyle name="Normal 5 7 3 3" xfId="5981"/>
    <cellStyle name="Normal 5 7 3 3 2" xfId="10996"/>
    <cellStyle name="Normal 5 7 3 3 2 2" xfId="23439"/>
    <cellStyle name="Normal 5 7 3 3 2 2 2" xfId="48314"/>
    <cellStyle name="Normal 5 7 3 3 2 3" xfId="35881"/>
    <cellStyle name="Normal 5 7 3 3 3" xfId="18432"/>
    <cellStyle name="Normal 5 7 3 3 3 2" xfId="43307"/>
    <cellStyle name="Normal 5 7 3 3 4" xfId="30874"/>
    <cellStyle name="Normal 5 7 3 4" xfId="8707"/>
    <cellStyle name="Normal 5 7 3 4 2" xfId="21151"/>
    <cellStyle name="Normal 5 7 3 4 2 2" xfId="46026"/>
    <cellStyle name="Normal 5 7 3 4 3" xfId="33593"/>
    <cellStyle name="Normal 5 7 3 5" xfId="12450"/>
    <cellStyle name="Normal 5 7 3 5 2" xfId="24884"/>
    <cellStyle name="Normal 5 7 3 5 2 2" xfId="49759"/>
    <cellStyle name="Normal 5 7 3 5 3" xfId="37326"/>
    <cellStyle name="Normal 5 7 3 6" xfId="7184"/>
    <cellStyle name="Normal 5 7 3 6 2" xfId="19633"/>
    <cellStyle name="Normal 5 7 3 6 2 2" xfId="44508"/>
    <cellStyle name="Normal 5 7 3 6 3" xfId="32075"/>
    <cellStyle name="Normal 5 7 3 7" xfId="3638"/>
    <cellStyle name="Normal 5 7 3 7 2" xfId="16144"/>
    <cellStyle name="Normal 5 7 3 7 2 2" xfId="41019"/>
    <cellStyle name="Normal 5 7 3 7 3" xfId="28578"/>
    <cellStyle name="Normal 5 7 3 8" xfId="14635"/>
    <cellStyle name="Normal 5 7 3 8 2" xfId="39510"/>
    <cellStyle name="Normal 5 7 3 9" xfId="27069"/>
    <cellStyle name="Normal 5 7 4" xfId="2446"/>
    <cellStyle name="Normal 5 7 4 2" xfId="5069"/>
    <cellStyle name="Normal 5 7 4 2 2" xfId="10086"/>
    <cellStyle name="Normal 5 7 4 2 2 2" xfId="22529"/>
    <cellStyle name="Normal 5 7 4 2 2 2 2" xfId="47404"/>
    <cellStyle name="Normal 5 7 4 2 2 3" xfId="34971"/>
    <cellStyle name="Normal 5 7 4 2 3" xfId="17522"/>
    <cellStyle name="Normal 5 7 4 2 3 2" xfId="42397"/>
    <cellStyle name="Normal 5 7 4 2 4" xfId="29964"/>
    <cellStyle name="Normal 5 7 4 3" xfId="6467"/>
    <cellStyle name="Normal 5 7 4 3 2" xfId="11482"/>
    <cellStyle name="Normal 5 7 4 3 2 2" xfId="23925"/>
    <cellStyle name="Normal 5 7 4 3 2 2 2" xfId="48800"/>
    <cellStyle name="Normal 5 7 4 3 2 3" xfId="36367"/>
    <cellStyle name="Normal 5 7 4 3 3" xfId="18918"/>
    <cellStyle name="Normal 5 7 4 3 3 2" xfId="43793"/>
    <cellStyle name="Normal 5 7 4 3 4" xfId="31360"/>
    <cellStyle name="Normal 5 7 4 4" xfId="8174"/>
    <cellStyle name="Normal 5 7 4 4 2" xfId="20620"/>
    <cellStyle name="Normal 5 7 4 4 2 2" xfId="45495"/>
    <cellStyle name="Normal 5 7 4 4 3" xfId="33062"/>
    <cellStyle name="Normal 5 7 4 5" xfId="12936"/>
    <cellStyle name="Normal 5 7 4 5 2" xfId="25370"/>
    <cellStyle name="Normal 5 7 4 5 2 2" xfId="50245"/>
    <cellStyle name="Normal 5 7 4 5 3" xfId="37812"/>
    <cellStyle name="Normal 5 7 4 6" xfId="7680"/>
    <cellStyle name="Normal 5 7 4 6 2" xfId="20128"/>
    <cellStyle name="Normal 5 7 4 6 2 2" xfId="45003"/>
    <cellStyle name="Normal 5 7 4 6 3" xfId="32570"/>
    <cellStyle name="Normal 5 7 4 7" xfId="3104"/>
    <cellStyle name="Normal 5 7 4 7 2" xfId="15613"/>
    <cellStyle name="Normal 5 7 4 7 2 2" xfId="40488"/>
    <cellStyle name="Normal 5 7 4 7 3" xfId="28047"/>
    <cellStyle name="Normal 5 7 4 8" xfId="15121"/>
    <cellStyle name="Normal 5 7 4 8 2" xfId="39996"/>
    <cellStyle name="Normal 5 7 4 9" xfId="27555"/>
    <cellStyle name="Normal 5 7 5" xfId="1278"/>
    <cellStyle name="Normal 5 7 5 2" xfId="9060"/>
    <cellStyle name="Normal 5 7 5 2 2" xfId="21503"/>
    <cellStyle name="Normal 5 7 5 2 2 2" xfId="46378"/>
    <cellStyle name="Normal 5 7 5 2 3" xfId="33945"/>
    <cellStyle name="Normal 5 7 5 3" xfId="4042"/>
    <cellStyle name="Normal 5 7 5 3 2" xfId="16496"/>
    <cellStyle name="Normal 5 7 5 3 2 2" xfId="41371"/>
    <cellStyle name="Normal 5 7 5 3 3" xfId="28938"/>
    <cellStyle name="Normal 5 7 5 4" xfId="14078"/>
    <cellStyle name="Normal 5 7 5 4 2" xfId="38953"/>
    <cellStyle name="Normal 5 7 5 5" xfId="26512"/>
    <cellStyle name="Normal 5 7 6" xfId="5423"/>
    <cellStyle name="Normal 5 7 6 2" xfId="10439"/>
    <cellStyle name="Normal 5 7 6 2 2" xfId="22882"/>
    <cellStyle name="Normal 5 7 6 2 2 2" xfId="47757"/>
    <cellStyle name="Normal 5 7 6 2 3" xfId="35324"/>
    <cellStyle name="Normal 5 7 6 3" xfId="17875"/>
    <cellStyle name="Normal 5 7 6 3 2" xfId="42750"/>
    <cellStyle name="Normal 5 7 6 4" xfId="30317"/>
    <cellStyle name="Normal 5 7 7" xfId="8000"/>
    <cellStyle name="Normal 5 7 7 2" xfId="20446"/>
    <cellStyle name="Normal 5 7 7 2 2" xfId="45321"/>
    <cellStyle name="Normal 5 7 7 3" xfId="32888"/>
    <cellStyle name="Normal 5 7 8" xfId="11893"/>
    <cellStyle name="Normal 5 7 8 2" xfId="24327"/>
    <cellStyle name="Normal 5 7 8 2 2" xfId="49202"/>
    <cellStyle name="Normal 5 7 8 3" xfId="36769"/>
    <cellStyle name="Normal 5 7 9" xfId="6653"/>
    <cellStyle name="Normal 5 7 9 2" xfId="19102"/>
    <cellStyle name="Normal 5 7 9 2 2" xfId="43977"/>
    <cellStyle name="Normal 5 7 9 3" xfId="31544"/>
    <cellStyle name="Normal 5 7_Degree data" xfId="2022"/>
    <cellStyle name="Normal 5 8" xfId="201"/>
    <cellStyle name="Normal 5 8 10" xfId="13031"/>
    <cellStyle name="Normal 5 8 10 2" xfId="37906"/>
    <cellStyle name="Normal 5 8 11" xfId="25465"/>
    <cellStyle name="Normal 5 8 2" xfId="568"/>
    <cellStyle name="Normal 5 8 2 2" xfId="1488"/>
    <cellStyle name="Normal 5 8 2 2 2" xfId="9592"/>
    <cellStyle name="Normal 5 8 2 2 2 2" xfId="22035"/>
    <cellStyle name="Normal 5 8 2 2 2 2 2" xfId="46910"/>
    <cellStyle name="Normal 5 8 2 2 2 3" xfId="34477"/>
    <cellStyle name="Normal 5 8 2 2 3" xfId="4574"/>
    <cellStyle name="Normal 5 8 2 2 3 2" xfId="17028"/>
    <cellStyle name="Normal 5 8 2 2 3 2 2" xfId="41903"/>
    <cellStyle name="Normal 5 8 2 2 3 3" xfId="29470"/>
    <cellStyle name="Normal 5 8 2 2 4" xfId="14288"/>
    <cellStyle name="Normal 5 8 2 2 4 2" xfId="39163"/>
    <cellStyle name="Normal 5 8 2 2 5" xfId="26722"/>
    <cellStyle name="Normal 5 8 2 3" xfId="5633"/>
    <cellStyle name="Normal 5 8 2 3 2" xfId="10649"/>
    <cellStyle name="Normal 5 8 2 3 2 2" xfId="23092"/>
    <cellStyle name="Normal 5 8 2 3 2 2 2" xfId="47967"/>
    <cellStyle name="Normal 5 8 2 3 2 3" xfId="35534"/>
    <cellStyle name="Normal 5 8 2 3 3" xfId="18085"/>
    <cellStyle name="Normal 5 8 2 3 3 2" xfId="42960"/>
    <cellStyle name="Normal 5 8 2 3 4" xfId="30527"/>
    <cellStyle name="Normal 5 8 2 4" xfId="8708"/>
    <cellStyle name="Normal 5 8 2 4 2" xfId="21152"/>
    <cellStyle name="Normal 5 8 2 4 2 2" xfId="46027"/>
    <cellStyle name="Normal 5 8 2 4 3" xfId="33594"/>
    <cellStyle name="Normal 5 8 2 5" xfId="12103"/>
    <cellStyle name="Normal 5 8 2 5 2" xfId="24537"/>
    <cellStyle name="Normal 5 8 2 5 2 2" xfId="49412"/>
    <cellStyle name="Normal 5 8 2 5 3" xfId="36979"/>
    <cellStyle name="Normal 5 8 2 6" xfId="7185"/>
    <cellStyle name="Normal 5 8 2 6 2" xfId="19634"/>
    <cellStyle name="Normal 5 8 2 6 2 2" xfId="44509"/>
    <cellStyle name="Normal 5 8 2 6 3" xfId="32076"/>
    <cellStyle name="Normal 5 8 2 7" xfId="3639"/>
    <cellStyle name="Normal 5 8 2 7 2" xfId="16145"/>
    <cellStyle name="Normal 5 8 2 7 2 2" xfId="41020"/>
    <cellStyle name="Normal 5 8 2 7 3" xfId="28579"/>
    <cellStyle name="Normal 5 8 2 8" xfId="13378"/>
    <cellStyle name="Normal 5 8 2 8 2" xfId="38253"/>
    <cellStyle name="Normal 5 8 2 9" xfId="25812"/>
    <cellStyle name="Normal 5 8 3" xfId="1836"/>
    <cellStyle name="Normal 5 8 3 2" xfId="4760"/>
    <cellStyle name="Normal 5 8 3 2 2" xfId="9777"/>
    <cellStyle name="Normal 5 8 3 2 2 2" xfId="22220"/>
    <cellStyle name="Normal 5 8 3 2 2 2 2" xfId="47095"/>
    <cellStyle name="Normal 5 8 3 2 2 3" xfId="34662"/>
    <cellStyle name="Normal 5 8 3 2 3" xfId="17213"/>
    <cellStyle name="Normal 5 8 3 2 3 2" xfId="42088"/>
    <cellStyle name="Normal 5 8 3 2 4" xfId="29655"/>
    <cellStyle name="Normal 5 8 3 3" xfId="5982"/>
    <cellStyle name="Normal 5 8 3 3 2" xfId="10997"/>
    <cellStyle name="Normal 5 8 3 3 2 2" xfId="23440"/>
    <cellStyle name="Normal 5 8 3 3 2 2 2" xfId="48315"/>
    <cellStyle name="Normal 5 8 3 3 2 3" xfId="35882"/>
    <cellStyle name="Normal 5 8 3 3 3" xfId="18433"/>
    <cellStyle name="Normal 5 8 3 3 3 2" xfId="43308"/>
    <cellStyle name="Normal 5 8 3 3 4" xfId="30875"/>
    <cellStyle name="Normal 5 8 3 4" xfId="8870"/>
    <cellStyle name="Normal 5 8 3 4 2" xfId="21313"/>
    <cellStyle name="Normal 5 8 3 4 2 2" xfId="46188"/>
    <cellStyle name="Normal 5 8 3 4 3" xfId="33755"/>
    <cellStyle name="Normal 5 8 3 5" xfId="12451"/>
    <cellStyle name="Normal 5 8 3 5 2" xfId="24885"/>
    <cellStyle name="Normal 5 8 3 5 2 2" xfId="49760"/>
    <cellStyle name="Normal 5 8 3 5 3" xfId="37327"/>
    <cellStyle name="Normal 5 8 3 6" xfId="7371"/>
    <cellStyle name="Normal 5 8 3 6 2" xfId="19819"/>
    <cellStyle name="Normal 5 8 3 6 2 2" xfId="44694"/>
    <cellStyle name="Normal 5 8 3 6 3" xfId="32261"/>
    <cellStyle name="Normal 5 8 3 7" xfId="3852"/>
    <cellStyle name="Normal 5 8 3 7 2" xfId="16306"/>
    <cellStyle name="Normal 5 8 3 7 2 2" xfId="41181"/>
    <cellStyle name="Normal 5 8 3 7 3" xfId="28748"/>
    <cellStyle name="Normal 5 8 3 8" xfId="14636"/>
    <cellStyle name="Normal 5 8 3 8 2" xfId="39511"/>
    <cellStyle name="Normal 5 8 3 9" xfId="27070"/>
    <cellStyle name="Normal 5 8 4" xfId="2119"/>
    <cellStyle name="Normal 5 8 4 2" xfId="6158"/>
    <cellStyle name="Normal 5 8 4 2 2" xfId="11173"/>
    <cellStyle name="Normal 5 8 4 2 2 2" xfId="23616"/>
    <cellStyle name="Normal 5 8 4 2 2 2 2" xfId="48491"/>
    <cellStyle name="Normal 5 8 4 2 2 3" xfId="36058"/>
    <cellStyle name="Normal 5 8 4 2 3" xfId="18609"/>
    <cellStyle name="Normal 5 8 4 2 3 2" xfId="43484"/>
    <cellStyle name="Normal 5 8 4 2 4" xfId="31051"/>
    <cellStyle name="Normal 5 8 4 3" xfId="12627"/>
    <cellStyle name="Normal 5 8 4 3 2" xfId="25061"/>
    <cellStyle name="Normal 5 8 4 3 2 2" xfId="49936"/>
    <cellStyle name="Normal 5 8 4 3 3" xfId="37503"/>
    <cellStyle name="Normal 5 8 4 4" xfId="9068"/>
    <cellStyle name="Normal 5 8 4 4 2" xfId="21511"/>
    <cellStyle name="Normal 5 8 4 4 2 2" xfId="46386"/>
    <cellStyle name="Normal 5 8 4 4 3" xfId="33953"/>
    <cellStyle name="Normal 5 8 4 5" xfId="4050"/>
    <cellStyle name="Normal 5 8 4 5 2" xfId="16504"/>
    <cellStyle name="Normal 5 8 4 5 2 2" xfId="41379"/>
    <cellStyle name="Normal 5 8 4 5 3" xfId="28946"/>
    <cellStyle name="Normal 5 8 4 6" xfId="14812"/>
    <cellStyle name="Normal 5 8 4 6 2" xfId="39687"/>
    <cellStyle name="Normal 5 8 4 7" xfId="27246"/>
    <cellStyle name="Normal 5 8 5" xfId="969"/>
    <cellStyle name="Normal 5 8 5 2" xfId="10128"/>
    <cellStyle name="Normal 5 8 5 2 2" xfId="22571"/>
    <cellStyle name="Normal 5 8 5 2 2 2" xfId="47446"/>
    <cellStyle name="Normal 5 8 5 2 3" xfId="35013"/>
    <cellStyle name="Normal 5 8 5 3" xfId="5112"/>
    <cellStyle name="Normal 5 8 5 3 2" xfId="17564"/>
    <cellStyle name="Normal 5 8 5 3 2 2" xfId="42439"/>
    <cellStyle name="Normal 5 8 5 3 3" xfId="30006"/>
    <cellStyle name="Normal 5 8 5 4" xfId="13769"/>
    <cellStyle name="Normal 5 8 5 4 2" xfId="38644"/>
    <cellStyle name="Normal 5 8 5 5" xfId="26203"/>
    <cellStyle name="Normal 5 8 6" xfId="8184"/>
    <cellStyle name="Normal 5 8 6 2" xfId="20628"/>
    <cellStyle name="Normal 5 8 6 2 2" xfId="45503"/>
    <cellStyle name="Normal 5 8 6 3" xfId="33070"/>
    <cellStyle name="Normal 5 8 7" xfId="11584"/>
    <cellStyle name="Normal 5 8 7 2" xfId="24018"/>
    <cellStyle name="Normal 5 8 7 2 2" xfId="48893"/>
    <cellStyle name="Normal 5 8 7 3" xfId="36460"/>
    <cellStyle name="Normal 5 8 8" xfId="6661"/>
    <cellStyle name="Normal 5 8 8 2" xfId="19110"/>
    <cellStyle name="Normal 5 8 8 2 2" xfId="43985"/>
    <cellStyle name="Normal 5 8 8 3" xfId="31552"/>
    <cellStyle name="Normal 5 8 9" xfId="3115"/>
    <cellStyle name="Normal 5 8 9 2" xfId="15621"/>
    <cellStyle name="Normal 5 8 9 2 2" xfId="40496"/>
    <cellStyle name="Normal 5 8 9 3" xfId="28055"/>
    <cellStyle name="Normal 5 8_Degree data" xfId="2453"/>
    <cellStyle name="Normal 5 9" xfId="536"/>
    <cellStyle name="Normal 5 9 2" xfId="1446"/>
    <cellStyle name="Normal 5 9 2 2" xfId="9550"/>
    <cellStyle name="Normal 5 9 2 2 2" xfId="21993"/>
    <cellStyle name="Normal 5 9 2 2 2 2" xfId="46868"/>
    <cellStyle name="Normal 5 9 2 2 3" xfId="34435"/>
    <cellStyle name="Normal 5 9 2 3" xfId="4532"/>
    <cellStyle name="Normal 5 9 2 3 2" xfId="16986"/>
    <cellStyle name="Normal 5 9 2 3 2 2" xfId="41861"/>
    <cellStyle name="Normal 5 9 2 3 3" xfId="29428"/>
    <cellStyle name="Normal 5 9 2 4" xfId="14246"/>
    <cellStyle name="Normal 5 9 2 4 2" xfId="39121"/>
    <cellStyle name="Normal 5 9 2 5" xfId="26680"/>
    <cellStyle name="Normal 5 9 3" xfId="5591"/>
    <cellStyle name="Normal 5 9 3 2" xfId="10607"/>
    <cellStyle name="Normal 5 9 3 2 2" xfId="23050"/>
    <cellStyle name="Normal 5 9 3 2 2 2" xfId="47925"/>
    <cellStyle name="Normal 5 9 3 2 3" xfId="35492"/>
    <cellStyle name="Normal 5 9 3 3" xfId="18043"/>
    <cellStyle name="Normal 5 9 3 3 2" xfId="42918"/>
    <cellStyle name="Normal 5 9 3 4" xfId="30485"/>
    <cellStyle name="Normal 5 9 4" xfId="8666"/>
    <cellStyle name="Normal 5 9 4 2" xfId="21110"/>
    <cellStyle name="Normal 5 9 4 2 2" xfId="45985"/>
    <cellStyle name="Normal 5 9 4 3" xfId="33552"/>
    <cellStyle name="Normal 5 9 5" xfId="12061"/>
    <cellStyle name="Normal 5 9 5 2" xfId="24495"/>
    <cellStyle name="Normal 5 9 5 2 2" xfId="49370"/>
    <cellStyle name="Normal 5 9 5 3" xfId="36937"/>
    <cellStyle name="Normal 5 9 6" xfId="7143"/>
    <cellStyle name="Normal 5 9 6 2" xfId="19592"/>
    <cellStyle name="Normal 5 9 6 2 2" xfId="44467"/>
    <cellStyle name="Normal 5 9 6 3" xfId="32034"/>
    <cellStyle name="Normal 5 9 7" xfId="3597"/>
    <cellStyle name="Normal 5 9 7 2" xfId="16103"/>
    <cellStyle name="Normal 5 9 7 2 2" xfId="40978"/>
    <cellStyle name="Normal 5 9 7 3" xfId="28537"/>
    <cellStyle name="Normal 5 9 8" xfId="13346"/>
    <cellStyle name="Normal 5 9 8 2" xfId="38221"/>
    <cellStyle name="Normal 5 9 9" xfId="25780"/>
    <cellStyle name="Normal 5_Degree data" xfId="2085"/>
    <cellStyle name="Normal 50" xfId="56"/>
    <cellStyle name="Normal 51" xfId="57"/>
    <cellStyle name="Normal 52" xfId="47"/>
    <cellStyle name="Normal 53" xfId="110"/>
    <cellStyle name="Normal 54" xfId="111"/>
    <cellStyle name="Normal 55" xfId="112"/>
    <cellStyle name="Normal 56" xfId="85"/>
    <cellStyle name="Normal 57" xfId="60"/>
    <cellStyle name="Normal 57 10" xfId="520"/>
    <cellStyle name="Normal 57 10 10" xfId="2914"/>
    <cellStyle name="Normal 57 10 10 2" xfId="15432"/>
    <cellStyle name="Normal 57 10 10 2 2" xfId="40307"/>
    <cellStyle name="Normal 57 10 10 3" xfId="27866"/>
    <cellStyle name="Normal 57 10 11" xfId="13333"/>
    <cellStyle name="Normal 57 10 11 2" xfId="38208"/>
    <cellStyle name="Normal 57 10 12" xfId="25767"/>
    <cellStyle name="Normal 57 10 2" xfId="879"/>
    <cellStyle name="Normal 57 10 2 2" xfId="1490"/>
    <cellStyle name="Normal 57 10 2 2 2" xfId="9370"/>
    <cellStyle name="Normal 57 10 2 2 2 2" xfId="21813"/>
    <cellStyle name="Normal 57 10 2 2 2 2 2" xfId="46688"/>
    <cellStyle name="Normal 57 10 2 2 2 3" xfId="34255"/>
    <cellStyle name="Normal 57 10 2 2 3" xfId="4352"/>
    <cellStyle name="Normal 57 10 2 2 3 2" xfId="16806"/>
    <cellStyle name="Normal 57 10 2 2 3 2 2" xfId="41681"/>
    <cellStyle name="Normal 57 10 2 2 3 3" xfId="29248"/>
    <cellStyle name="Normal 57 10 2 2 4" xfId="14290"/>
    <cellStyle name="Normal 57 10 2 2 4 2" xfId="39165"/>
    <cellStyle name="Normal 57 10 2 2 5" xfId="26724"/>
    <cellStyle name="Normal 57 10 2 3" xfId="5635"/>
    <cellStyle name="Normal 57 10 2 3 2" xfId="10651"/>
    <cellStyle name="Normal 57 10 2 3 2 2" xfId="23094"/>
    <cellStyle name="Normal 57 10 2 3 2 2 2" xfId="47969"/>
    <cellStyle name="Normal 57 10 2 3 2 3" xfId="35536"/>
    <cellStyle name="Normal 57 10 2 3 3" xfId="18087"/>
    <cellStyle name="Normal 57 10 2 3 3 2" xfId="42962"/>
    <cellStyle name="Normal 57 10 2 3 4" xfId="30529"/>
    <cellStyle name="Normal 57 10 2 4" xfId="8486"/>
    <cellStyle name="Normal 57 10 2 4 2" xfId="20930"/>
    <cellStyle name="Normal 57 10 2 4 2 2" xfId="45805"/>
    <cellStyle name="Normal 57 10 2 4 3" xfId="33372"/>
    <cellStyle name="Normal 57 10 2 5" xfId="12105"/>
    <cellStyle name="Normal 57 10 2 5 2" xfId="24539"/>
    <cellStyle name="Normal 57 10 2 5 2 2" xfId="49414"/>
    <cellStyle name="Normal 57 10 2 5 3" xfId="36981"/>
    <cellStyle name="Normal 57 10 2 6" xfId="6963"/>
    <cellStyle name="Normal 57 10 2 6 2" xfId="19412"/>
    <cellStyle name="Normal 57 10 2 6 2 2" xfId="44287"/>
    <cellStyle name="Normal 57 10 2 6 3" xfId="31854"/>
    <cellStyle name="Normal 57 10 2 7" xfId="3417"/>
    <cellStyle name="Normal 57 10 2 7 2" xfId="15923"/>
    <cellStyle name="Normal 57 10 2 7 2 2" xfId="40798"/>
    <cellStyle name="Normal 57 10 2 7 3" xfId="28357"/>
    <cellStyle name="Normal 57 10 2 8" xfId="13680"/>
    <cellStyle name="Normal 57 10 2 8 2" xfId="38555"/>
    <cellStyle name="Normal 57 10 2 9" xfId="26114"/>
    <cellStyle name="Normal 57 10 3" xfId="1838"/>
    <cellStyle name="Normal 57 10 3 2" xfId="4576"/>
    <cellStyle name="Normal 57 10 3 2 2" xfId="9594"/>
    <cellStyle name="Normal 57 10 3 2 2 2" xfId="22037"/>
    <cellStyle name="Normal 57 10 3 2 2 2 2" xfId="46912"/>
    <cellStyle name="Normal 57 10 3 2 2 3" xfId="34479"/>
    <cellStyle name="Normal 57 10 3 2 3" xfId="17030"/>
    <cellStyle name="Normal 57 10 3 2 3 2" xfId="41905"/>
    <cellStyle name="Normal 57 10 3 2 4" xfId="29472"/>
    <cellStyle name="Normal 57 10 3 3" xfId="5984"/>
    <cellStyle name="Normal 57 10 3 3 2" xfId="10999"/>
    <cellStyle name="Normal 57 10 3 3 2 2" xfId="23442"/>
    <cellStyle name="Normal 57 10 3 3 2 2 2" xfId="48317"/>
    <cellStyle name="Normal 57 10 3 3 2 3" xfId="35884"/>
    <cellStyle name="Normal 57 10 3 3 3" xfId="18435"/>
    <cellStyle name="Normal 57 10 3 3 3 2" xfId="43310"/>
    <cellStyle name="Normal 57 10 3 3 4" xfId="30877"/>
    <cellStyle name="Normal 57 10 3 4" xfId="8710"/>
    <cellStyle name="Normal 57 10 3 4 2" xfId="21154"/>
    <cellStyle name="Normal 57 10 3 4 2 2" xfId="46029"/>
    <cellStyle name="Normal 57 10 3 4 3" xfId="33596"/>
    <cellStyle name="Normal 57 10 3 5" xfId="12453"/>
    <cellStyle name="Normal 57 10 3 5 2" xfId="24887"/>
    <cellStyle name="Normal 57 10 3 5 2 2" xfId="49762"/>
    <cellStyle name="Normal 57 10 3 5 3" xfId="37329"/>
    <cellStyle name="Normal 57 10 3 6" xfId="7187"/>
    <cellStyle name="Normal 57 10 3 6 2" xfId="19636"/>
    <cellStyle name="Normal 57 10 3 6 2 2" xfId="44511"/>
    <cellStyle name="Normal 57 10 3 6 3" xfId="32078"/>
    <cellStyle name="Normal 57 10 3 7" xfId="3641"/>
    <cellStyle name="Normal 57 10 3 7 2" xfId="16147"/>
    <cellStyle name="Normal 57 10 3 7 2 2" xfId="41022"/>
    <cellStyle name="Normal 57 10 3 7 3" xfId="28581"/>
    <cellStyle name="Normal 57 10 3 8" xfId="14638"/>
    <cellStyle name="Normal 57 10 3 8 2" xfId="39513"/>
    <cellStyle name="Normal 57 10 3 9" xfId="27072"/>
    <cellStyle name="Normal 57 10 4" xfId="2438"/>
    <cellStyle name="Normal 57 10 4 2" xfId="5062"/>
    <cellStyle name="Normal 57 10 4 2 2" xfId="10079"/>
    <cellStyle name="Normal 57 10 4 2 2 2" xfId="22522"/>
    <cellStyle name="Normal 57 10 4 2 2 2 2" xfId="47397"/>
    <cellStyle name="Normal 57 10 4 2 2 3" xfId="34964"/>
    <cellStyle name="Normal 57 10 4 2 3" xfId="17515"/>
    <cellStyle name="Normal 57 10 4 2 3 2" xfId="42390"/>
    <cellStyle name="Normal 57 10 4 2 4" xfId="29957"/>
    <cellStyle name="Normal 57 10 4 3" xfId="6460"/>
    <cellStyle name="Normal 57 10 4 3 2" xfId="11475"/>
    <cellStyle name="Normal 57 10 4 3 2 2" xfId="23918"/>
    <cellStyle name="Normal 57 10 4 3 2 2 2" xfId="48793"/>
    <cellStyle name="Normal 57 10 4 3 2 3" xfId="36360"/>
    <cellStyle name="Normal 57 10 4 3 3" xfId="18911"/>
    <cellStyle name="Normal 57 10 4 3 3 2" xfId="43786"/>
    <cellStyle name="Normal 57 10 4 3 4" xfId="31353"/>
    <cellStyle name="Normal 57 10 4 4" xfId="8167"/>
    <cellStyle name="Normal 57 10 4 4 2" xfId="20613"/>
    <cellStyle name="Normal 57 10 4 4 2 2" xfId="45488"/>
    <cellStyle name="Normal 57 10 4 4 3" xfId="33055"/>
    <cellStyle name="Normal 57 10 4 5" xfId="12929"/>
    <cellStyle name="Normal 57 10 4 5 2" xfId="25363"/>
    <cellStyle name="Normal 57 10 4 5 2 2" xfId="50238"/>
    <cellStyle name="Normal 57 10 4 5 3" xfId="37805"/>
    <cellStyle name="Normal 57 10 4 6" xfId="7673"/>
    <cellStyle name="Normal 57 10 4 6 2" xfId="20121"/>
    <cellStyle name="Normal 57 10 4 6 2 2" xfId="44996"/>
    <cellStyle name="Normal 57 10 4 6 3" xfId="32563"/>
    <cellStyle name="Normal 57 10 4 7" xfId="3097"/>
    <cellStyle name="Normal 57 10 4 7 2" xfId="15606"/>
    <cellStyle name="Normal 57 10 4 7 2 2" xfId="40481"/>
    <cellStyle name="Normal 57 10 4 7 3" xfId="28040"/>
    <cellStyle name="Normal 57 10 4 8" xfId="15114"/>
    <cellStyle name="Normal 57 10 4 8 2" xfId="39989"/>
    <cellStyle name="Normal 57 10 4 9" xfId="27548"/>
    <cellStyle name="Normal 57 10 5" xfId="1271"/>
    <cellStyle name="Normal 57 10 5 2" xfId="9053"/>
    <cellStyle name="Normal 57 10 5 2 2" xfId="21496"/>
    <cellStyle name="Normal 57 10 5 2 2 2" xfId="46371"/>
    <cellStyle name="Normal 57 10 5 2 3" xfId="33938"/>
    <cellStyle name="Normal 57 10 5 3" xfId="4035"/>
    <cellStyle name="Normal 57 10 5 3 2" xfId="16489"/>
    <cellStyle name="Normal 57 10 5 3 2 2" xfId="41364"/>
    <cellStyle name="Normal 57 10 5 3 3" xfId="28931"/>
    <cellStyle name="Normal 57 10 5 4" xfId="14071"/>
    <cellStyle name="Normal 57 10 5 4 2" xfId="38946"/>
    <cellStyle name="Normal 57 10 5 5" xfId="26505"/>
    <cellStyle name="Normal 57 10 6" xfId="5416"/>
    <cellStyle name="Normal 57 10 6 2" xfId="10432"/>
    <cellStyle name="Normal 57 10 6 2 2" xfId="22875"/>
    <cellStyle name="Normal 57 10 6 2 2 2" xfId="47750"/>
    <cellStyle name="Normal 57 10 6 2 3" xfId="35317"/>
    <cellStyle name="Normal 57 10 6 3" xfId="17868"/>
    <cellStyle name="Normal 57 10 6 3 2" xfId="42743"/>
    <cellStyle name="Normal 57 10 6 4" xfId="30310"/>
    <cellStyle name="Normal 57 10 7" xfId="7993"/>
    <cellStyle name="Normal 57 10 7 2" xfId="20439"/>
    <cellStyle name="Normal 57 10 7 2 2" xfId="45314"/>
    <cellStyle name="Normal 57 10 7 3" xfId="32881"/>
    <cellStyle name="Normal 57 10 8" xfId="11886"/>
    <cellStyle name="Normal 57 10 8 2" xfId="24320"/>
    <cellStyle name="Normal 57 10 8 2 2" xfId="49195"/>
    <cellStyle name="Normal 57 10 8 3" xfId="36762"/>
    <cellStyle name="Normal 57 10 9" xfId="6646"/>
    <cellStyle name="Normal 57 10 9 2" xfId="19095"/>
    <cellStyle name="Normal 57 10 9 2 2" xfId="43970"/>
    <cellStyle name="Normal 57 10 9 3" xfId="31537"/>
    <cellStyle name="Normal 57 10_Degree data" xfId="2455"/>
    <cellStyle name="Normal 57 11" xfId="356"/>
    <cellStyle name="Normal 57 11 10" xfId="13172"/>
    <cellStyle name="Normal 57 11 10 2" xfId="38047"/>
    <cellStyle name="Normal 57 11 11" xfId="25606"/>
    <cellStyle name="Normal 57 11 2" xfId="716"/>
    <cellStyle name="Normal 57 11 2 2" xfId="1491"/>
    <cellStyle name="Normal 57 11 2 2 2" xfId="9595"/>
    <cellStyle name="Normal 57 11 2 2 2 2" xfId="22038"/>
    <cellStyle name="Normal 57 11 2 2 2 2 2" xfId="46913"/>
    <cellStyle name="Normal 57 11 2 2 2 3" xfId="34480"/>
    <cellStyle name="Normal 57 11 2 2 3" xfId="4577"/>
    <cellStyle name="Normal 57 11 2 2 3 2" xfId="17031"/>
    <cellStyle name="Normal 57 11 2 2 3 2 2" xfId="41906"/>
    <cellStyle name="Normal 57 11 2 2 3 3" xfId="29473"/>
    <cellStyle name="Normal 57 11 2 2 4" xfId="14291"/>
    <cellStyle name="Normal 57 11 2 2 4 2" xfId="39166"/>
    <cellStyle name="Normal 57 11 2 2 5" xfId="26725"/>
    <cellStyle name="Normal 57 11 2 3" xfId="5636"/>
    <cellStyle name="Normal 57 11 2 3 2" xfId="10652"/>
    <cellStyle name="Normal 57 11 2 3 2 2" xfId="23095"/>
    <cellStyle name="Normal 57 11 2 3 2 2 2" xfId="47970"/>
    <cellStyle name="Normal 57 11 2 3 2 3" xfId="35537"/>
    <cellStyle name="Normal 57 11 2 3 3" xfId="18088"/>
    <cellStyle name="Normal 57 11 2 3 3 2" xfId="42963"/>
    <cellStyle name="Normal 57 11 2 3 4" xfId="30530"/>
    <cellStyle name="Normal 57 11 2 4" xfId="8711"/>
    <cellStyle name="Normal 57 11 2 4 2" xfId="21155"/>
    <cellStyle name="Normal 57 11 2 4 2 2" xfId="46030"/>
    <cellStyle name="Normal 57 11 2 4 3" xfId="33597"/>
    <cellStyle name="Normal 57 11 2 5" xfId="12106"/>
    <cellStyle name="Normal 57 11 2 5 2" xfId="24540"/>
    <cellStyle name="Normal 57 11 2 5 2 2" xfId="49415"/>
    <cellStyle name="Normal 57 11 2 5 3" xfId="36982"/>
    <cellStyle name="Normal 57 11 2 6" xfId="7188"/>
    <cellStyle name="Normal 57 11 2 6 2" xfId="19637"/>
    <cellStyle name="Normal 57 11 2 6 2 2" xfId="44512"/>
    <cellStyle name="Normal 57 11 2 6 3" xfId="32079"/>
    <cellStyle name="Normal 57 11 2 7" xfId="3642"/>
    <cellStyle name="Normal 57 11 2 7 2" xfId="16148"/>
    <cellStyle name="Normal 57 11 2 7 2 2" xfId="41023"/>
    <cellStyle name="Normal 57 11 2 7 3" xfId="28582"/>
    <cellStyle name="Normal 57 11 2 8" xfId="13519"/>
    <cellStyle name="Normal 57 11 2 8 2" xfId="38394"/>
    <cellStyle name="Normal 57 11 2 9" xfId="25953"/>
    <cellStyle name="Normal 57 11 3" xfId="1839"/>
    <cellStyle name="Normal 57 11 3 2" xfId="4901"/>
    <cellStyle name="Normal 57 11 3 2 2" xfId="9918"/>
    <cellStyle name="Normal 57 11 3 2 2 2" xfId="22361"/>
    <cellStyle name="Normal 57 11 3 2 2 2 2" xfId="47236"/>
    <cellStyle name="Normal 57 11 3 2 2 3" xfId="34803"/>
    <cellStyle name="Normal 57 11 3 2 3" xfId="17354"/>
    <cellStyle name="Normal 57 11 3 2 3 2" xfId="42229"/>
    <cellStyle name="Normal 57 11 3 2 4" xfId="29796"/>
    <cellStyle name="Normal 57 11 3 3" xfId="5985"/>
    <cellStyle name="Normal 57 11 3 3 2" xfId="11000"/>
    <cellStyle name="Normal 57 11 3 3 2 2" xfId="23443"/>
    <cellStyle name="Normal 57 11 3 3 2 2 2" xfId="48318"/>
    <cellStyle name="Normal 57 11 3 3 2 3" xfId="35885"/>
    <cellStyle name="Normal 57 11 3 3 3" xfId="18436"/>
    <cellStyle name="Normal 57 11 3 3 3 2" xfId="43311"/>
    <cellStyle name="Normal 57 11 3 3 4" xfId="30878"/>
    <cellStyle name="Normal 57 11 3 4" xfId="8325"/>
    <cellStyle name="Normal 57 11 3 4 2" xfId="20769"/>
    <cellStyle name="Normal 57 11 3 4 2 2" xfId="45644"/>
    <cellStyle name="Normal 57 11 3 4 3" xfId="33211"/>
    <cellStyle name="Normal 57 11 3 5" xfId="12454"/>
    <cellStyle name="Normal 57 11 3 5 2" xfId="24888"/>
    <cellStyle name="Normal 57 11 3 5 2 2" xfId="49763"/>
    <cellStyle name="Normal 57 11 3 5 3" xfId="37330"/>
    <cellStyle name="Normal 57 11 3 6" xfId="7512"/>
    <cellStyle name="Normal 57 11 3 6 2" xfId="19960"/>
    <cellStyle name="Normal 57 11 3 6 2 2" xfId="44835"/>
    <cellStyle name="Normal 57 11 3 6 3" xfId="32402"/>
    <cellStyle name="Normal 57 11 3 7" xfId="3256"/>
    <cellStyle name="Normal 57 11 3 7 2" xfId="15762"/>
    <cellStyle name="Normal 57 11 3 7 2 2" xfId="40637"/>
    <cellStyle name="Normal 57 11 3 7 3" xfId="28196"/>
    <cellStyle name="Normal 57 11 3 8" xfId="14639"/>
    <cellStyle name="Normal 57 11 3 8 2" xfId="39514"/>
    <cellStyle name="Normal 57 11 3 9" xfId="27073"/>
    <cellStyle name="Normal 57 11 4" xfId="2274"/>
    <cellStyle name="Normal 57 11 4 2" xfId="6299"/>
    <cellStyle name="Normal 57 11 4 2 2" xfId="11314"/>
    <cellStyle name="Normal 57 11 4 2 2 2" xfId="23757"/>
    <cellStyle name="Normal 57 11 4 2 2 2 2" xfId="48632"/>
    <cellStyle name="Normal 57 11 4 2 2 3" xfId="36199"/>
    <cellStyle name="Normal 57 11 4 2 3" xfId="18750"/>
    <cellStyle name="Normal 57 11 4 2 3 2" xfId="43625"/>
    <cellStyle name="Normal 57 11 4 2 4" xfId="31192"/>
    <cellStyle name="Normal 57 11 4 3" xfId="12768"/>
    <cellStyle name="Normal 57 11 4 3 2" xfId="25202"/>
    <cellStyle name="Normal 57 11 4 3 2 2" xfId="50077"/>
    <cellStyle name="Normal 57 11 4 3 3" xfId="37644"/>
    <cellStyle name="Normal 57 11 4 4" xfId="9209"/>
    <cellStyle name="Normal 57 11 4 4 2" xfId="21652"/>
    <cellStyle name="Normal 57 11 4 4 2 2" xfId="46527"/>
    <cellStyle name="Normal 57 11 4 4 3" xfId="34094"/>
    <cellStyle name="Normal 57 11 4 5" xfId="4191"/>
    <cellStyle name="Normal 57 11 4 5 2" xfId="16645"/>
    <cellStyle name="Normal 57 11 4 5 2 2" xfId="41520"/>
    <cellStyle name="Normal 57 11 4 5 3" xfId="29087"/>
    <cellStyle name="Normal 57 11 4 6" xfId="14953"/>
    <cellStyle name="Normal 57 11 4 6 2" xfId="39828"/>
    <cellStyle name="Normal 57 11 4 7" xfId="27387"/>
    <cellStyle name="Normal 57 11 5" xfId="1110"/>
    <cellStyle name="Normal 57 11 5 2" xfId="10271"/>
    <cellStyle name="Normal 57 11 5 2 2" xfId="22714"/>
    <cellStyle name="Normal 57 11 5 2 2 2" xfId="47589"/>
    <cellStyle name="Normal 57 11 5 2 3" xfId="35156"/>
    <cellStyle name="Normal 57 11 5 3" xfId="5255"/>
    <cellStyle name="Normal 57 11 5 3 2" xfId="17707"/>
    <cellStyle name="Normal 57 11 5 3 2 2" xfId="42582"/>
    <cellStyle name="Normal 57 11 5 3 3" xfId="30149"/>
    <cellStyle name="Normal 57 11 5 4" xfId="13910"/>
    <cellStyle name="Normal 57 11 5 4 2" xfId="38785"/>
    <cellStyle name="Normal 57 11 5 5" xfId="26344"/>
    <cellStyle name="Normal 57 11 6" xfId="7832"/>
    <cellStyle name="Normal 57 11 6 2" xfId="20278"/>
    <cellStyle name="Normal 57 11 6 2 2" xfId="45153"/>
    <cellStyle name="Normal 57 11 6 3" xfId="32720"/>
    <cellStyle name="Normal 57 11 7" xfId="11725"/>
    <cellStyle name="Normal 57 11 7 2" xfId="24159"/>
    <cellStyle name="Normal 57 11 7 2 2" xfId="49034"/>
    <cellStyle name="Normal 57 11 7 3" xfId="36601"/>
    <cellStyle name="Normal 57 11 8" xfId="6802"/>
    <cellStyle name="Normal 57 11 8 2" xfId="19251"/>
    <cellStyle name="Normal 57 11 8 2 2" xfId="44126"/>
    <cellStyle name="Normal 57 11 8 3" xfId="31693"/>
    <cellStyle name="Normal 57 11 9" xfId="2753"/>
    <cellStyle name="Normal 57 11 9 2" xfId="15271"/>
    <cellStyle name="Normal 57 11 9 2 2" xfId="40146"/>
    <cellStyle name="Normal 57 11 9 3" xfId="27705"/>
    <cellStyle name="Normal 57 11_Degree data" xfId="2456"/>
    <cellStyle name="Normal 57 12" xfId="197"/>
    <cellStyle name="Normal 57 12 10" xfId="13027"/>
    <cellStyle name="Normal 57 12 10 2" xfId="37902"/>
    <cellStyle name="Normal 57 12 11" xfId="25461"/>
    <cellStyle name="Normal 57 12 2" xfId="564"/>
    <cellStyle name="Normal 57 12 2 2" xfId="1492"/>
    <cellStyle name="Normal 57 12 2 2 2" xfId="9596"/>
    <cellStyle name="Normal 57 12 2 2 2 2" xfId="22039"/>
    <cellStyle name="Normal 57 12 2 2 2 2 2" xfId="46914"/>
    <cellStyle name="Normal 57 12 2 2 2 3" xfId="34481"/>
    <cellStyle name="Normal 57 12 2 2 3" xfId="4578"/>
    <cellStyle name="Normal 57 12 2 2 3 2" xfId="17032"/>
    <cellStyle name="Normal 57 12 2 2 3 2 2" xfId="41907"/>
    <cellStyle name="Normal 57 12 2 2 3 3" xfId="29474"/>
    <cellStyle name="Normal 57 12 2 2 4" xfId="14292"/>
    <cellStyle name="Normal 57 12 2 2 4 2" xfId="39167"/>
    <cellStyle name="Normal 57 12 2 2 5" xfId="26726"/>
    <cellStyle name="Normal 57 12 2 3" xfId="5637"/>
    <cellStyle name="Normal 57 12 2 3 2" xfId="10653"/>
    <cellStyle name="Normal 57 12 2 3 2 2" xfId="23096"/>
    <cellStyle name="Normal 57 12 2 3 2 2 2" xfId="47971"/>
    <cellStyle name="Normal 57 12 2 3 2 3" xfId="35538"/>
    <cellStyle name="Normal 57 12 2 3 3" xfId="18089"/>
    <cellStyle name="Normal 57 12 2 3 3 2" xfId="42964"/>
    <cellStyle name="Normal 57 12 2 3 4" xfId="30531"/>
    <cellStyle name="Normal 57 12 2 4" xfId="8712"/>
    <cellStyle name="Normal 57 12 2 4 2" xfId="21156"/>
    <cellStyle name="Normal 57 12 2 4 2 2" xfId="46031"/>
    <cellStyle name="Normal 57 12 2 4 3" xfId="33598"/>
    <cellStyle name="Normal 57 12 2 5" xfId="12107"/>
    <cellStyle name="Normal 57 12 2 5 2" xfId="24541"/>
    <cellStyle name="Normal 57 12 2 5 2 2" xfId="49416"/>
    <cellStyle name="Normal 57 12 2 5 3" xfId="36983"/>
    <cellStyle name="Normal 57 12 2 6" xfId="7189"/>
    <cellStyle name="Normal 57 12 2 6 2" xfId="19638"/>
    <cellStyle name="Normal 57 12 2 6 2 2" xfId="44513"/>
    <cellStyle name="Normal 57 12 2 6 3" xfId="32080"/>
    <cellStyle name="Normal 57 12 2 7" xfId="3643"/>
    <cellStyle name="Normal 57 12 2 7 2" xfId="16149"/>
    <cellStyle name="Normal 57 12 2 7 2 2" xfId="41024"/>
    <cellStyle name="Normal 57 12 2 7 3" xfId="28583"/>
    <cellStyle name="Normal 57 12 2 8" xfId="13374"/>
    <cellStyle name="Normal 57 12 2 8 2" xfId="38249"/>
    <cellStyle name="Normal 57 12 2 9" xfId="25808"/>
    <cellStyle name="Normal 57 12 3" xfId="1840"/>
    <cellStyle name="Normal 57 12 3 2" xfId="4756"/>
    <cellStyle name="Normal 57 12 3 2 2" xfId="9773"/>
    <cellStyle name="Normal 57 12 3 2 2 2" xfId="22216"/>
    <cellStyle name="Normal 57 12 3 2 2 2 2" xfId="47091"/>
    <cellStyle name="Normal 57 12 3 2 2 3" xfId="34658"/>
    <cellStyle name="Normal 57 12 3 2 3" xfId="17209"/>
    <cellStyle name="Normal 57 12 3 2 3 2" xfId="42084"/>
    <cellStyle name="Normal 57 12 3 2 4" xfId="29651"/>
    <cellStyle name="Normal 57 12 3 3" xfId="5986"/>
    <cellStyle name="Normal 57 12 3 3 2" xfId="11001"/>
    <cellStyle name="Normal 57 12 3 3 2 2" xfId="23444"/>
    <cellStyle name="Normal 57 12 3 3 2 2 2" xfId="48319"/>
    <cellStyle name="Normal 57 12 3 3 2 3" xfId="35886"/>
    <cellStyle name="Normal 57 12 3 3 3" xfId="18437"/>
    <cellStyle name="Normal 57 12 3 3 3 2" xfId="43312"/>
    <cellStyle name="Normal 57 12 3 3 4" xfId="30879"/>
    <cellStyle name="Normal 57 12 3 4" xfId="8864"/>
    <cellStyle name="Normal 57 12 3 4 2" xfId="21307"/>
    <cellStyle name="Normal 57 12 3 4 2 2" xfId="46182"/>
    <cellStyle name="Normal 57 12 3 4 3" xfId="33749"/>
    <cellStyle name="Normal 57 12 3 5" xfId="12455"/>
    <cellStyle name="Normal 57 12 3 5 2" xfId="24889"/>
    <cellStyle name="Normal 57 12 3 5 2 2" xfId="49764"/>
    <cellStyle name="Normal 57 12 3 5 3" xfId="37331"/>
    <cellStyle name="Normal 57 12 3 6" xfId="7367"/>
    <cellStyle name="Normal 57 12 3 6 2" xfId="19815"/>
    <cellStyle name="Normal 57 12 3 6 2 2" xfId="44690"/>
    <cellStyle name="Normal 57 12 3 6 3" xfId="32257"/>
    <cellStyle name="Normal 57 12 3 7" xfId="3846"/>
    <cellStyle name="Normal 57 12 3 7 2" xfId="16300"/>
    <cellStyle name="Normal 57 12 3 7 2 2" xfId="41175"/>
    <cellStyle name="Normal 57 12 3 7 3" xfId="28742"/>
    <cellStyle name="Normal 57 12 3 8" xfId="14640"/>
    <cellStyle name="Normal 57 12 3 8 2" xfId="39515"/>
    <cellStyle name="Normal 57 12 3 9" xfId="27074"/>
    <cellStyle name="Normal 57 12 4" xfId="2115"/>
    <cellStyle name="Normal 57 12 4 2" xfId="6154"/>
    <cellStyle name="Normal 57 12 4 2 2" xfId="11169"/>
    <cellStyle name="Normal 57 12 4 2 2 2" xfId="23612"/>
    <cellStyle name="Normal 57 12 4 2 2 2 2" xfId="48487"/>
    <cellStyle name="Normal 57 12 4 2 2 3" xfId="36054"/>
    <cellStyle name="Normal 57 12 4 2 3" xfId="18605"/>
    <cellStyle name="Normal 57 12 4 2 3 2" xfId="43480"/>
    <cellStyle name="Normal 57 12 4 2 4" xfId="31047"/>
    <cellStyle name="Normal 57 12 4 3" xfId="12623"/>
    <cellStyle name="Normal 57 12 4 3 2" xfId="25057"/>
    <cellStyle name="Normal 57 12 4 3 2 2" xfId="49932"/>
    <cellStyle name="Normal 57 12 4 3 3" xfId="37499"/>
    <cellStyle name="Normal 57 12 4 4" xfId="9064"/>
    <cellStyle name="Normal 57 12 4 4 2" xfId="21507"/>
    <cellStyle name="Normal 57 12 4 4 2 2" xfId="46382"/>
    <cellStyle name="Normal 57 12 4 4 3" xfId="33949"/>
    <cellStyle name="Normal 57 12 4 5" xfId="4046"/>
    <cellStyle name="Normal 57 12 4 5 2" xfId="16500"/>
    <cellStyle name="Normal 57 12 4 5 2 2" xfId="41375"/>
    <cellStyle name="Normal 57 12 4 5 3" xfId="28942"/>
    <cellStyle name="Normal 57 12 4 6" xfId="14808"/>
    <cellStyle name="Normal 57 12 4 6 2" xfId="39683"/>
    <cellStyle name="Normal 57 12 4 7" xfId="27242"/>
    <cellStyle name="Normal 57 12 5" xfId="965"/>
    <cellStyle name="Normal 57 12 5 2" xfId="10124"/>
    <cellStyle name="Normal 57 12 5 2 2" xfId="22567"/>
    <cellStyle name="Normal 57 12 5 2 2 2" xfId="47442"/>
    <cellStyle name="Normal 57 12 5 2 3" xfId="35009"/>
    <cellStyle name="Normal 57 12 5 3" xfId="5108"/>
    <cellStyle name="Normal 57 12 5 3 2" xfId="17560"/>
    <cellStyle name="Normal 57 12 5 3 2 2" xfId="42435"/>
    <cellStyle name="Normal 57 12 5 3 3" xfId="30002"/>
    <cellStyle name="Normal 57 12 5 4" xfId="13765"/>
    <cellStyle name="Normal 57 12 5 4 2" xfId="38640"/>
    <cellStyle name="Normal 57 12 5 5" xfId="26199"/>
    <cellStyle name="Normal 57 12 6" xfId="8180"/>
    <cellStyle name="Normal 57 12 6 2" xfId="20624"/>
    <cellStyle name="Normal 57 12 6 2 2" xfId="45499"/>
    <cellStyle name="Normal 57 12 6 3" xfId="33066"/>
    <cellStyle name="Normal 57 12 7" xfId="11580"/>
    <cellStyle name="Normal 57 12 7 2" xfId="24014"/>
    <cellStyle name="Normal 57 12 7 2 2" xfId="48889"/>
    <cellStyle name="Normal 57 12 7 3" xfId="36456"/>
    <cellStyle name="Normal 57 12 8" xfId="6657"/>
    <cellStyle name="Normal 57 12 8 2" xfId="19106"/>
    <cellStyle name="Normal 57 12 8 2 2" xfId="43981"/>
    <cellStyle name="Normal 57 12 8 3" xfId="31548"/>
    <cellStyle name="Normal 57 12 9" xfId="3111"/>
    <cellStyle name="Normal 57 12 9 2" xfId="15617"/>
    <cellStyle name="Normal 57 12 9 2 2" xfId="40492"/>
    <cellStyle name="Normal 57 12 9 3" xfId="28051"/>
    <cellStyle name="Normal 57 12_Degree data" xfId="2457"/>
    <cellStyle name="Normal 57 13" xfId="534"/>
    <cellStyle name="Normal 57 13 2" xfId="1489"/>
    <cellStyle name="Normal 57 13 2 2" xfId="9593"/>
    <cellStyle name="Normal 57 13 2 2 2" xfId="22036"/>
    <cellStyle name="Normal 57 13 2 2 2 2" xfId="46911"/>
    <cellStyle name="Normal 57 13 2 2 3" xfId="34478"/>
    <cellStyle name="Normal 57 13 2 3" xfId="4575"/>
    <cellStyle name="Normal 57 13 2 3 2" xfId="17029"/>
    <cellStyle name="Normal 57 13 2 3 2 2" xfId="41904"/>
    <cellStyle name="Normal 57 13 2 3 3" xfId="29471"/>
    <cellStyle name="Normal 57 13 2 4" xfId="14289"/>
    <cellStyle name="Normal 57 13 2 4 2" xfId="39164"/>
    <cellStyle name="Normal 57 13 2 5" xfId="26723"/>
    <cellStyle name="Normal 57 13 3" xfId="5634"/>
    <cellStyle name="Normal 57 13 3 2" xfId="10650"/>
    <cellStyle name="Normal 57 13 3 2 2" xfId="23093"/>
    <cellStyle name="Normal 57 13 3 2 2 2" xfId="47968"/>
    <cellStyle name="Normal 57 13 3 2 3" xfId="35535"/>
    <cellStyle name="Normal 57 13 3 3" xfId="18086"/>
    <cellStyle name="Normal 57 13 3 3 2" xfId="42961"/>
    <cellStyle name="Normal 57 13 3 4" xfId="30528"/>
    <cellStyle name="Normal 57 13 4" xfId="8709"/>
    <cellStyle name="Normal 57 13 4 2" xfId="21153"/>
    <cellStyle name="Normal 57 13 4 2 2" xfId="46028"/>
    <cellStyle name="Normal 57 13 4 3" xfId="33595"/>
    <cellStyle name="Normal 57 13 5" xfId="12104"/>
    <cellStyle name="Normal 57 13 5 2" xfId="24538"/>
    <cellStyle name="Normal 57 13 5 2 2" xfId="49413"/>
    <cellStyle name="Normal 57 13 5 3" xfId="36980"/>
    <cellStyle name="Normal 57 13 6" xfId="7186"/>
    <cellStyle name="Normal 57 13 6 2" xfId="19635"/>
    <cellStyle name="Normal 57 13 6 2 2" xfId="44510"/>
    <cellStyle name="Normal 57 13 6 3" xfId="32077"/>
    <cellStyle name="Normal 57 13 7" xfId="3640"/>
    <cellStyle name="Normal 57 13 7 2" xfId="16146"/>
    <cellStyle name="Normal 57 13 7 2 2" xfId="41021"/>
    <cellStyle name="Normal 57 13 7 3" xfId="28580"/>
    <cellStyle name="Normal 57 13 8" xfId="13344"/>
    <cellStyle name="Normal 57 13 8 2" xfId="38219"/>
    <cellStyle name="Normal 57 13 9" xfId="25778"/>
    <cellStyle name="Normal 57 14" xfId="1837"/>
    <cellStyle name="Normal 57 14 2" xfId="4726"/>
    <cellStyle name="Normal 57 14 2 2" xfId="9743"/>
    <cellStyle name="Normal 57 14 2 2 2" xfId="22186"/>
    <cellStyle name="Normal 57 14 2 2 2 2" xfId="47061"/>
    <cellStyle name="Normal 57 14 2 2 3" xfId="34628"/>
    <cellStyle name="Normal 57 14 2 3" xfId="17179"/>
    <cellStyle name="Normal 57 14 2 3 2" xfId="42054"/>
    <cellStyle name="Normal 57 14 2 4" xfId="29621"/>
    <cellStyle name="Normal 57 14 3" xfId="5983"/>
    <cellStyle name="Normal 57 14 3 2" xfId="10998"/>
    <cellStyle name="Normal 57 14 3 2 2" xfId="23441"/>
    <cellStyle name="Normal 57 14 3 2 2 2" xfId="48316"/>
    <cellStyle name="Normal 57 14 3 2 3" xfId="35883"/>
    <cellStyle name="Normal 57 14 3 3" xfId="18434"/>
    <cellStyle name="Normal 57 14 3 3 2" xfId="43309"/>
    <cellStyle name="Normal 57 14 3 4" xfId="30876"/>
    <cellStyle name="Normal 57 14 4" xfId="8004"/>
    <cellStyle name="Normal 57 14 4 2" xfId="20450"/>
    <cellStyle name="Normal 57 14 4 2 2" xfId="45325"/>
    <cellStyle name="Normal 57 14 4 3" xfId="32892"/>
    <cellStyle name="Normal 57 14 5" xfId="12452"/>
    <cellStyle name="Normal 57 14 5 2" xfId="24886"/>
    <cellStyle name="Normal 57 14 5 2 2" xfId="49761"/>
    <cellStyle name="Normal 57 14 5 3" xfId="37328"/>
    <cellStyle name="Normal 57 14 6" xfId="7337"/>
    <cellStyle name="Normal 57 14 6 2" xfId="19785"/>
    <cellStyle name="Normal 57 14 6 2 2" xfId="44660"/>
    <cellStyle name="Normal 57 14 6 3" xfId="32227"/>
    <cellStyle name="Normal 57 14 7" xfId="2925"/>
    <cellStyle name="Normal 57 14 7 2" xfId="15443"/>
    <cellStyle name="Normal 57 14 7 2 2" xfId="40318"/>
    <cellStyle name="Normal 57 14 7 3" xfId="27877"/>
    <cellStyle name="Normal 57 14 8" xfId="14637"/>
    <cellStyle name="Normal 57 14 8 2" xfId="39512"/>
    <cellStyle name="Normal 57 14 9" xfId="27071"/>
    <cellStyle name="Normal 57 15" xfId="2027"/>
    <cellStyle name="Normal 57 15 2" xfId="6124"/>
    <cellStyle name="Normal 57 15 2 2" xfId="11139"/>
    <cellStyle name="Normal 57 15 2 2 2" xfId="23582"/>
    <cellStyle name="Normal 57 15 2 2 2 2" xfId="48457"/>
    <cellStyle name="Normal 57 15 2 2 3" xfId="36024"/>
    <cellStyle name="Normal 57 15 2 3" xfId="18575"/>
    <cellStyle name="Normal 57 15 2 3 2" xfId="43450"/>
    <cellStyle name="Normal 57 15 2 4" xfId="31017"/>
    <cellStyle name="Normal 57 15 3" xfId="12593"/>
    <cellStyle name="Normal 57 15 3 2" xfId="25027"/>
    <cellStyle name="Normal 57 15 3 2 2" xfId="49902"/>
    <cellStyle name="Normal 57 15 3 3" xfId="37469"/>
    <cellStyle name="Normal 57 15 4" xfId="8891"/>
    <cellStyle name="Normal 57 15 4 2" xfId="21334"/>
    <cellStyle name="Normal 57 15 4 2 2" xfId="46209"/>
    <cellStyle name="Normal 57 15 4 3" xfId="33776"/>
    <cellStyle name="Normal 57 15 5" xfId="3873"/>
    <cellStyle name="Normal 57 15 5 2" xfId="16327"/>
    <cellStyle name="Normal 57 15 5 2 2" xfId="41202"/>
    <cellStyle name="Normal 57 15 5 3" xfId="28769"/>
    <cellStyle name="Normal 57 15 6" xfId="14778"/>
    <cellStyle name="Normal 57 15 6 2" xfId="39653"/>
    <cellStyle name="Normal 57 15 7" xfId="27212"/>
    <cellStyle name="Normal 57 16" xfId="935"/>
    <cellStyle name="Normal 57 16 2" xfId="11550"/>
    <cellStyle name="Normal 57 16 2 2" xfId="23984"/>
    <cellStyle name="Normal 57 16 2 2 2" xfId="48859"/>
    <cellStyle name="Normal 57 16 2 3" xfId="36426"/>
    <cellStyle name="Normal 57 16 3" xfId="10093"/>
    <cellStyle name="Normal 57 16 3 2" xfId="22536"/>
    <cellStyle name="Normal 57 16 3 2 2" xfId="47411"/>
    <cellStyle name="Normal 57 16 3 3" xfId="34978"/>
    <cellStyle name="Normal 57 16 4" xfId="5077"/>
    <cellStyle name="Normal 57 16 4 2" xfId="17529"/>
    <cellStyle name="Normal 57 16 4 2 2" xfId="42404"/>
    <cellStyle name="Normal 57 16 4 3" xfId="29971"/>
    <cellStyle name="Normal 57 16 5" xfId="13735"/>
    <cellStyle name="Normal 57 16 5 2" xfId="38610"/>
    <cellStyle name="Normal 57 16 6" xfId="26169"/>
    <cellStyle name="Normal 57 17" xfId="892"/>
    <cellStyle name="Normal 57 17 2" xfId="7687"/>
    <cellStyle name="Normal 57 17 2 2" xfId="20133"/>
    <cellStyle name="Normal 57 17 2 2 2" xfId="45008"/>
    <cellStyle name="Normal 57 17 2 3" xfId="32575"/>
    <cellStyle name="Normal 57 17 3" xfId="13692"/>
    <cellStyle name="Normal 57 17 3 2" xfId="38567"/>
    <cellStyle name="Normal 57 17 4" xfId="26126"/>
    <cellStyle name="Normal 57 18" xfId="11507"/>
    <cellStyle name="Normal 57 18 2" xfId="23941"/>
    <cellStyle name="Normal 57 18 2 2" xfId="48816"/>
    <cellStyle name="Normal 57 18 3" xfId="36383"/>
    <cellStyle name="Normal 57 19" xfId="6485"/>
    <cellStyle name="Normal 57 19 2" xfId="18934"/>
    <cellStyle name="Normal 57 19 2 2" xfId="43809"/>
    <cellStyle name="Normal 57 19 3" xfId="31376"/>
    <cellStyle name="Normal 57 2" xfId="77"/>
    <cellStyle name="Normal 57 20" xfId="2604"/>
    <cellStyle name="Normal 57 20 2" xfId="15126"/>
    <cellStyle name="Normal 57 20 2 2" xfId="40001"/>
    <cellStyle name="Normal 57 20 3" xfId="27560"/>
    <cellStyle name="Normal 57 21" xfId="12943"/>
    <cellStyle name="Normal 57 21 2" xfId="37818"/>
    <cellStyle name="Normal 57 22" xfId="25377"/>
    <cellStyle name="Normal 57 3" xfId="67"/>
    <cellStyle name="Normal 57 3 10" xfId="2037"/>
    <cellStyle name="Normal 57 3 10 2" xfId="6128"/>
    <cellStyle name="Normal 57 3 10 2 2" xfId="11143"/>
    <cellStyle name="Normal 57 3 10 2 2 2" xfId="23586"/>
    <cellStyle name="Normal 57 3 10 2 2 2 2" xfId="48461"/>
    <cellStyle name="Normal 57 3 10 2 2 3" xfId="36028"/>
    <cellStyle name="Normal 57 3 10 2 3" xfId="18579"/>
    <cellStyle name="Normal 57 3 10 2 3 2" xfId="43454"/>
    <cellStyle name="Normal 57 3 10 2 4" xfId="31021"/>
    <cellStyle name="Normal 57 3 10 3" xfId="12597"/>
    <cellStyle name="Normal 57 3 10 3 2" xfId="25031"/>
    <cellStyle name="Normal 57 3 10 3 2 2" xfId="49906"/>
    <cellStyle name="Normal 57 3 10 3 3" xfId="37473"/>
    <cellStyle name="Normal 57 3 10 4" xfId="8904"/>
    <cellStyle name="Normal 57 3 10 4 2" xfId="21347"/>
    <cellStyle name="Normal 57 3 10 4 2 2" xfId="46222"/>
    <cellStyle name="Normal 57 3 10 4 3" xfId="33789"/>
    <cellStyle name="Normal 57 3 10 5" xfId="3886"/>
    <cellStyle name="Normal 57 3 10 5 2" xfId="16340"/>
    <cellStyle name="Normal 57 3 10 5 2 2" xfId="41215"/>
    <cellStyle name="Normal 57 3 10 5 3" xfId="28782"/>
    <cellStyle name="Normal 57 3 10 6" xfId="14782"/>
    <cellStyle name="Normal 57 3 10 6 2" xfId="39657"/>
    <cellStyle name="Normal 57 3 10 7" xfId="27216"/>
    <cellStyle name="Normal 57 3 11" xfId="939"/>
    <cellStyle name="Normal 57 3 11 2" xfId="11554"/>
    <cellStyle name="Normal 57 3 11 2 2" xfId="23988"/>
    <cellStyle name="Normal 57 3 11 2 2 2" xfId="48863"/>
    <cellStyle name="Normal 57 3 11 2 3" xfId="36430"/>
    <cellStyle name="Normal 57 3 11 3" xfId="10097"/>
    <cellStyle name="Normal 57 3 11 3 2" xfId="22540"/>
    <cellStyle name="Normal 57 3 11 3 2 2" xfId="47415"/>
    <cellStyle name="Normal 57 3 11 3 3" xfId="34982"/>
    <cellStyle name="Normal 57 3 11 4" xfId="5081"/>
    <cellStyle name="Normal 57 3 11 4 2" xfId="17533"/>
    <cellStyle name="Normal 57 3 11 4 2 2" xfId="42408"/>
    <cellStyle name="Normal 57 3 11 4 3" xfId="29975"/>
    <cellStyle name="Normal 57 3 11 5" xfId="13739"/>
    <cellStyle name="Normal 57 3 11 5 2" xfId="38614"/>
    <cellStyle name="Normal 57 3 11 6" xfId="26173"/>
    <cellStyle name="Normal 57 3 12" xfId="899"/>
    <cellStyle name="Normal 57 3 12 2" xfId="7693"/>
    <cellStyle name="Normal 57 3 12 2 2" xfId="20139"/>
    <cellStyle name="Normal 57 3 12 2 2 2" xfId="45014"/>
    <cellStyle name="Normal 57 3 12 2 3" xfId="32581"/>
    <cellStyle name="Normal 57 3 12 3" xfId="13699"/>
    <cellStyle name="Normal 57 3 12 3 2" xfId="38574"/>
    <cellStyle name="Normal 57 3 12 4" xfId="26133"/>
    <cellStyle name="Normal 57 3 13" xfId="11514"/>
    <cellStyle name="Normal 57 3 13 2" xfId="23948"/>
    <cellStyle name="Normal 57 3 13 2 2" xfId="48823"/>
    <cellStyle name="Normal 57 3 13 3" xfId="36390"/>
    <cellStyle name="Normal 57 3 14" xfId="6498"/>
    <cellStyle name="Normal 57 3 14 2" xfId="18947"/>
    <cellStyle name="Normal 57 3 14 2 2" xfId="43822"/>
    <cellStyle name="Normal 57 3 14 3" xfId="31389"/>
    <cellStyle name="Normal 57 3 15" xfId="2612"/>
    <cellStyle name="Normal 57 3 15 2" xfId="15132"/>
    <cellStyle name="Normal 57 3 15 2 2" xfId="40007"/>
    <cellStyle name="Normal 57 3 15 3" xfId="27566"/>
    <cellStyle name="Normal 57 3 16" xfId="12947"/>
    <cellStyle name="Normal 57 3 16 2" xfId="37822"/>
    <cellStyle name="Normal 57 3 17" xfId="25381"/>
    <cellStyle name="Normal 57 3 2" xfId="123"/>
    <cellStyle name="Normal 57 3 2 10" xfId="921"/>
    <cellStyle name="Normal 57 3 2 10 2" xfId="7718"/>
    <cellStyle name="Normal 57 3 2 10 2 2" xfId="20164"/>
    <cellStyle name="Normal 57 3 2 10 2 2 2" xfId="45039"/>
    <cellStyle name="Normal 57 3 2 10 2 3" xfId="32606"/>
    <cellStyle name="Normal 57 3 2 10 3" xfId="13721"/>
    <cellStyle name="Normal 57 3 2 10 3 2" xfId="38596"/>
    <cellStyle name="Normal 57 3 2 10 4" xfId="26155"/>
    <cellStyle name="Normal 57 3 2 11" xfId="11536"/>
    <cellStyle name="Normal 57 3 2 11 2" xfId="23970"/>
    <cellStyle name="Normal 57 3 2 11 2 2" xfId="48845"/>
    <cellStyle name="Normal 57 3 2 11 3" xfId="36412"/>
    <cellStyle name="Normal 57 3 2 12" xfId="6528"/>
    <cellStyle name="Normal 57 3 2 12 2" xfId="18977"/>
    <cellStyle name="Normal 57 3 2 12 2 2" xfId="43852"/>
    <cellStyle name="Normal 57 3 2 12 3" xfId="31419"/>
    <cellStyle name="Normal 57 3 2 13" xfId="2639"/>
    <cellStyle name="Normal 57 3 2 13 2" xfId="15157"/>
    <cellStyle name="Normal 57 3 2 13 2 2" xfId="40032"/>
    <cellStyle name="Normal 57 3 2 13 3" xfId="27591"/>
    <cellStyle name="Normal 57 3 2 14" xfId="12959"/>
    <cellStyle name="Normal 57 3 2 14 2" xfId="37834"/>
    <cellStyle name="Normal 57 3 2 15" xfId="25393"/>
    <cellStyle name="Normal 57 3 2 2" xfId="153"/>
    <cellStyle name="Normal 57 3 2 2 10" xfId="6571"/>
    <cellStyle name="Normal 57 3 2 2 10 2" xfId="19020"/>
    <cellStyle name="Normal 57 3 2 2 10 2 2" xfId="43895"/>
    <cellStyle name="Normal 57 3 2 2 10 3" xfId="31462"/>
    <cellStyle name="Normal 57 3 2 2 11" xfId="2739"/>
    <cellStyle name="Normal 57 3 2 2 11 2" xfId="15257"/>
    <cellStyle name="Normal 57 3 2 2 11 2 2" xfId="40132"/>
    <cellStyle name="Normal 57 3 2 2 11 3" xfId="27691"/>
    <cellStyle name="Normal 57 3 2 2 12" xfId="12983"/>
    <cellStyle name="Normal 57 3 2 2 12 2" xfId="37858"/>
    <cellStyle name="Normal 57 3 2 2 13" xfId="25417"/>
    <cellStyle name="Normal 57 3 2 2 2" xfId="444"/>
    <cellStyle name="Normal 57 3 2 2 2 10" xfId="13258"/>
    <cellStyle name="Normal 57 3 2 2 2 10 2" xfId="38133"/>
    <cellStyle name="Normal 57 3 2 2 2 11" xfId="25692"/>
    <cellStyle name="Normal 57 3 2 2 2 2" xfId="804"/>
    <cellStyle name="Normal 57 3 2 2 2 2 2" xfId="1496"/>
    <cellStyle name="Normal 57 3 2 2 2 2 2 2" xfId="9600"/>
    <cellStyle name="Normal 57 3 2 2 2 2 2 2 2" xfId="22043"/>
    <cellStyle name="Normal 57 3 2 2 2 2 2 2 2 2" xfId="46918"/>
    <cellStyle name="Normal 57 3 2 2 2 2 2 2 3" xfId="34485"/>
    <cellStyle name="Normal 57 3 2 2 2 2 2 3" xfId="4582"/>
    <cellStyle name="Normal 57 3 2 2 2 2 2 3 2" xfId="17036"/>
    <cellStyle name="Normal 57 3 2 2 2 2 2 3 2 2" xfId="41911"/>
    <cellStyle name="Normal 57 3 2 2 2 2 2 3 3" xfId="29478"/>
    <cellStyle name="Normal 57 3 2 2 2 2 2 4" xfId="14296"/>
    <cellStyle name="Normal 57 3 2 2 2 2 2 4 2" xfId="39171"/>
    <cellStyle name="Normal 57 3 2 2 2 2 2 5" xfId="26730"/>
    <cellStyle name="Normal 57 3 2 2 2 2 3" xfId="5641"/>
    <cellStyle name="Normal 57 3 2 2 2 2 3 2" xfId="10657"/>
    <cellStyle name="Normal 57 3 2 2 2 2 3 2 2" xfId="23100"/>
    <cellStyle name="Normal 57 3 2 2 2 2 3 2 2 2" xfId="47975"/>
    <cellStyle name="Normal 57 3 2 2 2 2 3 2 3" xfId="35542"/>
    <cellStyle name="Normal 57 3 2 2 2 2 3 3" xfId="18093"/>
    <cellStyle name="Normal 57 3 2 2 2 2 3 3 2" xfId="42968"/>
    <cellStyle name="Normal 57 3 2 2 2 2 3 4" xfId="30535"/>
    <cellStyle name="Normal 57 3 2 2 2 2 4" xfId="8716"/>
    <cellStyle name="Normal 57 3 2 2 2 2 4 2" xfId="21160"/>
    <cellStyle name="Normal 57 3 2 2 2 2 4 2 2" xfId="46035"/>
    <cellStyle name="Normal 57 3 2 2 2 2 4 3" xfId="33602"/>
    <cellStyle name="Normal 57 3 2 2 2 2 5" xfId="12111"/>
    <cellStyle name="Normal 57 3 2 2 2 2 5 2" xfId="24545"/>
    <cellStyle name="Normal 57 3 2 2 2 2 5 2 2" xfId="49420"/>
    <cellStyle name="Normal 57 3 2 2 2 2 5 3" xfId="36987"/>
    <cellStyle name="Normal 57 3 2 2 2 2 6" xfId="7193"/>
    <cellStyle name="Normal 57 3 2 2 2 2 6 2" xfId="19642"/>
    <cellStyle name="Normal 57 3 2 2 2 2 6 2 2" xfId="44517"/>
    <cellStyle name="Normal 57 3 2 2 2 2 6 3" xfId="32084"/>
    <cellStyle name="Normal 57 3 2 2 2 2 7" xfId="3647"/>
    <cellStyle name="Normal 57 3 2 2 2 2 7 2" xfId="16153"/>
    <cellStyle name="Normal 57 3 2 2 2 2 7 2 2" xfId="41028"/>
    <cellStyle name="Normal 57 3 2 2 2 2 7 3" xfId="28587"/>
    <cellStyle name="Normal 57 3 2 2 2 2 8" xfId="13605"/>
    <cellStyle name="Normal 57 3 2 2 2 2 8 2" xfId="38480"/>
    <cellStyle name="Normal 57 3 2 2 2 2 9" xfId="26039"/>
    <cellStyle name="Normal 57 3 2 2 2 3" xfId="1844"/>
    <cellStyle name="Normal 57 3 2 2 2 3 2" xfId="4987"/>
    <cellStyle name="Normal 57 3 2 2 2 3 2 2" xfId="10004"/>
    <cellStyle name="Normal 57 3 2 2 2 3 2 2 2" xfId="22447"/>
    <cellStyle name="Normal 57 3 2 2 2 3 2 2 2 2" xfId="47322"/>
    <cellStyle name="Normal 57 3 2 2 2 3 2 2 3" xfId="34889"/>
    <cellStyle name="Normal 57 3 2 2 2 3 2 3" xfId="17440"/>
    <cellStyle name="Normal 57 3 2 2 2 3 2 3 2" xfId="42315"/>
    <cellStyle name="Normal 57 3 2 2 2 3 2 4" xfId="29882"/>
    <cellStyle name="Normal 57 3 2 2 2 3 3" xfId="5990"/>
    <cellStyle name="Normal 57 3 2 2 2 3 3 2" xfId="11005"/>
    <cellStyle name="Normal 57 3 2 2 2 3 3 2 2" xfId="23448"/>
    <cellStyle name="Normal 57 3 2 2 2 3 3 2 2 2" xfId="48323"/>
    <cellStyle name="Normal 57 3 2 2 2 3 3 2 3" xfId="35890"/>
    <cellStyle name="Normal 57 3 2 2 2 3 3 3" xfId="18441"/>
    <cellStyle name="Normal 57 3 2 2 2 3 3 3 2" xfId="43316"/>
    <cellStyle name="Normal 57 3 2 2 2 3 3 4" xfId="30883"/>
    <cellStyle name="Normal 57 3 2 2 2 3 4" xfId="8411"/>
    <cellStyle name="Normal 57 3 2 2 2 3 4 2" xfId="20855"/>
    <cellStyle name="Normal 57 3 2 2 2 3 4 2 2" xfId="45730"/>
    <cellStyle name="Normal 57 3 2 2 2 3 4 3" xfId="33297"/>
    <cellStyle name="Normal 57 3 2 2 2 3 5" xfId="12459"/>
    <cellStyle name="Normal 57 3 2 2 2 3 5 2" xfId="24893"/>
    <cellStyle name="Normal 57 3 2 2 2 3 5 2 2" xfId="49768"/>
    <cellStyle name="Normal 57 3 2 2 2 3 5 3" xfId="37335"/>
    <cellStyle name="Normal 57 3 2 2 2 3 6" xfId="7598"/>
    <cellStyle name="Normal 57 3 2 2 2 3 6 2" xfId="20046"/>
    <cellStyle name="Normal 57 3 2 2 2 3 6 2 2" xfId="44921"/>
    <cellStyle name="Normal 57 3 2 2 2 3 6 3" xfId="32488"/>
    <cellStyle name="Normal 57 3 2 2 2 3 7" xfId="3342"/>
    <cellStyle name="Normal 57 3 2 2 2 3 7 2" xfId="15848"/>
    <cellStyle name="Normal 57 3 2 2 2 3 7 2 2" xfId="40723"/>
    <cellStyle name="Normal 57 3 2 2 2 3 7 3" xfId="28282"/>
    <cellStyle name="Normal 57 3 2 2 2 3 8" xfId="14644"/>
    <cellStyle name="Normal 57 3 2 2 2 3 8 2" xfId="39519"/>
    <cellStyle name="Normal 57 3 2 2 2 3 9" xfId="27078"/>
    <cellStyle name="Normal 57 3 2 2 2 4" xfId="2362"/>
    <cellStyle name="Normal 57 3 2 2 2 4 2" xfId="6385"/>
    <cellStyle name="Normal 57 3 2 2 2 4 2 2" xfId="11400"/>
    <cellStyle name="Normal 57 3 2 2 2 4 2 2 2" xfId="23843"/>
    <cellStyle name="Normal 57 3 2 2 2 4 2 2 2 2" xfId="48718"/>
    <cellStyle name="Normal 57 3 2 2 2 4 2 2 3" xfId="36285"/>
    <cellStyle name="Normal 57 3 2 2 2 4 2 3" xfId="18836"/>
    <cellStyle name="Normal 57 3 2 2 2 4 2 3 2" xfId="43711"/>
    <cellStyle name="Normal 57 3 2 2 2 4 2 4" xfId="31278"/>
    <cellStyle name="Normal 57 3 2 2 2 4 3" xfId="12854"/>
    <cellStyle name="Normal 57 3 2 2 2 4 3 2" xfId="25288"/>
    <cellStyle name="Normal 57 3 2 2 2 4 3 2 2" xfId="50163"/>
    <cellStyle name="Normal 57 3 2 2 2 4 3 3" xfId="37730"/>
    <cellStyle name="Normal 57 3 2 2 2 4 4" xfId="9295"/>
    <cellStyle name="Normal 57 3 2 2 2 4 4 2" xfId="21738"/>
    <cellStyle name="Normal 57 3 2 2 2 4 4 2 2" xfId="46613"/>
    <cellStyle name="Normal 57 3 2 2 2 4 4 3" xfId="34180"/>
    <cellStyle name="Normal 57 3 2 2 2 4 5" xfId="4277"/>
    <cellStyle name="Normal 57 3 2 2 2 4 5 2" xfId="16731"/>
    <cellStyle name="Normal 57 3 2 2 2 4 5 2 2" xfId="41606"/>
    <cellStyle name="Normal 57 3 2 2 2 4 5 3" xfId="29173"/>
    <cellStyle name="Normal 57 3 2 2 2 4 6" xfId="15039"/>
    <cellStyle name="Normal 57 3 2 2 2 4 6 2" xfId="39914"/>
    <cellStyle name="Normal 57 3 2 2 2 4 7" xfId="27473"/>
    <cellStyle name="Normal 57 3 2 2 2 5" xfId="1196"/>
    <cellStyle name="Normal 57 3 2 2 2 5 2" xfId="10357"/>
    <cellStyle name="Normal 57 3 2 2 2 5 2 2" xfId="22800"/>
    <cellStyle name="Normal 57 3 2 2 2 5 2 2 2" xfId="47675"/>
    <cellStyle name="Normal 57 3 2 2 2 5 2 3" xfId="35242"/>
    <cellStyle name="Normal 57 3 2 2 2 5 3" xfId="5341"/>
    <cellStyle name="Normal 57 3 2 2 2 5 3 2" xfId="17793"/>
    <cellStyle name="Normal 57 3 2 2 2 5 3 2 2" xfId="42668"/>
    <cellStyle name="Normal 57 3 2 2 2 5 3 3" xfId="30235"/>
    <cellStyle name="Normal 57 3 2 2 2 5 4" xfId="13996"/>
    <cellStyle name="Normal 57 3 2 2 2 5 4 2" xfId="38871"/>
    <cellStyle name="Normal 57 3 2 2 2 5 5" xfId="26430"/>
    <cellStyle name="Normal 57 3 2 2 2 6" xfId="7918"/>
    <cellStyle name="Normal 57 3 2 2 2 6 2" xfId="20364"/>
    <cellStyle name="Normal 57 3 2 2 2 6 2 2" xfId="45239"/>
    <cellStyle name="Normal 57 3 2 2 2 6 3" xfId="32806"/>
    <cellStyle name="Normal 57 3 2 2 2 7" xfId="11811"/>
    <cellStyle name="Normal 57 3 2 2 2 7 2" xfId="24245"/>
    <cellStyle name="Normal 57 3 2 2 2 7 2 2" xfId="49120"/>
    <cellStyle name="Normal 57 3 2 2 2 7 3" xfId="36687"/>
    <cellStyle name="Normal 57 3 2 2 2 8" xfId="6888"/>
    <cellStyle name="Normal 57 3 2 2 2 8 2" xfId="19337"/>
    <cellStyle name="Normal 57 3 2 2 2 8 2 2" xfId="44212"/>
    <cellStyle name="Normal 57 3 2 2 2 8 3" xfId="31779"/>
    <cellStyle name="Normal 57 3 2 2 2 9" xfId="2839"/>
    <cellStyle name="Normal 57 3 2 2 2 9 2" xfId="15357"/>
    <cellStyle name="Normal 57 3 2 2 2 9 2 2" xfId="40232"/>
    <cellStyle name="Normal 57 3 2 2 2 9 3" xfId="27791"/>
    <cellStyle name="Normal 57 3 2 2 2_Degree data" xfId="2461"/>
    <cellStyle name="Normal 57 3 2 2 3" xfId="342"/>
    <cellStyle name="Normal 57 3 2 2 3 2" xfId="1495"/>
    <cellStyle name="Normal 57 3 2 2 3 2 2" xfId="9195"/>
    <cellStyle name="Normal 57 3 2 2 3 2 2 2" xfId="21638"/>
    <cellStyle name="Normal 57 3 2 2 3 2 2 2 2" xfId="46513"/>
    <cellStyle name="Normal 57 3 2 2 3 2 2 3" xfId="34080"/>
    <cellStyle name="Normal 57 3 2 2 3 2 3" xfId="4177"/>
    <cellStyle name="Normal 57 3 2 2 3 2 3 2" xfId="16631"/>
    <cellStyle name="Normal 57 3 2 2 3 2 3 2 2" xfId="41506"/>
    <cellStyle name="Normal 57 3 2 2 3 2 3 3" xfId="29073"/>
    <cellStyle name="Normal 57 3 2 2 3 2 4" xfId="14295"/>
    <cellStyle name="Normal 57 3 2 2 3 2 4 2" xfId="39170"/>
    <cellStyle name="Normal 57 3 2 2 3 2 5" xfId="26729"/>
    <cellStyle name="Normal 57 3 2 2 3 3" xfId="5640"/>
    <cellStyle name="Normal 57 3 2 2 3 3 2" xfId="10656"/>
    <cellStyle name="Normal 57 3 2 2 3 3 2 2" xfId="23099"/>
    <cellStyle name="Normal 57 3 2 2 3 3 2 2 2" xfId="47974"/>
    <cellStyle name="Normal 57 3 2 2 3 3 2 3" xfId="35541"/>
    <cellStyle name="Normal 57 3 2 2 3 3 3" xfId="18092"/>
    <cellStyle name="Normal 57 3 2 2 3 3 3 2" xfId="42967"/>
    <cellStyle name="Normal 57 3 2 2 3 3 4" xfId="30534"/>
    <cellStyle name="Normal 57 3 2 2 3 4" xfId="8311"/>
    <cellStyle name="Normal 57 3 2 2 3 4 2" xfId="20755"/>
    <cellStyle name="Normal 57 3 2 2 3 4 2 2" xfId="45630"/>
    <cellStyle name="Normal 57 3 2 2 3 4 3" xfId="33197"/>
    <cellStyle name="Normal 57 3 2 2 3 5" xfId="12110"/>
    <cellStyle name="Normal 57 3 2 2 3 5 2" xfId="24544"/>
    <cellStyle name="Normal 57 3 2 2 3 5 2 2" xfId="49419"/>
    <cellStyle name="Normal 57 3 2 2 3 5 3" xfId="36986"/>
    <cellStyle name="Normal 57 3 2 2 3 6" xfId="6788"/>
    <cellStyle name="Normal 57 3 2 2 3 6 2" xfId="19237"/>
    <cellStyle name="Normal 57 3 2 2 3 6 2 2" xfId="44112"/>
    <cellStyle name="Normal 57 3 2 2 3 6 3" xfId="31679"/>
    <cellStyle name="Normal 57 3 2 2 3 7" xfId="3242"/>
    <cellStyle name="Normal 57 3 2 2 3 7 2" xfId="15748"/>
    <cellStyle name="Normal 57 3 2 2 3 7 2 2" xfId="40623"/>
    <cellStyle name="Normal 57 3 2 2 3 7 3" xfId="28182"/>
    <cellStyle name="Normal 57 3 2 2 3 8" xfId="13158"/>
    <cellStyle name="Normal 57 3 2 2 3 8 2" xfId="38033"/>
    <cellStyle name="Normal 57 3 2 2 3 9" xfId="25592"/>
    <cellStyle name="Normal 57 3 2 2 4" xfId="702"/>
    <cellStyle name="Normal 57 3 2 2 4 2" xfId="1843"/>
    <cellStyle name="Normal 57 3 2 2 4 2 2" xfId="9599"/>
    <cellStyle name="Normal 57 3 2 2 4 2 2 2" xfId="22042"/>
    <cellStyle name="Normal 57 3 2 2 4 2 2 2 2" xfId="46917"/>
    <cellStyle name="Normal 57 3 2 2 4 2 2 3" xfId="34484"/>
    <cellStyle name="Normal 57 3 2 2 4 2 3" xfId="4581"/>
    <cellStyle name="Normal 57 3 2 2 4 2 3 2" xfId="17035"/>
    <cellStyle name="Normal 57 3 2 2 4 2 3 2 2" xfId="41910"/>
    <cellStyle name="Normal 57 3 2 2 4 2 3 3" xfId="29477"/>
    <cellStyle name="Normal 57 3 2 2 4 2 4" xfId="14643"/>
    <cellStyle name="Normal 57 3 2 2 4 2 4 2" xfId="39518"/>
    <cellStyle name="Normal 57 3 2 2 4 2 5" xfId="27077"/>
    <cellStyle name="Normal 57 3 2 2 4 3" xfId="5989"/>
    <cellStyle name="Normal 57 3 2 2 4 3 2" xfId="11004"/>
    <cellStyle name="Normal 57 3 2 2 4 3 2 2" xfId="23447"/>
    <cellStyle name="Normal 57 3 2 2 4 3 2 2 2" xfId="48322"/>
    <cellStyle name="Normal 57 3 2 2 4 3 2 3" xfId="35889"/>
    <cellStyle name="Normal 57 3 2 2 4 3 3" xfId="18440"/>
    <cellStyle name="Normal 57 3 2 2 4 3 3 2" xfId="43315"/>
    <cellStyle name="Normal 57 3 2 2 4 3 4" xfId="30882"/>
    <cellStyle name="Normal 57 3 2 2 4 4" xfId="8715"/>
    <cellStyle name="Normal 57 3 2 2 4 4 2" xfId="21159"/>
    <cellStyle name="Normal 57 3 2 2 4 4 2 2" xfId="46034"/>
    <cellStyle name="Normal 57 3 2 2 4 4 3" xfId="33601"/>
    <cellStyle name="Normal 57 3 2 2 4 5" xfId="12458"/>
    <cellStyle name="Normal 57 3 2 2 4 5 2" xfId="24892"/>
    <cellStyle name="Normal 57 3 2 2 4 5 2 2" xfId="49767"/>
    <cellStyle name="Normal 57 3 2 2 4 5 3" xfId="37334"/>
    <cellStyle name="Normal 57 3 2 2 4 6" xfId="7192"/>
    <cellStyle name="Normal 57 3 2 2 4 6 2" xfId="19641"/>
    <cellStyle name="Normal 57 3 2 2 4 6 2 2" xfId="44516"/>
    <cellStyle name="Normal 57 3 2 2 4 6 3" xfId="32083"/>
    <cellStyle name="Normal 57 3 2 2 4 7" xfId="3646"/>
    <cellStyle name="Normal 57 3 2 2 4 7 2" xfId="16152"/>
    <cellStyle name="Normal 57 3 2 2 4 7 2 2" xfId="41027"/>
    <cellStyle name="Normal 57 3 2 2 4 7 3" xfId="28586"/>
    <cellStyle name="Normal 57 3 2 2 4 8" xfId="13505"/>
    <cellStyle name="Normal 57 3 2 2 4 8 2" xfId="38380"/>
    <cellStyle name="Normal 57 3 2 2 4 9" xfId="25939"/>
    <cellStyle name="Normal 57 3 2 2 5" xfId="2260"/>
    <cellStyle name="Normal 57 3 2 2 5 2" xfId="4887"/>
    <cellStyle name="Normal 57 3 2 2 5 2 2" xfId="9904"/>
    <cellStyle name="Normal 57 3 2 2 5 2 2 2" xfId="22347"/>
    <cellStyle name="Normal 57 3 2 2 5 2 2 2 2" xfId="47222"/>
    <cellStyle name="Normal 57 3 2 2 5 2 2 3" xfId="34789"/>
    <cellStyle name="Normal 57 3 2 2 5 2 3" xfId="17340"/>
    <cellStyle name="Normal 57 3 2 2 5 2 3 2" xfId="42215"/>
    <cellStyle name="Normal 57 3 2 2 5 2 4" xfId="29782"/>
    <cellStyle name="Normal 57 3 2 2 5 3" xfId="6285"/>
    <cellStyle name="Normal 57 3 2 2 5 3 2" xfId="11300"/>
    <cellStyle name="Normal 57 3 2 2 5 3 2 2" xfId="23743"/>
    <cellStyle name="Normal 57 3 2 2 5 3 2 2 2" xfId="48618"/>
    <cellStyle name="Normal 57 3 2 2 5 3 2 3" xfId="36185"/>
    <cellStyle name="Normal 57 3 2 2 5 3 3" xfId="18736"/>
    <cellStyle name="Normal 57 3 2 2 5 3 3 2" xfId="43611"/>
    <cellStyle name="Normal 57 3 2 2 5 3 4" xfId="31178"/>
    <cellStyle name="Normal 57 3 2 2 5 4" xfId="8092"/>
    <cellStyle name="Normal 57 3 2 2 5 4 2" xfId="20538"/>
    <cellStyle name="Normal 57 3 2 2 5 4 2 2" xfId="45413"/>
    <cellStyle name="Normal 57 3 2 2 5 4 3" xfId="32980"/>
    <cellStyle name="Normal 57 3 2 2 5 5" xfId="12754"/>
    <cellStyle name="Normal 57 3 2 2 5 5 2" xfId="25188"/>
    <cellStyle name="Normal 57 3 2 2 5 5 2 2" xfId="50063"/>
    <cellStyle name="Normal 57 3 2 2 5 5 3" xfId="37630"/>
    <cellStyle name="Normal 57 3 2 2 5 6" xfId="7498"/>
    <cellStyle name="Normal 57 3 2 2 5 6 2" xfId="19946"/>
    <cellStyle name="Normal 57 3 2 2 5 6 2 2" xfId="44821"/>
    <cellStyle name="Normal 57 3 2 2 5 6 3" xfId="32388"/>
    <cellStyle name="Normal 57 3 2 2 5 7" xfId="3022"/>
    <cellStyle name="Normal 57 3 2 2 5 7 2" xfId="15531"/>
    <cellStyle name="Normal 57 3 2 2 5 7 2 2" xfId="40406"/>
    <cellStyle name="Normal 57 3 2 2 5 7 3" xfId="27965"/>
    <cellStyle name="Normal 57 3 2 2 5 8" xfId="14939"/>
    <cellStyle name="Normal 57 3 2 2 5 8 2" xfId="39814"/>
    <cellStyle name="Normal 57 3 2 2 5 9" xfId="27373"/>
    <cellStyle name="Normal 57 3 2 2 6" xfId="1096"/>
    <cellStyle name="Normal 57 3 2 2 6 2" xfId="8978"/>
    <cellStyle name="Normal 57 3 2 2 6 2 2" xfId="21421"/>
    <cellStyle name="Normal 57 3 2 2 6 2 2 2" xfId="46296"/>
    <cellStyle name="Normal 57 3 2 2 6 2 3" xfId="33863"/>
    <cellStyle name="Normal 57 3 2 2 6 3" xfId="3960"/>
    <cellStyle name="Normal 57 3 2 2 6 3 2" xfId="16414"/>
    <cellStyle name="Normal 57 3 2 2 6 3 2 2" xfId="41289"/>
    <cellStyle name="Normal 57 3 2 2 6 3 3" xfId="28856"/>
    <cellStyle name="Normal 57 3 2 2 6 4" xfId="13896"/>
    <cellStyle name="Normal 57 3 2 2 6 4 2" xfId="38771"/>
    <cellStyle name="Normal 57 3 2 2 6 5" xfId="26330"/>
    <cellStyle name="Normal 57 3 2 2 7" xfId="5241"/>
    <cellStyle name="Normal 57 3 2 2 7 2" xfId="10257"/>
    <cellStyle name="Normal 57 3 2 2 7 2 2" xfId="22700"/>
    <cellStyle name="Normal 57 3 2 2 7 2 2 2" xfId="47575"/>
    <cellStyle name="Normal 57 3 2 2 7 2 3" xfId="35142"/>
    <cellStyle name="Normal 57 3 2 2 7 3" xfId="17693"/>
    <cellStyle name="Normal 57 3 2 2 7 3 2" xfId="42568"/>
    <cellStyle name="Normal 57 3 2 2 7 4" xfId="30135"/>
    <cellStyle name="Normal 57 3 2 2 8" xfId="7818"/>
    <cellStyle name="Normal 57 3 2 2 8 2" xfId="20264"/>
    <cellStyle name="Normal 57 3 2 2 8 2 2" xfId="45139"/>
    <cellStyle name="Normal 57 3 2 2 8 3" xfId="32706"/>
    <cellStyle name="Normal 57 3 2 2 9" xfId="11711"/>
    <cellStyle name="Normal 57 3 2 2 9 2" xfId="24145"/>
    <cellStyle name="Normal 57 3 2 2 9 2 2" xfId="49020"/>
    <cellStyle name="Normal 57 3 2 2 9 3" xfId="36587"/>
    <cellStyle name="Normal 57 3 2 2_Degree data" xfId="2460"/>
    <cellStyle name="Normal 57 3 2 3" xfId="183"/>
    <cellStyle name="Normal 57 3 2 3 10" xfId="6632"/>
    <cellStyle name="Normal 57 3 2 3 10 2" xfId="19081"/>
    <cellStyle name="Normal 57 3 2 3 10 2 2" xfId="43956"/>
    <cellStyle name="Normal 57 3 2 3 10 3" xfId="31523"/>
    <cellStyle name="Normal 57 3 2 3 11" xfId="2696"/>
    <cellStyle name="Normal 57 3 2 3 11 2" xfId="15214"/>
    <cellStyle name="Normal 57 3 2 3 11 2 2" xfId="40089"/>
    <cellStyle name="Normal 57 3 2 3 11 3" xfId="27648"/>
    <cellStyle name="Normal 57 3 2 3 12" xfId="13013"/>
    <cellStyle name="Normal 57 3 2 3 12 2" xfId="37888"/>
    <cellStyle name="Normal 57 3 2 3 13" xfId="25447"/>
    <cellStyle name="Normal 57 3 2 3 2" xfId="506"/>
    <cellStyle name="Normal 57 3 2 3 2 10" xfId="13319"/>
    <cellStyle name="Normal 57 3 2 3 2 10 2" xfId="38194"/>
    <cellStyle name="Normal 57 3 2 3 2 11" xfId="25753"/>
    <cellStyle name="Normal 57 3 2 3 2 2" xfId="865"/>
    <cellStyle name="Normal 57 3 2 3 2 2 2" xfId="1498"/>
    <cellStyle name="Normal 57 3 2 3 2 2 2 2" xfId="9602"/>
    <cellStyle name="Normal 57 3 2 3 2 2 2 2 2" xfId="22045"/>
    <cellStyle name="Normal 57 3 2 3 2 2 2 2 2 2" xfId="46920"/>
    <cellStyle name="Normal 57 3 2 3 2 2 2 2 3" xfId="34487"/>
    <cellStyle name="Normal 57 3 2 3 2 2 2 3" xfId="4584"/>
    <cellStyle name="Normal 57 3 2 3 2 2 2 3 2" xfId="17038"/>
    <cellStyle name="Normal 57 3 2 3 2 2 2 3 2 2" xfId="41913"/>
    <cellStyle name="Normal 57 3 2 3 2 2 2 3 3" xfId="29480"/>
    <cellStyle name="Normal 57 3 2 3 2 2 2 4" xfId="14298"/>
    <cellStyle name="Normal 57 3 2 3 2 2 2 4 2" xfId="39173"/>
    <cellStyle name="Normal 57 3 2 3 2 2 2 5" xfId="26732"/>
    <cellStyle name="Normal 57 3 2 3 2 2 3" xfId="5643"/>
    <cellStyle name="Normal 57 3 2 3 2 2 3 2" xfId="10659"/>
    <cellStyle name="Normal 57 3 2 3 2 2 3 2 2" xfId="23102"/>
    <cellStyle name="Normal 57 3 2 3 2 2 3 2 2 2" xfId="47977"/>
    <cellStyle name="Normal 57 3 2 3 2 2 3 2 3" xfId="35544"/>
    <cellStyle name="Normal 57 3 2 3 2 2 3 3" xfId="18095"/>
    <cellStyle name="Normal 57 3 2 3 2 2 3 3 2" xfId="42970"/>
    <cellStyle name="Normal 57 3 2 3 2 2 3 4" xfId="30537"/>
    <cellStyle name="Normal 57 3 2 3 2 2 4" xfId="8718"/>
    <cellStyle name="Normal 57 3 2 3 2 2 4 2" xfId="21162"/>
    <cellStyle name="Normal 57 3 2 3 2 2 4 2 2" xfId="46037"/>
    <cellStyle name="Normal 57 3 2 3 2 2 4 3" xfId="33604"/>
    <cellStyle name="Normal 57 3 2 3 2 2 5" xfId="12113"/>
    <cellStyle name="Normal 57 3 2 3 2 2 5 2" xfId="24547"/>
    <cellStyle name="Normal 57 3 2 3 2 2 5 2 2" xfId="49422"/>
    <cellStyle name="Normal 57 3 2 3 2 2 5 3" xfId="36989"/>
    <cellStyle name="Normal 57 3 2 3 2 2 6" xfId="7195"/>
    <cellStyle name="Normal 57 3 2 3 2 2 6 2" xfId="19644"/>
    <cellStyle name="Normal 57 3 2 3 2 2 6 2 2" xfId="44519"/>
    <cellStyle name="Normal 57 3 2 3 2 2 6 3" xfId="32086"/>
    <cellStyle name="Normal 57 3 2 3 2 2 7" xfId="3649"/>
    <cellStyle name="Normal 57 3 2 3 2 2 7 2" xfId="16155"/>
    <cellStyle name="Normal 57 3 2 3 2 2 7 2 2" xfId="41030"/>
    <cellStyle name="Normal 57 3 2 3 2 2 7 3" xfId="28589"/>
    <cellStyle name="Normal 57 3 2 3 2 2 8" xfId="13666"/>
    <cellStyle name="Normal 57 3 2 3 2 2 8 2" xfId="38541"/>
    <cellStyle name="Normal 57 3 2 3 2 2 9" xfId="26100"/>
    <cellStyle name="Normal 57 3 2 3 2 3" xfId="1846"/>
    <cellStyle name="Normal 57 3 2 3 2 3 2" xfId="5048"/>
    <cellStyle name="Normal 57 3 2 3 2 3 2 2" xfId="10065"/>
    <cellStyle name="Normal 57 3 2 3 2 3 2 2 2" xfId="22508"/>
    <cellStyle name="Normal 57 3 2 3 2 3 2 2 2 2" xfId="47383"/>
    <cellStyle name="Normal 57 3 2 3 2 3 2 2 3" xfId="34950"/>
    <cellStyle name="Normal 57 3 2 3 2 3 2 3" xfId="17501"/>
    <cellStyle name="Normal 57 3 2 3 2 3 2 3 2" xfId="42376"/>
    <cellStyle name="Normal 57 3 2 3 2 3 2 4" xfId="29943"/>
    <cellStyle name="Normal 57 3 2 3 2 3 3" xfId="5992"/>
    <cellStyle name="Normal 57 3 2 3 2 3 3 2" xfId="11007"/>
    <cellStyle name="Normal 57 3 2 3 2 3 3 2 2" xfId="23450"/>
    <cellStyle name="Normal 57 3 2 3 2 3 3 2 2 2" xfId="48325"/>
    <cellStyle name="Normal 57 3 2 3 2 3 3 2 3" xfId="35892"/>
    <cellStyle name="Normal 57 3 2 3 2 3 3 3" xfId="18443"/>
    <cellStyle name="Normal 57 3 2 3 2 3 3 3 2" xfId="43318"/>
    <cellStyle name="Normal 57 3 2 3 2 3 3 4" xfId="30885"/>
    <cellStyle name="Normal 57 3 2 3 2 3 4" xfId="8472"/>
    <cellStyle name="Normal 57 3 2 3 2 3 4 2" xfId="20916"/>
    <cellStyle name="Normal 57 3 2 3 2 3 4 2 2" xfId="45791"/>
    <cellStyle name="Normal 57 3 2 3 2 3 4 3" xfId="33358"/>
    <cellStyle name="Normal 57 3 2 3 2 3 5" xfId="12461"/>
    <cellStyle name="Normal 57 3 2 3 2 3 5 2" xfId="24895"/>
    <cellStyle name="Normal 57 3 2 3 2 3 5 2 2" xfId="49770"/>
    <cellStyle name="Normal 57 3 2 3 2 3 5 3" xfId="37337"/>
    <cellStyle name="Normal 57 3 2 3 2 3 6" xfId="7659"/>
    <cellStyle name="Normal 57 3 2 3 2 3 6 2" xfId="20107"/>
    <cellStyle name="Normal 57 3 2 3 2 3 6 2 2" xfId="44982"/>
    <cellStyle name="Normal 57 3 2 3 2 3 6 3" xfId="32549"/>
    <cellStyle name="Normal 57 3 2 3 2 3 7" xfId="3403"/>
    <cellStyle name="Normal 57 3 2 3 2 3 7 2" xfId="15909"/>
    <cellStyle name="Normal 57 3 2 3 2 3 7 2 2" xfId="40784"/>
    <cellStyle name="Normal 57 3 2 3 2 3 7 3" xfId="28343"/>
    <cellStyle name="Normal 57 3 2 3 2 3 8" xfId="14646"/>
    <cellStyle name="Normal 57 3 2 3 2 3 8 2" xfId="39521"/>
    <cellStyle name="Normal 57 3 2 3 2 3 9" xfId="27080"/>
    <cellStyle name="Normal 57 3 2 3 2 4" xfId="2424"/>
    <cellStyle name="Normal 57 3 2 3 2 4 2" xfId="6446"/>
    <cellStyle name="Normal 57 3 2 3 2 4 2 2" xfId="11461"/>
    <cellStyle name="Normal 57 3 2 3 2 4 2 2 2" xfId="23904"/>
    <cellStyle name="Normal 57 3 2 3 2 4 2 2 2 2" xfId="48779"/>
    <cellStyle name="Normal 57 3 2 3 2 4 2 2 3" xfId="36346"/>
    <cellStyle name="Normal 57 3 2 3 2 4 2 3" xfId="18897"/>
    <cellStyle name="Normal 57 3 2 3 2 4 2 3 2" xfId="43772"/>
    <cellStyle name="Normal 57 3 2 3 2 4 2 4" xfId="31339"/>
    <cellStyle name="Normal 57 3 2 3 2 4 3" xfId="12915"/>
    <cellStyle name="Normal 57 3 2 3 2 4 3 2" xfId="25349"/>
    <cellStyle name="Normal 57 3 2 3 2 4 3 2 2" xfId="50224"/>
    <cellStyle name="Normal 57 3 2 3 2 4 3 3" xfId="37791"/>
    <cellStyle name="Normal 57 3 2 3 2 4 4" xfId="9356"/>
    <cellStyle name="Normal 57 3 2 3 2 4 4 2" xfId="21799"/>
    <cellStyle name="Normal 57 3 2 3 2 4 4 2 2" xfId="46674"/>
    <cellStyle name="Normal 57 3 2 3 2 4 4 3" xfId="34241"/>
    <cellStyle name="Normal 57 3 2 3 2 4 5" xfId="4338"/>
    <cellStyle name="Normal 57 3 2 3 2 4 5 2" xfId="16792"/>
    <cellStyle name="Normal 57 3 2 3 2 4 5 2 2" xfId="41667"/>
    <cellStyle name="Normal 57 3 2 3 2 4 5 3" xfId="29234"/>
    <cellStyle name="Normal 57 3 2 3 2 4 6" xfId="15100"/>
    <cellStyle name="Normal 57 3 2 3 2 4 6 2" xfId="39975"/>
    <cellStyle name="Normal 57 3 2 3 2 4 7" xfId="27534"/>
    <cellStyle name="Normal 57 3 2 3 2 5" xfId="1257"/>
    <cellStyle name="Normal 57 3 2 3 2 5 2" xfId="10418"/>
    <cellStyle name="Normal 57 3 2 3 2 5 2 2" xfId="22861"/>
    <cellStyle name="Normal 57 3 2 3 2 5 2 2 2" xfId="47736"/>
    <cellStyle name="Normal 57 3 2 3 2 5 2 3" xfId="35303"/>
    <cellStyle name="Normal 57 3 2 3 2 5 3" xfId="5402"/>
    <cellStyle name="Normal 57 3 2 3 2 5 3 2" xfId="17854"/>
    <cellStyle name="Normal 57 3 2 3 2 5 3 2 2" xfId="42729"/>
    <cellStyle name="Normal 57 3 2 3 2 5 3 3" xfId="30296"/>
    <cellStyle name="Normal 57 3 2 3 2 5 4" xfId="14057"/>
    <cellStyle name="Normal 57 3 2 3 2 5 4 2" xfId="38932"/>
    <cellStyle name="Normal 57 3 2 3 2 5 5" xfId="26491"/>
    <cellStyle name="Normal 57 3 2 3 2 6" xfId="7979"/>
    <cellStyle name="Normal 57 3 2 3 2 6 2" xfId="20425"/>
    <cellStyle name="Normal 57 3 2 3 2 6 2 2" xfId="45300"/>
    <cellStyle name="Normal 57 3 2 3 2 6 3" xfId="32867"/>
    <cellStyle name="Normal 57 3 2 3 2 7" xfId="11872"/>
    <cellStyle name="Normal 57 3 2 3 2 7 2" xfId="24306"/>
    <cellStyle name="Normal 57 3 2 3 2 7 2 2" xfId="49181"/>
    <cellStyle name="Normal 57 3 2 3 2 7 3" xfId="36748"/>
    <cellStyle name="Normal 57 3 2 3 2 8" xfId="6949"/>
    <cellStyle name="Normal 57 3 2 3 2 8 2" xfId="19398"/>
    <cellStyle name="Normal 57 3 2 3 2 8 2 2" xfId="44273"/>
    <cellStyle name="Normal 57 3 2 3 2 8 3" xfId="31840"/>
    <cellStyle name="Normal 57 3 2 3 2 9" xfId="2900"/>
    <cellStyle name="Normal 57 3 2 3 2 9 2" xfId="15418"/>
    <cellStyle name="Normal 57 3 2 3 2 9 2 2" xfId="40293"/>
    <cellStyle name="Normal 57 3 2 3 2 9 3" xfId="27852"/>
    <cellStyle name="Normal 57 3 2 3 2_Degree data" xfId="2463"/>
    <cellStyle name="Normal 57 3 2 3 3" xfId="297"/>
    <cellStyle name="Normal 57 3 2 3 3 2" xfId="1497"/>
    <cellStyle name="Normal 57 3 2 3 3 2 2" xfId="9152"/>
    <cellStyle name="Normal 57 3 2 3 3 2 2 2" xfId="21595"/>
    <cellStyle name="Normal 57 3 2 3 3 2 2 2 2" xfId="46470"/>
    <cellStyle name="Normal 57 3 2 3 3 2 2 3" xfId="34037"/>
    <cellStyle name="Normal 57 3 2 3 3 2 3" xfId="4134"/>
    <cellStyle name="Normal 57 3 2 3 3 2 3 2" xfId="16588"/>
    <cellStyle name="Normal 57 3 2 3 3 2 3 2 2" xfId="41463"/>
    <cellStyle name="Normal 57 3 2 3 3 2 3 3" xfId="29030"/>
    <cellStyle name="Normal 57 3 2 3 3 2 4" xfId="14297"/>
    <cellStyle name="Normal 57 3 2 3 3 2 4 2" xfId="39172"/>
    <cellStyle name="Normal 57 3 2 3 3 2 5" xfId="26731"/>
    <cellStyle name="Normal 57 3 2 3 3 3" xfId="5642"/>
    <cellStyle name="Normal 57 3 2 3 3 3 2" xfId="10658"/>
    <cellStyle name="Normal 57 3 2 3 3 3 2 2" xfId="23101"/>
    <cellStyle name="Normal 57 3 2 3 3 3 2 2 2" xfId="47976"/>
    <cellStyle name="Normal 57 3 2 3 3 3 2 3" xfId="35543"/>
    <cellStyle name="Normal 57 3 2 3 3 3 3" xfId="18094"/>
    <cellStyle name="Normal 57 3 2 3 3 3 3 2" xfId="42969"/>
    <cellStyle name="Normal 57 3 2 3 3 3 4" xfId="30536"/>
    <cellStyle name="Normal 57 3 2 3 3 4" xfId="8268"/>
    <cellStyle name="Normal 57 3 2 3 3 4 2" xfId="20712"/>
    <cellStyle name="Normal 57 3 2 3 3 4 2 2" xfId="45587"/>
    <cellStyle name="Normal 57 3 2 3 3 4 3" xfId="33154"/>
    <cellStyle name="Normal 57 3 2 3 3 5" xfId="12112"/>
    <cellStyle name="Normal 57 3 2 3 3 5 2" xfId="24546"/>
    <cellStyle name="Normal 57 3 2 3 3 5 2 2" xfId="49421"/>
    <cellStyle name="Normal 57 3 2 3 3 5 3" xfId="36988"/>
    <cellStyle name="Normal 57 3 2 3 3 6" xfId="6745"/>
    <cellStyle name="Normal 57 3 2 3 3 6 2" xfId="19194"/>
    <cellStyle name="Normal 57 3 2 3 3 6 2 2" xfId="44069"/>
    <cellStyle name="Normal 57 3 2 3 3 6 3" xfId="31636"/>
    <cellStyle name="Normal 57 3 2 3 3 7" xfId="3199"/>
    <cellStyle name="Normal 57 3 2 3 3 7 2" xfId="15705"/>
    <cellStyle name="Normal 57 3 2 3 3 7 2 2" xfId="40580"/>
    <cellStyle name="Normal 57 3 2 3 3 7 3" xfId="28139"/>
    <cellStyle name="Normal 57 3 2 3 3 8" xfId="13115"/>
    <cellStyle name="Normal 57 3 2 3 3 8 2" xfId="37990"/>
    <cellStyle name="Normal 57 3 2 3 3 9" xfId="25549"/>
    <cellStyle name="Normal 57 3 2 3 4" xfId="658"/>
    <cellStyle name="Normal 57 3 2 3 4 2" xfId="1845"/>
    <cellStyle name="Normal 57 3 2 3 4 2 2" xfId="9601"/>
    <cellStyle name="Normal 57 3 2 3 4 2 2 2" xfId="22044"/>
    <cellStyle name="Normal 57 3 2 3 4 2 2 2 2" xfId="46919"/>
    <cellStyle name="Normal 57 3 2 3 4 2 2 3" xfId="34486"/>
    <cellStyle name="Normal 57 3 2 3 4 2 3" xfId="4583"/>
    <cellStyle name="Normal 57 3 2 3 4 2 3 2" xfId="17037"/>
    <cellStyle name="Normal 57 3 2 3 4 2 3 2 2" xfId="41912"/>
    <cellStyle name="Normal 57 3 2 3 4 2 3 3" xfId="29479"/>
    <cellStyle name="Normal 57 3 2 3 4 2 4" xfId="14645"/>
    <cellStyle name="Normal 57 3 2 3 4 2 4 2" xfId="39520"/>
    <cellStyle name="Normal 57 3 2 3 4 2 5" xfId="27079"/>
    <cellStyle name="Normal 57 3 2 3 4 3" xfId="5991"/>
    <cellStyle name="Normal 57 3 2 3 4 3 2" xfId="11006"/>
    <cellStyle name="Normal 57 3 2 3 4 3 2 2" xfId="23449"/>
    <cellStyle name="Normal 57 3 2 3 4 3 2 2 2" xfId="48324"/>
    <cellStyle name="Normal 57 3 2 3 4 3 2 3" xfId="35891"/>
    <cellStyle name="Normal 57 3 2 3 4 3 3" xfId="18442"/>
    <cellStyle name="Normal 57 3 2 3 4 3 3 2" xfId="43317"/>
    <cellStyle name="Normal 57 3 2 3 4 3 4" xfId="30884"/>
    <cellStyle name="Normal 57 3 2 3 4 4" xfId="8717"/>
    <cellStyle name="Normal 57 3 2 3 4 4 2" xfId="21161"/>
    <cellStyle name="Normal 57 3 2 3 4 4 2 2" xfId="46036"/>
    <cellStyle name="Normal 57 3 2 3 4 4 3" xfId="33603"/>
    <cellStyle name="Normal 57 3 2 3 4 5" xfId="12460"/>
    <cellStyle name="Normal 57 3 2 3 4 5 2" xfId="24894"/>
    <cellStyle name="Normal 57 3 2 3 4 5 2 2" xfId="49769"/>
    <cellStyle name="Normal 57 3 2 3 4 5 3" xfId="37336"/>
    <cellStyle name="Normal 57 3 2 3 4 6" xfId="7194"/>
    <cellStyle name="Normal 57 3 2 3 4 6 2" xfId="19643"/>
    <cellStyle name="Normal 57 3 2 3 4 6 2 2" xfId="44518"/>
    <cellStyle name="Normal 57 3 2 3 4 6 3" xfId="32085"/>
    <cellStyle name="Normal 57 3 2 3 4 7" xfId="3648"/>
    <cellStyle name="Normal 57 3 2 3 4 7 2" xfId="16154"/>
    <cellStyle name="Normal 57 3 2 3 4 7 2 2" xfId="41029"/>
    <cellStyle name="Normal 57 3 2 3 4 7 3" xfId="28588"/>
    <cellStyle name="Normal 57 3 2 3 4 8" xfId="13462"/>
    <cellStyle name="Normal 57 3 2 3 4 8 2" xfId="38337"/>
    <cellStyle name="Normal 57 3 2 3 4 9" xfId="25896"/>
    <cellStyle name="Normal 57 3 2 3 5" xfId="2215"/>
    <cellStyle name="Normal 57 3 2 3 5 2" xfId="4844"/>
    <cellStyle name="Normal 57 3 2 3 5 2 2" xfId="9861"/>
    <cellStyle name="Normal 57 3 2 3 5 2 2 2" xfId="22304"/>
    <cellStyle name="Normal 57 3 2 3 5 2 2 2 2" xfId="47179"/>
    <cellStyle name="Normal 57 3 2 3 5 2 2 3" xfId="34746"/>
    <cellStyle name="Normal 57 3 2 3 5 2 3" xfId="17297"/>
    <cellStyle name="Normal 57 3 2 3 5 2 3 2" xfId="42172"/>
    <cellStyle name="Normal 57 3 2 3 5 2 4" xfId="29739"/>
    <cellStyle name="Normal 57 3 2 3 5 3" xfId="6242"/>
    <cellStyle name="Normal 57 3 2 3 5 3 2" xfId="11257"/>
    <cellStyle name="Normal 57 3 2 3 5 3 2 2" xfId="23700"/>
    <cellStyle name="Normal 57 3 2 3 5 3 2 2 2" xfId="48575"/>
    <cellStyle name="Normal 57 3 2 3 5 3 2 3" xfId="36142"/>
    <cellStyle name="Normal 57 3 2 3 5 3 3" xfId="18693"/>
    <cellStyle name="Normal 57 3 2 3 5 3 3 2" xfId="43568"/>
    <cellStyle name="Normal 57 3 2 3 5 3 4" xfId="31135"/>
    <cellStyle name="Normal 57 3 2 3 5 4" xfId="8153"/>
    <cellStyle name="Normal 57 3 2 3 5 4 2" xfId="20599"/>
    <cellStyle name="Normal 57 3 2 3 5 4 2 2" xfId="45474"/>
    <cellStyle name="Normal 57 3 2 3 5 4 3" xfId="33041"/>
    <cellStyle name="Normal 57 3 2 3 5 5" xfId="12711"/>
    <cellStyle name="Normal 57 3 2 3 5 5 2" xfId="25145"/>
    <cellStyle name="Normal 57 3 2 3 5 5 2 2" xfId="50020"/>
    <cellStyle name="Normal 57 3 2 3 5 5 3" xfId="37587"/>
    <cellStyle name="Normal 57 3 2 3 5 6" xfId="7455"/>
    <cellStyle name="Normal 57 3 2 3 5 6 2" xfId="19903"/>
    <cellStyle name="Normal 57 3 2 3 5 6 2 2" xfId="44778"/>
    <cellStyle name="Normal 57 3 2 3 5 6 3" xfId="32345"/>
    <cellStyle name="Normal 57 3 2 3 5 7" xfId="3083"/>
    <cellStyle name="Normal 57 3 2 3 5 7 2" xfId="15592"/>
    <cellStyle name="Normal 57 3 2 3 5 7 2 2" xfId="40467"/>
    <cellStyle name="Normal 57 3 2 3 5 7 3" xfId="28026"/>
    <cellStyle name="Normal 57 3 2 3 5 8" xfId="14896"/>
    <cellStyle name="Normal 57 3 2 3 5 8 2" xfId="39771"/>
    <cellStyle name="Normal 57 3 2 3 5 9" xfId="27330"/>
    <cellStyle name="Normal 57 3 2 3 6" xfId="1053"/>
    <cellStyle name="Normal 57 3 2 3 6 2" xfId="9039"/>
    <cellStyle name="Normal 57 3 2 3 6 2 2" xfId="21482"/>
    <cellStyle name="Normal 57 3 2 3 6 2 2 2" xfId="46357"/>
    <cellStyle name="Normal 57 3 2 3 6 2 3" xfId="33924"/>
    <cellStyle name="Normal 57 3 2 3 6 3" xfId="4021"/>
    <cellStyle name="Normal 57 3 2 3 6 3 2" xfId="16475"/>
    <cellStyle name="Normal 57 3 2 3 6 3 2 2" xfId="41350"/>
    <cellStyle name="Normal 57 3 2 3 6 3 3" xfId="28917"/>
    <cellStyle name="Normal 57 3 2 3 6 4" xfId="13853"/>
    <cellStyle name="Normal 57 3 2 3 6 4 2" xfId="38728"/>
    <cellStyle name="Normal 57 3 2 3 6 5" xfId="26287"/>
    <cellStyle name="Normal 57 3 2 3 7" xfId="5198"/>
    <cellStyle name="Normal 57 3 2 3 7 2" xfId="10214"/>
    <cellStyle name="Normal 57 3 2 3 7 2 2" xfId="22657"/>
    <cellStyle name="Normal 57 3 2 3 7 2 2 2" xfId="47532"/>
    <cellStyle name="Normal 57 3 2 3 7 2 3" xfId="35099"/>
    <cellStyle name="Normal 57 3 2 3 7 3" xfId="17650"/>
    <cellStyle name="Normal 57 3 2 3 7 3 2" xfId="42525"/>
    <cellStyle name="Normal 57 3 2 3 7 4" xfId="30092"/>
    <cellStyle name="Normal 57 3 2 3 8" xfId="7775"/>
    <cellStyle name="Normal 57 3 2 3 8 2" xfId="20221"/>
    <cellStyle name="Normal 57 3 2 3 8 2 2" xfId="45096"/>
    <cellStyle name="Normal 57 3 2 3 8 3" xfId="32663"/>
    <cellStyle name="Normal 57 3 2 3 9" xfId="11668"/>
    <cellStyle name="Normal 57 3 2 3 9 2" xfId="24102"/>
    <cellStyle name="Normal 57 3 2 3 9 2 2" xfId="48977"/>
    <cellStyle name="Normal 57 3 2 3 9 3" xfId="36544"/>
    <cellStyle name="Normal 57 3 2 3_Degree data" xfId="2462"/>
    <cellStyle name="Normal 57 3 2 4" xfId="399"/>
    <cellStyle name="Normal 57 3 2 4 10" xfId="13215"/>
    <cellStyle name="Normal 57 3 2 4 10 2" xfId="38090"/>
    <cellStyle name="Normal 57 3 2 4 11" xfId="25649"/>
    <cellStyle name="Normal 57 3 2 4 2" xfId="759"/>
    <cellStyle name="Normal 57 3 2 4 2 2" xfId="1499"/>
    <cellStyle name="Normal 57 3 2 4 2 2 2" xfId="9603"/>
    <cellStyle name="Normal 57 3 2 4 2 2 2 2" xfId="22046"/>
    <cellStyle name="Normal 57 3 2 4 2 2 2 2 2" xfId="46921"/>
    <cellStyle name="Normal 57 3 2 4 2 2 2 3" xfId="34488"/>
    <cellStyle name="Normal 57 3 2 4 2 2 3" xfId="4585"/>
    <cellStyle name="Normal 57 3 2 4 2 2 3 2" xfId="17039"/>
    <cellStyle name="Normal 57 3 2 4 2 2 3 2 2" xfId="41914"/>
    <cellStyle name="Normal 57 3 2 4 2 2 3 3" xfId="29481"/>
    <cellStyle name="Normal 57 3 2 4 2 2 4" xfId="14299"/>
    <cellStyle name="Normal 57 3 2 4 2 2 4 2" xfId="39174"/>
    <cellStyle name="Normal 57 3 2 4 2 2 5" xfId="26733"/>
    <cellStyle name="Normal 57 3 2 4 2 3" xfId="5644"/>
    <cellStyle name="Normal 57 3 2 4 2 3 2" xfId="10660"/>
    <cellStyle name="Normal 57 3 2 4 2 3 2 2" xfId="23103"/>
    <cellStyle name="Normal 57 3 2 4 2 3 2 2 2" xfId="47978"/>
    <cellStyle name="Normal 57 3 2 4 2 3 2 3" xfId="35545"/>
    <cellStyle name="Normal 57 3 2 4 2 3 3" xfId="18096"/>
    <cellStyle name="Normal 57 3 2 4 2 3 3 2" xfId="42971"/>
    <cellStyle name="Normal 57 3 2 4 2 3 4" xfId="30538"/>
    <cellStyle name="Normal 57 3 2 4 2 4" xfId="8719"/>
    <cellStyle name="Normal 57 3 2 4 2 4 2" xfId="21163"/>
    <cellStyle name="Normal 57 3 2 4 2 4 2 2" xfId="46038"/>
    <cellStyle name="Normal 57 3 2 4 2 4 3" xfId="33605"/>
    <cellStyle name="Normal 57 3 2 4 2 5" xfId="12114"/>
    <cellStyle name="Normal 57 3 2 4 2 5 2" xfId="24548"/>
    <cellStyle name="Normal 57 3 2 4 2 5 2 2" xfId="49423"/>
    <cellStyle name="Normal 57 3 2 4 2 5 3" xfId="36990"/>
    <cellStyle name="Normal 57 3 2 4 2 6" xfId="7196"/>
    <cellStyle name="Normal 57 3 2 4 2 6 2" xfId="19645"/>
    <cellStyle name="Normal 57 3 2 4 2 6 2 2" xfId="44520"/>
    <cellStyle name="Normal 57 3 2 4 2 6 3" xfId="32087"/>
    <cellStyle name="Normal 57 3 2 4 2 7" xfId="3650"/>
    <cellStyle name="Normal 57 3 2 4 2 7 2" xfId="16156"/>
    <cellStyle name="Normal 57 3 2 4 2 7 2 2" xfId="41031"/>
    <cellStyle name="Normal 57 3 2 4 2 7 3" xfId="28590"/>
    <cellStyle name="Normal 57 3 2 4 2 8" xfId="13562"/>
    <cellStyle name="Normal 57 3 2 4 2 8 2" xfId="38437"/>
    <cellStyle name="Normal 57 3 2 4 2 9" xfId="25996"/>
    <cellStyle name="Normal 57 3 2 4 3" xfId="1847"/>
    <cellStyle name="Normal 57 3 2 4 3 2" xfId="4944"/>
    <cellStyle name="Normal 57 3 2 4 3 2 2" xfId="9961"/>
    <cellStyle name="Normal 57 3 2 4 3 2 2 2" xfId="22404"/>
    <cellStyle name="Normal 57 3 2 4 3 2 2 2 2" xfId="47279"/>
    <cellStyle name="Normal 57 3 2 4 3 2 2 3" xfId="34846"/>
    <cellStyle name="Normal 57 3 2 4 3 2 3" xfId="17397"/>
    <cellStyle name="Normal 57 3 2 4 3 2 3 2" xfId="42272"/>
    <cellStyle name="Normal 57 3 2 4 3 2 4" xfId="29839"/>
    <cellStyle name="Normal 57 3 2 4 3 3" xfId="5993"/>
    <cellStyle name="Normal 57 3 2 4 3 3 2" xfId="11008"/>
    <cellStyle name="Normal 57 3 2 4 3 3 2 2" xfId="23451"/>
    <cellStyle name="Normal 57 3 2 4 3 3 2 2 2" xfId="48326"/>
    <cellStyle name="Normal 57 3 2 4 3 3 2 3" xfId="35893"/>
    <cellStyle name="Normal 57 3 2 4 3 3 3" xfId="18444"/>
    <cellStyle name="Normal 57 3 2 4 3 3 3 2" xfId="43319"/>
    <cellStyle name="Normal 57 3 2 4 3 3 4" xfId="30886"/>
    <cellStyle name="Normal 57 3 2 4 3 4" xfId="8368"/>
    <cellStyle name="Normal 57 3 2 4 3 4 2" xfId="20812"/>
    <cellStyle name="Normal 57 3 2 4 3 4 2 2" xfId="45687"/>
    <cellStyle name="Normal 57 3 2 4 3 4 3" xfId="33254"/>
    <cellStyle name="Normal 57 3 2 4 3 5" xfId="12462"/>
    <cellStyle name="Normal 57 3 2 4 3 5 2" xfId="24896"/>
    <cellStyle name="Normal 57 3 2 4 3 5 2 2" xfId="49771"/>
    <cellStyle name="Normal 57 3 2 4 3 5 3" xfId="37338"/>
    <cellStyle name="Normal 57 3 2 4 3 6" xfId="7555"/>
    <cellStyle name="Normal 57 3 2 4 3 6 2" xfId="20003"/>
    <cellStyle name="Normal 57 3 2 4 3 6 2 2" xfId="44878"/>
    <cellStyle name="Normal 57 3 2 4 3 6 3" xfId="32445"/>
    <cellStyle name="Normal 57 3 2 4 3 7" xfId="3299"/>
    <cellStyle name="Normal 57 3 2 4 3 7 2" xfId="15805"/>
    <cellStyle name="Normal 57 3 2 4 3 7 2 2" xfId="40680"/>
    <cellStyle name="Normal 57 3 2 4 3 7 3" xfId="28239"/>
    <cellStyle name="Normal 57 3 2 4 3 8" xfId="14647"/>
    <cellStyle name="Normal 57 3 2 4 3 8 2" xfId="39522"/>
    <cellStyle name="Normal 57 3 2 4 3 9" xfId="27081"/>
    <cellStyle name="Normal 57 3 2 4 4" xfId="2317"/>
    <cellStyle name="Normal 57 3 2 4 4 2" xfId="6342"/>
    <cellStyle name="Normal 57 3 2 4 4 2 2" xfId="11357"/>
    <cellStyle name="Normal 57 3 2 4 4 2 2 2" xfId="23800"/>
    <cellStyle name="Normal 57 3 2 4 4 2 2 2 2" xfId="48675"/>
    <cellStyle name="Normal 57 3 2 4 4 2 2 3" xfId="36242"/>
    <cellStyle name="Normal 57 3 2 4 4 2 3" xfId="18793"/>
    <cellStyle name="Normal 57 3 2 4 4 2 3 2" xfId="43668"/>
    <cellStyle name="Normal 57 3 2 4 4 2 4" xfId="31235"/>
    <cellStyle name="Normal 57 3 2 4 4 3" xfId="12811"/>
    <cellStyle name="Normal 57 3 2 4 4 3 2" xfId="25245"/>
    <cellStyle name="Normal 57 3 2 4 4 3 2 2" xfId="50120"/>
    <cellStyle name="Normal 57 3 2 4 4 3 3" xfId="37687"/>
    <cellStyle name="Normal 57 3 2 4 4 4" xfId="9252"/>
    <cellStyle name="Normal 57 3 2 4 4 4 2" xfId="21695"/>
    <cellStyle name="Normal 57 3 2 4 4 4 2 2" xfId="46570"/>
    <cellStyle name="Normal 57 3 2 4 4 4 3" xfId="34137"/>
    <cellStyle name="Normal 57 3 2 4 4 5" xfId="4234"/>
    <cellStyle name="Normal 57 3 2 4 4 5 2" xfId="16688"/>
    <cellStyle name="Normal 57 3 2 4 4 5 2 2" xfId="41563"/>
    <cellStyle name="Normal 57 3 2 4 4 5 3" xfId="29130"/>
    <cellStyle name="Normal 57 3 2 4 4 6" xfId="14996"/>
    <cellStyle name="Normal 57 3 2 4 4 6 2" xfId="39871"/>
    <cellStyle name="Normal 57 3 2 4 4 7" xfId="27430"/>
    <cellStyle name="Normal 57 3 2 4 5" xfId="1153"/>
    <cellStyle name="Normal 57 3 2 4 5 2" xfId="10314"/>
    <cellStyle name="Normal 57 3 2 4 5 2 2" xfId="22757"/>
    <cellStyle name="Normal 57 3 2 4 5 2 2 2" xfId="47632"/>
    <cellStyle name="Normal 57 3 2 4 5 2 3" xfId="35199"/>
    <cellStyle name="Normal 57 3 2 4 5 3" xfId="5298"/>
    <cellStyle name="Normal 57 3 2 4 5 3 2" xfId="17750"/>
    <cellStyle name="Normal 57 3 2 4 5 3 2 2" xfId="42625"/>
    <cellStyle name="Normal 57 3 2 4 5 3 3" xfId="30192"/>
    <cellStyle name="Normal 57 3 2 4 5 4" xfId="13953"/>
    <cellStyle name="Normal 57 3 2 4 5 4 2" xfId="38828"/>
    <cellStyle name="Normal 57 3 2 4 5 5" xfId="26387"/>
    <cellStyle name="Normal 57 3 2 4 6" xfId="7875"/>
    <cellStyle name="Normal 57 3 2 4 6 2" xfId="20321"/>
    <cellStyle name="Normal 57 3 2 4 6 2 2" xfId="45196"/>
    <cellStyle name="Normal 57 3 2 4 6 3" xfId="32763"/>
    <cellStyle name="Normal 57 3 2 4 7" xfId="11768"/>
    <cellStyle name="Normal 57 3 2 4 7 2" xfId="24202"/>
    <cellStyle name="Normal 57 3 2 4 7 2 2" xfId="49077"/>
    <cellStyle name="Normal 57 3 2 4 7 3" xfId="36644"/>
    <cellStyle name="Normal 57 3 2 4 8" xfId="6845"/>
    <cellStyle name="Normal 57 3 2 4 8 2" xfId="19294"/>
    <cellStyle name="Normal 57 3 2 4 8 2 2" xfId="44169"/>
    <cellStyle name="Normal 57 3 2 4 8 3" xfId="31736"/>
    <cellStyle name="Normal 57 3 2 4 9" xfId="2796"/>
    <cellStyle name="Normal 57 3 2 4 9 2" xfId="15314"/>
    <cellStyle name="Normal 57 3 2 4 9 2 2" xfId="40189"/>
    <cellStyle name="Normal 57 3 2 4 9 3" xfId="27748"/>
    <cellStyle name="Normal 57 3 2 4_Degree data" xfId="2464"/>
    <cellStyle name="Normal 57 3 2 5" xfId="231"/>
    <cellStyle name="Normal 57 3 2 5 10" xfId="13058"/>
    <cellStyle name="Normal 57 3 2 5 10 2" xfId="37933"/>
    <cellStyle name="Normal 57 3 2 5 11" xfId="25492"/>
    <cellStyle name="Normal 57 3 2 5 2" xfId="596"/>
    <cellStyle name="Normal 57 3 2 5 2 2" xfId="1500"/>
    <cellStyle name="Normal 57 3 2 5 2 2 2" xfId="9604"/>
    <cellStyle name="Normal 57 3 2 5 2 2 2 2" xfId="22047"/>
    <cellStyle name="Normal 57 3 2 5 2 2 2 2 2" xfId="46922"/>
    <cellStyle name="Normal 57 3 2 5 2 2 2 3" xfId="34489"/>
    <cellStyle name="Normal 57 3 2 5 2 2 3" xfId="4586"/>
    <cellStyle name="Normal 57 3 2 5 2 2 3 2" xfId="17040"/>
    <cellStyle name="Normal 57 3 2 5 2 2 3 2 2" xfId="41915"/>
    <cellStyle name="Normal 57 3 2 5 2 2 3 3" xfId="29482"/>
    <cellStyle name="Normal 57 3 2 5 2 2 4" xfId="14300"/>
    <cellStyle name="Normal 57 3 2 5 2 2 4 2" xfId="39175"/>
    <cellStyle name="Normal 57 3 2 5 2 2 5" xfId="26734"/>
    <cellStyle name="Normal 57 3 2 5 2 3" xfId="5645"/>
    <cellStyle name="Normal 57 3 2 5 2 3 2" xfId="10661"/>
    <cellStyle name="Normal 57 3 2 5 2 3 2 2" xfId="23104"/>
    <cellStyle name="Normal 57 3 2 5 2 3 2 2 2" xfId="47979"/>
    <cellStyle name="Normal 57 3 2 5 2 3 2 3" xfId="35546"/>
    <cellStyle name="Normal 57 3 2 5 2 3 3" xfId="18097"/>
    <cellStyle name="Normal 57 3 2 5 2 3 3 2" xfId="42972"/>
    <cellStyle name="Normal 57 3 2 5 2 3 4" xfId="30539"/>
    <cellStyle name="Normal 57 3 2 5 2 4" xfId="8720"/>
    <cellStyle name="Normal 57 3 2 5 2 4 2" xfId="21164"/>
    <cellStyle name="Normal 57 3 2 5 2 4 2 2" xfId="46039"/>
    <cellStyle name="Normal 57 3 2 5 2 4 3" xfId="33606"/>
    <cellStyle name="Normal 57 3 2 5 2 5" xfId="12115"/>
    <cellStyle name="Normal 57 3 2 5 2 5 2" xfId="24549"/>
    <cellStyle name="Normal 57 3 2 5 2 5 2 2" xfId="49424"/>
    <cellStyle name="Normal 57 3 2 5 2 5 3" xfId="36991"/>
    <cellStyle name="Normal 57 3 2 5 2 6" xfId="7197"/>
    <cellStyle name="Normal 57 3 2 5 2 6 2" xfId="19646"/>
    <cellStyle name="Normal 57 3 2 5 2 6 2 2" xfId="44521"/>
    <cellStyle name="Normal 57 3 2 5 2 6 3" xfId="32088"/>
    <cellStyle name="Normal 57 3 2 5 2 7" xfId="3651"/>
    <cellStyle name="Normal 57 3 2 5 2 7 2" xfId="16157"/>
    <cellStyle name="Normal 57 3 2 5 2 7 2 2" xfId="41032"/>
    <cellStyle name="Normal 57 3 2 5 2 7 3" xfId="28591"/>
    <cellStyle name="Normal 57 3 2 5 2 8" xfId="13405"/>
    <cellStyle name="Normal 57 3 2 5 2 8 2" xfId="38280"/>
    <cellStyle name="Normal 57 3 2 5 2 9" xfId="25839"/>
    <cellStyle name="Normal 57 3 2 5 3" xfId="1848"/>
    <cellStyle name="Normal 57 3 2 5 3 2" xfId="4787"/>
    <cellStyle name="Normal 57 3 2 5 3 2 2" xfId="9804"/>
    <cellStyle name="Normal 57 3 2 5 3 2 2 2" xfId="22247"/>
    <cellStyle name="Normal 57 3 2 5 3 2 2 2 2" xfId="47122"/>
    <cellStyle name="Normal 57 3 2 5 3 2 2 3" xfId="34689"/>
    <cellStyle name="Normal 57 3 2 5 3 2 3" xfId="17240"/>
    <cellStyle name="Normal 57 3 2 5 3 2 3 2" xfId="42115"/>
    <cellStyle name="Normal 57 3 2 5 3 2 4" xfId="29682"/>
    <cellStyle name="Normal 57 3 2 5 3 3" xfId="5994"/>
    <cellStyle name="Normal 57 3 2 5 3 3 2" xfId="11009"/>
    <cellStyle name="Normal 57 3 2 5 3 3 2 2" xfId="23452"/>
    <cellStyle name="Normal 57 3 2 5 3 3 2 2 2" xfId="48327"/>
    <cellStyle name="Normal 57 3 2 5 3 3 2 3" xfId="35894"/>
    <cellStyle name="Normal 57 3 2 5 3 3 3" xfId="18445"/>
    <cellStyle name="Normal 57 3 2 5 3 3 3 2" xfId="43320"/>
    <cellStyle name="Normal 57 3 2 5 3 3 4" xfId="30887"/>
    <cellStyle name="Normal 57 3 2 5 3 4" xfId="8880"/>
    <cellStyle name="Normal 57 3 2 5 3 4 2" xfId="21323"/>
    <cellStyle name="Normal 57 3 2 5 3 4 2 2" xfId="46198"/>
    <cellStyle name="Normal 57 3 2 5 3 4 3" xfId="33765"/>
    <cellStyle name="Normal 57 3 2 5 3 5" xfId="12463"/>
    <cellStyle name="Normal 57 3 2 5 3 5 2" xfId="24897"/>
    <cellStyle name="Normal 57 3 2 5 3 5 2 2" xfId="49772"/>
    <cellStyle name="Normal 57 3 2 5 3 5 3" xfId="37339"/>
    <cellStyle name="Normal 57 3 2 5 3 6" xfId="7398"/>
    <cellStyle name="Normal 57 3 2 5 3 6 2" xfId="19846"/>
    <cellStyle name="Normal 57 3 2 5 3 6 2 2" xfId="44721"/>
    <cellStyle name="Normal 57 3 2 5 3 6 3" xfId="32288"/>
    <cellStyle name="Normal 57 3 2 5 3 7" xfId="3862"/>
    <cellStyle name="Normal 57 3 2 5 3 7 2" xfId="16316"/>
    <cellStyle name="Normal 57 3 2 5 3 7 2 2" xfId="41191"/>
    <cellStyle name="Normal 57 3 2 5 3 7 3" xfId="28758"/>
    <cellStyle name="Normal 57 3 2 5 3 8" xfId="14648"/>
    <cellStyle name="Normal 57 3 2 5 3 8 2" xfId="39523"/>
    <cellStyle name="Normal 57 3 2 5 3 9" xfId="27082"/>
    <cellStyle name="Normal 57 3 2 5 4" xfId="2149"/>
    <cellStyle name="Normal 57 3 2 5 4 2" xfId="6185"/>
    <cellStyle name="Normal 57 3 2 5 4 2 2" xfId="11200"/>
    <cellStyle name="Normal 57 3 2 5 4 2 2 2" xfId="23643"/>
    <cellStyle name="Normal 57 3 2 5 4 2 2 2 2" xfId="48518"/>
    <cellStyle name="Normal 57 3 2 5 4 2 2 3" xfId="36085"/>
    <cellStyle name="Normal 57 3 2 5 4 2 3" xfId="18636"/>
    <cellStyle name="Normal 57 3 2 5 4 2 3 2" xfId="43511"/>
    <cellStyle name="Normal 57 3 2 5 4 2 4" xfId="31078"/>
    <cellStyle name="Normal 57 3 2 5 4 3" xfId="12654"/>
    <cellStyle name="Normal 57 3 2 5 4 3 2" xfId="25088"/>
    <cellStyle name="Normal 57 3 2 5 4 3 2 2" xfId="49963"/>
    <cellStyle name="Normal 57 3 2 5 4 3 3" xfId="37530"/>
    <cellStyle name="Normal 57 3 2 5 4 4" xfId="9095"/>
    <cellStyle name="Normal 57 3 2 5 4 4 2" xfId="21538"/>
    <cellStyle name="Normal 57 3 2 5 4 4 2 2" xfId="46413"/>
    <cellStyle name="Normal 57 3 2 5 4 4 3" xfId="33980"/>
    <cellStyle name="Normal 57 3 2 5 4 5" xfId="4077"/>
    <cellStyle name="Normal 57 3 2 5 4 5 2" xfId="16531"/>
    <cellStyle name="Normal 57 3 2 5 4 5 2 2" xfId="41406"/>
    <cellStyle name="Normal 57 3 2 5 4 5 3" xfId="28973"/>
    <cellStyle name="Normal 57 3 2 5 4 6" xfId="14839"/>
    <cellStyle name="Normal 57 3 2 5 4 6 2" xfId="39714"/>
    <cellStyle name="Normal 57 3 2 5 4 7" xfId="27273"/>
    <cellStyle name="Normal 57 3 2 5 5" xfId="996"/>
    <cellStyle name="Normal 57 3 2 5 5 2" xfId="10155"/>
    <cellStyle name="Normal 57 3 2 5 5 2 2" xfId="22598"/>
    <cellStyle name="Normal 57 3 2 5 5 2 2 2" xfId="47473"/>
    <cellStyle name="Normal 57 3 2 5 5 2 3" xfId="35040"/>
    <cellStyle name="Normal 57 3 2 5 5 3" xfId="5139"/>
    <cellStyle name="Normal 57 3 2 5 5 3 2" xfId="17591"/>
    <cellStyle name="Normal 57 3 2 5 5 3 2 2" xfId="42466"/>
    <cellStyle name="Normal 57 3 2 5 5 3 3" xfId="30033"/>
    <cellStyle name="Normal 57 3 2 5 5 4" xfId="13796"/>
    <cellStyle name="Normal 57 3 2 5 5 4 2" xfId="38671"/>
    <cellStyle name="Normal 57 3 2 5 5 5" xfId="26230"/>
    <cellStyle name="Normal 57 3 2 5 6" xfId="8211"/>
    <cellStyle name="Normal 57 3 2 5 6 2" xfId="20655"/>
    <cellStyle name="Normal 57 3 2 5 6 2 2" xfId="45530"/>
    <cellStyle name="Normal 57 3 2 5 6 3" xfId="33097"/>
    <cellStyle name="Normal 57 3 2 5 7" xfId="11611"/>
    <cellStyle name="Normal 57 3 2 5 7 2" xfId="24045"/>
    <cellStyle name="Normal 57 3 2 5 7 2 2" xfId="48920"/>
    <cellStyle name="Normal 57 3 2 5 7 3" xfId="36487"/>
    <cellStyle name="Normal 57 3 2 5 8" xfId="6688"/>
    <cellStyle name="Normal 57 3 2 5 8 2" xfId="19137"/>
    <cellStyle name="Normal 57 3 2 5 8 2 2" xfId="44012"/>
    <cellStyle name="Normal 57 3 2 5 8 3" xfId="31579"/>
    <cellStyle name="Normal 57 3 2 5 9" xfId="3142"/>
    <cellStyle name="Normal 57 3 2 5 9 2" xfId="15648"/>
    <cellStyle name="Normal 57 3 2 5 9 2 2" xfId="40523"/>
    <cellStyle name="Normal 57 3 2 5 9 3" xfId="28082"/>
    <cellStyle name="Normal 57 3 2 5_Degree data" xfId="2465"/>
    <cellStyle name="Normal 57 3 2 6" xfId="550"/>
    <cellStyle name="Normal 57 3 2 6 2" xfId="1494"/>
    <cellStyle name="Normal 57 3 2 6 2 2" xfId="9598"/>
    <cellStyle name="Normal 57 3 2 6 2 2 2" xfId="22041"/>
    <cellStyle name="Normal 57 3 2 6 2 2 2 2" xfId="46916"/>
    <cellStyle name="Normal 57 3 2 6 2 2 3" xfId="34483"/>
    <cellStyle name="Normal 57 3 2 6 2 3" xfId="4580"/>
    <cellStyle name="Normal 57 3 2 6 2 3 2" xfId="17034"/>
    <cellStyle name="Normal 57 3 2 6 2 3 2 2" xfId="41909"/>
    <cellStyle name="Normal 57 3 2 6 2 3 3" xfId="29476"/>
    <cellStyle name="Normal 57 3 2 6 2 4" xfId="14294"/>
    <cellStyle name="Normal 57 3 2 6 2 4 2" xfId="39169"/>
    <cellStyle name="Normal 57 3 2 6 2 5" xfId="26728"/>
    <cellStyle name="Normal 57 3 2 6 3" xfId="5639"/>
    <cellStyle name="Normal 57 3 2 6 3 2" xfId="10655"/>
    <cellStyle name="Normal 57 3 2 6 3 2 2" xfId="23098"/>
    <cellStyle name="Normal 57 3 2 6 3 2 2 2" xfId="47973"/>
    <cellStyle name="Normal 57 3 2 6 3 2 3" xfId="35540"/>
    <cellStyle name="Normal 57 3 2 6 3 3" xfId="18091"/>
    <cellStyle name="Normal 57 3 2 6 3 3 2" xfId="42966"/>
    <cellStyle name="Normal 57 3 2 6 3 4" xfId="30533"/>
    <cellStyle name="Normal 57 3 2 6 4" xfId="8714"/>
    <cellStyle name="Normal 57 3 2 6 4 2" xfId="21158"/>
    <cellStyle name="Normal 57 3 2 6 4 2 2" xfId="46033"/>
    <cellStyle name="Normal 57 3 2 6 4 3" xfId="33600"/>
    <cellStyle name="Normal 57 3 2 6 5" xfId="12109"/>
    <cellStyle name="Normal 57 3 2 6 5 2" xfId="24543"/>
    <cellStyle name="Normal 57 3 2 6 5 2 2" xfId="49418"/>
    <cellStyle name="Normal 57 3 2 6 5 3" xfId="36985"/>
    <cellStyle name="Normal 57 3 2 6 6" xfId="7191"/>
    <cellStyle name="Normal 57 3 2 6 6 2" xfId="19640"/>
    <cellStyle name="Normal 57 3 2 6 6 2 2" xfId="44515"/>
    <cellStyle name="Normal 57 3 2 6 6 3" xfId="32082"/>
    <cellStyle name="Normal 57 3 2 6 7" xfId="3645"/>
    <cellStyle name="Normal 57 3 2 6 7 2" xfId="16151"/>
    <cellStyle name="Normal 57 3 2 6 7 2 2" xfId="41026"/>
    <cellStyle name="Normal 57 3 2 6 7 3" xfId="28585"/>
    <cellStyle name="Normal 57 3 2 6 8" xfId="13360"/>
    <cellStyle name="Normal 57 3 2 6 8 2" xfId="38235"/>
    <cellStyle name="Normal 57 3 2 6 9" xfId="25794"/>
    <cellStyle name="Normal 57 3 2 7" xfId="1842"/>
    <cellStyle name="Normal 57 3 2 7 2" xfId="4742"/>
    <cellStyle name="Normal 57 3 2 7 2 2" xfId="9759"/>
    <cellStyle name="Normal 57 3 2 7 2 2 2" xfId="22202"/>
    <cellStyle name="Normal 57 3 2 7 2 2 2 2" xfId="47077"/>
    <cellStyle name="Normal 57 3 2 7 2 2 3" xfId="34644"/>
    <cellStyle name="Normal 57 3 2 7 2 3" xfId="17195"/>
    <cellStyle name="Normal 57 3 2 7 2 3 2" xfId="42070"/>
    <cellStyle name="Normal 57 3 2 7 2 4" xfId="29637"/>
    <cellStyle name="Normal 57 3 2 7 3" xfId="5988"/>
    <cellStyle name="Normal 57 3 2 7 3 2" xfId="11003"/>
    <cellStyle name="Normal 57 3 2 7 3 2 2" xfId="23446"/>
    <cellStyle name="Normal 57 3 2 7 3 2 2 2" xfId="48321"/>
    <cellStyle name="Normal 57 3 2 7 3 2 3" xfId="35888"/>
    <cellStyle name="Normal 57 3 2 7 3 3" xfId="18439"/>
    <cellStyle name="Normal 57 3 2 7 3 3 2" xfId="43314"/>
    <cellStyle name="Normal 57 3 2 7 3 4" xfId="30881"/>
    <cellStyle name="Normal 57 3 2 7 4" xfId="8049"/>
    <cellStyle name="Normal 57 3 2 7 4 2" xfId="20495"/>
    <cellStyle name="Normal 57 3 2 7 4 2 2" xfId="45370"/>
    <cellStyle name="Normal 57 3 2 7 4 3" xfId="32937"/>
    <cellStyle name="Normal 57 3 2 7 5" xfId="12457"/>
    <cellStyle name="Normal 57 3 2 7 5 2" xfId="24891"/>
    <cellStyle name="Normal 57 3 2 7 5 2 2" xfId="49766"/>
    <cellStyle name="Normal 57 3 2 7 5 3" xfId="37333"/>
    <cellStyle name="Normal 57 3 2 7 6" xfId="7353"/>
    <cellStyle name="Normal 57 3 2 7 6 2" xfId="19801"/>
    <cellStyle name="Normal 57 3 2 7 6 2 2" xfId="44676"/>
    <cellStyle name="Normal 57 3 2 7 6 3" xfId="32243"/>
    <cellStyle name="Normal 57 3 2 7 7" xfId="2976"/>
    <cellStyle name="Normal 57 3 2 7 7 2" xfId="15488"/>
    <cellStyle name="Normal 57 3 2 7 7 2 2" xfId="40363"/>
    <cellStyle name="Normal 57 3 2 7 7 3" xfId="27922"/>
    <cellStyle name="Normal 57 3 2 7 8" xfId="14642"/>
    <cellStyle name="Normal 57 3 2 7 8 2" xfId="39517"/>
    <cellStyle name="Normal 57 3 2 7 9" xfId="27076"/>
    <cellStyle name="Normal 57 3 2 8" xfId="2095"/>
    <cellStyle name="Normal 57 3 2 8 2" xfId="6140"/>
    <cellStyle name="Normal 57 3 2 8 2 2" xfId="11155"/>
    <cellStyle name="Normal 57 3 2 8 2 2 2" xfId="23598"/>
    <cellStyle name="Normal 57 3 2 8 2 2 2 2" xfId="48473"/>
    <cellStyle name="Normal 57 3 2 8 2 2 3" xfId="36040"/>
    <cellStyle name="Normal 57 3 2 8 2 3" xfId="18591"/>
    <cellStyle name="Normal 57 3 2 8 2 3 2" xfId="43466"/>
    <cellStyle name="Normal 57 3 2 8 2 4" xfId="31033"/>
    <cellStyle name="Normal 57 3 2 8 3" xfId="12609"/>
    <cellStyle name="Normal 57 3 2 8 3 2" xfId="25043"/>
    <cellStyle name="Normal 57 3 2 8 3 2 2" xfId="49918"/>
    <cellStyle name="Normal 57 3 2 8 3 3" xfId="37485"/>
    <cellStyle name="Normal 57 3 2 8 4" xfId="8935"/>
    <cellStyle name="Normal 57 3 2 8 4 2" xfId="21378"/>
    <cellStyle name="Normal 57 3 2 8 4 2 2" xfId="46253"/>
    <cellStyle name="Normal 57 3 2 8 4 3" xfId="33820"/>
    <cellStyle name="Normal 57 3 2 8 5" xfId="3917"/>
    <cellStyle name="Normal 57 3 2 8 5 2" xfId="16371"/>
    <cellStyle name="Normal 57 3 2 8 5 2 2" xfId="41246"/>
    <cellStyle name="Normal 57 3 2 8 5 3" xfId="28813"/>
    <cellStyle name="Normal 57 3 2 8 6" xfId="14794"/>
    <cellStyle name="Normal 57 3 2 8 6 2" xfId="39669"/>
    <cellStyle name="Normal 57 3 2 8 7" xfId="27228"/>
    <cellStyle name="Normal 57 3 2 9" xfId="951"/>
    <cellStyle name="Normal 57 3 2 9 2" xfId="11566"/>
    <cellStyle name="Normal 57 3 2 9 2 2" xfId="24000"/>
    <cellStyle name="Normal 57 3 2 9 2 2 2" xfId="48875"/>
    <cellStyle name="Normal 57 3 2 9 2 3" xfId="36442"/>
    <cellStyle name="Normal 57 3 2 9 3" xfId="10110"/>
    <cellStyle name="Normal 57 3 2 9 3 2" xfId="22553"/>
    <cellStyle name="Normal 57 3 2 9 3 2 2" xfId="47428"/>
    <cellStyle name="Normal 57 3 2 9 3 3" xfId="34995"/>
    <cellStyle name="Normal 57 3 2 9 4" xfId="5094"/>
    <cellStyle name="Normal 57 3 2 9 4 2" xfId="17546"/>
    <cellStyle name="Normal 57 3 2 9 4 2 2" xfId="42421"/>
    <cellStyle name="Normal 57 3 2 9 4 3" xfId="29988"/>
    <cellStyle name="Normal 57 3 2 9 5" xfId="13751"/>
    <cellStyle name="Normal 57 3 2 9 5 2" xfId="38626"/>
    <cellStyle name="Normal 57 3 2 9 6" xfId="26185"/>
    <cellStyle name="Normal 57 3 2_Degree data" xfId="2459"/>
    <cellStyle name="Normal 57 3 3" xfId="141"/>
    <cellStyle name="Normal 57 3 3 10" xfId="7704"/>
    <cellStyle name="Normal 57 3 3 10 2" xfId="20150"/>
    <cellStyle name="Normal 57 3 3 10 2 2" xfId="45025"/>
    <cellStyle name="Normal 57 3 3 10 3" xfId="32592"/>
    <cellStyle name="Normal 57 3 3 11" xfId="11524"/>
    <cellStyle name="Normal 57 3 3 11 2" xfId="23958"/>
    <cellStyle name="Normal 57 3 3 11 2 2" xfId="48833"/>
    <cellStyle name="Normal 57 3 3 11 3" xfId="36400"/>
    <cellStyle name="Normal 57 3 3 12" xfId="6516"/>
    <cellStyle name="Normal 57 3 3 12 2" xfId="18965"/>
    <cellStyle name="Normal 57 3 3 12 2 2" xfId="43840"/>
    <cellStyle name="Normal 57 3 3 12 3" xfId="31407"/>
    <cellStyle name="Normal 57 3 3 13" xfId="2624"/>
    <cellStyle name="Normal 57 3 3 13 2" xfId="15143"/>
    <cellStyle name="Normal 57 3 3 13 2 2" xfId="40018"/>
    <cellStyle name="Normal 57 3 3 13 3" xfId="27577"/>
    <cellStyle name="Normal 57 3 3 14" xfId="12971"/>
    <cellStyle name="Normal 57 3 3 14 2" xfId="37846"/>
    <cellStyle name="Normal 57 3 3 15" xfId="25405"/>
    <cellStyle name="Normal 57 3 3 2" xfId="329"/>
    <cellStyle name="Normal 57 3 3 2 10" xfId="6559"/>
    <cellStyle name="Normal 57 3 3 2 10 2" xfId="19008"/>
    <cellStyle name="Normal 57 3 3 2 10 2 2" xfId="43883"/>
    <cellStyle name="Normal 57 3 3 2 10 3" xfId="31450"/>
    <cellStyle name="Normal 57 3 3 2 11" xfId="2727"/>
    <cellStyle name="Normal 57 3 3 2 11 2" xfId="15245"/>
    <cellStyle name="Normal 57 3 3 2 11 2 2" xfId="40120"/>
    <cellStyle name="Normal 57 3 3 2 11 3" xfId="27679"/>
    <cellStyle name="Normal 57 3 3 2 12" xfId="13146"/>
    <cellStyle name="Normal 57 3 3 2 12 2" xfId="38021"/>
    <cellStyle name="Normal 57 3 3 2 13" xfId="25580"/>
    <cellStyle name="Normal 57 3 3 2 2" xfId="431"/>
    <cellStyle name="Normal 57 3 3 2 2 10" xfId="13246"/>
    <cellStyle name="Normal 57 3 3 2 2 10 2" xfId="38121"/>
    <cellStyle name="Normal 57 3 3 2 2 11" xfId="25680"/>
    <cellStyle name="Normal 57 3 3 2 2 2" xfId="791"/>
    <cellStyle name="Normal 57 3 3 2 2 2 2" xfId="1503"/>
    <cellStyle name="Normal 57 3 3 2 2 2 2 2" xfId="9607"/>
    <cellStyle name="Normal 57 3 3 2 2 2 2 2 2" xfId="22050"/>
    <cellStyle name="Normal 57 3 3 2 2 2 2 2 2 2" xfId="46925"/>
    <cellStyle name="Normal 57 3 3 2 2 2 2 2 3" xfId="34492"/>
    <cellStyle name="Normal 57 3 3 2 2 2 2 3" xfId="4589"/>
    <cellStyle name="Normal 57 3 3 2 2 2 2 3 2" xfId="17043"/>
    <cellStyle name="Normal 57 3 3 2 2 2 2 3 2 2" xfId="41918"/>
    <cellStyle name="Normal 57 3 3 2 2 2 2 3 3" xfId="29485"/>
    <cellStyle name="Normal 57 3 3 2 2 2 2 4" xfId="14303"/>
    <cellStyle name="Normal 57 3 3 2 2 2 2 4 2" xfId="39178"/>
    <cellStyle name="Normal 57 3 3 2 2 2 2 5" xfId="26737"/>
    <cellStyle name="Normal 57 3 3 2 2 2 3" xfId="5648"/>
    <cellStyle name="Normal 57 3 3 2 2 2 3 2" xfId="10664"/>
    <cellStyle name="Normal 57 3 3 2 2 2 3 2 2" xfId="23107"/>
    <cellStyle name="Normal 57 3 3 2 2 2 3 2 2 2" xfId="47982"/>
    <cellStyle name="Normal 57 3 3 2 2 2 3 2 3" xfId="35549"/>
    <cellStyle name="Normal 57 3 3 2 2 2 3 3" xfId="18100"/>
    <cellStyle name="Normal 57 3 3 2 2 2 3 3 2" xfId="42975"/>
    <cellStyle name="Normal 57 3 3 2 2 2 3 4" xfId="30542"/>
    <cellStyle name="Normal 57 3 3 2 2 2 4" xfId="8723"/>
    <cellStyle name="Normal 57 3 3 2 2 2 4 2" xfId="21167"/>
    <cellStyle name="Normal 57 3 3 2 2 2 4 2 2" xfId="46042"/>
    <cellStyle name="Normal 57 3 3 2 2 2 4 3" xfId="33609"/>
    <cellStyle name="Normal 57 3 3 2 2 2 5" xfId="12118"/>
    <cellStyle name="Normal 57 3 3 2 2 2 5 2" xfId="24552"/>
    <cellStyle name="Normal 57 3 3 2 2 2 5 2 2" xfId="49427"/>
    <cellStyle name="Normal 57 3 3 2 2 2 5 3" xfId="36994"/>
    <cellStyle name="Normal 57 3 3 2 2 2 6" xfId="7200"/>
    <cellStyle name="Normal 57 3 3 2 2 2 6 2" xfId="19649"/>
    <cellStyle name="Normal 57 3 3 2 2 2 6 2 2" xfId="44524"/>
    <cellStyle name="Normal 57 3 3 2 2 2 6 3" xfId="32091"/>
    <cellStyle name="Normal 57 3 3 2 2 2 7" xfId="3654"/>
    <cellStyle name="Normal 57 3 3 2 2 2 7 2" xfId="16160"/>
    <cellStyle name="Normal 57 3 3 2 2 2 7 2 2" xfId="41035"/>
    <cellStyle name="Normal 57 3 3 2 2 2 7 3" xfId="28594"/>
    <cellStyle name="Normal 57 3 3 2 2 2 8" xfId="13593"/>
    <cellStyle name="Normal 57 3 3 2 2 2 8 2" xfId="38468"/>
    <cellStyle name="Normal 57 3 3 2 2 2 9" xfId="26027"/>
    <cellStyle name="Normal 57 3 3 2 2 3" xfId="1851"/>
    <cellStyle name="Normal 57 3 3 2 2 3 2" xfId="4975"/>
    <cellStyle name="Normal 57 3 3 2 2 3 2 2" xfId="9992"/>
    <cellStyle name="Normal 57 3 3 2 2 3 2 2 2" xfId="22435"/>
    <cellStyle name="Normal 57 3 3 2 2 3 2 2 2 2" xfId="47310"/>
    <cellStyle name="Normal 57 3 3 2 2 3 2 2 3" xfId="34877"/>
    <cellStyle name="Normal 57 3 3 2 2 3 2 3" xfId="17428"/>
    <cellStyle name="Normal 57 3 3 2 2 3 2 3 2" xfId="42303"/>
    <cellStyle name="Normal 57 3 3 2 2 3 2 4" xfId="29870"/>
    <cellStyle name="Normal 57 3 3 2 2 3 3" xfId="5997"/>
    <cellStyle name="Normal 57 3 3 2 2 3 3 2" xfId="11012"/>
    <cellStyle name="Normal 57 3 3 2 2 3 3 2 2" xfId="23455"/>
    <cellStyle name="Normal 57 3 3 2 2 3 3 2 2 2" xfId="48330"/>
    <cellStyle name="Normal 57 3 3 2 2 3 3 2 3" xfId="35897"/>
    <cellStyle name="Normal 57 3 3 2 2 3 3 3" xfId="18448"/>
    <cellStyle name="Normal 57 3 3 2 2 3 3 3 2" xfId="43323"/>
    <cellStyle name="Normal 57 3 3 2 2 3 3 4" xfId="30890"/>
    <cellStyle name="Normal 57 3 3 2 2 3 4" xfId="8399"/>
    <cellStyle name="Normal 57 3 3 2 2 3 4 2" xfId="20843"/>
    <cellStyle name="Normal 57 3 3 2 2 3 4 2 2" xfId="45718"/>
    <cellStyle name="Normal 57 3 3 2 2 3 4 3" xfId="33285"/>
    <cellStyle name="Normal 57 3 3 2 2 3 5" xfId="12466"/>
    <cellStyle name="Normal 57 3 3 2 2 3 5 2" xfId="24900"/>
    <cellStyle name="Normal 57 3 3 2 2 3 5 2 2" xfId="49775"/>
    <cellStyle name="Normal 57 3 3 2 2 3 5 3" xfId="37342"/>
    <cellStyle name="Normal 57 3 3 2 2 3 6" xfId="7586"/>
    <cellStyle name="Normal 57 3 3 2 2 3 6 2" xfId="20034"/>
    <cellStyle name="Normal 57 3 3 2 2 3 6 2 2" xfId="44909"/>
    <cellStyle name="Normal 57 3 3 2 2 3 6 3" xfId="32476"/>
    <cellStyle name="Normal 57 3 3 2 2 3 7" xfId="3330"/>
    <cellStyle name="Normal 57 3 3 2 2 3 7 2" xfId="15836"/>
    <cellStyle name="Normal 57 3 3 2 2 3 7 2 2" xfId="40711"/>
    <cellStyle name="Normal 57 3 3 2 2 3 7 3" xfId="28270"/>
    <cellStyle name="Normal 57 3 3 2 2 3 8" xfId="14651"/>
    <cellStyle name="Normal 57 3 3 2 2 3 8 2" xfId="39526"/>
    <cellStyle name="Normal 57 3 3 2 2 3 9" xfId="27085"/>
    <cellStyle name="Normal 57 3 3 2 2 4" xfId="2349"/>
    <cellStyle name="Normal 57 3 3 2 2 4 2" xfId="6373"/>
    <cellStyle name="Normal 57 3 3 2 2 4 2 2" xfId="11388"/>
    <cellStyle name="Normal 57 3 3 2 2 4 2 2 2" xfId="23831"/>
    <cellStyle name="Normal 57 3 3 2 2 4 2 2 2 2" xfId="48706"/>
    <cellStyle name="Normal 57 3 3 2 2 4 2 2 3" xfId="36273"/>
    <cellStyle name="Normal 57 3 3 2 2 4 2 3" xfId="18824"/>
    <cellStyle name="Normal 57 3 3 2 2 4 2 3 2" xfId="43699"/>
    <cellStyle name="Normal 57 3 3 2 2 4 2 4" xfId="31266"/>
    <cellStyle name="Normal 57 3 3 2 2 4 3" xfId="12842"/>
    <cellStyle name="Normal 57 3 3 2 2 4 3 2" xfId="25276"/>
    <cellStyle name="Normal 57 3 3 2 2 4 3 2 2" xfId="50151"/>
    <cellStyle name="Normal 57 3 3 2 2 4 3 3" xfId="37718"/>
    <cellStyle name="Normal 57 3 3 2 2 4 4" xfId="9283"/>
    <cellStyle name="Normal 57 3 3 2 2 4 4 2" xfId="21726"/>
    <cellStyle name="Normal 57 3 3 2 2 4 4 2 2" xfId="46601"/>
    <cellStyle name="Normal 57 3 3 2 2 4 4 3" xfId="34168"/>
    <cellStyle name="Normal 57 3 3 2 2 4 5" xfId="4265"/>
    <cellStyle name="Normal 57 3 3 2 2 4 5 2" xfId="16719"/>
    <cellStyle name="Normal 57 3 3 2 2 4 5 2 2" xfId="41594"/>
    <cellStyle name="Normal 57 3 3 2 2 4 5 3" xfId="29161"/>
    <cellStyle name="Normal 57 3 3 2 2 4 6" xfId="15027"/>
    <cellStyle name="Normal 57 3 3 2 2 4 6 2" xfId="39902"/>
    <cellStyle name="Normal 57 3 3 2 2 4 7" xfId="27461"/>
    <cellStyle name="Normal 57 3 3 2 2 5" xfId="1184"/>
    <cellStyle name="Normal 57 3 3 2 2 5 2" xfId="10345"/>
    <cellStyle name="Normal 57 3 3 2 2 5 2 2" xfId="22788"/>
    <cellStyle name="Normal 57 3 3 2 2 5 2 2 2" xfId="47663"/>
    <cellStyle name="Normal 57 3 3 2 2 5 2 3" xfId="35230"/>
    <cellStyle name="Normal 57 3 3 2 2 5 3" xfId="5329"/>
    <cellStyle name="Normal 57 3 3 2 2 5 3 2" xfId="17781"/>
    <cellStyle name="Normal 57 3 3 2 2 5 3 2 2" xfId="42656"/>
    <cellStyle name="Normal 57 3 3 2 2 5 3 3" xfId="30223"/>
    <cellStyle name="Normal 57 3 3 2 2 5 4" xfId="13984"/>
    <cellStyle name="Normal 57 3 3 2 2 5 4 2" xfId="38859"/>
    <cellStyle name="Normal 57 3 3 2 2 5 5" xfId="26418"/>
    <cellStyle name="Normal 57 3 3 2 2 6" xfId="7906"/>
    <cellStyle name="Normal 57 3 3 2 2 6 2" xfId="20352"/>
    <cellStyle name="Normal 57 3 3 2 2 6 2 2" xfId="45227"/>
    <cellStyle name="Normal 57 3 3 2 2 6 3" xfId="32794"/>
    <cellStyle name="Normal 57 3 3 2 2 7" xfId="11799"/>
    <cellStyle name="Normal 57 3 3 2 2 7 2" xfId="24233"/>
    <cellStyle name="Normal 57 3 3 2 2 7 2 2" xfId="49108"/>
    <cellStyle name="Normal 57 3 3 2 2 7 3" xfId="36675"/>
    <cellStyle name="Normal 57 3 3 2 2 8" xfId="6876"/>
    <cellStyle name="Normal 57 3 3 2 2 8 2" xfId="19325"/>
    <cellStyle name="Normal 57 3 3 2 2 8 2 2" xfId="44200"/>
    <cellStyle name="Normal 57 3 3 2 2 8 3" xfId="31767"/>
    <cellStyle name="Normal 57 3 3 2 2 9" xfId="2827"/>
    <cellStyle name="Normal 57 3 3 2 2 9 2" xfId="15345"/>
    <cellStyle name="Normal 57 3 3 2 2 9 2 2" xfId="40220"/>
    <cellStyle name="Normal 57 3 3 2 2 9 3" xfId="27779"/>
    <cellStyle name="Normal 57 3 3 2 2_Degree data" xfId="2468"/>
    <cellStyle name="Normal 57 3 3 2 3" xfId="690"/>
    <cellStyle name="Normal 57 3 3 2 3 2" xfId="1502"/>
    <cellStyle name="Normal 57 3 3 2 3 2 2" xfId="9183"/>
    <cellStyle name="Normal 57 3 3 2 3 2 2 2" xfId="21626"/>
    <cellStyle name="Normal 57 3 3 2 3 2 2 2 2" xfId="46501"/>
    <cellStyle name="Normal 57 3 3 2 3 2 2 3" xfId="34068"/>
    <cellStyle name="Normal 57 3 3 2 3 2 3" xfId="4165"/>
    <cellStyle name="Normal 57 3 3 2 3 2 3 2" xfId="16619"/>
    <cellStyle name="Normal 57 3 3 2 3 2 3 2 2" xfId="41494"/>
    <cellStyle name="Normal 57 3 3 2 3 2 3 3" xfId="29061"/>
    <cellStyle name="Normal 57 3 3 2 3 2 4" xfId="14302"/>
    <cellStyle name="Normal 57 3 3 2 3 2 4 2" xfId="39177"/>
    <cellStyle name="Normal 57 3 3 2 3 2 5" xfId="26736"/>
    <cellStyle name="Normal 57 3 3 2 3 3" xfId="5647"/>
    <cellStyle name="Normal 57 3 3 2 3 3 2" xfId="10663"/>
    <cellStyle name="Normal 57 3 3 2 3 3 2 2" xfId="23106"/>
    <cellStyle name="Normal 57 3 3 2 3 3 2 2 2" xfId="47981"/>
    <cellStyle name="Normal 57 3 3 2 3 3 2 3" xfId="35548"/>
    <cellStyle name="Normal 57 3 3 2 3 3 3" xfId="18099"/>
    <cellStyle name="Normal 57 3 3 2 3 3 3 2" xfId="42974"/>
    <cellStyle name="Normal 57 3 3 2 3 3 4" xfId="30541"/>
    <cellStyle name="Normal 57 3 3 2 3 4" xfId="8299"/>
    <cellStyle name="Normal 57 3 3 2 3 4 2" xfId="20743"/>
    <cellStyle name="Normal 57 3 3 2 3 4 2 2" xfId="45618"/>
    <cellStyle name="Normal 57 3 3 2 3 4 3" xfId="33185"/>
    <cellStyle name="Normal 57 3 3 2 3 5" xfId="12117"/>
    <cellStyle name="Normal 57 3 3 2 3 5 2" xfId="24551"/>
    <cellStyle name="Normal 57 3 3 2 3 5 2 2" xfId="49426"/>
    <cellStyle name="Normal 57 3 3 2 3 5 3" xfId="36993"/>
    <cellStyle name="Normal 57 3 3 2 3 6" xfId="6776"/>
    <cellStyle name="Normal 57 3 3 2 3 6 2" xfId="19225"/>
    <cellStyle name="Normal 57 3 3 2 3 6 2 2" xfId="44100"/>
    <cellStyle name="Normal 57 3 3 2 3 6 3" xfId="31667"/>
    <cellStyle name="Normal 57 3 3 2 3 7" xfId="3230"/>
    <cellStyle name="Normal 57 3 3 2 3 7 2" xfId="15736"/>
    <cellStyle name="Normal 57 3 3 2 3 7 2 2" xfId="40611"/>
    <cellStyle name="Normal 57 3 3 2 3 7 3" xfId="28170"/>
    <cellStyle name="Normal 57 3 3 2 3 8" xfId="13493"/>
    <cellStyle name="Normal 57 3 3 2 3 8 2" xfId="38368"/>
    <cellStyle name="Normal 57 3 3 2 3 9" xfId="25927"/>
    <cellStyle name="Normal 57 3 3 2 4" xfId="1850"/>
    <cellStyle name="Normal 57 3 3 2 4 2" xfId="4588"/>
    <cellStyle name="Normal 57 3 3 2 4 2 2" xfId="9606"/>
    <cellStyle name="Normal 57 3 3 2 4 2 2 2" xfId="22049"/>
    <cellStyle name="Normal 57 3 3 2 4 2 2 2 2" xfId="46924"/>
    <cellStyle name="Normal 57 3 3 2 4 2 2 3" xfId="34491"/>
    <cellStyle name="Normal 57 3 3 2 4 2 3" xfId="17042"/>
    <cellStyle name="Normal 57 3 3 2 4 2 3 2" xfId="41917"/>
    <cellStyle name="Normal 57 3 3 2 4 2 4" xfId="29484"/>
    <cellStyle name="Normal 57 3 3 2 4 3" xfId="5996"/>
    <cellStyle name="Normal 57 3 3 2 4 3 2" xfId="11011"/>
    <cellStyle name="Normal 57 3 3 2 4 3 2 2" xfId="23454"/>
    <cellStyle name="Normal 57 3 3 2 4 3 2 2 2" xfId="48329"/>
    <cellStyle name="Normal 57 3 3 2 4 3 2 3" xfId="35896"/>
    <cellStyle name="Normal 57 3 3 2 4 3 3" xfId="18447"/>
    <cellStyle name="Normal 57 3 3 2 4 3 3 2" xfId="43322"/>
    <cellStyle name="Normal 57 3 3 2 4 3 4" xfId="30889"/>
    <cellStyle name="Normal 57 3 3 2 4 4" xfId="8722"/>
    <cellStyle name="Normal 57 3 3 2 4 4 2" xfId="21166"/>
    <cellStyle name="Normal 57 3 3 2 4 4 2 2" xfId="46041"/>
    <cellStyle name="Normal 57 3 3 2 4 4 3" xfId="33608"/>
    <cellStyle name="Normal 57 3 3 2 4 5" xfId="12465"/>
    <cellStyle name="Normal 57 3 3 2 4 5 2" xfId="24899"/>
    <cellStyle name="Normal 57 3 3 2 4 5 2 2" xfId="49774"/>
    <cellStyle name="Normal 57 3 3 2 4 5 3" xfId="37341"/>
    <cellStyle name="Normal 57 3 3 2 4 6" xfId="7199"/>
    <cellStyle name="Normal 57 3 3 2 4 6 2" xfId="19648"/>
    <cellStyle name="Normal 57 3 3 2 4 6 2 2" xfId="44523"/>
    <cellStyle name="Normal 57 3 3 2 4 6 3" xfId="32090"/>
    <cellStyle name="Normal 57 3 3 2 4 7" xfId="3653"/>
    <cellStyle name="Normal 57 3 3 2 4 7 2" xfId="16159"/>
    <cellStyle name="Normal 57 3 3 2 4 7 2 2" xfId="41034"/>
    <cellStyle name="Normal 57 3 3 2 4 7 3" xfId="28593"/>
    <cellStyle name="Normal 57 3 3 2 4 8" xfId="14650"/>
    <cellStyle name="Normal 57 3 3 2 4 8 2" xfId="39525"/>
    <cellStyle name="Normal 57 3 3 2 4 9" xfId="27084"/>
    <cellStyle name="Normal 57 3 3 2 5" xfId="2247"/>
    <cellStyle name="Normal 57 3 3 2 5 2" xfId="4875"/>
    <cellStyle name="Normal 57 3 3 2 5 2 2" xfId="9892"/>
    <cellStyle name="Normal 57 3 3 2 5 2 2 2" xfId="22335"/>
    <cellStyle name="Normal 57 3 3 2 5 2 2 2 2" xfId="47210"/>
    <cellStyle name="Normal 57 3 3 2 5 2 2 3" xfId="34777"/>
    <cellStyle name="Normal 57 3 3 2 5 2 3" xfId="17328"/>
    <cellStyle name="Normal 57 3 3 2 5 2 3 2" xfId="42203"/>
    <cellStyle name="Normal 57 3 3 2 5 2 4" xfId="29770"/>
    <cellStyle name="Normal 57 3 3 2 5 3" xfId="6273"/>
    <cellStyle name="Normal 57 3 3 2 5 3 2" xfId="11288"/>
    <cellStyle name="Normal 57 3 3 2 5 3 2 2" xfId="23731"/>
    <cellStyle name="Normal 57 3 3 2 5 3 2 2 2" xfId="48606"/>
    <cellStyle name="Normal 57 3 3 2 5 3 2 3" xfId="36173"/>
    <cellStyle name="Normal 57 3 3 2 5 3 3" xfId="18724"/>
    <cellStyle name="Normal 57 3 3 2 5 3 3 2" xfId="43599"/>
    <cellStyle name="Normal 57 3 3 2 5 3 4" xfId="31166"/>
    <cellStyle name="Normal 57 3 3 2 5 4" xfId="8080"/>
    <cellStyle name="Normal 57 3 3 2 5 4 2" xfId="20526"/>
    <cellStyle name="Normal 57 3 3 2 5 4 2 2" xfId="45401"/>
    <cellStyle name="Normal 57 3 3 2 5 4 3" xfId="32968"/>
    <cellStyle name="Normal 57 3 3 2 5 5" xfId="12742"/>
    <cellStyle name="Normal 57 3 3 2 5 5 2" xfId="25176"/>
    <cellStyle name="Normal 57 3 3 2 5 5 2 2" xfId="50051"/>
    <cellStyle name="Normal 57 3 3 2 5 5 3" xfId="37618"/>
    <cellStyle name="Normal 57 3 3 2 5 6" xfId="7486"/>
    <cellStyle name="Normal 57 3 3 2 5 6 2" xfId="19934"/>
    <cellStyle name="Normal 57 3 3 2 5 6 2 2" xfId="44809"/>
    <cellStyle name="Normal 57 3 3 2 5 6 3" xfId="32376"/>
    <cellStyle name="Normal 57 3 3 2 5 7" xfId="3009"/>
    <cellStyle name="Normal 57 3 3 2 5 7 2" xfId="15519"/>
    <cellStyle name="Normal 57 3 3 2 5 7 2 2" xfId="40394"/>
    <cellStyle name="Normal 57 3 3 2 5 7 3" xfId="27953"/>
    <cellStyle name="Normal 57 3 3 2 5 8" xfId="14927"/>
    <cellStyle name="Normal 57 3 3 2 5 8 2" xfId="39802"/>
    <cellStyle name="Normal 57 3 3 2 5 9" xfId="27361"/>
    <cellStyle name="Normal 57 3 3 2 6" xfId="1084"/>
    <cellStyle name="Normal 57 3 3 2 6 2" xfId="8966"/>
    <cellStyle name="Normal 57 3 3 2 6 2 2" xfId="21409"/>
    <cellStyle name="Normal 57 3 3 2 6 2 2 2" xfId="46284"/>
    <cellStyle name="Normal 57 3 3 2 6 2 3" xfId="33851"/>
    <cellStyle name="Normal 57 3 3 2 6 3" xfId="3948"/>
    <cellStyle name="Normal 57 3 3 2 6 3 2" xfId="16402"/>
    <cellStyle name="Normal 57 3 3 2 6 3 2 2" xfId="41277"/>
    <cellStyle name="Normal 57 3 3 2 6 3 3" xfId="28844"/>
    <cellStyle name="Normal 57 3 3 2 6 4" xfId="13884"/>
    <cellStyle name="Normal 57 3 3 2 6 4 2" xfId="38759"/>
    <cellStyle name="Normal 57 3 3 2 6 5" xfId="26318"/>
    <cellStyle name="Normal 57 3 3 2 7" xfId="5229"/>
    <cellStyle name="Normal 57 3 3 2 7 2" xfId="10245"/>
    <cellStyle name="Normal 57 3 3 2 7 2 2" xfId="22688"/>
    <cellStyle name="Normal 57 3 3 2 7 2 2 2" xfId="47563"/>
    <cellStyle name="Normal 57 3 3 2 7 2 3" xfId="35130"/>
    <cellStyle name="Normal 57 3 3 2 7 3" xfId="17681"/>
    <cellStyle name="Normal 57 3 3 2 7 3 2" xfId="42556"/>
    <cellStyle name="Normal 57 3 3 2 7 4" xfId="30123"/>
    <cellStyle name="Normal 57 3 3 2 8" xfId="7806"/>
    <cellStyle name="Normal 57 3 3 2 8 2" xfId="20252"/>
    <cellStyle name="Normal 57 3 3 2 8 2 2" xfId="45127"/>
    <cellStyle name="Normal 57 3 3 2 8 3" xfId="32694"/>
    <cellStyle name="Normal 57 3 3 2 9" xfId="11699"/>
    <cellStyle name="Normal 57 3 3 2 9 2" xfId="24133"/>
    <cellStyle name="Normal 57 3 3 2 9 2 2" xfId="49008"/>
    <cellStyle name="Normal 57 3 3 2 9 3" xfId="36575"/>
    <cellStyle name="Normal 57 3 3 2_Degree data" xfId="2467"/>
    <cellStyle name="Normal 57 3 3 3" xfId="284"/>
    <cellStyle name="Normal 57 3 3 3 10" xfId="6621"/>
    <cellStyle name="Normal 57 3 3 3 10 2" xfId="19070"/>
    <cellStyle name="Normal 57 3 3 3 10 2 2" xfId="43945"/>
    <cellStyle name="Normal 57 3 3 3 10 3" xfId="31512"/>
    <cellStyle name="Normal 57 3 3 3 11" xfId="2684"/>
    <cellStyle name="Normal 57 3 3 3 11 2" xfId="15202"/>
    <cellStyle name="Normal 57 3 3 3 11 2 2" xfId="40077"/>
    <cellStyle name="Normal 57 3 3 3 11 3" xfId="27636"/>
    <cellStyle name="Normal 57 3 3 3 12" xfId="13103"/>
    <cellStyle name="Normal 57 3 3 3 12 2" xfId="37978"/>
    <cellStyle name="Normal 57 3 3 3 13" xfId="25537"/>
    <cellStyle name="Normal 57 3 3 3 2" xfId="495"/>
    <cellStyle name="Normal 57 3 3 3 2 10" xfId="13308"/>
    <cellStyle name="Normal 57 3 3 3 2 10 2" xfId="38183"/>
    <cellStyle name="Normal 57 3 3 3 2 11" xfId="25742"/>
    <cellStyle name="Normal 57 3 3 3 2 2" xfId="854"/>
    <cellStyle name="Normal 57 3 3 3 2 2 2" xfId="1505"/>
    <cellStyle name="Normal 57 3 3 3 2 2 2 2" xfId="9609"/>
    <cellStyle name="Normal 57 3 3 3 2 2 2 2 2" xfId="22052"/>
    <cellStyle name="Normal 57 3 3 3 2 2 2 2 2 2" xfId="46927"/>
    <cellStyle name="Normal 57 3 3 3 2 2 2 2 3" xfId="34494"/>
    <cellStyle name="Normal 57 3 3 3 2 2 2 3" xfId="4591"/>
    <cellStyle name="Normal 57 3 3 3 2 2 2 3 2" xfId="17045"/>
    <cellStyle name="Normal 57 3 3 3 2 2 2 3 2 2" xfId="41920"/>
    <cellStyle name="Normal 57 3 3 3 2 2 2 3 3" xfId="29487"/>
    <cellStyle name="Normal 57 3 3 3 2 2 2 4" xfId="14305"/>
    <cellStyle name="Normal 57 3 3 3 2 2 2 4 2" xfId="39180"/>
    <cellStyle name="Normal 57 3 3 3 2 2 2 5" xfId="26739"/>
    <cellStyle name="Normal 57 3 3 3 2 2 3" xfId="5650"/>
    <cellStyle name="Normal 57 3 3 3 2 2 3 2" xfId="10666"/>
    <cellStyle name="Normal 57 3 3 3 2 2 3 2 2" xfId="23109"/>
    <cellStyle name="Normal 57 3 3 3 2 2 3 2 2 2" xfId="47984"/>
    <cellStyle name="Normal 57 3 3 3 2 2 3 2 3" xfId="35551"/>
    <cellStyle name="Normal 57 3 3 3 2 2 3 3" xfId="18102"/>
    <cellStyle name="Normal 57 3 3 3 2 2 3 3 2" xfId="42977"/>
    <cellStyle name="Normal 57 3 3 3 2 2 3 4" xfId="30544"/>
    <cellStyle name="Normal 57 3 3 3 2 2 4" xfId="8725"/>
    <cellStyle name="Normal 57 3 3 3 2 2 4 2" xfId="21169"/>
    <cellStyle name="Normal 57 3 3 3 2 2 4 2 2" xfId="46044"/>
    <cellStyle name="Normal 57 3 3 3 2 2 4 3" xfId="33611"/>
    <cellStyle name="Normal 57 3 3 3 2 2 5" xfId="12120"/>
    <cellStyle name="Normal 57 3 3 3 2 2 5 2" xfId="24554"/>
    <cellStyle name="Normal 57 3 3 3 2 2 5 2 2" xfId="49429"/>
    <cellStyle name="Normal 57 3 3 3 2 2 5 3" xfId="36996"/>
    <cellStyle name="Normal 57 3 3 3 2 2 6" xfId="7202"/>
    <cellStyle name="Normal 57 3 3 3 2 2 6 2" xfId="19651"/>
    <cellStyle name="Normal 57 3 3 3 2 2 6 2 2" xfId="44526"/>
    <cellStyle name="Normal 57 3 3 3 2 2 6 3" xfId="32093"/>
    <cellStyle name="Normal 57 3 3 3 2 2 7" xfId="3656"/>
    <cellStyle name="Normal 57 3 3 3 2 2 7 2" xfId="16162"/>
    <cellStyle name="Normal 57 3 3 3 2 2 7 2 2" xfId="41037"/>
    <cellStyle name="Normal 57 3 3 3 2 2 7 3" xfId="28596"/>
    <cellStyle name="Normal 57 3 3 3 2 2 8" xfId="13655"/>
    <cellStyle name="Normal 57 3 3 3 2 2 8 2" xfId="38530"/>
    <cellStyle name="Normal 57 3 3 3 2 2 9" xfId="26089"/>
    <cellStyle name="Normal 57 3 3 3 2 3" xfId="1853"/>
    <cellStyle name="Normal 57 3 3 3 2 3 2" xfId="5037"/>
    <cellStyle name="Normal 57 3 3 3 2 3 2 2" xfId="10054"/>
    <cellStyle name="Normal 57 3 3 3 2 3 2 2 2" xfId="22497"/>
    <cellStyle name="Normal 57 3 3 3 2 3 2 2 2 2" xfId="47372"/>
    <cellStyle name="Normal 57 3 3 3 2 3 2 2 3" xfId="34939"/>
    <cellStyle name="Normal 57 3 3 3 2 3 2 3" xfId="17490"/>
    <cellStyle name="Normal 57 3 3 3 2 3 2 3 2" xfId="42365"/>
    <cellStyle name="Normal 57 3 3 3 2 3 2 4" xfId="29932"/>
    <cellStyle name="Normal 57 3 3 3 2 3 3" xfId="5999"/>
    <cellStyle name="Normal 57 3 3 3 2 3 3 2" xfId="11014"/>
    <cellStyle name="Normal 57 3 3 3 2 3 3 2 2" xfId="23457"/>
    <cellStyle name="Normal 57 3 3 3 2 3 3 2 2 2" xfId="48332"/>
    <cellStyle name="Normal 57 3 3 3 2 3 3 2 3" xfId="35899"/>
    <cellStyle name="Normal 57 3 3 3 2 3 3 3" xfId="18450"/>
    <cellStyle name="Normal 57 3 3 3 2 3 3 3 2" xfId="43325"/>
    <cellStyle name="Normal 57 3 3 3 2 3 3 4" xfId="30892"/>
    <cellStyle name="Normal 57 3 3 3 2 3 4" xfId="8461"/>
    <cellStyle name="Normal 57 3 3 3 2 3 4 2" xfId="20905"/>
    <cellStyle name="Normal 57 3 3 3 2 3 4 2 2" xfId="45780"/>
    <cellStyle name="Normal 57 3 3 3 2 3 4 3" xfId="33347"/>
    <cellStyle name="Normal 57 3 3 3 2 3 5" xfId="12468"/>
    <cellStyle name="Normal 57 3 3 3 2 3 5 2" xfId="24902"/>
    <cellStyle name="Normal 57 3 3 3 2 3 5 2 2" xfId="49777"/>
    <cellStyle name="Normal 57 3 3 3 2 3 5 3" xfId="37344"/>
    <cellStyle name="Normal 57 3 3 3 2 3 6" xfId="7648"/>
    <cellStyle name="Normal 57 3 3 3 2 3 6 2" xfId="20096"/>
    <cellStyle name="Normal 57 3 3 3 2 3 6 2 2" xfId="44971"/>
    <cellStyle name="Normal 57 3 3 3 2 3 6 3" xfId="32538"/>
    <cellStyle name="Normal 57 3 3 3 2 3 7" xfId="3392"/>
    <cellStyle name="Normal 57 3 3 3 2 3 7 2" xfId="15898"/>
    <cellStyle name="Normal 57 3 3 3 2 3 7 2 2" xfId="40773"/>
    <cellStyle name="Normal 57 3 3 3 2 3 7 3" xfId="28332"/>
    <cellStyle name="Normal 57 3 3 3 2 3 8" xfId="14653"/>
    <cellStyle name="Normal 57 3 3 3 2 3 8 2" xfId="39528"/>
    <cellStyle name="Normal 57 3 3 3 2 3 9" xfId="27087"/>
    <cellStyle name="Normal 57 3 3 3 2 4" xfId="2413"/>
    <cellStyle name="Normal 57 3 3 3 2 4 2" xfId="6435"/>
    <cellStyle name="Normal 57 3 3 3 2 4 2 2" xfId="11450"/>
    <cellStyle name="Normal 57 3 3 3 2 4 2 2 2" xfId="23893"/>
    <cellStyle name="Normal 57 3 3 3 2 4 2 2 2 2" xfId="48768"/>
    <cellStyle name="Normal 57 3 3 3 2 4 2 2 3" xfId="36335"/>
    <cellStyle name="Normal 57 3 3 3 2 4 2 3" xfId="18886"/>
    <cellStyle name="Normal 57 3 3 3 2 4 2 3 2" xfId="43761"/>
    <cellStyle name="Normal 57 3 3 3 2 4 2 4" xfId="31328"/>
    <cellStyle name="Normal 57 3 3 3 2 4 3" xfId="12904"/>
    <cellStyle name="Normal 57 3 3 3 2 4 3 2" xfId="25338"/>
    <cellStyle name="Normal 57 3 3 3 2 4 3 2 2" xfId="50213"/>
    <cellStyle name="Normal 57 3 3 3 2 4 3 3" xfId="37780"/>
    <cellStyle name="Normal 57 3 3 3 2 4 4" xfId="9345"/>
    <cellStyle name="Normal 57 3 3 3 2 4 4 2" xfId="21788"/>
    <cellStyle name="Normal 57 3 3 3 2 4 4 2 2" xfId="46663"/>
    <cellStyle name="Normal 57 3 3 3 2 4 4 3" xfId="34230"/>
    <cellStyle name="Normal 57 3 3 3 2 4 5" xfId="4327"/>
    <cellStyle name="Normal 57 3 3 3 2 4 5 2" xfId="16781"/>
    <cellStyle name="Normal 57 3 3 3 2 4 5 2 2" xfId="41656"/>
    <cellStyle name="Normal 57 3 3 3 2 4 5 3" xfId="29223"/>
    <cellStyle name="Normal 57 3 3 3 2 4 6" xfId="15089"/>
    <cellStyle name="Normal 57 3 3 3 2 4 6 2" xfId="39964"/>
    <cellStyle name="Normal 57 3 3 3 2 4 7" xfId="27523"/>
    <cellStyle name="Normal 57 3 3 3 2 5" xfId="1246"/>
    <cellStyle name="Normal 57 3 3 3 2 5 2" xfId="10407"/>
    <cellStyle name="Normal 57 3 3 3 2 5 2 2" xfId="22850"/>
    <cellStyle name="Normal 57 3 3 3 2 5 2 2 2" xfId="47725"/>
    <cellStyle name="Normal 57 3 3 3 2 5 2 3" xfId="35292"/>
    <cellStyle name="Normal 57 3 3 3 2 5 3" xfId="5391"/>
    <cellStyle name="Normal 57 3 3 3 2 5 3 2" xfId="17843"/>
    <cellStyle name="Normal 57 3 3 3 2 5 3 2 2" xfId="42718"/>
    <cellStyle name="Normal 57 3 3 3 2 5 3 3" xfId="30285"/>
    <cellStyle name="Normal 57 3 3 3 2 5 4" xfId="14046"/>
    <cellStyle name="Normal 57 3 3 3 2 5 4 2" xfId="38921"/>
    <cellStyle name="Normal 57 3 3 3 2 5 5" xfId="26480"/>
    <cellStyle name="Normal 57 3 3 3 2 6" xfId="7968"/>
    <cellStyle name="Normal 57 3 3 3 2 6 2" xfId="20414"/>
    <cellStyle name="Normal 57 3 3 3 2 6 2 2" xfId="45289"/>
    <cellStyle name="Normal 57 3 3 3 2 6 3" xfId="32856"/>
    <cellStyle name="Normal 57 3 3 3 2 7" xfId="11861"/>
    <cellStyle name="Normal 57 3 3 3 2 7 2" xfId="24295"/>
    <cellStyle name="Normal 57 3 3 3 2 7 2 2" xfId="49170"/>
    <cellStyle name="Normal 57 3 3 3 2 7 3" xfId="36737"/>
    <cellStyle name="Normal 57 3 3 3 2 8" xfId="6938"/>
    <cellStyle name="Normal 57 3 3 3 2 8 2" xfId="19387"/>
    <cellStyle name="Normal 57 3 3 3 2 8 2 2" xfId="44262"/>
    <cellStyle name="Normal 57 3 3 3 2 8 3" xfId="31829"/>
    <cellStyle name="Normal 57 3 3 3 2 9" xfId="2889"/>
    <cellStyle name="Normal 57 3 3 3 2 9 2" xfId="15407"/>
    <cellStyle name="Normal 57 3 3 3 2 9 2 2" xfId="40282"/>
    <cellStyle name="Normal 57 3 3 3 2 9 3" xfId="27841"/>
    <cellStyle name="Normal 57 3 3 3 2_Degree data" xfId="2470"/>
    <cellStyle name="Normal 57 3 3 3 3" xfId="646"/>
    <cellStyle name="Normal 57 3 3 3 3 2" xfId="1504"/>
    <cellStyle name="Normal 57 3 3 3 3 2 2" xfId="9140"/>
    <cellStyle name="Normal 57 3 3 3 3 2 2 2" xfId="21583"/>
    <cellStyle name="Normal 57 3 3 3 3 2 2 2 2" xfId="46458"/>
    <cellStyle name="Normal 57 3 3 3 3 2 2 3" xfId="34025"/>
    <cellStyle name="Normal 57 3 3 3 3 2 3" xfId="4122"/>
    <cellStyle name="Normal 57 3 3 3 3 2 3 2" xfId="16576"/>
    <cellStyle name="Normal 57 3 3 3 3 2 3 2 2" xfId="41451"/>
    <cellStyle name="Normal 57 3 3 3 3 2 3 3" xfId="29018"/>
    <cellStyle name="Normal 57 3 3 3 3 2 4" xfId="14304"/>
    <cellStyle name="Normal 57 3 3 3 3 2 4 2" xfId="39179"/>
    <cellStyle name="Normal 57 3 3 3 3 2 5" xfId="26738"/>
    <cellStyle name="Normal 57 3 3 3 3 3" xfId="5649"/>
    <cellStyle name="Normal 57 3 3 3 3 3 2" xfId="10665"/>
    <cellStyle name="Normal 57 3 3 3 3 3 2 2" xfId="23108"/>
    <cellStyle name="Normal 57 3 3 3 3 3 2 2 2" xfId="47983"/>
    <cellStyle name="Normal 57 3 3 3 3 3 2 3" xfId="35550"/>
    <cellStyle name="Normal 57 3 3 3 3 3 3" xfId="18101"/>
    <cellStyle name="Normal 57 3 3 3 3 3 3 2" xfId="42976"/>
    <cellStyle name="Normal 57 3 3 3 3 3 4" xfId="30543"/>
    <cellStyle name="Normal 57 3 3 3 3 4" xfId="8256"/>
    <cellStyle name="Normal 57 3 3 3 3 4 2" xfId="20700"/>
    <cellStyle name="Normal 57 3 3 3 3 4 2 2" xfId="45575"/>
    <cellStyle name="Normal 57 3 3 3 3 4 3" xfId="33142"/>
    <cellStyle name="Normal 57 3 3 3 3 5" xfId="12119"/>
    <cellStyle name="Normal 57 3 3 3 3 5 2" xfId="24553"/>
    <cellStyle name="Normal 57 3 3 3 3 5 2 2" xfId="49428"/>
    <cellStyle name="Normal 57 3 3 3 3 5 3" xfId="36995"/>
    <cellStyle name="Normal 57 3 3 3 3 6" xfId="6733"/>
    <cellStyle name="Normal 57 3 3 3 3 6 2" xfId="19182"/>
    <cellStyle name="Normal 57 3 3 3 3 6 2 2" xfId="44057"/>
    <cellStyle name="Normal 57 3 3 3 3 6 3" xfId="31624"/>
    <cellStyle name="Normal 57 3 3 3 3 7" xfId="3187"/>
    <cellStyle name="Normal 57 3 3 3 3 7 2" xfId="15693"/>
    <cellStyle name="Normal 57 3 3 3 3 7 2 2" xfId="40568"/>
    <cellStyle name="Normal 57 3 3 3 3 7 3" xfId="28127"/>
    <cellStyle name="Normal 57 3 3 3 3 8" xfId="13450"/>
    <cellStyle name="Normal 57 3 3 3 3 8 2" xfId="38325"/>
    <cellStyle name="Normal 57 3 3 3 3 9" xfId="25884"/>
    <cellStyle name="Normal 57 3 3 3 4" xfId="1852"/>
    <cellStyle name="Normal 57 3 3 3 4 2" xfId="4590"/>
    <cellStyle name="Normal 57 3 3 3 4 2 2" xfId="9608"/>
    <cellStyle name="Normal 57 3 3 3 4 2 2 2" xfId="22051"/>
    <cellStyle name="Normal 57 3 3 3 4 2 2 2 2" xfId="46926"/>
    <cellStyle name="Normal 57 3 3 3 4 2 2 3" xfId="34493"/>
    <cellStyle name="Normal 57 3 3 3 4 2 3" xfId="17044"/>
    <cellStyle name="Normal 57 3 3 3 4 2 3 2" xfId="41919"/>
    <cellStyle name="Normal 57 3 3 3 4 2 4" xfId="29486"/>
    <cellStyle name="Normal 57 3 3 3 4 3" xfId="5998"/>
    <cellStyle name="Normal 57 3 3 3 4 3 2" xfId="11013"/>
    <cellStyle name="Normal 57 3 3 3 4 3 2 2" xfId="23456"/>
    <cellStyle name="Normal 57 3 3 3 4 3 2 2 2" xfId="48331"/>
    <cellStyle name="Normal 57 3 3 3 4 3 2 3" xfId="35898"/>
    <cellStyle name="Normal 57 3 3 3 4 3 3" xfId="18449"/>
    <cellStyle name="Normal 57 3 3 3 4 3 3 2" xfId="43324"/>
    <cellStyle name="Normal 57 3 3 3 4 3 4" xfId="30891"/>
    <cellStyle name="Normal 57 3 3 3 4 4" xfId="8724"/>
    <cellStyle name="Normal 57 3 3 3 4 4 2" xfId="21168"/>
    <cellStyle name="Normal 57 3 3 3 4 4 2 2" xfId="46043"/>
    <cellStyle name="Normal 57 3 3 3 4 4 3" xfId="33610"/>
    <cellStyle name="Normal 57 3 3 3 4 5" xfId="12467"/>
    <cellStyle name="Normal 57 3 3 3 4 5 2" xfId="24901"/>
    <cellStyle name="Normal 57 3 3 3 4 5 2 2" xfId="49776"/>
    <cellStyle name="Normal 57 3 3 3 4 5 3" xfId="37343"/>
    <cellStyle name="Normal 57 3 3 3 4 6" xfId="7201"/>
    <cellStyle name="Normal 57 3 3 3 4 6 2" xfId="19650"/>
    <cellStyle name="Normal 57 3 3 3 4 6 2 2" xfId="44525"/>
    <cellStyle name="Normal 57 3 3 3 4 6 3" xfId="32092"/>
    <cellStyle name="Normal 57 3 3 3 4 7" xfId="3655"/>
    <cellStyle name="Normal 57 3 3 3 4 7 2" xfId="16161"/>
    <cellStyle name="Normal 57 3 3 3 4 7 2 2" xfId="41036"/>
    <cellStyle name="Normal 57 3 3 3 4 7 3" xfId="28595"/>
    <cellStyle name="Normal 57 3 3 3 4 8" xfId="14652"/>
    <cellStyle name="Normal 57 3 3 3 4 8 2" xfId="39527"/>
    <cellStyle name="Normal 57 3 3 3 4 9" xfId="27086"/>
    <cellStyle name="Normal 57 3 3 3 5" xfId="2202"/>
    <cellStyle name="Normal 57 3 3 3 5 2" xfId="4832"/>
    <cellStyle name="Normal 57 3 3 3 5 2 2" xfId="9849"/>
    <cellStyle name="Normal 57 3 3 3 5 2 2 2" xfId="22292"/>
    <cellStyle name="Normal 57 3 3 3 5 2 2 2 2" xfId="47167"/>
    <cellStyle name="Normal 57 3 3 3 5 2 2 3" xfId="34734"/>
    <cellStyle name="Normal 57 3 3 3 5 2 3" xfId="17285"/>
    <cellStyle name="Normal 57 3 3 3 5 2 3 2" xfId="42160"/>
    <cellStyle name="Normal 57 3 3 3 5 2 4" xfId="29727"/>
    <cellStyle name="Normal 57 3 3 3 5 3" xfId="6230"/>
    <cellStyle name="Normal 57 3 3 3 5 3 2" xfId="11245"/>
    <cellStyle name="Normal 57 3 3 3 5 3 2 2" xfId="23688"/>
    <cellStyle name="Normal 57 3 3 3 5 3 2 2 2" xfId="48563"/>
    <cellStyle name="Normal 57 3 3 3 5 3 2 3" xfId="36130"/>
    <cellStyle name="Normal 57 3 3 3 5 3 3" xfId="18681"/>
    <cellStyle name="Normal 57 3 3 3 5 3 3 2" xfId="43556"/>
    <cellStyle name="Normal 57 3 3 3 5 3 4" xfId="31123"/>
    <cellStyle name="Normal 57 3 3 3 5 4" xfId="8142"/>
    <cellStyle name="Normal 57 3 3 3 5 4 2" xfId="20588"/>
    <cellStyle name="Normal 57 3 3 3 5 4 2 2" xfId="45463"/>
    <cellStyle name="Normal 57 3 3 3 5 4 3" xfId="33030"/>
    <cellStyle name="Normal 57 3 3 3 5 5" xfId="12699"/>
    <cellStyle name="Normal 57 3 3 3 5 5 2" xfId="25133"/>
    <cellStyle name="Normal 57 3 3 3 5 5 2 2" xfId="50008"/>
    <cellStyle name="Normal 57 3 3 3 5 5 3" xfId="37575"/>
    <cellStyle name="Normal 57 3 3 3 5 6" xfId="7443"/>
    <cellStyle name="Normal 57 3 3 3 5 6 2" xfId="19891"/>
    <cellStyle name="Normal 57 3 3 3 5 6 2 2" xfId="44766"/>
    <cellStyle name="Normal 57 3 3 3 5 6 3" xfId="32333"/>
    <cellStyle name="Normal 57 3 3 3 5 7" xfId="3072"/>
    <cellStyle name="Normal 57 3 3 3 5 7 2" xfId="15581"/>
    <cellStyle name="Normal 57 3 3 3 5 7 2 2" xfId="40456"/>
    <cellStyle name="Normal 57 3 3 3 5 7 3" xfId="28015"/>
    <cellStyle name="Normal 57 3 3 3 5 8" xfId="14884"/>
    <cellStyle name="Normal 57 3 3 3 5 8 2" xfId="39759"/>
    <cellStyle name="Normal 57 3 3 3 5 9" xfId="27318"/>
    <cellStyle name="Normal 57 3 3 3 6" xfId="1041"/>
    <cellStyle name="Normal 57 3 3 3 6 2" xfId="9028"/>
    <cellStyle name="Normal 57 3 3 3 6 2 2" xfId="21471"/>
    <cellStyle name="Normal 57 3 3 3 6 2 2 2" xfId="46346"/>
    <cellStyle name="Normal 57 3 3 3 6 2 3" xfId="33913"/>
    <cellStyle name="Normal 57 3 3 3 6 3" xfId="4010"/>
    <cellStyle name="Normal 57 3 3 3 6 3 2" xfId="16464"/>
    <cellStyle name="Normal 57 3 3 3 6 3 2 2" xfId="41339"/>
    <cellStyle name="Normal 57 3 3 3 6 3 3" xfId="28906"/>
    <cellStyle name="Normal 57 3 3 3 6 4" xfId="13841"/>
    <cellStyle name="Normal 57 3 3 3 6 4 2" xfId="38716"/>
    <cellStyle name="Normal 57 3 3 3 6 5" xfId="26275"/>
    <cellStyle name="Normal 57 3 3 3 7" xfId="5186"/>
    <cellStyle name="Normal 57 3 3 3 7 2" xfId="10202"/>
    <cellStyle name="Normal 57 3 3 3 7 2 2" xfId="22645"/>
    <cellStyle name="Normal 57 3 3 3 7 2 2 2" xfId="47520"/>
    <cellStyle name="Normal 57 3 3 3 7 2 3" xfId="35087"/>
    <cellStyle name="Normal 57 3 3 3 7 3" xfId="17638"/>
    <cellStyle name="Normal 57 3 3 3 7 3 2" xfId="42513"/>
    <cellStyle name="Normal 57 3 3 3 7 4" xfId="30080"/>
    <cellStyle name="Normal 57 3 3 3 8" xfId="7763"/>
    <cellStyle name="Normal 57 3 3 3 8 2" xfId="20209"/>
    <cellStyle name="Normal 57 3 3 3 8 2 2" xfId="45084"/>
    <cellStyle name="Normal 57 3 3 3 8 3" xfId="32651"/>
    <cellStyle name="Normal 57 3 3 3 9" xfId="11656"/>
    <cellStyle name="Normal 57 3 3 3 9 2" xfId="24090"/>
    <cellStyle name="Normal 57 3 3 3 9 2 2" xfId="48965"/>
    <cellStyle name="Normal 57 3 3 3 9 3" xfId="36532"/>
    <cellStyle name="Normal 57 3 3 3_Degree data" xfId="2469"/>
    <cellStyle name="Normal 57 3 3 4" xfId="387"/>
    <cellStyle name="Normal 57 3 3 4 10" xfId="13203"/>
    <cellStyle name="Normal 57 3 3 4 10 2" xfId="38078"/>
    <cellStyle name="Normal 57 3 3 4 11" xfId="25637"/>
    <cellStyle name="Normal 57 3 3 4 2" xfId="747"/>
    <cellStyle name="Normal 57 3 3 4 2 2" xfId="1506"/>
    <cellStyle name="Normal 57 3 3 4 2 2 2" xfId="9610"/>
    <cellStyle name="Normal 57 3 3 4 2 2 2 2" xfId="22053"/>
    <cellStyle name="Normal 57 3 3 4 2 2 2 2 2" xfId="46928"/>
    <cellStyle name="Normal 57 3 3 4 2 2 2 3" xfId="34495"/>
    <cellStyle name="Normal 57 3 3 4 2 2 3" xfId="4592"/>
    <cellStyle name="Normal 57 3 3 4 2 2 3 2" xfId="17046"/>
    <cellStyle name="Normal 57 3 3 4 2 2 3 2 2" xfId="41921"/>
    <cellStyle name="Normal 57 3 3 4 2 2 3 3" xfId="29488"/>
    <cellStyle name="Normal 57 3 3 4 2 2 4" xfId="14306"/>
    <cellStyle name="Normal 57 3 3 4 2 2 4 2" xfId="39181"/>
    <cellStyle name="Normal 57 3 3 4 2 2 5" xfId="26740"/>
    <cellStyle name="Normal 57 3 3 4 2 3" xfId="5651"/>
    <cellStyle name="Normal 57 3 3 4 2 3 2" xfId="10667"/>
    <cellStyle name="Normal 57 3 3 4 2 3 2 2" xfId="23110"/>
    <cellStyle name="Normal 57 3 3 4 2 3 2 2 2" xfId="47985"/>
    <cellStyle name="Normal 57 3 3 4 2 3 2 3" xfId="35552"/>
    <cellStyle name="Normal 57 3 3 4 2 3 3" xfId="18103"/>
    <cellStyle name="Normal 57 3 3 4 2 3 3 2" xfId="42978"/>
    <cellStyle name="Normal 57 3 3 4 2 3 4" xfId="30545"/>
    <cellStyle name="Normal 57 3 3 4 2 4" xfId="8726"/>
    <cellStyle name="Normal 57 3 3 4 2 4 2" xfId="21170"/>
    <cellStyle name="Normal 57 3 3 4 2 4 2 2" xfId="46045"/>
    <cellStyle name="Normal 57 3 3 4 2 4 3" xfId="33612"/>
    <cellStyle name="Normal 57 3 3 4 2 5" xfId="12121"/>
    <cellStyle name="Normal 57 3 3 4 2 5 2" xfId="24555"/>
    <cellStyle name="Normal 57 3 3 4 2 5 2 2" xfId="49430"/>
    <cellStyle name="Normal 57 3 3 4 2 5 3" xfId="36997"/>
    <cellStyle name="Normal 57 3 3 4 2 6" xfId="7203"/>
    <cellStyle name="Normal 57 3 3 4 2 6 2" xfId="19652"/>
    <cellStyle name="Normal 57 3 3 4 2 6 2 2" xfId="44527"/>
    <cellStyle name="Normal 57 3 3 4 2 6 3" xfId="32094"/>
    <cellStyle name="Normal 57 3 3 4 2 7" xfId="3657"/>
    <cellStyle name="Normal 57 3 3 4 2 7 2" xfId="16163"/>
    <cellStyle name="Normal 57 3 3 4 2 7 2 2" xfId="41038"/>
    <cellStyle name="Normal 57 3 3 4 2 7 3" xfId="28597"/>
    <cellStyle name="Normal 57 3 3 4 2 8" xfId="13550"/>
    <cellStyle name="Normal 57 3 3 4 2 8 2" xfId="38425"/>
    <cellStyle name="Normal 57 3 3 4 2 9" xfId="25984"/>
    <cellStyle name="Normal 57 3 3 4 3" xfId="1854"/>
    <cellStyle name="Normal 57 3 3 4 3 2" xfId="4932"/>
    <cellStyle name="Normal 57 3 3 4 3 2 2" xfId="9949"/>
    <cellStyle name="Normal 57 3 3 4 3 2 2 2" xfId="22392"/>
    <cellStyle name="Normal 57 3 3 4 3 2 2 2 2" xfId="47267"/>
    <cellStyle name="Normal 57 3 3 4 3 2 2 3" xfId="34834"/>
    <cellStyle name="Normal 57 3 3 4 3 2 3" xfId="17385"/>
    <cellStyle name="Normal 57 3 3 4 3 2 3 2" xfId="42260"/>
    <cellStyle name="Normal 57 3 3 4 3 2 4" xfId="29827"/>
    <cellStyle name="Normal 57 3 3 4 3 3" xfId="6000"/>
    <cellStyle name="Normal 57 3 3 4 3 3 2" xfId="11015"/>
    <cellStyle name="Normal 57 3 3 4 3 3 2 2" xfId="23458"/>
    <cellStyle name="Normal 57 3 3 4 3 3 2 2 2" xfId="48333"/>
    <cellStyle name="Normal 57 3 3 4 3 3 2 3" xfId="35900"/>
    <cellStyle name="Normal 57 3 3 4 3 3 3" xfId="18451"/>
    <cellStyle name="Normal 57 3 3 4 3 3 3 2" xfId="43326"/>
    <cellStyle name="Normal 57 3 3 4 3 3 4" xfId="30893"/>
    <cellStyle name="Normal 57 3 3 4 3 4" xfId="8356"/>
    <cellStyle name="Normal 57 3 3 4 3 4 2" xfId="20800"/>
    <cellStyle name="Normal 57 3 3 4 3 4 2 2" xfId="45675"/>
    <cellStyle name="Normal 57 3 3 4 3 4 3" xfId="33242"/>
    <cellStyle name="Normal 57 3 3 4 3 5" xfId="12469"/>
    <cellStyle name="Normal 57 3 3 4 3 5 2" xfId="24903"/>
    <cellStyle name="Normal 57 3 3 4 3 5 2 2" xfId="49778"/>
    <cellStyle name="Normal 57 3 3 4 3 5 3" xfId="37345"/>
    <cellStyle name="Normal 57 3 3 4 3 6" xfId="7543"/>
    <cellStyle name="Normal 57 3 3 4 3 6 2" xfId="19991"/>
    <cellStyle name="Normal 57 3 3 4 3 6 2 2" xfId="44866"/>
    <cellStyle name="Normal 57 3 3 4 3 6 3" xfId="32433"/>
    <cellStyle name="Normal 57 3 3 4 3 7" xfId="3287"/>
    <cellStyle name="Normal 57 3 3 4 3 7 2" xfId="15793"/>
    <cellStyle name="Normal 57 3 3 4 3 7 2 2" xfId="40668"/>
    <cellStyle name="Normal 57 3 3 4 3 7 3" xfId="28227"/>
    <cellStyle name="Normal 57 3 3 4 3 8" xfId="14654"/>
    <cellStyle name="Normal 57 3 3 4 3 8 2" xfId="39529"/>
    <cellStyle name="Normal 57 3 3 4 3 9" xfId="27088"/>
    <cellStyle name="Normal 57 3 3 4 4" xfId="2305"/>
    <cellStyle name="Normal 57 3 3 4 4 2" xfId="6330"/>
    <cellStyle name="Normal 57 3 3 4 4 2 2" xfId="11345"/>
    <cellStyle name="Normal 57 3 3 4 4 2 2 2" xfId="23788"/>
    <cellStyle name="Normal 57 3 3 4 4 2 2 2 2" xfId="48663"/>
    <cellStyle name="Normal 57 3 3 4 4 2 2 3" xfId="36230"/>
    <cellStyle name="Normal 57 3 3 4 4 2 3" xfId="18781"/>
    <cellStyle name="Normal 57 3 3 4 4 2 3 2" xfId="43656"/>
    <cellStyle name="Normal 57 3 3 4 4 2 4" xfId="31223"/>
    <cellStyle name="Normal 57 3 3 4 4 3" xfId="12799"/>
    <cellStyle name="Normal 57 3 3 4 4 3 2" xfId="25233"/>
    <cellStyle name="Normal 57 3 3 4 4 3 2 2" xfId="50108"/>
    <cellStyle name="Normal 57 3 3 4 4 3 3" xfId="37675"/>
    <cellStyle name="Normal 57 3 3 4 4 4" xfId="9240"/>
    <cellStyle name="Normal 57 3 3 4 4 4 2" xfId="21683"/>
    <cellStyle name="Normal 57 3 3 4 4 4 2 2" xfId="46558"/>
    <cellStyle name="Normal 57 3 3 4 4 4 3" xfId="34125"/>
    <cellStyle name="Normal 57 3 3 4 4 5" xfId="4222"/>
    <cellStyle name="Normal 57 3 3 4 4 5 2" xfId="16676"/>
    <cellStyle name="Normal 57 3 3 4 4 5 2 2" xfId="41551"/>
    <cellStyle name="Normal 57 3 3 4 4 5 3" xfId="29118"/>
    <cellStyle name="Normal 57 3 3 4 4 6" xfId="14984"/>
    <cellStyle name="Normal 57 3 3 4 4 6 2" xfId="39859"/>
    <cellStyle name="Normal 57 3 3 4 4 7" xfId="27418"/>
    <cellStyle name="Normal 57 3 3 4 5" xfId="1141"/>
    <cellStyle name="Normal 57 3 3 4 5 2" xfId="10302"/>
    <cellStyle name="Normal 57 3 3 4 5 2 2" xfId="22745"/>
    <cellStyle name="Normal 57 3 3 4 5 2 2 2" xfId="47620"/>
    <cellStyle name="Normal 57 3 3 4 5 2 3" xfId="35187"/>
    <cellStyle name="Normal 57 3 3 4 5 3" xfId="5286"/>
    <cellStyle name="Normal 57 3 3 4 5 3 2" xfId="17738"/>
    <cellStyle name="Normal 57 3 3 4 5 3 2 2" xfId="42613"/>
    <cellStyle name="Normal 57 3 3 4 5 3 3" xfId="30180"/>
    <cellStyle name="Normal 57 3 3 4 5 4" xfId="13941"/>
    <cellStyle name="Normal 57 3 3 4 5 4 2" xfId="38816"/>
    <cellStyle name="Normal 57 3 3 4 5 5" xfId="26375"/>
    <cellStyle name="Normal 57 3 3 4 6" xfId="7863"/>
    <cellStyle name="Normal 57 3 3 4 6 2" xfId="20309"/>
    <cellStyle name="Normal 57 3 3 4 6 2 2" xfId="45184"/>
    <cellStyle name="Normal 57 3 3 4 6 3" xfId="32751"/>
    <cellStyle name="Normal 57 3 3 4 7" xfId="11756"/>
    <cellStyle name="Normal 57 3 3 4 7 2" xfId="24190"/>
    <cellStyle name="Normal 57 3 3 4 7 2 2" xfId="49065"/>
    <cellStyle name="Normal 57 3 3 4 7 3" xfId="36632"/>
    <cellStyle name="Normal 57 3 3 4 8" xfId="6833"/>
    <cellStyle name="Normal 57 3 3 4 8 2" xfId="19282"/>
    <cellStyle name="Normal 57 3 3 4 8 2 2" xfId="44157"/>
    <cellStyle name="Normal 57 3 3 4 8 3" xfId="31724"/>
    <cellStyle name="Normal 57 3 3 4 9" xfId="2784"/>
    <cellStyle name="Normal 57 3 3 4 9 2" xfId="15302"/>
    <cellStyle name="Normal 57 3 3 4 9 2 2" xfId="40177"/>
    <cellStyle name="Normal 57 3 3 4 9 3" xfId="27736"/>
    <cellStyle name="Normal 57 3 3 4_Degree data" xfId="2471"/>
    <cellStyle name="Normal 57 3 3 5" xfId="216"/>
    <cellStyle name="Normal 57 3 3 5 2" xfId="1501"/>
    <cellStyle name="Normal 57 3 3 5 2 2" xfId="9081"/>
    <cellStyle name="Normal 57 3 3 5 2 2 2" xfId="21524"/>
    <cellStyle name="Normal 57 3 3 5 2 2 2 2" xfId="46399"/>
    <cellStyle name="Normal 57 3 3 5 2 2 3" xfId="33966"/>
    <cellStyle name="Normal 57 3 3 5 2 3" xfId="4063"/>
    <cellStyle name="Normal 57 3 3 5 2 3 2" xfId="16517"/>
    <cellStyle name="Normal 57 3 3 5 2 3 2 2" xfId="41392"/>
    <cellStyle name="Normal 57 3 3 5 2 3 3" xfId="28959"/>
    <cellStyle name="Normal 57 3 3 5 2 4" xfId="14301"/>
    <cellStyle name="Normal 57 3 3 5 2 4 2" xfId="39176"/>
    <cellStyle name="Normal 57 3 3 5 2 5" xfId="26735"/>
    <cellStyle name="Normal 57 3 3 5 3" xfId="5646"/>
    <cellStyle name="Normal 57 3 3 5 3 2" xfId="10662"/>
    <cellStyle name="Normal 57 3 3 5 3 2 2" xfId="23105"/>
    <cellStyle name="Normal 57 3 3 5 3 2 2 2" xfId="47980"/>
    <cellStyle name="Normal 57 3 3 5 3 2 3" xfId="35547"/>
    <cellStyle name="Normal 57 3 3 5 3 3" xfId="18098"/>
    <cellStyle name="Normal 57 3 3 5 3 3 2" xfId="42973"/>
    <cellStyle name="Normal 57 3 3 5 3 4" xfId="30540"/>
    <cellStyle name="Normal 57 3 3 5 4" xfId="8197"/>
    <cellStyle name="Normal 57 3 3 5 4 2" xfId="20641"/>
    <cellStyle name="Normal 57 3 3 5 4 2 2" xfId="45516"/>
    <cellStyle name="Normal 57 3 3 5 4 3" xfId="33083"/>
    <cellStyle name="Normal 57 3 3 5 5" xfId="12116"/>
    <cellStyle name="Normal 57 3 3 5 5 2" xfId="24550"/>
    <cellStyle name="Normal 57 3 3 5 5 2 2" xfId="49425"/>
    <cellStyle name="Normal 57 3 3 5 5 3" xfId="36992"/>
    <cellStyle name="Normal 57 3 3 5 6" xfId="6674"/>
    <cellStyle name="Normal 57 3 3 5 6 2" xfId="19123"/>
    <cellStyle name="Normal 57 3 3 5 6 2 2" xfId="43998"/>
    <cellStyle name="Normal 57 3 3 5 6 3" xfId="31565"/>
    <cellStyle name="Normal 57 3 3 5 7" xfId="3128"/>
    <cellStyle name="Normal 57 3 3 5 7 2" xfId="15634"/>
    <cellStyle name="Normal 57 3 3 5 7 2 2" xfId="40509"/>
    <cellStyle name="Normal 57 3 3 5 7 3" xfId="28068"/>
    <cellStyle name="Normal 57 3 3 5 8" xfId="13044"/>
    <cellStyle name="Normal 57 3 3 5 8 2" xfId="37919"/>
    <cellStyle name="Normal 57 3 3 5 9" xfId="25478"/>
    <cellStyle name="Normal 57 3 3 6" xfId="582"/>
    <cellStyle name="Normal 57 3 3 6 2" xfId="1849"/>
    <cellStyle name="Normal 57 3 3 6 2 2" xfId="9605"/>
    <cellStyle name="Normal 57 3 3 6 2 2 2" xfId="22048"/>
    <cellStyle name="Normal 57 3 3 6 2 2 2 2" xfId="46923"/>
    <cellStyle name="Normal 57 3 3 6 2 2 3" xfId="34490"/>
    <cellStyle name="Normal 57 3 3 6 2 3" xfId="4587"/>
    <cellStyle name="Normal 57 3 3 6 2 3 2" xfId="17041"/>
    <cellStyle name="Normal 57 3 3 6 2 3 2 2" xfId="41916"/>
    <cellStyle name="Normal 57 3 3 6 2 3 3" xfId="29483"/>
    <cellStyle name="Normal 57 3 3 6 2 4" xfId="14649"/>
    <cellStyle name="Normal 57 3 3 6 2 4 2" xfId="39524"/>
    <cellStyle name="Normal 57 3 3 6 2 5" xfId="27083"/>
    <cellStyle name="Normal 57 3 3 6 3" xfId="5995"/>
    <cellStyle name="Normal 57 3 3 6 3 2" xfId="11010"/>
    <cellStyle name="Normal 57 3 3 6 3 2 2" xfId="23453"/>
    <cellStyle name="Normal 57 3 3 6 3 2 2 2" xfId="48328"/>
    <cellStyle name="Normal 57 3 3 6 3 2 3" xfId="35895"/>
    <cellStyle name="Normal 57 3 3 6 3 3" xfId="18446"/>
    <cellStyle name="Normal 57 3 3 6 3 3 2" xfId="43321"/>
    <cellStyle name="Normal 57 3 3 6 3 4" xfId="30888"/>
    <cellStyle name="Normal 57 3 3 6 4" xfId="8721"/>
    <cellStyle name="Normal 57 3 3 6 4 2" xfId="21165"/>
    <cellStyle name="Normal 57 3 3 6 4 2 2" xfId="46040"/>
    <cellStyle name="Normal 57 3 3 6 4 3" xfId="33607"/>
    <cellStyle name="Normal 57 3 3 6 5" xfId="12464"/>
    <cellStyle name="Normal 57 3 3 6 5 2" xfId="24898"/>
    <cellStyle name="Normal 57 3 3 6 5 2 2" xfId="49773"/>
    <cellStyle name="Normal 57 3 3 6 5 3" xfId="37340"/>
    <cellStyle name="Normal 57 3 3 6 6" xfId="7198"/>
    <cellStyle name="Normal 57 3 3 6 6 2" xfId="19647"/>
    <cellStyle name="Normal 57 3 3 6 6 2 2" xfId="44522"/>
    <cellStyle name="Normal 57 3 3 6 6 3" xfId="32089"/>
    <cellStyle name="Normal 57 3 3 6 7" xfId="3652"/>
    <cellStyle name="Normal 57 3 3 6 7 2" xfId="16158"/>
    <cellStyle name="Normal 57 3 3 6 7 2 2" xfId="41033"/>
    <cellStyle name="Normal 57 3 3 6 7 3" xfId="28592"/>
    <cellStyle name="Normal 57 3 3 6 8" xfId="13391"/>
    <cellStyle name="Normal 57 3 3 6 8 2" xfId="38266"/>
    <cellStyle name="Normal 57 3 3 6 9" xfId="25825"/>
    <cellStyle name="Normal 57 3 3 7" xfId="2134"/>
    <cellStyle name="Normal 57 3 3 7 2" xfId="4773"/>
    <cellStyle name="Normal 57 3 3 7 2 2" xfId="9790"/>
    <cellStyle name="Normal 57 3 3 7 2 2 2" xfId="22233"/>
    <cellStyle name="Normal 57 3 3 7 2 2 2 2" xfId="47108"/>
    <cellStyle name="Normal 57 3 3 7 2 2 3" xfId="34675"/>
    <cellStyle name="Normal 57 3 3 7 2 3" xfId="17226"/>
    <cellStyle name="Normal 57 3 3 7 2 3 2" xfId="42101"/>
    <cellStyle name="Normal 57 3 3 7 2 4" xfId="29668"/>
    <cellStyle name="Normal 57 3 3 7 3" xfId="6171"/>
    <cellStyle name="Normal 57 3 3 7 3 2" xfId="11186"/>
    <cellStyle name="Normal 57 3 3 7 3 2 2" xfId="23629"/>
    <cellStyle name="Normal 57 3 3 7 3 2 2 2" xfId="48504"/>
    <cellStyle name="Normal 57 3 3 7 3 2 3" xfId="36071"/>
    <cellStyle name="Normal 57 3 3 7 3 3" xfId="18622"/>
    <cellStyle name="Normal 57 3 3 7 3 3 2" xfId="43497"/>
    <cellStyle name="Normal 57 3 3 7 3 4" xfId="31064"/>
    <cellStyle name="Normal 57 3 3 7 4" xfId="8036"/>
    <cellStyle name="Normal 57 3 3 7 4 2" xfId="20482"/>
    <cellStyle name="Normal 57 3 3 7 4 2 2" xfId="45357"/>
    <cellStyle name="Normal 57 3 3 7 4 3" xfId="32924"/>
    <cellStyle name="Normal 57 3 3 7 5" xfId="12640"/>
    <cellStyle name="Normal 57 3 3 7 5 2" xfId="25074"/>
    <cellStyle name="Normal 57 3 3 7 5 2 2" xfId="49949"/>
    <cellStyle name="Normal 57 3 3 7 5 3" xfId="37516"/>
    <cellStyle name="Normal 57 3 3 7 6" xfId="7384"/>
    <cellStyle name="Normal 57 3 3 7 6 2" xfId="19832"/>
    <cellStyle name="Normal 57 3 3 7 6 2 2" xfId="44707"/>
    <cellStyle name="Normal 57 3 3 7 6 3" xfId="32274"/>
    <cellStyle name="Normal 57 3 3 7 7" xfId="2963"/>
    <cellStyle name="Normal 57 3 3 7 7 2" xfId="15475"/>
    <cellStyle name="Normal 57 3 3 7 7 2 2" xfId="40350"/>
    <cellStyle name="Normal 57 3 3 7 7 3" xfId="27909"/>
    <cellStyle name="Normal 57 3 3 7 8" xfId="14825"/>
    <cellStyle name="Normal 57 3 3 7 8 2" xfId="39700"/>
    <cellStyle name="Normal 57 3 3 7 9" xfId="27259"/>
    <cellStyle name="Normal 57 3 3 8" xfId="982"/>
    <cellStyle name="Normal 57 3 3 8 2" xfId="11597"/>
    <cellStyle name="Normal 57 3 3 8 2 2" xfId="24031"/>
    <cellStyle name="Normal 57 3 3 8 2 2 2" xfId="48906"/>
    <cellStyle name="Normal 57 3 3 8 2 3" xfId="36473"/>
    <cellStyle name="Normal 57 3 3 8 3" xfId="8923"/>
    <cellStyle name="Normal 57 3 3 8 3 2" xfId="21366"/>
    <cellStyle name="Normal 57 3 3 8 3 2 2" xfId="46241"/>
    <cellStyle name="Normal 57 3 3 8 3 3" xfId="33808"/>
    <cellStyle name="Normal 57 3 3 8 4" xfId="3905"/>
    <cellStyle name="Normal 57 3 3 8 4 2" xfId="16359"/>
    <cellStyle name="Normal 57 3 3 8 4 2 2" xfId="41234"/>
    <cellStyle name="Normal 57 3 3 8 4 3" xfId="28801"/>
    <cellStyle name="Normal 57 3 3 8 5" xfId="13782"/>
    <cellStyle name="Normal 57 3 3 8 5 2" xfId="38657"/>
    <cellStyle name="Normal 57 3 3 8 6" xfId="26216"/>
    <cellStyle name="Normal 57 3 3 9" xfId="909"/>
    <cellStyle name="Normal 57 3 3 9 2" xfId="10141"/>
    <cellStyle name="Normal 57 3 3 9 2 2" xfId="22584"/>
    <cellStyle name="Normal 57 3 3 9 2 2 2" xfId="47459"/>
    <cellStyle name="Normal 57 3 3 9 2 3" xfId="35026"/>
    <cellStyle name="Normal 57 3 3 9 3" xfId="5125"/>
    <cellStyle name="Normal 57 3 3 9 3 2" xfId="17577"/>
    <cellStyle name="Normal 57 3 3 9 3 2 2" xfId="42452"/>
    <cellStyle name="Normal 57 3 3 9 3 3" xfId="30019"/>
    <cellStyle name="Normal 57 3 3 9 4" xfId="13709"/>
    <cellStyle name="Normal 57 3 3 9 4 2" xfId="38584"/>
    <cellStyle name="Normal 57 3 3 9 5" xfId="26143"/>
    <cellStyle name="Normal 57 3 3_Degree data" xfId="2466"/>
    <cellStyle name="Normal 57 3 4" xfId="171"/>
    <cellStyle name="Normal 57 3 4 10" xfId="6553"/>
    <cellStyle name="Normal 57 3 4 10 2" xfId="19002"/>
    <cellStyle name="Normal 57 3 4 10 2 2" xfId="43877"/>
    <cellStyle name="Normal 57 3 4 10 3" xfId="31444"/>
    <cellStyle name="Normal 57 3 4 11" xfId="2721"/>
    <cellStyle name="Normal 57 3 4 11 2" xfId="15239"/>
    <cellStyle name="Normal 57 3 4 11 2 2" xfId="40114"/>
    <cellStyle name="Normal 57 3 4 11 3" xfId="27673"/>
    <cellStyle name="Normal 57 3 4 12" xfId="13001"/>
    <cellStyle name="Normal 57 3 4 12 2" xfId="37876"/>
    <cellStyle name="Normal 57 3 4 13" xfId="25435"/>
    <cellStyle name="Normal 57 3 4 2" xfId="425"/>
    <cellStyle name="Normal 57 3 4 2 10" xfId="13240"/>
    <cellStyle name="Normal 57 3 4 2 10 2" xfId="38115"/>
    <cellStyle name="Normal 57 3 4 2 11" xfId="25674"/>
    <cellStyle name="Normal 57 3 4 2 2" xfId="785"/>
    <cellStyle name="Normal 57 3 4 2 2 2" xfId="1508"/>
    <cellStyle name="Normal 57 3 4 2 2 2 2" xfId="9612"/>
    <cellStyle name="Normal 57 3 4 2 2 2 2 2" xfId="22055"/>
    <cellStyle name="Normal 57 3 4 2 2 2 2 2 2" xfId="46930"/>
    <cellStyle name="Normal 57 3 4 2 2 2 2 3" xfId="34497"/>
    <cellStyle name="Normal 57 3 4 2 2 2 3" xfId="4594"/>
    <cellStyle name="Normal 57 3 4 2 2 2 3 2" xfId="17048"/>
    <cellStyle name="Normal 57 3 4 2 2 2 3 2 2" xfId="41923"/>
    <cellStyle name="Normal 57 3 4 2 2 2 3 3" xfId="29490"/>
    <cellStyle name="Normal 57 3 4 2 2 2 4" xfId="14308"/>
    <cellStyle name="Normal 57 3 4 2 2 2 4 2" xfId="39183"/>
    <cellStyle name="Normal 57 3 4 2 2 2 5" xfId="26742"/>
    <cellStyle name="Normal 57 3 4 2 2 3" xfId="5653"/>
    <cellStyle name="Normal 57 3 4 2 2 3 2" xfId="10669"/>
    <cellStyle name="Normal 57 3 4 2 2 3 2 2" xfId="23112"/>
    <cellStyle name="Normal 57 3 4 2 2 3 2 2 2" xfId="47987"/>
    <cellStyle name="Normal 57 3 4 2 2 3 2 3" xfId="35554"/>
    <cellStyle name="Normal 57 3 4 2 2 3 3" xfId="18105"/>
    <cellStyle name="Normal 57 3 4 2 2 3 3 2" xfId="42980"/>
    <cellStyle name="Normal 57 3 4 2 2 3 4" xfId="30547"/>
    <cellStyle name="Normal 57 3 4 2 2 4" xfId="8728"/>
    <cellStyle name="Normal 57 3 4 2 2 4 2" xfId="21172"/>
    <cellStyle name="Normal 57 3 4 2 2 4 2 2" xfId="46047"/>
    <cellStyle name="Normal 57 3 4 2 2 4 3" xfId="33614"/>
    <cellStyle name="Normal 57 3 4 2 2 5" xfId="12123"/>
    <cellStyle name="Normal 57 3 4 2 2 5 2" xfId="24557"/>
    <cellStyle name="Normal 57 3 4 2 2 5 2 2" xfId="49432"/>
    <cellStyle name="Normal 57 3 4 2 2 5 3" xfId="36999"/>
    <cellStyle name="Normal 57 3 4 2 2 6" xfId="7205"/>
    <cellStyle name="Normal 57 3 4 2 2 6 2" xfId="19654"/>
    <cellStyle name="Normal 57 3 4 2 2 6 2 2" xfId="44529"/>
    <cellStyle name="Normal 57 3 4 2 2 6 3" xfId="32096"/>
    <cellStyle name="Normal 57 3 4 2 2 7" xfId="3659"/>
    <cellStyle name="Normal 57 3 4 2 2 7 2" xfId="16165"/>
    <cellStyle name="Normal 57 3 4 2 2 7 2 2" xfId="41040"/>
    <cellStyle name="Normal 57 3 4 2 2 7 3" xfId="28599"/>
    <cellStyle name="Normal 57 3 4 2 2 8" xfId="13587"/>
    <cellStyle name="Normal 57 3 4 2 2 8 2" xfId="38462"/>
    <cellStyle name="Normal 57 3 4 2 2 9" xfId="26021"/>
    <cellStyle name="Normal 57 3 4 2 3" xfId="1856"/>
    <cellStyle name="Normal 57 3 4 2 3 2" xfId="4969"/>
    <cellStyle name="Normal 57 3 4 2 3 2 2" xfId="9986"/>
    <cellStyle name="Normal 57 3 4 2 3 2 2 2" xfId="22429"/>
    <cellStyle name="Normal 57 3 4 2 3 2 2 2 2" xfId="47304"/>
    <cellStyle name="Normal 57 3 4 2 3 2 2 3" xfId="34871"/>
    <cellStyle name="Normal 57 3 4 2 3 2 3" xfId="17422"/>
    <cellStyle name="Normal 57 3 4 2 3 2 3 2" xfId="42297"/>
    <cellStyle name="Normal 57 3 4 2 3 2 4" xfId="29864"/>
    <cellStyle name="Normal 57 3 4 2 3 3" xfId="6002"/>
    <cellStyle name="Normal 57 3 4 2 3 3 2" xfId="11017"/>
    <cellStyle name="Normal 57 3 4 2 3 3 2 2" xfId="23460"/>
    <cellStyle name="Normal 57 3 4 2 3 3 2 2 2" xfId="48335"/>
    <cellStyle name="Normal 57 3 4 2 3 3 2 3" xfId="35902"/>
    <cellStyle name="Normal 57 3 4 2 3 3 3" xfId="18453"/>
    <cellStyle name="Normal 57 3 4 2 3 3 3 2" xfId="43328"/>
    <cellStyle name="Normal 57 3 4 2 3 3 4" xfId="30895"/>
    <cellStyle name="Normal 57 3 4 2 3 4" xfId="8393"/>
    <cellStyle name="Normal 57 3 4 2 3 4 2" xfId="20837"/>
    <cellStyle name="Normal 57 3 4 2 3 4 2 2" xfId="45712"/>
    <cellStyle name="Normal 57 3 4 2 3 4 3" xfId="33279"/>
    <cellStyle name="Normal 57 3 4 2 3 5" xfId="12471"/>
    <cellStyle name="Normal 57 3 4 2 3 5 2" xfId="24905"/>
    <cellStyle name="Normal 57 3 4 2 3 5 2 2" xfId="49780"/>
    <cellStyle name="Normal 57 3 4 2 3 5 3" xfId="37347"/>
    <cellStyle name="Normal 57 3 4 2 3 6" xfId="7580"/>
    <cellStyle name="Normal 57 3 4 2 3 6 2" xfId="20028"/>
    <cellStyle name="Normal 57 3 4 2 3 6 2 2" xfId="44903"/>
    <cellStyle name="Normal 57 3 4 2 3 6 3" xfId="32470"/>
    <cellStyle name="Normal 57 3 4 2 3 7" xfId="3324"/>
    <cellStyle name="Normal 57 3 4 2 3 7 2" xfId="15830"/>
    <cellStyle name="Normal 57 3 4 2 3 7 2 2" xfId="40705"/>
    <cellStyle name="Normal 57 3 4 2 3 7 3" xfId="28264"/>
    <cellStyle name="Normal 57 3 4 2 3 8" xfId="14656"/>
    <cellStyle name="Normal 57 3 4 2 3 8 2" xfId="39531"/>
    <cellStyle name="Normal 57 3 4 2 3 9" xfId="27090"/>
    <cellStyle name="Normal 57 3 4 2 4" xfId="2343"/>
    <cellStyle name="Normal 57 3 4 2 4 2" xfId="6367"/>
    <cellStyle name="Normal 57 3 4 2 4 2 2" xfId="11382"/>
    <cellStyle name="Normal 57 3 4 2 4 2 2 2" xfId="23825"/>
    <cellStyle name="Normal 57 3 4 2 4 2 2 2 2" xfId="48700"/>
    <cellStyle name="Normal 57 3 4 2 4 2 2 3" xfId="36267"/>
    <cellStyle name="Normal 57 3 4 2 4 2 3" xfId="18818"/>
    <cellStyle name="Normal 57 3 4 2 4 2 3 2" xfId="43693"/>
    <cellStyle name="Normal 57 3 4 2 4 2 4" xfId="31260"/>
    <cellStyle name="Normal 57 3 4 2 4 3" xfId="12836"/>
    <cellStyle name="Normal 57 3 4 2 4 3 2" xfId="25270"/>
    <cellStyle name="Normal 57 3 4 2 4 3 2 2" xfId="50145"/>
    <cellStyle name="Normal 57 3 4 2 4 3 3" xfId="37712"/>
    <cellStyle name="Normal 57 3 4 2 4 4" xfId="9277"/>
    <cellStyle name="Normal 57 3 4 2 4 4 2" xfId="21720"/>
    <cellStyle name="Normal 57 3 4 2 4 4 2 2" xfId="46595"/>
    <cellStyle name="Normal 57 3 4 2 4 4 3" xfId="34162"/>
    <cellStyle name="Normal 57 3 4 2 4 5" xfId="4259"/>
    <cellStyle name="Normal 57 3 4 2 4 5 2" xfId="16713"/>
    <cellStyle name="Normal 57 3 4 2 4 5 2 2" xfId="41588"/>
    <cellStyle name="Normal 57 3 4 2 4 5 3" xfId="29155"/>
    <cellStyle name="Normal 57 3 4 2 4 6" xfId="15021"/>
    <cellStyle name="Normal 57 3 4 2 4 6 2" xfId="39896"/>
    <cellStyle name="Normal 57 3 4 2 4 7" xfId="27455"/>
    <cellStyle name="Normal 57 3 4 2 5" xfId="1178"/>
    <cellStyle name="Normal 57 3 4 2 5 2" xfId="10339"/>
    <cellStyle name="Normal 57 3 4 2 5 2 2" xfId="22782"/>
    <cellStyle name="Normal 57 3 4 2 5 2 2 2" xfId="47657"/>
    <cellStyle name="Normal 57 3 4 2 5 2 3" xfId="35224"/>
    <cellStyle name="Normal 57 3 4 2 5 3" xfId="5323"/>
    <cellStyle name="Normal 57 3 4 2 5 3 2" xfId="17775"/>
    <cellStyle name="Normal 57 3 4 2 5 3 2 2" xfId="42650"/>
    <cellStyle name="Normal 57 3 4 2 5 3 3" xfId="30217"/>
    <cellStyle name="Normal 57 3 4 2 5 4" xfId="13978"/>
    <cellStyle name="Normal 57 3 4 2 5 4 2" xfId="38853"/>
    <cellStyle name="Normal 57 3 4 2 5 5" xfId="26412"/>
    <cellStyle name="Normal 57 3 4 2 6" xfId="7900"/>
    <cellStyle name="Normal 57 3 4 2 6 2" xfId="20346"/>
    <cellStyle name="Normal 57 3 4 2 6 2 2" xfId="45221"/>
    <cellStyle name="Normal 57 3 4 2 6 3" xfId="32788"/>
    <cellStyle name="Normal 57 3 4 2 7" xfId="11793"/>
    <cellStyle name="Normal 57 3 4 2 7 2" xfId="24227"/>
    <cellStyle name="Normal 57 3 4 2 7 2 2" xfId="49102"/>
    <cellStyle name="Normal 57 3 4 2 7 3" xfId="36669"/>
    <cellStyle name="Normal 57 3 4 2 8" xfId="6870"/>
    <cellStyle name="Normal 57 3 4 2 8 2" xfId="19319"/>
    <cellStyle name="Normal 57 3 4 2 8 2 2" xfId="44194"/>
    <cellStyle name="Normal 57 3 4 2 8 3" xfId="31761"/>
    <cellStyle name="Normal 57 3 4 2 9" xfId="2821"/>
    <cellStyle name="Normal 57 3 4 2 9 2" xfId="15339"/>
    <cellStyle name="Normal 57 3 4 2 9 2 2" xfId="40214"/>
    <cellStyle name="Normal 57 3 4 2 9 3" xfId="27773"/>
    <cellStyle name="Normal 57 3 4 2_Degree data" xfId="2473"/>
    <cellStyle name="Normal 57 3 4 3" xfId="323"/>
    <cellStyle name="Normal 57 3 4 3 2" xfId="1507"/>
    <cellStyle name="Normal 57 3 4 3 2 2" xfId="9177"/>
    <cellStyle name="Normal 57 3 4 3 2 2 2" xfId="21620"/>
    <cellStyle name="Normal 57 3 4 3 2 2 2 2" xfId="46495"/>
    <cellStyle name="Normal 57 3 4 3 2 2 3" xfId="34062"/>
    <cellStyle name="Normal 57 3 4 3 2 3" xfId="4159"/>
    <cellStyle name="Normal 57 3 4 3 2 3 2" xfId="16613"/>
    <cellStyle name="Normal 57 3 4 3 2 3 2 2" xfId="41488"/>
    <cellStyle name="Normal 57 3 4 3 2 3 3" xfId="29055"/>
    <cellStyle name="Normal 57 3 4 3 2 4" xfId="14307"/>
    <cellStyle name="Normal 57 3 4 3 2 4 2" xfId="39182"/>
    <cellStyle name="Normal 57 3 4 3 2 5" xfId="26741"/>
    <cellStyle name="Normal 57 3 4 3 3" xfId="5652"/>
    <cellStyle name="Normal 57 3 4 3 3 2" xfId="10668"/>
    <cellStyle name="Normal 57 3 4 3 3 2 2" xfId="23111"/>
    <cellStyle name="Normal 57 3 4 3 3 2 2 2" xfId="47986"/>
    <cellStyle name="Normal 57 3 4 3 3 2 3" xfId="35553"/>
    <cellStyle name="Normal 57 3 4 3 3 3" xfId="18104"/>
    <cellStyle name="Normal 57 3 4 3 3 3 2" xfId="42979"/>
    <cellStyle name="Normal 57 3 4 3 3 4" xfId="30546"/>
    <cellStyle name="Normal 57 3 4 3 4" xfId="8293"/>
    <cellStyle name="Normal 57 3 4 3 4 2" xfId="20737"/>
    <cellStyle name="Normal 57 3 4 3 4 2 2" xfId="45612"/>
    <cellStyle name="Normal 57 3 4 3 4 3" xfId="33179"/>
    <cellStyle name="Normal 57 3 4 3 5" xfId="12122"/>
    <cellStyle name="Normal 57 3 4 3 5 2" xfId="24556"/>
    <cellStyle name="Normal 57 3 4 3 5 2 2" xfId="49431"/>
    <cellStyle name="Normal 57 3 4 3 5 3" xfId="36998"/>
    <cellStyle name="Normal 57 3 4 3 6" xfId="6770"/>
    <cellStyle name="Normal 57 3 4 3 6 2" xfId="19219"/>
    <cellStyle name="Normal 57 3 4 3 6 2 2" xfId="44094"/>
    <cellStyle name="Normal 57 3 4 3 6 3" xfId="31661"/>
    <cellStyle name="Normal 57 3 4 3 7" xfId="3224"/>
    <cellStyle name="Normal 57 3 4 3 7 2" xfId="15730"/>
    <cellStyle name="Normal 57 3 4 3 7 2 2" xfId="40605"/>
    <cellStyle name="Normal 57 3 4 3 7 3" xfId="28164"/>
    <cellStyle name="Normal 57 3 4 3 8" xfId="13140"/>
    <cellStyle name="Normal 57 3 4 3 8 2" xfId="38015"/>
    <cellStyle name="Normal 57 3 4 3 9" xfId="25574"/>
    <cellStyle name="Normal 57 3 4 4" xfId="684"/>
    <cellStyle name="Normal 57 3 4 4 2" xfId="1855"/>
    <cellStyle name="Normal 57 3 4 4 2 2" xfId="9611"/>
    <cellStyle name="Normal 57 3 4 4 2 2 2" xfId="22054"/>
    <cellStyle name="Normal 57 3 4 4 2 2 2 2" xfId="46929"/>
    <cellStyle name="Normal 57 3 4 4 2 2 3" xfId="34496"/>
    <cellStyle name="Normal 57 3 4 4 2 3" xfId="4593"/>
    <cellStyle name="Normal 57 3 4 4 2 3 2" xfId="17047"/>
    <cellStyle name="Normal 57 3 4 4 2 3 2 2" xfId="41922"/>
    <cellStyle name="Normal 57 3 4 4 2 3 3" xfId="29489"/>
    <cellStyle name="Normal 57 3 4 4 2 4" xfId="14655"/>
    <cellStyle name="Normal 57 3 4 4 2 4 2" xfId="39530"/>
    <cellStyle name="Normal 57 3 4 4 2 5" xfId="27089"/>
    <cellStyle name="Normal 57 3 4 4 3" xfId="6001"/>
    <cellStyle name="Normal 57 3 4 4 3 2" xfId="11016"/>
    <cellStyle name="Normal 57 3 4 4 3 2 2" xfId="23459"/>
    <cellStyle name="Normal 57 3 4 4 3 2 2 2" xfId="48334"/>
    <cellStyle name="Normal 57 3 4 4 3 2 3" xfId="35901"/>
    <cellStyle name="Normal 57 3 4 4 3 3" xfId="18452"/>
    <cellStyle name="Normal 57 3 4 4 3 3 2" xfId="43327"/>
    <cellStyle name="Normal 57 3 4 4 3 4" xfId="30894"/>
    <cellStyle name="Normal 57 3 4 4 4" xfId="8727"/>
    <cellStyle name="Normal 57 3 4 4 4 2" xfId="21171"/>
    <cellStyle name="Normal 57 3 4 4 4 2 2" xfId="46046"/>
    <cellStyle name="Normal 57 3 4 4 4 3" xfId="33613"/>
    <cellStyle name="Normal 57 3 4 4 5" xfId="12470"/>
    <cellStyle name="Normal 57 3 4 4 5 2" xfId="24904"/>
    <cellStyle name="Normal 57 3 4 4 5 2 2" xfId="49779"/>
    <cellStyle name="Normal 57 3 4 4 5 3" xfId="37346"/>
    <cellStyle name="Normal 57 3 4 4 6" xfId="7204"/>
    <cellStyle name="Normal 57 3 4 4 6 2" xfId="19653"/>
    <cellStyle name="Normal 57 3 4 4 6 2 2" xfId="44528"/>
    <cellStyle name="Normal 57 3 4 4 6 3" xfId="32095"/>
    <cellStyle name="Normal 57 3 4 4 7" xfId="3658"/>
    <cellStyle name="Normal 57 3 4 4 7 2" xfId="16164"/>
    <cellStyle name="Normal 57 3 4 4 7 2 2" xfId="41039"/>
    <cellStyle name="Normal 57 3 4 4 7 3" xfId="28598"/>
    <cellStyle name="Normal 57 3 4 4 8" xfId="13487"/>
    <cellStyle name="Normal 57 3 4 4 8 2" xfId="38362"/>
    <cellStyle name="Normal 57 3 4 4 9" xfId="25921"/>
    <cellStyle name="Normal 57 3 4 5" xfId="2241"/>
    <cellStyle name="Normal 57 3 4 5 2" xfId="4869"/>
    <cellStyle name="Normal 57 3 4 5 2 2" xfId="9886"/>
    <cellStyle name="Normal 57 3 4 5 2 2 2" xfId="22329"/>
    <cellStyle name="Normal 57 3 4 5 2 2 2 2" xfId="47204"/>
    <cellStyle name="Normal 57 3 4 5 2 2 3" xfId="34771"/>
    <cellStyle name="Normal 57 3 4 5 2 3" xfId="17322"/>
    <cellStyle name="Normal 57 3 4 5 2 3 2" xfId="42197"/>
    <cellStyle name="Normal 57 3 4 5 2 4" xfId="29764"/>
    <cellStyle name="Normal 57 3 4 5 3" xfId="6267"/>
    <cellStyle name="Normal 57 3 4 5 3 2" xfId="11282"/>
    <cellStyle name="Normal 57 3 4 5 3 2 2" xfId="23725"/>
    <cellStyle name="Normal 57 3 4 5 3 2 2 2" xfId="48600"/>
    <cellStyle name="Normal 57 3 4 5 3 2 3" xfId="36167"/>
    <cellStyle name="Normal 57 3 4 5 3 3" xfId="18718"/>
    <cellStyle name="Normal 57 3 4 5 3 3 2" xfId="43593"/>
    <cellStyle name="Normal 57 3 4 5 3 4" xfId="31160"/>
    <cellStyle name="Normal 57 3 4 5 4" xfId="8074"/>
    <cellStyle name="Normal 57 3 4 5 4 2" xfId="20520"/>
    <cellStyle name="Normal 57 3 4 5 4 2 2" xfId="45395"/>
    <cellStyle name="Normal 57 3 4 5 4 3" xfId="32962"/>
    <cellStyle name="Normal 57 3 4 5 5" xfId="12736"/>
    <cellStyle name="Normal 57 3 4 5 5 2" xfId="25170"/>
    <cellStyle name="Normal 57 3 4 5 5 2 2" xfId="50045"/>
    <cellStyle name="Normal 57 3 4 5 5 3" xfId="37612"/>
    <cellStyle name="Normal 57 3 4 5 6" xfId="7480"/>
    <cellStyle name="Normal 57 3 4 5 6 2" xfId="19928"/>
    <cellStyle name="Normal 57 3 4 5 6 2 2" xfId="44803"/>
    <cellStyle name="Normal 57 3 4 5 6 3" xfId="32370"/>
    <cellStyle name="Normal 57 3 4 5 7" xfId="3003"/>
    <cellStyle name="Normal 57 3 4 5 7 2" xfId="15513"/>
    <cellStyle name="Normal 57 3 4 5 7 2 2" xfId="40388"/>
    <cellStyle name="Normal 57 3 4 5 7 3" xfId="27947"/>
    <cellStyle name="Normal 57 3 4 5 8" xfId="14921"/>
    <cellStyle name="Normal 57 3 4 5 8 2" xfId="39796"/>
    <cellStyle name="Normal 57 3 4 5 9" xfId="27355"/>
    <cellStyle name="Normal 57 3 4 6" xfId="1078"/>
    <cellStyle name="Normal 57 3 4 6 2" xfId="8960"/>
    <cellStyle name="Normal 57 3 4 6 2 2" xfId="21403"/>
    <cellStyle name="Normal 57 3 4 6 2 2 2" xfId="46278"/>
    <cellStyle name="Normal 57 3 4 6 2 3" xfId="33845"/>
    <cellStyle name="Normal 57 3 4 6 3" xfId="3942"/>
    <cellStyle name="Normal 57 3 4 6 3 2" xfId="16396"/>
    <cellStyle name="Normal 57 3 4 6 3 2 2" xfId="41271"/>
    <cellStyle name="Normal 57 3 4 6 3 3" xfId="28838"/>
    <cellStyle name="Normal 57 3 4 6 4" xfId="13878"/>
    <cellStyle name="Normal 57 3 4 6 4 2" xfId="38753"/>
    <cellStyle name="Normal 57 3 4 6 5" xfId="26312"/>
    <cellStyle name="Normal 57 3 4 7" xfId="5223"/>
    <cellStyle name="Normal 57 3 4 7 2" xfId="10239"/>
    <cellStyle name="Normal 57 3 4 7 2 2" xfId="22682"/>
    <cellStyle name="Normal 57 3 4 7 2 2 2" xfId="47557"/>
    <cellStyle name="Normal 57 3 4 7 2 3" xfId="35124"/>
    <cellStyle name="Normal 57 3 4 7 3" xfId="17675"/>
    <cellStyle name="Normal 57 3 4 7 3 2" xfId="42550"/>
    <cellStyle name="Normal 57 3 4 7 4" xfId="30117"/>
    <cellStyle name="Normal 57 3 4 8" xfId="7800"/>
    <cellStyle name="Normal 57 3 4 8 2" xfId="20246"/>
    <cellStyle name="Normal 57 3 4 8 2 2" xfId="45121"/>
    <cellStyle name="Normal 57 3 4 8 3" xfId="32688"/>
    <cellStyle name="Normal 57 3 4 9" xfId="11693"/>
    <cellStyle name="Normal 57 3 4 9 2" xfId="24127"/>
    <cellStyle name="Normal 57 3 4 9 2 2" xfId="49002"/>
    <cellStyle name="Normal 57 3 4 9 3" xfId="36569"/>
    <cellStyle name="Normal 57 3 4_Degree data" xfId="2472"/>
    <cellStyle name="Normal 57 3 5" xfId="263"/>
    <cellStyle name="Normal 57 3 5 10" xfId="6603"/>
    <cellStyle name="Normal 57 3 5 10 2" xfId="19052"/>
    <cellStyle name="Normal 57 3 5 10 2 2" xfId="43927"/>
    <cellStyle name="Normal 57 3 5 10 3" xfId="31494"/>
    <cellStyle name="Normal 57 3 5 11" xfId="2666"/>
    <cellStyle name="Normal 57 3 5 11 2" xfId="15184"/>
    <cellStyle name="Normal 57 3 5 11 2 2" xfId="40059"/>
    <cellStyle name="Normal 57 3 5 11 3" xfId="27618"/>
    <cellStyle name="Normal 57 3 5 12" xfId="13085"/>
    <cellStyle name="Normal 57 3 5 12 2" xfId="37960"/>
    <cellStyle name="Normal 57 3 5 13" xfId="25519"/>
    <cellStyle name="Normal 57 3 5 2" xfId="477"/>
    <cellStyle name="Normal 57 3 5 2 10" xfId="13290"/>
    <cellStyle name="Normal 57 3 5 2 10 2" xfId="38165"/>
    <cellStyle name="Normal 57 3 5 2 11" xfId="25724"/>
    <cellStyle name="Normal 57 3 5 2 2" xfId="836"/>
    <cellStyle name="Normal 57 3 5 2 2 2" xfId="1510"/>
    <cellStyle name="Normal 57 3 5 2 2 2 2" xfId="9614"/>
    <cellStyle name="Normal 57 3 5 2 2 2 2 2" xfId="22057"/>
    <cellStyle name="Normal 57 3 5 2 2 2 2 2 2" xfId="46932"/>
    <cellStyle name="Normal 57 3 5 2 2 2 2 3" xfId="34499"/>
    <cellStyle name="Normal 57 3 5 2 2 2 3" xfId="4596"/>
    <cellStyle name="Normal 57 3 5 2 2 2 3 2" xfId="17050"/>
    <cellStyle name="Normal 57 3 5 2 2 2 3 2 2" xfId="41925"/>
    <cellStyle name="Normal 57 3 5 2 2 2 3 3" xfId="29492"/>
    <cellStyle name="Normal 57 3 5 2 2 2 4" xfId="14310"/>
    <cellStyle name="Normal 57 3 5 2 2 2 4 2" xfId="39185"/>
    <cellStyle name="Normal 57 3 5 2 2 2 5" xfId="26744"/>
    <cellStyle name="Normal 57 3 5 2 2 3" xfId="5655"/>
    <cellStyle name="Normal 57 3 5 2 2 3 2" xfId="10671"/>
    <cellStyle name="Normal 57 3 5 2 2 3 2 2" xfId="23114"/>
    <cellStyle name="Normal 57 3 5 2 2 3 2 2 2" xfId="47989"/>
    <cellStyle name="Normal 57 3 5 2 2 3 2 3" xfId="35556"/>
    <cellStyle name="Normal 57 3 5 2 2 3 3" xfId="18107"/>
    <cellStyle name="Normal 57 3 5 2 2 3 3 2" xfId="42982"/>
    <cellStyle name="Normal 57 3 5 2 2 3 4" xfId="30549"/>
    <cellStyle name="Normal 57 3 5 2 2 4" xfId="8730"/>
    <cellStyle name="Normal 57 3 5 2 2 4 2" xfId="21174"/>
    <cellStyle name="Normal 57 3 5 2 2 4 2 2" xfId="46049"/>
    <cellStyle name="Normal 57 3 5 2 2 4 3" xfId="33616"/>
    <cellStyle name="Normal 57 3 5 2 2 5" xfId="12125"/>
    <cellStyle name="Normal 57 3 5 2 2 5 2" xfId="24559"/>
    <cellStyle name="Normal 57 3 5 2 2 5 2 2" xfId="49434"/>
    <cellStyle name="Normal 57 3 5 2 2 5 3" xfId="37001"/>
    <cellStyle name="Normal 57 3 5 2 2 6" xfId="7207"/>
    <cellStyle name="Normal 57 3 5 2 2 6 2" xfId="19656"/>
    <cellStyle name="Normal 57 3 5 2 2 6 2 2" xfId="44531"/>
    <cellStyle name="Normal 57 3 5 2 2 6 3" xfId="32098"/>
    <cellStyle name="Normal 57 3 5 2 2 7" xfId="3661"/>
    <cellStyle name="Normal 57 3 5 2 2 7 2" xfId="16167"/>
    <cellStyle name="Normal 57 3 5 2 2 7 2 2" xfId="41042"/>
    <cellStyle name="Normal 57 3 5 2 2 7 3" xfId="28601"/>
    <cellStyle name="Normal 57 3 5 2 2 8" xfId="13637"/>
    <cellStyle name="Normal 57 3 5 2 2 8 2" xfId="38512"/>
    <cellStyle name="Normal 57 3 5 2 2 9" xfId="26071"/>
    <cellStyle name="Normal 57 3 5 2 3" xfId="1858"/>
    <cellStyle name="Normal 57 3 5 2 3 2" xfId="5019"/>
    <cellStyle name="Normal 57 3 5 2 3 2 2" xfId="10036"/>
    <cellStyle name="Normal 57 3 5 2 3 2 2 2" xfId="22479"/>
    <cellStyle name="Normal 57 3 5 2 3 2 2 2 2" xfId="47354"/>
    <cellStyle name="Normal 57 3 5 2 3 2 2 3" xfId="34921"/>
    <cellStyle name="Normal 57 3 5 2 3 2 3" xfId="17472"/>
    <cellStyle name="Normal 57 3 5 2 3 2 3 2" xfId="42347"/>
    <cellStyle name="Normal 57 3 5 2 3 2 4" xfId="29914"/>
    <cellStyle name="Normal 57 3 5 2 3 3" xfId="6004"/>
    <cellStyle name="Normal 57 3 5 2 3 3 2" xfId="11019"/>
    <cellStyle name="Normal 57 3 5 2 3 3 2 2" xfId="23462"/>
    <cellStyle name="Normal 57 3 5 2 3 3 2 2 2" xfId="48337"/>
    <cellStyle name="Normal 57 3 5 2 3 3 2 3" xfId="35904"/>
    <cellStyle name="Normal 57 3 5 2 3 3 3" xfId="18455"/>
    <cellStyle name="Normal 57 3 5 2 3 3 3 2" xfId="43330"/>
    <cellStyle name="Normal 57 3 5 2 3 3 4" xfId="30897"/>
    <cellStyle name="Normal 57 3 5 2 3 4" xfId="8443"/>
    <cellStyle name="Normal 57 3 5 2 3 4 2" xfId="20887"/>
    <cellStyle name="Normal 57 3 5 2 3 4 2 2" xfId="45762"/>
    <cellStyle name="Normal 57 3 5 2 3 4 3" xfId="33329"/>
    <cellStyle name="Normal 57 3 5 2 3 5" xfId="12473"/>
    <cellStyle name="Normal 57 3 5 2 3 5 2" xfId="24907"/>
    <cellStyle name="Normal 57 3 5 2 3 5 2 2" xfId="49782"/>
    <cellStyle name="Normal 57 3 5 2 3 5 3" xfId="37349"/>
    <cellStyle name="Normal 57 3 5 2 3 6" xfId="7630"/>
    <cellStyle name="Normal 57 3 5 2 3 6 2" xfId="20078"/>
    <cellStyle name="Normal 57 3 5 2 3 6 2 2" xfId="44953"/>
    <cellStyle name="Normal 57 3 5 2 3 6 3" xfId="32520"/>
    <cellStyle name="Normal 57 3 5 2 3 7" xfId="3374"/>
    <cellStyle name="Normal 57 3 5 2 3 7 2" xfId="15880"/>
    <cellStyle name="Normal 57 3 5 2 3 7 2 2" xfId="40755"/>
    <cellStyle name="Normal 57 3 5 2 3 7 3" xfId="28314"/>
    <cellStyle name="Normal 57 3 5 2 3 8" xfId="14658"/>
    <cellStyle name="Normal 57 3 5 2 3 8 2" xfId="39533"/>
    <cellStyle name="Normal 57 3 5 2 3 9" xfId="27092"/>
    <cellStyle name="Normal 57 3 5 2 4" xfId="2395"/>
    <cellStyle name="Normal 57 3 5 2 4 2" xfId="6417"/>
    <cellStyle name="Normal 57 3 5 2 4 2 2" xfId="11432"/>
    <cellStyle name="Normal 57 3 5 2 4 2 2 2" xfId="23875"/>
    <cellStyle name="Normal 57 3 5 2 4 2 2 2 2" xfId="48750"/>
    <cellStyle name="Normal 57 3 5 2 4 2 2 3" xfId="36317"/>
    <cellStyle name="Normal 57 3 5 2 4 2 3" xfId="18868"/>
    <cellStyle name="Normal 57 3 5 2 4 2 3 2" xfId="43743"/>
    <cellStyle name="Normal 57 3 5 2 4 2 4" xfId="31310"/>
    <cellStyle name="Normal 57 3 5 2 4 3" xfId="12886"/>
    <cellStyle name="Normal 57 3 5 2 4 3 2" xfId="25320"/>
    <cellStyle name="Normal 57 3 5 2 4 3 2 2" xfId="50195"/>
    <cellStyle name="Normal 57 3 5 2 4 3 3" xfId="37762"/>
    <cellStyle name="Normal 57 3 5 2 4 4" xfId="9327"/>
    <cellStyle name="Normal 57 3 5 2 4 4 2" xfId="21770"/>
    <cellStyle name="Normal 57 3 5 2 4 4 2 2" xfId="46645"/>
    <cellStyle name="Normal 57 3 5 2 4 4 3" xfId="34212"/>
    <cellStyle name="Normal 57 3 5 2 4 5" xfId="4309"/>
    <cellStyle name="Normal 57 3 5 2 4 5 2" xfId="16763"/>
    <cellStyle name="Normal 57 3 5 2 4 5 2 2" xfId="41638"/>
    <cellStyle name="Normal 57 3 5 2 4 5 3" xfId="29205"/>
    <cellStyle name="Normal 57 3 5 2 4 6" xfId="15071"/>
    <cellStyle name="Normal 57 3 5 2 4 6 2" xfId="39946"/>
    <cellStyle name="Normal 57 3 5 2 4 7" xfId="27505"/>
    <cellStyle name="Normal 57 3 5 2 5" xfId="1228"/>
    <cellStyle name="Normal 57 3 5 2 5 2" xfId="10389"/>
    <cellStyle name="Normal 57 3 5 2 5 2 2" xfId="22832"/>
    <cellStyle name="Normal 57 3 5 2 5 2 2 2" xfId="47707"/>
    <cellStyle name="Normal 57 3 5 2 5 2 3" xfId="35274"/>
    <cellStyle name="Normal 57 3 5 2 5 3" xfId="5373"/>
    <cellStyle name="Normal 57 3 5 2 5 3 2" xfId="17825"/>
    <cellStyle name="Normal 57 3 5 2 5 3 2 2" xfId="42700"/>
    <cellStyle name="Normal 57 3 5 2 5 3 3" xfId="30267"/>
    <cellStyle name="Normal 57 3 5 2 5 4" xfId="14028"/>
    <cellStyle name="Normal 57 3 5 2 5 4 2" xfId="38903"/>
    <cellStyle name="Normal 57 3 5 2 5 5" xfId="26462"/>
    <cellStyle name="Normal 57 3 5 2 6" xfId="7950"/>
    <cellStyle name="Normal 57 3 5 2 6 2" xfId="20396"/>
    <cellStyle name="Normal 57 3 5 2 6 2 2" xfId="45271"/>
    <cellStyle name="Normal 57 3 5 2 6 3" xfId="32838"/>
    <cellStyle name="Normal 57 3 5 2 7" xfId="11843"/>
    <cellStyle name="Normal 57 3 5 2 7 2" xfId="24277"/>
    <cellStyle name="Normal 57 3 5 2 7 2 2" xfId="49152"/>
    <cellStyle name="Normal 57 3 5 2 7 3" xfId="36719"/>
    <cellStyle name="Normal 57 3 5 2 8" xfId="6920"/>
    <cellStyle name="Normal 57 3 5 2 8 2" xfId="19369"/>
    <cellStyle name="Normal 57 3 5 2 8 2 2" xfId="44244"/>
    <cellStyle name="Normal 57 3 5 2 8 3" xfId="31811"/>
    <cellStyle name="Normal 57 3 5 2 9" xfId="2871"/>
    <cellStyle name="Normal 57 3 5 2 9 2" xfId="15389"/>
    <cellStyle name="Normal 57 3 5 2 9 2 2" xfId="40264"/>
    <cellStyle name="Normal 57 3 5 2 9 3" xfId="27823"/>
    <cellStyle name="Normal 57 3 5 2_Degree data" xfId="2475"/>
    <cellStyle name="Normal 57 3 5 3" xfId="625"/>
    <cellStyle name="Normal 57 3 5 3 2" xfId="1509"/>
    <cellStyle name="Normal 57 3 5 3 2 2" xfId="9122"/>
    <cellStyle name="Normal 57 3 5 3 2 2 2" xfId="21565"/>
    <cellStyle name="Normal 57 3 5 3 2 2 2 2" xfId="46440"/>
    <cellStyle name="Normal 57 3 5 3 2 2 3" xfId="34007"/>
    <cellStyle name="Normal 57 3 5 3 2 3" xfId="4104"/>
    <cellStyle name="Normal 57 3 5 3 2 3 2" xfId="16558"/>
    <cellStyle name="Normal 57 3 5 3 2 3 2 2" xfId="41433"/>
    <cellStyle name="Normal 57 3 5 3 2 3 3" xfId="29000"/>
    <cellStyle name="Normal 57 3 5 3 2 4" xfId="14309"/>
    <cellStyle name="Normal 57 3 5 3 2 4 2" xfId="39184"/>
    <cellStyle name="Normal 57 3 5 3 2 5" xfId="26743"/>
    <cellStyle name="Normal 57 3 5 3 3" xfId="5654"/>
    <cellStyle name="Normal 57 3 5 3 3 2" xfId="10670"/>
    <cellStyle name="Normal 57 3 5 3 3 2 2" xfId="23113"/>
    <cellStyle name="Normal 57 3 5 3 3 2 2 2" xfId="47988"/>
    <cellStyle name="Normal 57 3 5 3 3 2 3" xfId="35555"/>
    <cellStyle name="Normal 57 3 5 3 3 3" xfId="18106"/>
    <cellStyle name="Normal 57 3 5 3 3 3 2" xfId="42981"/>
    <cellStyle name="Normal 57 3 5 3 3 4" xfId="30548"/>
    <cellStyle name="Normal 57 3 5 3 4" xfId="8238"/>
    <cellStyle name="Normal 57 3 5 3 4 2" xfId="20682"/>
    <cellStyle name="Normal 57 3 5 3 4 2 2" xfId="45557"/>
    <cellStyle name="Normal 57 3 5 3 4 3" xfId="33124"/>
    <cellStyle name="Normal 57 3 5 3 5" xfId="12124"/>
    <cellStyle name="Normal 57 3 5 3 5 2" xfId="24558"/>
    <cellStyle name="Normal 57 3 5 3 5 2 2" xfId="49433"/>
    <cellStyle name="Normal 57 3 5 3 5 3" xfId="37000"/>
    <cellStyle name="Normal 57 3 5 3 6" xfId="6715"/>
    <cellStyle name="Normal 57 3 5 3 6 2" xfId="19164"/>
    <cellStyle name="Normal 57 3 5 3 6 2 2" xfId="44039"/>
    <cellStyle name="Normal 57 3 5 3 6 3" xfId="31606"/>
    <cellStyle name="Normal 57 3 5 3 7" xfId="3169"/>
    <cellStyle name="Normal 57 3 5 3 7 2" xfId="15675"/>
    <cellStyle name="Normal 57 3 5 3 7 2 2" xfId="40550"/>
    <cellStyle name="Normal 57 3 5 3 7 3" xfId="28109"/>
    <cellStyle name="Normal 57 3 5 3 8" xfId="13432"/>
    <cellStyle name="Normal 57 3 5 3 8 2" xfId="38307"/>
    <cellStyle name="Normal 57 3 5 3 9" xfId="25866"/>
    <cellStyle name="Normal 57 3 5 4" xfId="1857"/>
    <cellStyle name="Normal 57 3 5 4 2" xfId="4595"/>
    <cellStyle name="Normal 57 3 5 4 2 2" xfId="9613"/>
    <cellStyle name="Normal 57 3 5 4 2 2 2" xfId="22056"/>
    <cellStyle name="Normal 57 3 5 4 2 2 2 2" xfId="46931"/>
    <cellStyle name="Normal 57 3 5 4 2 2 3" xfId="34498"/>
    <cellStyle name="Normal 57 3 5 4 2 3" xfId="17049"/>
    <cellStyle name="Normal 57 3 5 4 2 3 2" xfId="41924"/>
    <cellStyle name="Normal 57 3 5 4 2 4" xfId="29491"/>
    <cellStyle name="Normal 57 3 5 4 3" xfId="6003"/>
    <cellStyle name="Normal 57 3 5 4 3 2" xfId="11018"/>
    <cellStyle name="Normal 57 3 5 4 3 2 2" xfId="23461"/>
    <cellStyle name="Normal 57 3 5 4 3 2 2 2" xfId="48336"/>
    <cellStyle name="Normal 57 3 5 4 3 2 3" xfId="35903"/>
    <cellStyle name="Normal 57 3 5 4 3 3" xfId="18454"/>
    <cellStyle name="Normal 57 3 5 4 3 3 2" xfId="43329"/>
    <cellStyle name="Normal 57 3 5 4 3 4" xfId="30896"/>
    <cellStyle name="Normal 57 3 5 4 4" xfId="8729"/>
    <cellStyle name="Normal 57 3 5 4 4 2" xfId="21173"/>
    <cellStyle name="Normal 57 3 5 4 4 2 2" xfId="46048"/>
    <cellStyle name="Normal 57 3 5 4 4 3" xfId="33615"/>
    <cellStyle name="Normal 57 3 5 4 5" xfId="12472"/>
    <cellStyle name="Normal 57 3 5 4 5 2" xfId="24906"/>
    <cellStyle name="Normal 57 3 5 4 5 2 2" xfId="49781"/>
    <cellStyle name="Normal 57 3 5 4 5 3" xfId="37348"/>
    <cellStyle name="Normal 57 3 5 4 6" xfId="7206"/>
    <cellStyle name="Normal 57 3 5 4 6 2" xfId="19655"/>
    <cellStyle name="Normal 57 3 5 4 6 2 2" xfId="44530"/>
    <cellStyle name="Normal 57 3 5 4 6 3" xfId="32097"/>
    <cellStyle name="Normal 57 3 5 4 7" xfId="3660"/>
    <cellStyle name="Normal 57 3 5 4 7 2" xfId="16166"/>
    <cellStyle name="Normal 57 3 5 4 7 2 2" xfId="41041"/>
    <cellStyle name="Normal 57 3 5 4 7 3" xfId="28600"/>
    <cellStyle name="Normal 57 3 5 4 8" xfId="14657"/>
    <cellStyle name="Normal 57 3 5 4 8 2" xfId="39532"/>
    <cellStyle name="Normal 57 3 5 4 9" xfId="27091"/>
    <cellStyle name="Normal 57 3 5 5" xfId="2181"/>
    <cellStyle name="Normal 57 3 5 5 2" xfId="4814"/>
    <cellStyle name="Normal 57 3 5 5 2 2" xfId="9831"/>
    <cellStyle name="Normal 57 3 5 5 2 2 2" xfId="22274"/>
    <cellStyle name="Normal 57 3 5 5 2 2 2 2" xfId="47149"/>
    <cellStyle name="Normal 57 3 5 5 2 2 3" xfId="34716"/>
    <cellStyle name="Normal 57 3 5 5 2 3" xfId="17267"/>
    <cellStyle name="Normal 57 3 5 5 2 3 2" xfId="42142"/>
    <cellStyle name="Normal 57 3 5 5 2 4" xfId="29709"/>
    <cellStyle name="Normal 57 3 5 5 3" xfId="6212"/>
    <cellStyle name="Normal 57 3 5 5 3 2" xfId="11227"/>
    <cellStyle name="Normal 57 3 5 5 3 2 2" xfId="23670"/>
    <cellStyle name="Normal 57 3 5 5 3 2 2 2" xfId="48545"/>
    <cellStyle name="Normal 57 3 5 5 3 2 3" xfId="36112"/>
    <cellStyle name="Normal 57 3 5 5 3 3" xfId="18663"/>
    <cellStyle name="Normal 57 3 5 5 3 3 2" xfId="43538"/>
    <cellStyle name="Normal 57 3 5 5 3 4" xfId="31105"/>
    <cellStyle name="Normal 57 3 5 5 4" xfId="8124"/>
    <cellStyle name="Normal 57 3 5 5 4 2" xfId="20570"/>
    <cellStyle name="Normal 57 3 5 5 4 2 2" xfId="45445"/>
    <cellStyle name="Normal 57 3 5 5 4 3" xfId="33012"/>
    <cellStyle name="Normal 57 3 5 5 5" xfId="12681"/>
    <cellStyle name="Normal 57 3 5 5 5 2" xfId="25115"/>
    <cellStyle name="Normal 57 3 5 5 5 2 2" xfId="49990"/>
    <cellStyle name="Normal 57 3 5 5 5 3" xfId="37557"/>
    <cellStyle name="Normal 57 3 5 5 6" xfId="7425"/>
    <cellStyle name="Normal 57 3 5 5 6 2" xfId="19873"/>
    <cellStyle name="Normal 57 3 5 5 6 2 2" xfId="44748"/>
    <cellStyle name="Normal 57 3 5 5 6 3" xfId="32315"/>
    <cellStyle name="Normal 57 3 5 5 7" xfId="3054"/>
    <cellStyle name="Normal 57 3 5 5 7 2" xfId="15563"/>
    <cellStyle name="Normal 57 3 5 5 7 2 2" xfId="40438"/>
    <cellStyle name="Normal 57 3 5 5 7 3" xfId="27997"/>
    <cellStyle name="Normal 57 3 5 5 8" xfId="14866"/>
    <cellStyle name="Normal 57 3 5 5 8 2" xfId="39741"/>
    <cellStyle name="Normal 57 3 5 5 9" xfId="27300"/>
    <cellStyle name="Normal 57 3 5 6" xfId="1023"/>
    <cellStyle name="Normal 57 3 5 6 2" xfId="9010"/>
    <cellStyle name="Normal 57 3 5 6 2 2" xfId="21453"/>
    <cellStyle name="Normal 57 3 5 6 2 2 2" xfId="46328"/>
    <cellStyle name="Normal 57 3 5 6 2 3" xfId="33895"/>
    <cellStyle name="Normal 57 3 5 6 3" xfId="3992"/>
    <cellStyle name="Normal 57 3 5 6 3 2" xfId="16446"/>
    <cellStyle name="Normal 57 3 5 6 3 2 2" xfId="41321"/>
    <cellStyle name="Normal 57 3 5 6 3 3" xfId="28888"/>
    <cellStyle name="Normal 57 3 5 6 4" xfId="13823"/>
    <cellStyle name="Normal 57 3 5 6 4 2" xfId="38698"/>
    <cellStyle name="Normal 57 3 5 6 5" xfId="26257"/>
    <cellStyle name="Normal 57 3 5 7" xfId="5168"/>
    <cellStyle name="Normal 57 3 5 7 2" xfId="10184"/>
    <cellStyle name="Normal 57 3 5 7 2 2" xfId="22627"/>
    <cellStyle name="Normal 57 3 5 7 2 2 2" xfId="47502"/>
    <cellStyle name="Normal 57 3 5 7 2 3" xfId="35069"/>
    <cellStyle name="Normal 57 3 5 7 3" xfId="17620"/>
    <cellStyle name="Normal 57 3 5 7 3 2" xfId="42495"/>
    <cellStyle name="Normal 57 3 5 7 4" xfId="30062"/>
    <cellStyle name="Normal 57 3 5 8" xfId="7745"/>
    <cellStyle name="Normal 57 3 5 8 2" xfId="20191"/>
    <cellStyle name="Normal 57 3 5 8 2 2" xfId="45066"/>
    <cellStyle name="Normal 57 3 5 8 3" xfId="32633"/>
    <cellStyle name="Normal 57 3 5 9" xfId="11638"/>
    <cellStyle name="Normal 57 3 5 9 2" xfId="24072"/>
    <cellStyle name="Normal 57 3 5 9 2 2" xfId="48947"/>
    <cellStyle name="Normal 57 3 5 9 3" xfId="36514"/>
    <cellStyle name="Normal 57 3 5_Degree data" xfId="2474"/>
    <cellStyle name="Normal 57 3 6" xfId="369"/>
    <cellStyle name="Normal 57 3 6 10" xfId="13185"/>
    <cellStyle name="Normal 57 3 6 10 2" xfId="38060"/>
    <cellStyle name="Normal 57 3 6 11" xfId="25619"/>
    <cellStyle name="Normal 57 3 6 2" xfId="729"/>
    <cellStyle name="Normal 57 3 6 2 2" xfId="1511"/>
    <cellStyle name="Normal 57 3 6 2 2 2" xfId="9615"/>
    <cellStyle name="Normal 57 3 6 2 2 2 2" xfId="22058"/>
    <cellStyle name="Normal 57 3 6 2 2 2 2 2" xfId="46933"/>
    <cellStyle name="Normal 57 3 6 2 2 2 3" xfId="34500"/>
    <cellStyle name="Normal 57 3 6 2 2 3" xfId="4597"/>
    <cellStyle name="Normal 57 3 6 2 2 3 2" xfId="17051"/>
    <cellStyle name="Normal 57 3 6 2 2 3 2 2" xfId="41926"/>
    <cellStyle name="Normal 57 3 6 2 2 3 3" xfId="29493"/>
    <cellStyle name="Normal 57 3 6 2 2 4" xfId="14311"/>
    <cellStyle name="Normal 57 3 6 2 2 4 2" xfId="39186"/>
    <cellStyle name="Normal 57 3 6 2 2 5" xfId="26745"/>
    <cellStyle name="Normal 57 3 6 2 3" xfId="5656"/>
    <cellStyle name="Normal 57 3 6 2 3 2" xfId="10672"/>
    <cellStyle name="Normal 57 3 6 2 3 2 2" xfId="23115"/>
    <cellStyle name="Normal 57 3 6 2 3 2 2 2" xfId="47990"/>
    <cellStyle name="Normal 57 3 6 2 3 2 3" xfId="35557"/>
    <cellStyle name="Normal 57 3 6 2 3 3" xfId="18108"/>
    <cellStyle name="Normal 57 3 6 2 3 3 2" xfId="42983"/>
    <cellStyle name="Normal 57 3 6 2 3 4" xfId="30550"/>
    <cellStyle name="Normal 57 3 6 2 4" xfId="8731"/>
    <cellStyle name="Normal 57 3 6 2 4 2" xfId="21175"/>
    <cellStyle name="Normal 57 3 6 2 4 2 2" xfId="46050"/>
    <cellStyle name="Normal 57 3 6 2 4 3" xfId="33617"/>
    <cellStyle name="Normal 57 3 6 2 5" xfId="12126"/>
    <cellStyle name="Normal 57 3 6 2 5 2" xfId="24560"/>
    <cellStyle name="Normal 57 3 6 2 5 2 2" xfId="49435"/>
    <cellStyle name="Normal 57 3 6 2 5 3" xfId="37002"/>
    <cellStyle name="Normal 57 3 6 2 6" xfId="7208"/>
    <cellStyle name="Normal 57 3 6 2 6 2" xfId="19657"/>
    <cellStyle name="Normal 57 3 6 2 6 2 2" xfId="44532"/>
    <cellStyle name="Normal 57 3 6 2 6 3" xfId="32099"/>
    <cellStyle name="Normal 57 3 6 2 7" xfId="3662"/>
    <cellStyle name="Normal 57 3 6 2 7 2" xfId="16168"/>
    <cellStyle name="Normal 57 3 6 2 7 2 2" xfId="41043"/>
    <cellStyle name="Normal 57 3 6 2 7 3" xfId="28602"/>
    <cellStyle name="Normal 57 3 6 2 8" xfId="13532"/>
    <cellStyle name="Normal 57 3 6 2 8 2" xfId="38407"/>
    <cellStyle name="Normal 57 3 6 2 9" xfId="25966"/>
    <cellStyle name="Normal 57 3 6 3" xfId="1859"/>
    <cellStyle name="Normal 57 3 6 3 2" xfId="4914"/>
    <cellStyle name="Normal 57 3 6 3 2 2" xfId="9931"/>
    <cellStyle name="Normal 57 3 6 3 2 2 2" xfId="22374"/>
    <cellStyle name="Normal 57 3 6 3 2 2 2 2" xfId="47249"/>
    <cellStyle name="Normal 57 3 6 3 2 2 3" xfId="34816"/>
    <cellStyle name="Normal 57 3 6 3 2 3" xfId="17367"/>
    <cellStyle name="Normal 57 3 6 3 2 3 2" xfId="42242"/>
    <cellStyle name="Normal 57 3 6 3 2 4" xfId="29809"/>
    <cellStyle name="Normal 57 3 6 3 3" xfId="6005"/>
    <cellStyle name="Normal 57 3 6 3 3 2" xfId="11020"/>
    <cellStyle name="Normal 57 3 6 3 3 2 2" xfId="23463"/>
    <cellStyle name="Normal 57 3 6 3 3 2 2 2" xfId="48338"/>
    <cellStyle name="Normal 57 3 6 3 3 2 3" xfId="35905"/>
    <cellStyle name="Normal 57 3 6 3 3 3" xfId="18456"/>
    <cellStyle name="Normal 57 3 6 3 3 3 2" xfId="43331"/>
    <cellStyle name="Normal 57 3 6 3 3 4" xfId="30898"/>
    <cellStyle name="Normal 57 3 6 3 4" xfId="8338"/>
    <cellStyle name="Normal 57 3 6 3 4 2" xfId="20782"/>
    <cellStyle name="Normal 57 3 6 3 4 2 2" xfId="45657"/>
    <cellStyle name="Normal 57 3 6 3 4 3" xfId="33224"/>
    <cellStyle name="Normal 57 3 6 3 5" xfId="12474"/>
    <cellStyle name="Normal 57 3 6 3 5 2" xfId="24908"/>
    <cellStyle name="Normal 57 3 6 3 5 2 2" xfId="49783"/>
    <cellStyle name="Normal 57 3 6 3 5 3" xfId="37350"/>
    <cellStyle name="Normal 57 3 6 3 6" xfId="7525"/>
    <cellStyle name="Normal 57 3 6 3 6 2" xfId="19973"/>
    <cellStyle name="Normal 57 3 6 3 6 2 2" xfId="44848"/>
    <cellStyle name="Normal 57 3 6 3 6 3" xfId="32415"/>
    <cellStyle name="Normal 57 3 6 3 7" xfId="3269"/>
    <cellStyle name="Normal 57 3 6 3 7 2" xfId="15775"/>
    <cellStyle name="Normal 57 3 6 3 7 2 2" xfId="40650"/>
    <cellStyle name="Normal 57 3 6 3 7 3" xfId="28209"/>
    <cellStyle name="Normal 57 3 6 3 8" xfId="14659"/>
    <cellStyle name="Normal 57 3 6 3 8 2" xfId="39534"/>
    <cellStyle name="Normal 57 3 6 3 9" xfId="27093"/>
    <cellStyle name="Normal 57 3 6 4" xfId="2287"/>
    <cellStyle name="Normal 57 3 6 4 2" xfId="6312"/>
    <cellStyle name="Normal 57 3 6 4 2 2" xfId="11327"/>
    <cellStyle name="Normal 57 3 6 4 2 2 2" xfId="23770"/>
    <cellStyle name="Normal 57 3 6 4 2 2 2 2" xfId="48645"/>
    <cellStyle name="Normal 57 3 6 4 2 2 3" xfId="36212"/>
    <cellStyle name="Normal 57 3 6 4 2 3" xfId="18763"/>
    <cellStyle name="Normal 57 3 6 4 2 3 2" xfId="43638"/>
    <cellStyle name="Normal 57 3 6 4 2 4" xfId="31205"/>
    <cellStyle name="Normal 57 3 6 4 3" xfId="12781"/>
    <cellStyle name="Normal 57 3 6 4 3 2" xfId="25215"/>
    <cellStyle name="Normal 57 3 6 4 3 2 2" xfId="50090"/>
    <cellStyle name="Normal 57 3 6 4 3 3" xfId="37657"/>
    <cellStyle name="Normal 57 3 6 4 4" xfId="9222"/>
    <cellStyle name="Normal 57 3 6 4 4 2" xfId="21665"/>
    <cellStyle name="Normal 57 3 6 4 4 2 2" xfId="46540"/>
    <cellStyle name="Normal 57 3 6 4 4 3" xfId="34107"/>
    <cellStyle name="Normal 57 3 6 4 5" xfId="4204"/>
    <cellStyle name="Normal 57 3 6 4 5 2" xfId="16658"/>
    <cellStyle name="Normal 57 3 6 4 5 2 2" xfId="41533"/>
    <cellStyle name="Normal 57 3 6 4 5 3" xfId="29100"/>
    <cellStyle name="Normal 57 3 6 4 6" xfId="14966"/>
    <cellStyle name="Normal 57 3 6 4 6 2" xfId="39841"/>
    <cellStyle name="Normal 57 3 6 4 7" xfId="27400"/>
    <cellStyle name="Normal 57 3 6 5" xfId="1123"/>
    <cellStyle name="Normal 57 3 6 5 2" xfId="10284"/>
    <cellStyle name="Normal 57 3 6 5 2 2" xfId="22727"/>
    <cellStyle name="Normal 57 3 6 5 2 2 2" xfId="47602"/>
    <cellStyle name="Normal 57 3 6 5 2 3" xfId="35169"/>
    <cellStyle name="Normal 57 3 6 5 3" xfId="5268"/>
    <cellStyle name="Normal 57 3 6 5 3 2" xfId="17720"/>
    <cellStyle name="Normal 57 3 6 5 3 2 2" xfId="42595"/>
    <cellStyle name="Normal 57 3 6 5 3 3" xfId="30162"/>
    <cellStyle name="Normal 57 3 6 5 4" xfId="13923"/>
    <cellStyle name="Normal 57 3 6 5 4 2" xfId="38798"/>
    <cellStyle name="Normal 57 3 6 5 5" xfId="26357"/>
    <cellStyle name="Normal 57 3 6 6" xfId="7845"/>
    <cellStyle name="Normal 57 3 6 6 2" xfId="20291"/>
    <cellStyle name="Normal 57 3 6 6 2 2" xfId="45166"/>
    <cellStyle name="Normal 57 3 6 6 3" xfId="32733"/>
    <cellStyle name="Normal 57 3 6 7" xfId="11738"/>
    <cellStyle name="Normal 57 3 6 7 2" xfId="24172"/>
    <cellStyle name="Normal 57 3 6 7 2 2" xfId="49047"/>
    <cellStyle name="Normal 57 3 6 7 3" xfId="36614"/>
    <cellStyle name="Normal 57 3 6 8" xfId="6815"/>
    <cellStyle name="Normal 57 3 6 8 2" xfId="19264"/>
    <cellStyle name="Normal 57 3 6 8 2 2" xfId="44139"/>
    <cellStyle name="Normal 57 3 6 8 3" xfId="31706"/>
    <cellStyle name="Normal 57 3 6 9" xfId="2766"/>
    <cellStyle name="Normal 57 3 6 9 2" xfId="15284"/>
    <cellStyle name="Normal 57 3 6 9 2 2" xfId="40159"/>
    <cellStyle name="Normal 57 3 6 9 3" xfId="27718"/>
    <cellStyle name="Normal 57 3 6_Degree data" xfId="2476"/>
    <cellStyle name="Normal 57 3 7" xfId="203"/>
    <cellStyle name="Normal 57 3 7 10" xfId="13033"/>
    <cellStyle name="Normal 57 3 7 10 2" xfId="37908"/>
    <cellStyle name="Normal 57 3 7 11" xfId="25467"/>
    <cellStyle name="Normal 57 3 7 2" xfId="570"/>
    <cellStyle name="Normal 57 3 7 2 2" xfId="1512"/>
    <cellStyle name="Normal 57 3 7 2 2 2" xfId="9616"/>
    <cellStyle name="Normal 57 3 7 2 2 2 2" xfId="22059"/>
    <cellStyle name="Normal 57 3 7 2 2 2 2 2" xfId="46934"/>
    <cellStyle name="Normal 57 3 7 2 2 2 3" xfId="34501"/>
    <cellStyle name="Normal 57 3 7 2 2 3" xfId="4598"/>
    <cellStyle name="Normal 57 3 7 2 2 3 2" xfId="17052"/>
    <cellStyle name="Normal 57 3 7 2 2 3 2 2" xfId="41927"/>
    <cellStyle name="Normal 57 3 7 2 2 3 3" xfId="29494"/>
    <cellStyle name="Normal 57 3 7 2 2 4" xfId="14312"/>
    <cellStyle name="Normal 57 3 7 2 2 4 2" xfId="39187"/>
    <cellStyle name="Normal 57 3 7 2 2 5" xfId="26746"/>
    <cellStyle name="Normal 57 3 7 2 3" xfId="5657"/>
    <cellStyle name="Normal 57 3 7 2 3 2" xfId="10673"/>
    <cellStyle name="Normal 57 3 7 2 3 2 2" xfId="23116"/>
    <cellStyle name="Normal 57 3 7 2 3 2 2 2" xfId="47991"/>
    <cellStyle name="Normal 57 3 7 2 3 2 3" xfId="35558"/>
    <cellStyle name="Normal 57 3 7 2 3 3" xfId="18109"/>
    <cellStyle name="Normal 57 3 7 2 3 3 2" xfId="42984"/>
    <cellStyle name="Normal 57 3 7 2 3 4" xfId="30551"/>
    <cellStyle name="Normal 57 3 7 2 4" xfId="8732"/>
    <cellStyle name="Normal 57 3 7 2 4 2" xfId="21176"/>
    <cellStyle name="Normal 57 3 7 2 4 2 2" xfId="46051"/>
    <cellStyle name="Normal 57 3 7 2 4 3" xfId="33618"/>
    <cellStyle name="Normal 57 3 7 2 5" xfId="12127"/>
    <cellStyle name="Normal 57 3 7 2 5 2" xfId="24561"/>
    <cellStyle name="Normal 57 3 7 2 5 2 2" xfId="49436"/>
    <cellStyle name="Normal 57 3 7 2 5 3" xfId="37003"/>
    <cellStyle name="Normal 57 3 7 2 6" xfId="7209"/>
    <cellStyle name="Normal 57 3 7 2 6 2" xfId="19658"/>
    <cellStyle name="Normal 57 3 7 2 6 2 2" xfId="44533"/>
    <cellStyle name="Normal 57 3 7 2 6 3" xfId="32100"/>
    <cellStyle name="Normal 57 3 7 2 7" xfId="3663"/>
    <cellStyle name="Normal 57 3 7 2 7 2" xfId="16169"/>
    <cellStyle name="Normal 57 3 7 2 7 2 2" xfId="41044"/>
    <cellStyle name="Normal 57 3 7 2 7 3" xfId="28603"/>
    <cellStyle name="Normal 57 3 7 2 8" xfId="13380"/>
    <cellStyle name="Normal 57 3 7 2 8 2" xfId="38255"/>
    <cellStyle name="Normal 57 3 7 2 9" xfId="25814"/>
    <cellStyle name="Normal 57 3 7 3" xfId="1860"/>
    <cellStyle name="Normal 57 3 7 3 2" xfId="4762"/>
    <cellStyle name="Normal 57 3 7 3 2 2" xfId="9779"/>
    <cellStyle name="Normal 57 3 7 3 2 2 2" xfId="22222"/>
    <cellStyle name="Normal 57 3 7 3 2 2 2 2" xfId="47097"/>
    <cellStyle name="Normal 57 3 7 3 2 2 3" xfId="34664"/>
    <cellStyle name="Normal 57 3 7 3 2 3" xfId="17215"/>
    <cellStyle name="Normal 57 3 7 3 2 3 2" xfId="42090"/>
    <cellStyle name="Normal 57 3 7 3 2 4" xfId="29657"/>
    <cellStyle name="Normal 57 3 7 3 3" xfId="6006"/>
    <cellStyle name="Normal 57 3 7 3 3 2" xfId="11021"/>
    <cellStyle name="Normal 57 3 7 3 3 2 2" xfId="23464"/>
    <cellStyle name="Normal 57 3 7 3 3 2 2 2" xfId="48339"/>
    <cellStyle name="Normal 57 3 7 3 3 2 3" xfId="35906"/>
    <cellStyle name="Normal 57 3 7 3 3 3" xfId="18457"/>
    <cellStyle name="Normal 57 3 7 3 3 3 2" xfId="43332"/>
    <cellStyle name="Normal 57 3 7 3 3 4" xfId="30899"/>
    <cellStyle name="Normal 57 3 7 3 4" xfId="8881"/>
    <cellStyle name="Normal 57 3 7 3 4 2" xfId="21324"/>
    <cellStyle name="Normal 57 3 7 3 4 2 2" xfId="46199"/>
    <cellStyle name="Normal 57 3 7 3 4 3" xfId="33766"/>
    <cellStyle name="Normal 57 3 7 3 5" xfId="12475"/>
    <cellStyle name="Normal 57 3 7 3 5 2" xfId="24909"/>
    <cellStyle name="Normal 57 3 7 3 5 2 2" xfId="49784"/>
    <cellStyle name="Normal 57 3 7 3 5 3" xfId="37351"/>
    <cellStyle name="Normal 57 3 7 3 6" xfId="7373"/>
    <cellStyle name="Normal 57 3 7 3 6 2" xfId="19821"/>
    <cellStyle name="Normal 57 3 7 3 6 2 2" xfId="44696"/>
    <cellStyle name="Normal 57 3 7 3 6 3" xfId="32263"/>
    <cellStyle name="Normal 57 3 7 3 7" xfId="3863"/>
    <cellStyle name="Normal 57 3 7 3 7 2" xfId="16317"/>
    <cellStyle name="Normal 57 3 7 3 7 2 2" xfId="41192"/>
    <cellStyle name="Normal 57 3 7 3 7 3" xfId="28759"/>
    <cellStyle name="Normal 57 3 7 3 8" xfId="14660"/>
    <cellStyle name="Normal 57 3 7 3 8 2" xfId="39535"/>
    <cellStyle name="Normal 57 3 7 3 9" xfId="27094"/>
    <cellStyle name="Normal 57 3 7 4" xfId="2121"/>
    <cellStyle name="Normal 57 3 7 4 2" xfId="6160"/>
    <cellStyle name="Normal 57 3 7 4 2 2" xfId="11175"/>
    <cellStyle name="Normal 57 3 7 4 2 2 2" xfId="23618"/>
    <cellStyle name="Normal 57 3 7 4 2 2 2 2" xfId="48493"/>
    <cellStyle name="Normal 57 3 7 4 2 2 3" xfId="36060"/>
    <cellStyle name="Normal 57 3 7 4 2 3" xfId="18611"/>
    <cellStyle name="Normal 57 3 7 4 2 3 2" xfId="43486"/>
    <cellStyle name="Normal 57 3 7 4 2 4" xfId="31053"/>
    <cellStyle name="Normal 57 3 7 4 3" xfId="12629"/>
    <cellStyle name="Normal 57 3 7 4 3 2" xfId="25063"/>
    <cellStyle name="Normal 57 3 7 4 3 2 2" xfId="49938"/>
    <cellStyle name="Normal 57 3 7 4 3 3" xfId="37505"/>
    <cellStyle name="Normal 57 3 7 4 4" xfId="9070"/>
    <cellStyle name="Normal 57 3 7 4 4 2" xfId="21513"/>
    <cellStyle name="Normal 57 3 7 4 4 2 2" xfId="46388"/>
    <cellStyle name="Normal 57 3 7 4 4 3" xfId="33955"/>
    <cellStyle name="Normal 57 3 7 4 5" xfId="4052"/>
    <cellStyle name="Normal 57 3 7 4 5 2" xfId="16506"/>
    <cellStyle name="Normal 57 3 7 4 5 2 2" xfId="41381"/>
    <cellStyle name="Normal 57 3 7 4 5 3" xfId="28948"/>
    <cellStyle name="Normal 57 3 7 4 6" xfId="14814"/>
    <cellStyle name="Normal 57 3 7 4 6 2" xfId="39689"/>
    <cellStyle name="Normal 57 3 7 4 7" xfId="27248"/>
    <cellStyle name="Normal 57 3 7 5" xfId="971"/>
    <cellStyle name="Normal 57 3 7 5 2" xfId="10130"/>
    <cellStyle name="Normal 57 3 7 5 2 2" xfId="22573"/>
    <cellStyle name="Normal 57 3 7 5 2 2 2" xfId="47448"/>
    <cellStyle name="Normal 57 3 7 5 2 3" xfId="35015"/>
    <cellStyle name="Normal 57 3 7 5 3" xfId="5114"/>
    <cellStyle name="Normal 57 3 7 5 3 2" xfId="17566"/>
    <cellStyle name="Normal 57 3 7 5 3 2 2" xfId="42441"/>
    <cellStyle name="Normal 57 3 7 5 3 3" xfId="30008"/>
    <cellStyle name="Normal 57 3 7 5 4" xfId="13771"/>
    <cellStyle name="Normal 57 3 7 5 4 2" xfId="38646"/>
    <cellStyle name="Normal 57 3 7 5 5" xfId="26205"/>
    <cellStyle name="Normal 57 3 7 6" xfId="8186"/>
    <cellStyle name="Normal 57 3 7 6 2" xfId="20630"/>
    <cellStyle name="Normal 57 3 7 6 2 2" xfId="45505"/>
    <cellStyle name="Normal 57 3 7 6 3" xfId="33072"/>
    <cellStyle name="Normal 57 3 7 7" xfId="11586"/>
    <cellStyle name="Normal 57 3 7 7 2" xfId="24020"/>
    <cellStyle name="Normal 57 3 7 7 2 2" xfId="48895"/>
    <cellStyle name="Normal 57 3 7 7 3" xfId="36462"/>
    <cellStyle name="Normal 57 3 7 8" xfId="6663"/>
    <cellStyle name="Normal 57 3 7 8 2" xfId="19112"/>
    <cellStyle name="Normal 57 3 7 8 2 2" xfId="43987"/>
    <cellStyle name="Normal 57 3 7 8 3" xfId="31554"/>
    <cellStyle name="Normal 57 3 7 9" xfId="3117"/>
    <cellStyle name="Normal 57 3 7 9 2" xfId="15623"/>
    <cellStyle name="Normal 57 3 7 9 2 2" xfId="40498"/>
    <cellStyle name="Normal 57 3 7 9 3" xfId="28057"/>
    <cellStyle name="Normal 57 3 7_Degree data" xfId="2477"/>
    <cellStyle name="Normal 57 3 8" xfId="538"/>
    <cellStyle name="Normal 57 3 8 2" xfId="1493"/>
    <cellStyle name="Normal 57 3 8 2 2" xfId="9597"/>
    <cellStyle name="Normal 57 3 8 2 2 2" xfId="22040"/>
    <cellStyle name="Normal 57 3 8 2 2 2 2" xfId="46915"/>
    <cellStyle name="Normal 57 3 8 2 2 3" xfId="34482"/>
    <cellStyle name="Normal 57 3 8 2 3" xfId="4579"/>
    <cellStyle name="Normal 57 3 8 2 3 2" xfId="17033"/>
    <cellStyle name="Normal 57 3 8 2 3 2 2" xfId="41908"/>
    <cellStyle name="Normal 57 3 8 2 3 3" xfId="29475"/>
    <cellStyle name="Normal 57 3 8 2 4" xfId="14293"/>
    <cellStyle name="Normal 57 3 8 2 4 2" xfId="39168"/>
    <cellStyle name="Normal 57 3 8 2 5" xfId="26727"/>
    <cellStyle name="Normal 57 3 8 3" xfId="5638"/>
    <cellStyle name="Normal 57 3 8 3 2" xfId="10654"/>
    <cellStyle name="Normal 57 3 8 3 2 2" xfId="23097"/>
    <cellStyle name="Normal 57 3 8 3 2 2 2" xfId="47972"/>
    <cellStyle name="Normal 57 3 8 3 2 3" xfId="35539"/>
    <cellStyle name="Normal 57 3 8 3 3" xfId="18090"/>
    <cellStyle name="Normal 57 3 8 3 3 2" xfId="42965"/>
    <cellStyle name="Normal 57 3 8 3 4" xfId="30532"/>
    <cellStyle name="Normal 57 3 8 4" xfId="8713"/>
    <cellStyle name="Normal 57 3 8 4 2" xfId="21157"/>
    <cellStyle name="Normal 57 3 8 4 2 2" xfId="46032"/>
    <cellStyle name="Normal 57 3 8 4 3" xfId="33599"/>
    <cellStyle name="Normal 57 3 8 5" xfId="12108"/>
    <cellStyle name="Normal 57 3 8 5 2" xfId="24542"/>
    <cellStyle name="Normal 57 3 8 5 2 2" xfId="49417"/>
    <cellStyle name="Normal 57 3 8 5 3" xfId="36984"/>
    <cellStyle name="Normal 57 3 8 6" xfId="7190"/>
    <cellStyle name="Normal 57 3 8 6 2" xfId="19639"/>
    <cellStyle name="Normal 57 3 8 6 2 2" xfId="44514"/>
    <cellStyle name="Normal 57 3 8 6 3" xfId="32081"/>
    <cellStyle name="Normal 57 3 8 7" xfId="3644"/>
    <cellStyle name="Normal 57 3 8 7 2" xfId="16150"/>
    <cellStyle name="Normal 57 3 8 7 2 2" xfId="41025"/>
    <cellStyle name="Normal 57 3 8 7 3" xfId="28584"/>
    <cellStyle name="Normal 57 3 8 8" xfId="13348"/>
    <cellStyle name="Normal 57 3 8 8 2" xfId="38223"/>
    <cellStyle name="Normal 57 3 8 9" xfId="25782"/>
    <cellStyle name="Normal 57 3 9" xfId="1841"/>
    <cellStyle name="Normal 57 3 9 2" xfId="4730"/>
    <cellStyle name="Normal 57 3 9 2 2" xfId="9747"/>
    <cellStyle name="Normal 57 3 9 2 2 2" xfId="22190"/>
    <cellStyle name="Normal 57 3 9 2 2 2 2" xfId="47065"/>
    <cellStyle name="Normal 57 3 9 2 2 3" xfId="34632"/>
    <cellStyle name="Normal 57 3 9 2 3" xfId="17183"/>
    <cellStyle name="Normal 57 3 9 2 3 2" xfId="42058"/>
    <cellStyle name="Normal 57 3 9 2 4" xfId="29625"/>
    <cellStyle name="Normal 57 3 9 3" xfId="5987"/>
    <cellStyle name="Normal 57 3 9 3 2" xfId="11002"/>
    <cellStyle name="Normal 57 3 9 3 2 2" xfId="23445"/>
    <cellStyle name="Normal 57 3 9 3 2 2 2" xfId="48320"/>
    <cellStyle name="Normal 57 3 9 3 2 3" xfId="35887"/>
    <cellStyle name="Normal 57 3 9 3 3" xfId="18438"/>
    <cellStyle name="Normal 57 3 9 3 3 2" xfId="43313"/>
    <cellStyle name="Normal 57 3 9 3 4" xfId="30880"/>
    <cellStyle name="Normal 57 3 9 4" xfId="8018"/>
    <cellStyle name="Normal 57 3 9 4 2" xfId="20464"/>
    <cellStyle name="Normal 57 3 9 4 2 2" xfId="45339"/>
    <cellStyle name="Normal 57 3 9 4 3" xfId="32906"/>
    <cellStyle name="Normal 57 3 9 5" xfId="12456"/>
    <cellStyle name="Normal 57 3 9 5 2" xfId="24890"/>
    <cellStyle name="Normal 57 3 9 5 2 2" xfId="49765"/>
    <cellStyle name="Normal 57 3 9 5 3" xfId="37332"/>
    <cellStyle name="Normal 57 3 9 6" xfId="7341"/>
    <cellStyle name="Normal 57 3 9 6 2" xfId="19789"/>
    <cellStyle name="Normal 57 3 9 6 2 2" xfId="44664"/>
    <cellStyle name="Normal 57 3 9 6 3" xfId="32231"/>
    <cellStyle name="Normal 57 3 9 7" xfId="2942"/>
    <cellStyle name="Normal 57 3 9 7 2" xfId="15457"/>
    <cellStyle name="Normal 57 3 9 7 2 2" xfId="40332"/>
    <cellStyle name="Normal 57 3 9 7 3" xfId="27891"/>
    <cellStyle name="Normal 57 3 9 8" xfId="14641"/>
    <cellStyle name="Normal 57 3 9 8 2" xfId="39516"/>
    <cellStyle name="Normal 57 3 9 9" xfId="27075"/>
    <cellStyle name="Normal 57 3_Degree data" xfId="2458"/>
    <cellStyle name="Normal 57 4" xfId="97"/>
    <cellStyle name="Normal 57 4 10" xfId="945"/>
    <cellStyle name="Normal 57 4 10 2" xfId="11560"/>
    <cellStyle name="Normal 57 4 10 2 2" xfId="23994"/>
    <cellStyle name="Normal 57 4 10 2 2 2" xfId="48869"/>
    <cellStyle name="Normal 57 4 10 2 3" xfId="36436"/>
    <cellStyle name="Normal 57 4 10 3" xfId="10104"/>
    <cellStyle name="Normal 57 4 10 3 2" xfId="22547"/>
    <cellStyle name="Normal 57 4 10 3 2 2" xfId="47422"/>
    <cellStyle name="Normal 57 4 10 3 3" xfId="34989"/>
    <cellStyle name="Normal 57 4 10 4" xfId="5088"/>
    <cellStyle name="Normal 57 4 10 4 2" xfId="17540"/>
    <cellStyle name="Normal 57 4 10 4 2 2" xfId="42415"/>
    <cellStyle name="Normal 57 4 10 4 3" xfId="29982"/>
    <cellStyle name="Normal 57 4 10 5" xfId="13745"/>
    <cellStyle name="Normal 57 4 10 5 2" xfId="38620"/>
    <cellStyle name="Normal 57 4 10 6" xfId="26179"/>
    <cellStyle name="Normal 57 4 11" xfId="895"/>
    <cellStyle name="Normal 57 4 11 2" xfId="7710"/>
    <cellStyle name="Normal 57 4 11 2 2" xfId="20156"/>
    <cellStyle name="Normal 57 4 11 2 2 2" xfId="45031"/>
    <cellStyle name="Normal 57 4 11 2 3" xfId="32598"/>
    <cellStyle name="Normal 57 4 11 3" xfId="13695"/>
    <cellStyle name="Normal 57 4 11 3 2" xfId="38570"/>
    <cellStyle name="Normal 57 4 11 4" xfId="26129"/>
    <cellStyle name="Normal 57 4 12" xfId="11510"/>
    <cellStyle name="Normal 57 4 12 2" xfId="23944"/>
    <cellStyle name="Normal 57 4 12 2 2" xfId="48819"/>
    <cellStyle name="Normal 57 4 12 3" xfId="36386"/>
    <cellStyle name="Normal 57 4 13" xfId="6494"/>
    <cellStyle name="Normal 57 4 13 2" xfId="18943"/>
    <cellStyle name="Normal 57 4 13 2 2" xfId="43818"/>
    <cellStyle name="Normal 57 4 13 3" xfId="31385"/>
    <cellStyle name="Normal 57 4 14" xfId="2630"/>
    <cellStyle name="Normal 57 4 14 2" xfId="15149"/>
    <cellStyle name="Normal 57 4 14 2 2" xfId="40024"/>
    <cellStyle name="Normal 57 4 14 3" xfId="27583"/>
    <cellStyle name="Normal 57 4 15" xfId="12953"/>
    <cellStyle name="Normal 57 4 15 2" xfId="37828"/>
    <cellStyle name="Normal 57 4 16" xfId="25387"/>
    <cellStyle name="Normal 57 4 2" xfId="147"/>
    <cellStyle name="Normal 57 4 2 10" xfId="11530"/>
    <cellStyle name="Normal 57 4 2 10 2" xfId="23964"/>
    <cellStyle name="Normal 57 4 2 10 2 2" xfId="48839"/>
    <cellStyle name="Normal 57 4 2 10 3" xfId="36406"/>
    <cellStyle name="Normal 57 4 2 11" xfId="6522"/>
    <cellStyle name="Normal 57 4 2 11 2" xfId="18971"/>
    <cellStyle name="Normal 57 4 2 11 2 2" xfId="43846"/>
    <cellStyle name="Normal 57 4 2 11 3" xfId="31413"/>
    <cellStyle name="Normal 57 4 2 12" xfId="2690"/>
    <cellStyle name="Normal 57 4 2 12 2" xfId="15208"/>
    <cellStyle name="Normal 57 4 2 12 2 2" xfId="40083"/>
    <cellStyle name="Normal 57 4 2 12 3" xfId="27642"/>
    <cellStyle name="Normal 57 4 2 13" xfId="12977"/>
    <cellStyle name="Normal 57 4 2 13 2" xfId="37852"/>
    <cellStyle name="Normal 57 4 2 14" xfId="25411"/>
    <cellStyle name="Normal 57 4 2 2" xfId="335"/>
    <cellStyle name="Normal 57 4 2 2 10" xfId="6565"/>
    <cellStyle name="Normal 57 4 2 2 10 2" xfId="19014"/>
    <cellStyle name="Normal 57 4 2 2 10 2 2" xfId="43889"/>
    <cellStyle name="Normal 57 4 2 2 10 3" xfId="31456"/>
    <cellStyle name="Normal 57 4 2 2 11" xfId="2733"/>
    <cellStyle name="Normal 57 4 2 2 11 2" xfId="15251"/>
    <cellStyle name="Normal 57 4 2 2 11 2 2" xfId="40126"/>
    <cellStyle name="Normal 57 4 2 2 11 3" xfId="27685"/>
    <cellStyle name="Normal 57 4 2 2 12" xfId="13152"/>
    <cellStyle name="Normal 57 4 2 2 12 2" xfId="38027"/>
    <cellStyle name="Normal 57 4 2 2 13" xfId="25586"/>
    <cellStyle name="Normal 57 4 2 2 2" xfId="437"/>
    <cellStyle name="Normal 57 4 2 2 2 10" xfId="13252"/>
    <cellStyle name="Normal 57 4 2 2 2 10 2" xfId="38127"/>
    <cellStyle name="Normal 57 4 2 2 2 11" xfId="25686"/>
    <cellStyle name="Normal 57 4 2 2 2 2" xfId="797"/>
    <cellStyle name="Normal 57 4 2 2 2 2 2" xfId="1516"/>
    <cellStyle name="Normal 57 4 2 2 2 2 2 2" xfId="9620"/>
    <cellStyle name="Normal 57 4 2 2 2 2 2 2 2" xfId="22063"/>
    <cellStyle name="Normal 57 4 2 2 2 2 2 2 2 2" xfId="46938"/>
    <cellStyle name="Normal 57 4 2 2 2 2 2 2 3" xfId="34505"/>
    <cellStyle name="Normal 57 4 2 2 2 2 2 3" xfId="4602"/>
    <cellStyle name="Normal 57 4 2 2 2 2 2 3 2" xfId="17056"/>
    <cellStyle name="Normal 57 4 2 2 2 2 2 3 2 2" xfId="41931"/>
    <cellStyle name="Normal 57 4 2 2 2 2 2 3 3" xfId="29498"/>
    <cellStyle name="Normal 57 4 2 2 2 2 2 4" xfId="14316"/>
    <cellStyle name="Normal 57 4 2 2 2 2 2 4 2" xfId="39191"/>
    <cellStyle name="Normal 57 4 2 2 2 2 2 5" xfId="26750"/>
    <cellStyle name="Normal 57 4 2 2 2 2 3" xfId="5661"/>
    <cellStyle name="Normal 57 4 2 2 2 2 3 2" xfId="10677"/>
    <cellStyle name="Normal 57 4 2 2 2 2 3 2 2" xfId="23120"/>
    <cellStyle name="Normal 57 4 2 2 2 2 3 2 2 2" xfId="47995"/>
    <cellStyle name="Normal 57 4 2 2 2 2 3 2 3" xfId="35562"/>
    <cellStyle name="Normal 57 4 2 2 2 2 3 3" xfId="18113"/>
    <cellStyle name="Normal 57 4 2 2 2 2 3 3 2" xfId="42988"/>
    <cellStyle name="Normal 57 4 2 2 2 2 3 4" xfId="30555"/>
    <cellStyle name="Normal 57 4 2 2 2 2 4" xfId="8736"/>
    <cellStyle name="Normal 57 4 2 2 2 2 4 2" xfId="21180"/>
    <cellStyle name="Normal 57 4 2 2 2 2 4 2 2" xfId="46055"/>
    <cellStyle name="Normal 57 4 2 2 2 2 4 3" xfId="33622"/>
    <cellStyle name="Normal 57 4 2 2 2 2 5" xfId="12131"/>
    <cellStyle name="Normal 57 4 2 2 2 2 5 2" xfId="24565"/>
    <cellStyle name="Normal 57 4 2 2 2 2 5 2 2" xfId="49440"/>
    <cellStyle name="Normal 57 4 2 2 2 2 5 3" xfId="37007"/>
    <cellStyle name="Normal 57 4 2 2 2 2 6" xfId="7213"/>
    <cellStyle name="Normal 57 4 2 2 2 2 6 2" xfId="19662"/>
    <cellStyle name="Normal 57 4 2 2 2 2 6 2 2" xfId="44537"/>
    <cellStyle name="Normal 57 4 2 2 2 2 6 3" xfId="32104"/>
    <cellStyle name="Normal 57 4 2 2 2 2 7" xfId="3667"/>
    <cellStyle name="Normal 57 4 2 2 2 2 7 2" xfId="16173"/>
    <cellStyle name="Normal 57 4 2 2 2 2 7 2 2" xfId="41048"/>
    <cellStyle name="Normal 57 4 2 2 2 2 7 3" xfId="28607"/>
    <cellStyle name="Normal 57 4 2 2 2 2 8" xfId="13599"/>
    <cellStyle name="Normal 57 4 2 2 2 2 8 2" xfId="38474"/>
    <cellStyle name="Normal 57 4 2 2 2 2 9" xfId="26033"/>
    <cellStyle name="Normal 57 4 2 2 2 3" xfId="1864"/>
    <cellStyle name="Normal 57 4 2 2 2 3 2" xfId="4981"/>
    <cellStyle name="Normal 57 4 2 2 2 3 2 2" xfId="9998"/>
    <cellStyle name="Normal 57 4 2 2 2 3 2 2 2" xfId="22441"/>
    <cellStyle name="Normal 57 4 2 2 2 3 2 2 2 2" xfId="47316"/>
    <cellStyle name="Normal 57 4 2 2 2 3 2 2 3" xfId="34883"/>
    <cellStyle name="Normal 57 4 2 2 2 3 2 3" xfId="17434"/>
    <cellStyle name="Normal 57 4 2 2 2 3 2 3 2" xfId="42309"/>
    <cellStyle name="Normal 57 4 2 2 2 3 2 4" xfId="29876"/>
    <cellStyle name="Normal 57 4 2 2 2 3 3" xfId="6010"/>
    <cellStyle name="Normal 57 4 2 2 2 3 3 2" xfId="11025"/>
    <cellStyle name="Normal 57 4 2 2 2 3 3 2 2" xfId="23468"/>
    <cellStyle name="Normal 57 4 2 2 2 3 3 2 2 2" xfId="48343"/>
    <cellStyle name="Normal 57 4 2 2 2 3 3 2 3" xfId="35910"/>
    <cellStyle name="Normal 57 4 2 2 2 3 3 3" xfId="18461"/>
    <cellStyle name="Normal 57 4 2 2 2 3 3 3 2" xfId="43336"/>
    <cellStyle name="Normal 57 4 2 2 2 3 3 4" xfId="30903"/>
    <cellStyle name="Normal 57 4 2 2 2 3 4" xfId="8405"/>
    <cellStyle name="Normal 57 4 2 2 2 3 4 2" xfId="20849"/>
    <cellStyle name="Normal 57 4 2 2 2 3 4 2 2" xfId="45724"/>
    <cellStyle name="Normal 57 4 2 2 2 3 4 3" xfId="33291"/>
    <cellStyle name="Normal 57 4 2 2 2 3 5" xfId="12479"/>
    <cellStyle name="Normal 57 4 2 2 2 3 5 2" xfId="24913"/>
    <cellStyle name="Normal 57 4 2 2 2 3 5 2 2" xfId="49788"/>
    <cellStyle name="Normal 57 4 2 2 2 3 5 3" xfId="37355"/>
    <cellStyle name="Normal 57 4 2 2 2 3 6" xfId="7592"/>
    <cellStyle name="Normal 57 4 2 2 2 3 6 2" xfId="20040"/>
    <cellStyle name="Normal 57 4 2 2 2 3 6 2 2" xfId="44915"/>
    <cellStyle name="Normal 57 4 2 2 2 3 6 3" xfId="32482"/>
    <cellStyle name="Normal 57 4 2 2 2 3 7" xfId="3336"/>
    <cellStyle name="Normal 57 4 2 2 2 3 7 2" xfId="15842"/>
    <cellStyle name="Normal 57 4 2 2 2 3 7 2 2" xfId="40717"/>
    <cellStyle name="Normal 57 4 2 2 2 3 7 3" xfId="28276"/>
    <cellStyle name="Normal 57 4 2 2 2 3 8" xfId="14664"/>
    <cellStyle name="Normal 57 4 2 2 2 3 8 2" xfId="39539"/>
    <cellStyle name="Normal 57 4 2 2 2 3 9" xfId="27098"/>
    <cellStyle name="Normal 57 4 2 2 2 4" xfId="2355"/>
    <cellStyle name="Normal 57 4 2 2 2 4 2" xfId="6379"/>
    <cellStyle name="Normal 57 4 2 2 2 4 2 2" xfId="11394"/>
    <cellStyle name="Normal 57 4 2 2 2 4 2 2 2" xfId="23837"/>
    <cellStyle name="Normal 57 4 2 2 2 4 2 2 2 2" xfId="48712"/>
    <cellStyle name="Normal 57 4 2 2 2 4 2 2 3" xfId="36279"/>
    <cellStyle name="Normal 57 4 2 2 2 4 2 3" xfId="18830"/>
    <cellStyle name="Normal 57 4 2 2 2 4 2 3 2" xfId="43705"/>
    <cellStyle name="Normal 57 4 2 2 2 4 2 4" xfId="31272"/>
    <cellStyle name="Normal 57 4 2 2 2 4 3" xfId="12848"/>
    <cellStyle name="Normal 57 4 2 2 2 4 3 2" xfId="25282"/>
    <cellStyle name="Normal 57 4 2 2 2 4 3 2 2" xfId="50157"/>
    <cellStyle name="Normal 57 4 2 2 2 4 3 3" xfId="37724"/>
    <cellStyle name="Normal 57 4 2 2 2 4 4" xfId="9289"/>
    <cellStyle name="Normal 57 4 2 2 2 4 4 2" xfId="21732"/>
    <cellStyle name="Normal 57 4 2 2 2 4 4 2 2" xfId="46607"/>
    <cellStyle name="Normal 57 4 2 2 2 4 4 3" xfId="34174"/>
    <cellStyle name="Normal 57 4 2 2 2 4 5" xfId="4271"/>
    <cellStyle name="Normal 57 4 2 2 2 4 5 2" xfId="16725"/>
    <cellStyle name="Normal 57 4 2 2 2 4 5 2 2" xfId="41600"/>
    <cellStyle name="Normal 57 4 2 2 2 4 5 3" xfId="29167"/>
    <cellStyle name="Normal 57 4 2 2 2 4 6" xfId="15033"/>
    <cellStyle name="Normal 57 4 2 2 2 4 6 2" xfId="39908"/>
    <cellStyle name="Normal 57 4 2 2 2 4 7" xfId="27467"/>
    <cellStyle name="Normal 57 4 2 2 2 5" xfId="1190"/>
    <cellStyle name="Normal 57 4 2 2 2 5 2" xfId="10351"/>
    <cellStyle name="Normal 57 4 2 2 2 5 2 2" xfId="22794"/>
    <cellStyle name="Normal 57 4 2 2 2 5 2 2 2" xfId="47669"/>
    <cellStyle name="Normal 57 4 2 2 2 5 2 3" xfId="35236"/>
    <cellStyle name="Normal 57 4 2 2 2 5 3" xfId="5335"/>
    <cellStyle name="Normal 57 4 2 2 2 5 3 2" xfId="17787"/>
    <cellStyle name="Normal 57 4 2 2 2 5 3 2 2" xfId="42662"/>
    <cellStyle name="Normal 57 4 2 2 2 5 3 3" xfId="30229"/>
    <cellStyle name="Normal 57 4 2 2 2 5 4" xfId="13990"/>
    <cellStyle name="Normal 57 4 2 2 2 5 4 2" xfId="38865"/>
    <cellStyle name="Normal 57 4 2 2 2 5 5" xfId="26424"/>
    <cellStyle name="Normal 57 4 2 2 2 6" xfId="7912"/>
    <cellStyle name="Normal 57 4 2 2 2 6 2" xfId="20358"/>
    <cellStyle name="Normal 57 4 2 2 2 6 2 2" xfId="45233"/>
    <cellStyle name="Normal 57 4 2 2 2 6 3" xfId="32800"/>
    <cellStyle name="Normal 57 4 2 2 2 7" xfId="11805"/>
    <cellStyle name="Normal 57 4 2 2 2 7 2" xfId="24239"/>
    <cellStyle name="Normal 57 4 2 2 2 7 2 2" xfId="49114"/>
    <cellStyle name="Normal 57 4 2 2 2 7 3" xfId="36681"/>
    <cellStyle name="Normal 57 4 2 2 2 8" xfId="6882"/>
    <cellStyle name="Normal 57 4 2 2 2 8 2" xfId="19331"/>
    <cellStyle name="Normal 57 4 2 2 2 8 2 2" xfId="44206"/>
    <cellStyle name="Normal 57 4 2 2 2 8 3" xfId="31773"/>
    <cellStyle name="Normal 57 4 2 2 2 9" xfId="2833"/>
    <cellStyle name="Normal 57 4 2 2 2 9 2" xfId="15351"/>
    <cellStyle name="Normal 57 4 2 2 2 9 2 2" xfId="40226"/>
    <cellStyle name="Normal 57 4 2 2 2 9 3" xfId="27785"/>
    <cellStyle name="Normal 57 4 2 2 2_Degree data" xfId="2481"/>
    <cellStyle name="Normal 57 4 2 2 3" xfId="696"/>
    <cellStyle name="Normal 57 4 2 2 3 2" xfId="1515"/>
    <cellStyle name="Normal 57 4 2 2 3 2 2" xfId="9189"/>
    <cellStyle name="Normal 57 4 2 2 3 2 2 2" xfId="21632"/>
    <cellStyle name="Normal 57 4 2 2 3 2 2 2 2" xfId="46507"/>
    <cellStyle name="Normal 57 4 2 2 3 2 2 3" xfId="34074"/>
    <cellStyle name="Normal 57 4 2 2 3 2 3" xfId="4171"/>
    <cellStyle name="Normal 57 4 2 2 3 2 3 2" xfId="16625"/>
    <cellStyle name="Normal 57 4 2 2 3 2 3 2 2" xfId="41500"/>
    <cellStyle name="Normal 57 4 2 2 3 2 3 3" xfId="29067"/>
    <cellStyle name="Normal 57 4 2 2 3 2 4" xfId="14315"/>
    <cellStyle name="Normal 57 4 2 2 3 2 4 2" xfId="39190"/>
    <cellStyle name="Normal 57 4 2 2 3 2 5" xfId="26749"/>
    <cellStyle name="Normal 57 4 2 2 3 3" xfId="5660"/>
    <cellStyle name="Normal 57 4 2 2 3 3 2" xfId="10676"/>
    <cellStyle name="Normal 57 4 2 2 3 3 2 2" xfId="23119"/>
    <cellStyle name="Normal 57 4 2 2 3 3 2 2 2" xfId="47994"/>
    <cellStyle name="Normal 57 4 2 2 3 3 2 3" xfId="35561"/>
    <cellStyle name="Normal 57 4 2 2 3 3 3" xfId="18112"/>
    <cellStyle name="Normal 57 4 2 2 3 3 3 2" xfId="42987"/>
    <cellStyle name="Normal 57 4 2 2 3 3 4" xfId="30554"/>
    <cellStyle name="Normal 57 4 2 2 3 4" xfId="8305"/>
    <cellStyle name="Normal 57 4 2 2 3 4 2" xfId="20749"/>
    <cellStyle name="Normal 57 4 2 2 3 4 2 2" xfId="45624"/>
    <cellStyle name="Normal 57 4 2 2 3 4 3" xfId="33191"/>
    <cellStyle name="Normal 57 4 2 2 3 5" xfId="12130"/>
    <cellStyle name="Normal 57 4 2 2 3 5 2" xfId="24564"/>
    <cellStyle name="Normal 57 4 2 2 3 5 2 2" xfId="49439"/>
    <cellStyle name="Normal 57 4 2 2 3 5 3" xfId="37006"/>
    <cellStyle name="Normal 57 4 2 2 3 6" xfId="6782"/>
    <cellStyle name="Normal 57 4 2 2 3 6 2" xfId="19231"/>
    <cellStyle name="Normal 57 4 2 2 3 6 2 2" xfId="44106"/>
    <cellStyle name="Normal 57 4 2 2 3 6 3" xfId="31673"/>
    <cellStyle name="Normal 57 4 2 2 3 7" xfId="3236"/>
    <cellStyle name="Normal 57 4 2 2 3 7 2" xfId="15742"/>
    <cellStyle name="Normal 57 4 2 2 3 7 2 2" xfId="40617"/>
    <cellStyle name="Normal 57 4 2 2 3 7 3" xfId="28176"/>
    <cellStyle name="Normal 57 4 2 2 3 8" xfId="13499"/>
    <cellStyle name="Normal 57 4 2 2 3 8 2" xfId="38374"/>
    <cellStyle name="Normal 57 4 2 2 3 9" xfId="25933"/>
    <cellStyle name="Normal 57 4 2 2 4" xfId="1863"/>
    <cellStyle name="Normal 57 4 2 2 4 2" xfId="4601"/>
    <cellStyle name="Normal 57 4 2 2 4 2 2" xfId="9619"/>
    <cellStyle name="Normal 57 4 2 2 4 2 2 2" xfId="22062"/>
    <cellStyle name="Normal 57 4 2 2 4 2 2 2 2" xfId="46937"/>
    <cellStyle name="Normal 57 4 2 2 4 2 2 3" xfId="34504"/>
    <cellStyle name="Normal 57 4 2 2 4 2 3" xfId="17055"/>
    <cellStyle name="Normal 57 4 2 2 4 2 3 2" xfId="41930"/>
    <cellStyle name="Normal 57 4 2 2 4 2 4" xfId="29497"/>
    <cellStyle name="Normal 57 4 2 2 4 3" xfId="6009"/>
    <cellStyle name="Normal 57 4 2 2 4 3 2" xfId="11024"/>
    <cellStyle name="Normal 57 4 2 2 4 3 2 2" xfId="23467"/>
    <cellStyle name="Normal 57 4 2 2 4 3 2 2 2" xfId="48342"/>
    <cellStyle name="Normal 57 4 2 2 4 3 2 3" xfId="35909"/>
    <cellStyle name="Normal 57 4 2 2 4 3 3" xfId="18460"/>
    <cellStyle name="Normal 57 4 2 2 4 3 3 2" xfId="43335"/>
    <cellStyle name="Normal 57 4 2 2 4 3 4" xfId="30902"/>
    <cellStyle name="Normal 57 4 2 2 4 4" xfId="8735"/>
    <cellStyle name="Normal 57 4 2 2 4 4 2" xfId="21179"/>
    <cellStyle name="Normal 57 4 2 2 4 4 2 2" xfId="46054"/>
    <cellStyle name="Normal 57 4 2 2 4 4 3" xfId="33621"/>
    <cellStyle name="Normal 57 4 2 2 4 5" xfId="12478"/>
    <cellStyle name="Normal 57 4 2 2 4 5 2" xfId="24912"/>
    <cellStyle name="Normal 57 4 2 2 4 5 2 2" xfId="49787"/>
    <cellStyle name="Normal 57 4 2 2 4 5 3" xfId="37354"/>
    <cellStyle name="Normal 57 4 2 2 4 6" xfId="7212"/>
    <cellStyle name="Normal 57 4 2 2 4 6 2" xfId="19661"/>
    <cellStyle name="Normal 57 4 2 2 4 6 2 2" xfId="44536"/>
    <cellStyle name="Normal 57 4 2 2 4 6 3" xfId="32103"/>
    <cellStyle name="Normal 57 4 2 2 4 7" xfId="3666"/>
    <cellStyle name="Normal 57 4 2 2 4 7 2" xfId="16172"/>
    <cellStyle name="Normal 57 4 2 2 4 7 2 2" xfId="41047"/>
    <cellStyle name="Normal 57 4 2 2 4 7 3" xfId="28606"/>
    <cellStyle name="Normal 57 4 2 2 4 8" xfId="14663"/>
    <cellStyle name="Normal 57 4 2 2 4 8 2" xfId="39538"/>
    <cellStyle name="Normal 57 4 2 2 4 9" xfId="27097"/>
    <cellStyle name="Normal 57 4 2 2 5" xfId="2253"/>
    <cellStyle name="Normal 57 4 2 2 5 2" xfId="4881"/>
    <cellStyle name="Normal 57 4 2 2 5 2 2" xfId="9898"/>
    <cellStyle name="Normal 57 4 2 2 5 2 2 2" xfId="22341"/>
    <cellStyle name="Normal 57 4 2 2 5 2 2 2 2" xfId="47216"/>
    <cellStyle name="Normal 57 4 2 2 5 2 2 3" xfId="34783"/>
    <cellStyle name="Normal 57 4 2 2 5 2 3" xfId="17334"/>
    <cellStyle name="Normal 57 4 2 2 5 2 3 2" xfId="42209"/>
    <cellStyle name="Normal 57 4 2 2 5 2 4" xfId="29776"/>
    <cellStyle name="Normal 57 4 2 2 5 3" xfId="6279"/>
    <cellStyle name="Normal 57 4 2 2 5 3 2" xfId="11294"/>
    <cellStyle name="Normal 57 4 2 2 5 3 2 2" xfId="23737"/>
    <cellStyle name="Normal 57 4 2 2 5 3 2 2 2" xfId="48612"/>
    <cellStyle name="Normal 57 4 2 2 5 3 2 3" xfId="36179"/>
    <cellStyle name="Normal 57 4 2 2 5 3 3" xfId="18730"/>
    <cellStyle name="Normal 57 4 2 2 5 3 3 2" xfId="43605"/>
    <cellStyle name="Normal 57 4 2 2 5 3 4" xfId="31172"/>
    <cellStyle name="Normal 57 4 2 2 5 4" xfId="8086"/>
    <cellStyle name="Normal 57 4 2 2 5 4 2" xfId="20532"/>
    <cellStyle name="Normal 57 4 2 2 5 4 2 2" xfId="45407"/>
    <cellStyle name="Normal 57 4 2 2 5 4 3" xfId="32974"/>
    <cellStyle name="Normal 57 4 2 2 5 5" xfId="12748"/>
    <cellStyle name="Normal 57 4 2 2 5 5 2" xfId="25182"/>
    <cellStyle name="Normal 57 4 2 2 5 5 2 2" xfId="50057"/>
    <cellStyle name="Normal 57 4 2 2 5 5 3" xfId="37624"/>
    <cellStyle name="Normal 57 4 2 2 5 6" xfId="7492"/>
    <cellStyle name="Normal 57 4 2 2 5 6 2" xfId="19940"/>
    <cellStyle name="Normal 57 4 2 2 5 6 2 2" xfId="44815"/>
    <cellStyle name="Normal 57 4 2 2 5 6 3" xfId="32382"/>
    <cellStyle name="Normal 57 4 2 2 5 7" xfId="3015"/>
    <cellStyle name="Normal 57 4 2 2 5 7 2" xfId="15525"/>
    <cellStyle name="Normal 57 4 2 2 5 7 2 2" xfId="40400"/>
    <cellStyle name="Normal 57 4 2 2 5 7 3" xfId="27959"/>
    <cellStyle name="Normal 57 4 2 2 5 8" xfId="14933"/>
    <cellStyle name="Normal 57 4 2 2 5 8 2" xfId="39808"/>
    <cellStyle name="Normal 57 4 2 2 5 9" xfId="27367"/>
    <cellStyle name="Normal 57 4 2 2 6" xfId="1090"/>
    <cellStyle name="Normal 57 4 2 2 6 2" xfId="8972"/>
    <cellStyle name="Normal 57 4 2 2 6 2 2" xfId="21415"/>
    <cellStyle name="Normal 57 4 2 2 6 2 2 2" xfId="46290"/>
    <cellStyle name="Normal 57 4 2 2 6 2 3" xfId="33857"/>
    <cellStyle name="Normal 57 4 2 2 6 3" xfId="3954"/>
    <cellStyle name="Normal 57 4 2 2 6 3 2" xfId="16408"/>
    <cellStyle name="Normal 57 4 2 2 6 3 2 2" xfId="41283"/>
    <cellStyle name="Normal 57 4 2 2 6 3 3" xfId="28850"/>
    <cellStyle name="Normal 57 4 2 2 6 4" xfId="13890"/>
    <cellStyle name="Normal 57 4 2 2 6 4 2" xfId="38765"/>
    <cellStyle name="Normal 57 4 2 2 6 5" xfId="26324"/>
    <cellStyle name="Normal 57 4 2 2 7" xfId="5235"/>
    <cellStyle name="Normal 57 4 2 2 7 2" xfId="10251"/>
    <cellStyle name="Normal 57 4 2 2 7 2 2" xfId="22694"/>
    <cellStyle name="Normal 57 4 2 2 7 2 2 2" xfId="47569"/>
    <cellStyle name="Normal 57 4 2 2 7 2 3" xfId="35136"/>
    <cellStyle name="Normal 57 4 2 2 7 3" xfId="17687"/>
    <cellStyle name="Normal 57 4 2 2 7 3 2" xfId="42562"/>
    <cellStyle name="Normal 57 4 2 2 7 4" xfId="30129"/>
    <cellStyle name="Normal 57 4 2 2 8" xfId="7812"/>
    <cellStyle name="Normal 57 4 2 2 8 2" xfId="20258"/>
    <cellStyle name="Normal 57 4 2 2 8 2 2" xfId="45133"/>
    <cellStyle name="Normal 57 4 2 2 8 3" xfId="32700"/>
    <cellStyle name="Normal 57 4 2 2 9" xfId="11705"/>
    <cellStyle name="Normal 57 4 2 2 9 2" xfId="24139"/>
    <cellStyle name="Normal 57 4 2 2 9 2 2" xfId="49014"/>
    <cellStyle name="Normal 57 4 2 2 9 3" xfId="36581"/>
    <cellStyle name="Normal 57 4 2 2_Degree data" xfId="2480"/>
    <cellStyle name="Normal 57 4 2 3" xfId="393"/>
    <cellStyle name="Normal 57 4 2 3 10" xfId="13209"/>
    <cellStyle name="Normal 57 4 2 3 10 2" xfId="38084"/>
    <cellStyle name="Normal 57 4 2 3 11" xfId="25643"/>
    <cellStyle name="Normal 57 4 2 3 2" xfId="753"/>
    <cellStyle name="Normal 57 4 2 3 2 2" xfId="1517"/>
    <cellStyle name="Normal 57 4 2 3 2 2 2" xfId="9621"/>
    <cellStyle name="Normal 57 4 2 3 2 2 2 2" xfId="22064"/>
    <cellStyle name="Normal 57 4 2 3 2 2 2 2 2" xfId="46939"/>
    <cellStyle name="Normal 57 4 2 3 2 2 2 3" xfId="34506"/>
    <cellStyle name="Normal 57 4 2 3 2 2 3" xfId="4603"/>
    <cellStyle name="Normal 57 4 2 3 2 2 3 2" xfId="17057"/>
    <cellStyle name="Normal 57 4 2 3 2 2 3 2 2" xfId="41932"/>
    <cellStyle name="Normal 57 4 2 3 2 2 3 3" xfId="29499"/>
    <cellStyle name="Normal 57 4 2 3 2 2 4" xfId="14317"/>
    <cellStyle name="Normal 57 4 2 3 2 2 4 2" xfId="39192"/>
    <cellStyle name="Normal 57 4 2 3 2 2 5" xfId="26751"/>
    <cellStyle name="Normal 57 4 2 3 2 3" xfId="5662"/>
    <cellStyle name="Normal 57 4 2 3 2 3 2" xfId="10678"/>
    <cellStyle name="Normal 57 4 2 3 2 3 2 2" xfId="23121"/>
    <cellStyle name="Normal 57 4 2 3 2 3 2 2 2" xfId="47996"/>
    <cellStyle name="Normal 57 4 2 3 2 3 2 3" xfId="35563"/>
    <cellStyle name="Normal 57 4 2 3 2 3 3" xfId="18114"/>
    <cellStyle name="Normal 57 4 2 3 2 3 3 2" xfId="42989"/>
    <cellStyle name="Normal 57 4 2 3 2 3 4" xfId="30556"/>
    <cellStyle name="Normal 57 4 2 3 2 4" xfId="8737"/>
    <cellStyle name="Normal 57 4 2 3 2 4 2" xfId="21181"/>
    <cellStyle name="Normal 57 4 2 3 2 4 2 2" xfId="46056"/>
    <cellStyle name="Normal 57 4 2 3 2 4 3" xfId="33623"/>
    <cellStyle name="Normal 57 4 2 3 2 5" xfId="12132"/>
    <cellStyle name="Normal 57 4 2 3 2 5 2" xfId="24566"/>
    <cellStyle name="Normal 57 4 2 3 2 5 2 2" xfId="49441"/>
    <cellStyle name="Normal 57 4 2 3 2 5 3" xfId="37008"/>
    <cellStyle name="Normal 57 4 2 3 2 6" xfId="7214"/>
    <cellStyle name="Normal 57 4 2 3 2 6 2" xfId="19663"/>
    <cellStyle name="Normal 57 4 2 3 2 6 2 2" xfId="44538"/>
    <cellStyle name="Normal 57 4 2 3 2 6 3" xfId="32105"/>
    <cellStyle name="Normal 57 4 2 3 2 7" xfId="3668"/>
    <cellStyle name="Normal 57 4 2 3 2 7 2" xfId="16174"/>
    <cellStyle name="Normal 57 4 2 3 2 7 2 2" xfId="41049"/>
    <cellStyle name="Normal 57 4 2 3 2 7 3" xfId="28608"/>
    <cellStyle name="Normal 57 4 2 3 2 8" xfId="13556"/>
    <cellStyle name="Normal 57 4 2 3 2 8 2" xfId="38431"/>
    <cellStyle name="Normal 57 4 2 3 2 9" xfId="25990"/>
    <cellStyle name="Normal 57 4 2 3 3" xfId="1865"/>
    <cellStyle name="Normal 57 4 2 3 3 2" xfId="4938"/>
    <cellStyle name="Normal 57 4 2 3 3 2 2" xfId="9955"/>
    <cellStyle name="Normal 57 4 2 3 3 2 2 2" xfId="22398"/>
    <cellStyle name="Normal 57 4 2 3 3 2 2 2 2" xfId="47273"/>
    <cellStyle name="Normal 57 4 2 3 3 2 2 3" xfId="34840"/>
    <cellStyle name="Normal 57 4 2 3 3 2 3" xfId="17391"/>
    <cellStyle name="Normal 57 4 2 3 3 2 3 2" xfId="42266"/>
    <cellStyle name="Normal 57 4 2 3 3 2 4" xfId="29833"/>
    <cellStyle name="Normal 57 4 2 3 3 3" xfId="6011"/>
    <cellStyle name="Normal 57 4 2 3 3 3 2" xfId="11026"/>
    <cellStyle name="Normal 57 4 2 3 3 3 2 2" xfId="23469"/>
    <cellStyle name="Normal 57 4 2 3 3 3 2 2 2" xfId="48344"/>
    <cellStyle name="Normal 57 4 2 3 3 3 2 3" xfId="35911"/>
    <cellStyle name="Normal 57 4 2 3 3 3 3" xfId="18462"/>
    <cellStyle name="Normal 57 4 2 3 3 3 3 2" xfId="43337"/>
    <cellStyle name="Normal 57 4 2 3 3 3 4" xfId="30904"/>
    <cellStyle name="Normal 57 4 2 3 3 4" xfId="8362"/>
    <cellStyle name="Normal 57 4 2 3 3 4 2" xfId="20806"/>
    <cellStyle name="Normal 57 4 2 3 3 4 2 2" xfId="45681"/>
    <cellStyle name="Normal 57 4 2 3 3 4 3" xfId="33248"/>
    <cellStyle name="Normal 57 4 2 3 3 5" xfId="12480"/>
    <cellStyle name="Normal 57 4 2 3 3 5 2" xfId="24914"/>
    <cellStyle name="Normal 57 4 2 3 3 5 2 2" xfId="49789"/>
    <cellStyle name="Normal 57 4 2 3 3 5 3" xfId="37356"/>
    <cellStyle name="Normal 57 4 2 3 3 6" xfId="7549"/>
    <cellStyle name="Normal 57 4 2 3 3 6 2" xfId="19997"/>
    <cellStyle name="Normal 57 4 2 3 3 6 2 2" xfId="44872"/>
    <cellStyle name="Normal 57 4 2 3 3 6 3" xfId="32439"/>
    <cellStyle name="Normal 57 4 2 3 3 7" xfId="3293"/>
    <cellStyle name="Normal 57 4 2 3 3 7 2" xfId="15799"/>
    <cellStyle name="Normal 57 4 2 3 3 7 2 2" xfId="40674"/>
    <cellStyle name="Normal 57 4 2 3 3 7 3" xfId="28233"/>
    <cellStyle name="Normal 57 4 2 3 3 8" xfId="14665"/>
    <cellStyle name="Normal 57 4 2 3 3 8 2" xfId="39540"/>
    <cellStyle name="Normal 57 4 2 3 3 9" xfId="27099"/>
    <cellStyle name="Normal 57 4 2 3 4" xfId="2311"/>
    <cellStyle name="Normal 57 4 2 3 4 2" xfId="6336"/>
    <cellStyle name="Normal 57 4 2 3 4 2 2" xfId="11351"/>
    <cellStyle name="Normal 57 4 2 3 4 2 2 2" xfId="23794"/>
    <cellStyle name="Normal 57 4 2 3 4 2 2 2 2" xfId="48669"/>
    <cellStyle name="Normal 57 4 2 3 4 2 2 3" xfId="36236"/>
    <cellStyle name="Normal 57 4 2 3 4 2 3" xfId="18787"/>
    <cellStyle name="Normal 57 4 2 3 4 2 3 2" xfId="43662"/>
    <cellStyle name="Normal 57 4 2 3 4 2 4" xfId="31229"/>
    <cellStyle name="Normal 57 4 2 3 4 3" xfId="12805"/>
    <cellStyle name="Normal 57 4 2 3 4 3 2" xfId="25239"/>
    <cellStyle name="Normal 57 4 2 3 4 3 2 2" xfId="50114"/>
    <cellStyle name="Normal 57 4 2 3 4 3 3" xfId="37681"/>
    <cellStyle name="Normal 57 4 2 3 4 4" xfId="9246"/>
    <cellStyle name="Normal 57 4 2 3 4 4 2" xfId="21689"/>
    <cellStyle name="Normal 57 4 2 3 4 4 2 2" xfId="46564"/>
    <cellStyle name="Normal 57 4 2 3 4 4 3" xfId="34131"/>
    <cellStyle name="Normal 57 4 2 3 4 5" xfId="4228"/>
    <cellStyle name="Normal 57 4 2 3 4 5 2" xfId="16682"/>
    <cellStyle name="Normal 57 4 2 3 4 5 2 2" xfId="41557"/>
    <cellStyle name="Normal 57 4 2 3 4 5 3" xfId="29124"/>
    <cellStyle name="Normal 57 4 2 3 4 6" xfId="14990"/>
    <cellStyle name="Normal 57 4 2 3 4 6 2" xfId="39865"/>
    <cellStyle name="Normal 57 4 2 3 4 7" xfId="27424"/>
    <cellStyle name="Normal 57 4 2 3 5" xfId="1147"/>
    <cellStyle name="Normal 57 4 2 3 5 2" xfId="10308"/>
    <cellStyle name="Normal 57 4 2 3 5 2 2" xfId="22751"/>
    <cellStyle name="Normal 57 4 2 3 5 2 2 2" xfId="47626"/>
    <cellStyle name="Normal 57 4 2 3 5 2 3" xfId="35193"/>
    <cellStyle name="Normal 57 4 2 3 5 3" xfId="5292"/>
    <cellStyle name="Normal 57 4 2 3 5 3 2" xfId="17744"/>
    <cellStyle name="Normal 57 4 2 3 5 3 2 2" xfId="42619"/>
    <cellStyle name="Normal 57 4 2 3 5 3 3" xfId="30186"/>
    <cellStyle name="Normal 57 4 2 3 5 4" xfId="13947"/>
    <cellStyle name="Normal 57 4 2 3 5 4 2" xfId="38822"/>
    <cellStyle name="Normal 57 4 2 3 5 5" xfId="26381"/>
    <cellStyle name="Normal 57 4 2 3 6" xfId="7869"/>
    <cellStyle name="Normal 57 4 2 3 6 2" xfId="20315"/>
    <cellStyle name="Normal 57 4 2 3 6 2 2" xfId="45190"/>
    <cellStyle name="Normal 57 4 2 3 6 3" xfId="32757"/>
    <cellStyle name="Normal 57 4 2 3 7" xfId="11762"/>
    <cellStyle name="Normal 57 4 2 3 7 2" xfId="24196"/>
    <cellStyle name="Normal 57 4 2 3 7 2 2" xfId="49071"/>
    <cellStyle name="Normal 57 4 2 3 7 3" xfId="36638"/>
    <cellStyle name="Normal 57 4 2 3 8" xfId="6839"/>
    <cellStyle name="Normal 57 4 2 3 8 2" xfId="19288"/>
    <cellStyle name="Normal 57 4 2 3 8 2 2" xfId="44163"/>
    <cellStyle name="Normal 57 4 2 3 8 3" xfId="31730"/>
    <cellStyle name="Normal 57 4 2 3 9" xfId="2790"/>
    <cellStyle name="Normal 57 4 2 3 9 2" xfId="15308"/>
    <cellStyle name="Normal 57 4 2 3 9 2 2" xfId="40183"/>
    <cellStyle name="Normal 57 4 2 3 9 3" xfId="27742"/>
    <cellStyle name="Normal 57 4 2 3_Degree data" xfId="2482"/>
    <cellStyle name="Normal 57 4 2 4" xfId="290"/>
    <cellStyle name="Normal 57 4 2 4 2" xfId="1514"/>
    <cellStyle name="Normal 57 4 2 4 2 2" xfId="9146"/>
    <cellStyle name="Normal 57 4 2 4 2 2 2" xfId="21589"/>
    <cellStyle name="Normal 57 4 2 4 2 2 2 2" xfId="46464"/>
    <cellStyle name="Normal 57 4 2 4 2 2 3" xfId="34031"/>
    <cellStyle name="Normal 57 4 2 4 2 3" xfId="4128"/>
    <cellStyle name="Normal 57 4 2 4 2 3 2" xfId="16582"/>
    <cellStyle name="Normal 57 4 2 4 2 3 2 2" xfId="41457"/>
    <cellStyle name="Normal 57 4 2 4 2 3 3" xfId="29024"/>
    <cellStyle name="Normal 57 4 2 4 2 4" xfId="14314"/>
    <cellStyle name="Normal 57 4 2 4 2 4 2" xfId="39189"/>
    <cellStyle name="Normal 57 4 2 4 2 5" xfId="26748"/>
    <cellStyle name="Normal 57 4 2 4 3" xfId="5659"/>
    <cellStyle name="Normal 57 4 2 4 3 2" xfId="10675"/>
    <cellStyle name="Normal 57 4 2 4 3 2 2" xfId="23118"/>
    <cellStyle name="Normal 57 4 2 4 3 2 2 2" xfId="47993"/>
    <cellStyle name="Normal 57 4 2 4 3 2 3" xfId="35560"/>
    <cellStyle name="Normal 57 4 2 4 3 3" xfId="18111"/>
    <cellStyle name="Normal 57 4 2 4 3 3 2" xfId="42986"/>
    <cellStyle name="Normal 57 4 2 4 3 4" xfId="30553"/>
    <cellStyle name="Normal 57 4 2 4 4" xfId="8262"/>
    <cellStyle name="Normal 57 4 2 4 4 2" xfId="20706"/>
    <cellStyle name="Normal 57 4 2 4 4 2 2" xfId="45581"/>
    <cellStyle name="Normal 57 4 2 4 4 3" xfId="33148"/>
    <cellStyle name="Normal 57 4 2 4 5" xfId="12129"/>
    <cellStyle name="Normal 57 4 2 4 5 2" xfId="24563"/>
    <cellStyle name="Normal 57 4 2 4 5 2 2" xfId="49438"/>
    <cellStyle name="Normal 57 4 2 4 5 3" xfId="37005"/>
    <cellStyle name="Normal 57 4 2 4 6" xfId="6739"/>
    <cellStyle name="Normal 57 4 2 4 6 2" xfId="19188"/>
    <cellStyle name="Normal 57 4 2 4 6 2 2" xfId="44063"/>
    <cellStyle name="Normal 57 4 2 4 6 3" xfId="31630"/>
    <cellStyle name="Normal 57 4 2 4 7" xfId="3193"/>
    <cellStyle name="Normal 57 4 2 4 7 2" xfId="15699"/>
    <cellStyle name="Normal 57 4 2 4 7 2 2" xfId="40574"/>
    <cellStyle name="Normal 57 4 2 4 7 3" xfId="28133"/>
    <cellStyle name="Normal 57 4 2 4 8" xfId="13109"/>
    <cellStyle name="Normal 57 4 2 4 8 2" xfId="37984"/>
    <cellStyle name="Normal 57 4 2 4 9" xfId="25543"/>
    <cellStyle name="Normal 57 4 2 5" xfId="652"/>
    <cellStyle name="Normal 57 4 2 5 2" xfId="1862"/>
    <cellStyle name="Normal 57 4 2 5 2 2" xfId="9618"/>
    <cellStyle name="Normal 57 4 2 5 2 2 2" xfId="22061"/>
    <cellStyle name="Normal 57 4 2 5 2 2 2 2" xfId="46936"/>
    <cellStyle name="Normal 57 4 2 5 2 2 3" xfId="34503"/>
    <cellStyle name="Normal 57 4 2 5 2 3" xfId="4600"/>
    <cellStyle name="Normal 57 4 2 5 2 3 2" xfId="17054"/>
    <cellStyle name="Normal 57 4 2 5 2 3 2 2" xfId="41929"/>
    <cellStyle name="Normal 57 4 2 5 2 3 3" xfId="29496"/>
    <cellStyle name="Normal 57 4 2 5 2 4" xfId="14662"/>
    <cellStyle name="Normal 57 4 2 5 2 4 2" xfId="39537"/>
    <cellStyle name="Normal 57 4 2 5 2 5" xfId="27096"/>
    <cellStyle name="Normal 57 4 2 5 3" xfId="6008"/>
    <cellStyle name="Normal 57 4 2 5 3 2" xfId="11023"/>
    <cellStyle name="Normal 57 4 2 5 3 2 2" xfId="23466"/>
    <cellStyle name="Normal 57 4 2 5 3 2 2 2" xfId="48341"/>
    <cellStyle name="Normal 57 4 2 5 3 2 3" xfId="35908"/>
    <cellStyle name="Normal 57 4 2 5 3 3" xfId="18459"/>
    <cellStyle name="Normal 57 4 2 5 3 3 2" xfId="43334"/>
    <cellStyle name="Normal 57 4 2 5 3 4" xfId="30901"/>
    <cellStyle name="Normal 57 4 2 5 4" xfId="8734"/>
    <cellStyle name="Normal 57 4 2 5 4 2" xfId="21178"/>
    <cellStyle name="Normal 57 4 2 5 4 2 2" xfId="46053"/>
    <cellStyle name="Normal 57 4 2 5 4 3" xfId="33620"/>
    <cellStyle name="Normal 57 4 2 5 5" xfId="12477"/>
    <cellStyle name="Normal 57 4 2 5 5 2" xfId="24911"/>
    <cellStyle name="Normal 57 4 2 5 5 2 2" xfId="49786"/>
    <cellStyle name="Normal 57 4 2 5 5 3" xfId="37353"/>
    <cellStyle name="Normal 57 4 2 5 6" xfId="7211"/>
    <cellStyle name="Normal 57 4 2 5 6 2" xfId="19660"/>
    <cellStyle name="Normal 57 4 2 5 6 2 2" xfId="44535"/>
    <cellStyle name="Normal 57 4 2 5 6 3" xfId="32102"/>
    <cellStyle name="Normal 57 4 2 5 7" xfId="3665"/>
    <cellStyle name="Normal 57 4 2 5 7 2" xfId="16171"/>
    <cellStyle name="Normal 57 4 2 5 7 2 2" xfId="41046"/>
    <cellStyle name="Normal 57 4 2 5 7 3" xfId="28605"/>
    <cellStyle name="Normal 57 4 2 5 8" xfId="13456"/>
    <cellStyle name="Normal 57 4 2 5 8 2" xfId="38331"/>
    <cellStyle name="Normal 57 4 2 5 9" xfId="25890"/>
    <cellStyle name="Normal 57 4 2 6" xfId="2208"/>
    <cellStyle name="Normal 57 4 2 6 2" xfId="4838"/>
    <cellStyle name="Normal 57 4 2 6 2 2" xfId="9855"/>
    <cellStyle name="Normal 57 4 2 6 2 2 2" xfId="22298"/>
    <cellStyle name="Normal 57 4 2 6 2 2 2 2" xfId="47173"/>
    <cellStyle name="Normal 57 4 2 6 2 2 3" xfId="34740"/>
    <cellStyle name="Normal 57 4 2 6 2 3" xfId="17291"/>
    <cellStyle name="Normal 57 4 2 6 2 3 2" xfId="42166"/>
    <cellStyle name="Normal 57 4 2 6 2 4" xfId="29733"/>
    <cellStyle name="Normal 57 4 2 6 3" xfId="6236"/>
    <cellStyle name="Normal 57 4 2 6 3 2" xfId="11251"/>
    <cellStyle name="Normal 57 4 2 6 3 2 2" xfId="23694"/>
    <cellStyle name="Normal 57 4 2 6 3 2 2 2" xfId="48569"/>
    <cellStyle name="Normal 57 4 2 6 3 2 3" xfId="36136"/>
    <cellStyle name="Normal 57 4 2 6 3 3" xfId="18687"/>
    <cellStyle name="Normal 57 4 2 6 3 3 2" xfId="43562"/>
    <cellStyle name="Normal 57 4 2 6 3 4" xfId="31129"/>
    <cellStyle name="Normal 57 4 2 6 4" xfId="8042"/>
    <cellStyle name="Normal 57 4 2 6 4 2" xfId="20488"/>
    <cellStyle name="Normal 57 4 2 6 4 2 2" xfId="45363"/>
    <cellStyle name="Normal 57 4 2 6 4 3" xfId="32930"/>
    <cellStyle name="Normal 57 4 2 6 5" xfId="12705"/>
    <cellStyle name="Normal 57 4 2 6 5 2" xfId="25139"/>
    <cellStyle name="Normal 57 4 2 6 5 2 2" xfId="50014"/>
    <cellStyle name="Normal 57 4 2 6 5 3" xfId="37581"/>
    <cellStyle name="Normal 57 4 2 6 6" xfId="7449"/>
    <cellStyle name="Normal 57 4 2 6 6 2" xfId="19897"/>
    <cellStyle name="Normal 57 4 2 6 6 2 2" xfId="44772"/>
    <cellStyle name="Normal 57 4 2 6 6 3" xfId="32339"/>
    <cellStyle name="Normal 57 4 2 6 7" xfId="2969"/>
    <cellStyle name="Normal 57 4 2 6 7 2" xfId="15481"/>
    <cellStyle name="Normal 57 4 2 6 7 2 2" xfId="40356"/>
    <cellStyle name="Normal 57 4 2 6 7 3" xfId="27915"/>
    <cellStyle name="Normal 57 4 2 6 8" xfId="14890"/>
    <cellStyle name="Normal 57 4 2 6 8 2" xfId="39765"/>
    <cellStyle name="Normal 57 4 2 6 9" xfId="27324"/>
    <cellStyle name="Normal 57 4 2 7" xfId="1047"/>
    <cellStyle name="Normal 57 4 2 7 2" xfId="11662"/>
    <cellStyle name="Normal 57 4 2 7 2 2" xfId="24096"/>
    <cellStyle name="Normal 57 4 2 7 2 2 2" xfId="48971"/>
    <cellStyle name="Normal 57 4 2 7 2 3" xfId="36538"/>
    <cellStyle name="Normal 57 4 2 7 3" xfId="8929"/>
    <cellStyle name="Normal 57 4 2 7 3 2" xfId="21372"/>
    <cellStyle name="Normal 57 4 2 7 3 2 2" xfId="46247"/>
    <cellStyle name="Normal 57 4 2 7 3 3" xfId="33814"/>
    <cellStyle name="Normal 57 4 2 7 4" xfId="3911"/>
    <cellStyle name="Normal 57 4 2 7 4 2" xfId="16365"/>
    <cellStyle name="Normal 57 4 2 7 4 2 2" xfId="41240"/>
    <cellStyle name="Normal 57 4 2 7 4 3" xfId="28807"/>
    <cellStyle name="Normal 57 4 2 7 5" xfId="13847"/>
    <cellStyle name="Normal 57 4 2 7 5 2" xfId="38722"/>
    <cellStyle name="Normal 57 4 2 7 6" xfId="26281"/>
    <cellStyle name="Normal 57 4 2 8" xfId="915"/>
    <cellStyle name="Normal 57 4 2 8 2" xfId="10208"/>
    <cellStyle name="Normal 57 4 2 8 2 2" xfId="22651"/>
    <cellStyle name="Normal 57 4 2 8 2 2 2" xfId="47526"/>
    <cellStyle name="Normal 57 4 2 8 2 3" xfId="35093"/>
    <cellStyle name="Normal 57 4 2 8 3" xfId="5192"/>
    <cellStyle name="Normal 57 4 2 8 3 2" xfId="17644"/>
    <cellStyle name="Normal 57 4 2 8 3 2 2" xfId="42519"/>
    <cellStyle name="Normal 57 4 2 8 3 3" xfId="30086"/>
    <cellStyle name="Normal 57 4 2 8 4" xfId="13715"/>
    <cellStyle name="Normal 57 4 2 8 4 2" xfId="38590"/>
    <cellStyle name="Normal 57 4 2 8 5" xfId="26149"/>
    <cellStyle name="Normal 57 4 2 9" xfId="7769"/>
    <cellStyle name="Normal 57 4 2 9 2" xfId="20215"/>
    <cellStyle name="Normal 57 4 2 9 2 2" xfId="45090"/>
    <cellStyle name="Normal 57 4 2 9 3" xfId="32657"/>
    <cellStyle name="Normal 57 4 2_Degree data" xfId="2479"/>
    <cellStyle name="Normal 57 4 3" xfId="177"/>
    <cellStyle name="Normal 57 4 3 10" xfId="6550"/>
    <cellStyle name="Normal 57 4 3 10 2" xfId="18999"/>
    <cellStyle name="Normal 57 4 3 10 2 2" xfId="43874"/>
    <cellStyle name="Normal 57 4 3 10 3" xfId="31441"/>
    <cellStyle name="Normal 57 4 3 11" xfId="2718"/>
    <cellStyle name="Normal 57 4 3 11 2" xfId="15236"/>
    <cellStyle name="Normal 57 4 3 11 2 2" xfId="40111"/>
    <cellStyle name="Normal 57 4 3 11 3" xfId="27670"/>
    <cellStyle name="Normal 57 4 3 12" xfId="13007"/>
    <cellStyle name="Normal 57 4 3 12 2" xfId="37882"/>
    <cellStyle name="Normal 57 4 3 13" xfId="25441"/>
    <cellStyle name="Normal 57 4 3 2" xfId="422"/>
    <cellStyle name="Normal 57 4 3 2 10" xfId="13237"/>
    <cellStyle name="Normal 57 4 3 2 10 2" xfId="38112"/>
    <cellStyle name="Normal 57 4 3 2 11" xfId="25671"/>
    <cellStyle name="Normal 57 4 3 2 2" xfId="782"/>
    <cellStyle name="Normal 57 4 3 2 2 2" xfId="1519"/>
    <cellStyle name="Normal 57 4 3 2 2 2 2" xfId="9623"/>
    <cellStyle name="Normal 57 4 3 2 2 2 2 2" xfId="22066"/>
    <cellStyle name="Normal 57 4 3 2 2 2 2 2 2" xfId="46941"/>
    <cellStyle name="Normal 57 4 3 2 2 2 2 3" xfId="34508"/>
    <cellStyle name="Normal 57 4 3 2 2 2 3" xfId="4605"/>
    <cellStyle name="Normal 57 4 3 2 2 2 3 2" xfId="17059"/>
    <cellStyle name="Normal 57 4 3 2 2 2 3 2 2" xfId="41934"/>
    <cellStyle name="Normal 57 4 3 2 2 2 3 3" xfId="29501"/>
    <cellStyle name="Normal 57 4 3 2 2 2 4" xfId="14319"/>
    <cellStyle name="Normal 57 4 3 2 2 2 4 2" xfId="39194"/>
    <cellStyle name="Normal 57 4 3 2 2 2 5" xfId="26753"/>
    <cellStyle name="Normal 57 4 3 2 2 3" xfId="5664"/>
    <cellStyle name="Normal 57 4 3 2 2 3 2" xfId="10680"/>
    <cellStyle name="Normal 57 4 3 2 2 3 2 2" xfId="23123"/>
    <cellStyle name="Normal 57 4 3 2 2 3 2 2 2" xfId="47998"/>
    <cellStyle name="Normal 57 4 3 2 2 3 2 3" xfId="35565"/>
    <cellStyle name="Normal 57 4 3 2 2 3 3" xfId="18116"/>
    <cellStyle name="Normal 57 4 3 2 2 3 3 2" xfId="42991"/>
    <cellStyle name="Normal 57 4 3 2 2 3 4" xfId="30558"/>
    <cellStyle name="Normal 57 4 3 2 2 4" xfId="8739"/>
    <cellStyle name="Normal 57 4 3 2 2 4 2" xfId="21183"/>
    <cellStyle name="Normal 57 4 3 2 2 4 2 2" xfId="46058"/>
    <cellStyle name="Normal 57 4 3 2 2 4 3" xfId="33625"/>
    <cellStyle name="Normal 57 4 3 2 2 5" xfId="12134"/>
    <cellStyle name="Normal 57 4 3 2 2 5 2" xfId="24568"/>
    <cellStyle name="Normal 57 4 3 2 2 5 2 2" xfId="49443"/>
    <cellStyle name="Normal 57 4 3 2 2 5 3" xfId="37010"/>
    <cellStyle name="Normal 57 4 3 2 2 6" xfId="7216"/>
    <cellStyle name="Normal 57 4 3 2 2 6 2" xfId="19665"/>
    <cellStyle name="Normal 57 4 3 2 2 6 2 2" xfId="44540"/>
    <cellStyle name="Normal 57 4 3 2 2 6 3" xfId="32107"/>
    <cellStyle name="Normal 57 4 3 2 2 7" xfId="3670"/>
    <cellStyle name="Normal 57 4 3 2 2 7 2" xfId="16176"/>
    <cellStyle name="Normal 57 4 3 2 2 7 2 2" xfId="41051"/>
    <cellStyle name="Normal 57 4 3 2 2 7 3" xfId="28610"/>
    <cellStyle name="Normal 57 4 3 2 2 8" xfId="13584"/>
    <cellStyle name="Normal 57 4 3 2 2 8 2" xfId="38459"/>
    <cellStyle name="Normal 57 4 3 2 2 9" xfId="26018"/>
    <cellStyle name="Normal 57 4 3 2 3" xfId="1867"/>
    <cellStyle name="Normal 57 4 3 2 3 2" xfId="4966"/>
    <cellStyle name="Normal 57 4 3 2 3 2 2" xfId="9983"/>
    <cellStyle name="Normal 57 4 3 2 3 2 2 2" xfId="22426"/>
    <cellStyle name="Normal 57 4 3 2 3 2 2 2 2" xfId="47301"/>
    <cellStyle name="Normal 57 4 3 2 3 2 2 3" xfId="34868"/>
    <cellStyle name="Normal 57 4 3 2 3 2 3" xfId="17419"/>
    <cellStyle name="Normal 57 4 3 2 3 2 3 2" xfId="42294"/>
    <cellStyle name="Normal 57 4 3 2 3 2 4" xfId="29861"/>
    <cellStyle name="Normal 57 4 3 2 3 3" xfId="6013"/>
    <cellStyle name="Normal 57 4 3 2 3 3 2" xfId="11028"/>
    <cellStyle name="Normal 57 4 3 2 3 3 2 2" xfId="23471"/>
    <cellStyle name="Normal 57 4 3 2 3 3 2 2 2" xfId="48346"/>
    <cellStyle name="Normal 57 4 3 2 3 3 2 3" xfId="35913"/>
    <cellStyle name="Normal 57 4 3 2 3 3 3" xfId="18464"/>
    <cellStyle name="Normal 57 4 3 2 3 3 3 2" xfId="43339"/>
    <cellStyle name="Normal 57 4 3 2 3 3 4" xfId="30906"/>
    <cellStyle name="Normal 57 4 3 2 3 4" xfId="8390"/>
    <cellStyle name="Normal 57 4 3 2 3 4 2" xfId="20834"/>
    <cellStyle name="Normal 57 4 3 2 3 4 2 2" xfId="45709"/>
    <cellStyle name="Normal 57 4 3 2 3 4 3" xfId="33276"/>
    <cellStyle name="Normal 57 4 3 2 3 5" xfId="12482"/>
    <cellStyle name="Normal 57 4 3 2 3 5 2" xfId="24916"/>
    <cellStyle name="Normal 57 4 3 2 3 5 2 2" xfId="49791"/>
    <cellStyle name="Normal 57 4 3 2 3 5 3" xfId="37358"/>
    <cellStyle name="Normal 57 4 3 2 3 6" xfId="7577"/>
    <cellStyle name="Normal 57 4 3 2 3 6 2" xfId="20025"/>
    <cellStyle name="Normal 57 4 3 2 3 6 2 2" xfId="44900"/>
    <cellStyle name="Normal 57 4 3 2 3 6 3" xfId="32467"/>
    <cellStyle name="Normal 57 4 3 2 3 7" xfId="3321"/>
    <cellStyle name="Normal 57 4 3 2 3 7 2" xfId="15827"/>
    <cellStyle name="Normal 57 4 3 2 3 7 2 2" xfId="40702"/>
    <cellStyle name="Normal 57 4 3 2 3 7 3" xfId="28261"/>
    <cellStyle name="Normal 57 4 3 2 3 8" xfId="14667"/>
    <cellStyle name="Normal 57 4 3 2 3 8 2" xfId="39542"/>
    <cellStyle name="Normal 57 4 3 2 3 9" xfId="27101"/>
    <cellStyle name="Normal 57 4 3 2 4" xfId="2340"/>
    <cellStyle name="Normal 57 4 3 2 4 2" xfId="6364"/>
    <cellStyle name="Normal 57 4 3 2 4 2 2" xfId="11379"/>
    <cellStyle name="Normal 57 4 3 2 4 2 2 2" xfId="23822"/>
    <cellStyle name="Normal 57 4 3 2 4 2 2 2 2" xfId="48697"/>
    <cellStyle name="Normal 57 4 3 2 4 2 2 3" xfId="36264"/>
    <cellStyle name="Normal 57 4 3 2 4 2 3" xfId="18815"/>
    <cellStyle name="Normal 57 4 3 2 4 2 3 2" xfId="43690"/>
    <cellStyle name="Normal 57 4 3 2 4 2 4" xfId="31257"/>
    <cellStyle name="Normal 57 4 3 2 4 3" xfId="12833"/>
    <cellStyle name="Normal 57 4 3 2 4 3 2" xfId="25267"/>
    <cellStyle name="Normal 57 4 3 2 4 3 2 2" xfId="50142"/>
    <cellStyle name="Normal 57 4 3 2 4 3 3" xfId="37709"/>
    <cellStyle name="Normal 57 4 3 2 4 4" xfId="9274"/>
    <cellStyle name="Normal 57 4 3 2 4 4 2" xfId="21717"/>
    <cellStyle name="Normal 57 4 3 2 4 4 2 2" xfId="46592"/>
    <cellStyle name="Normal 57 4 3 2 4 4 3" xfId="34159"/>
    <cellStyle name="Normal 57 4 3 2 4 5" xfId="4256"/>
    <cellStyle name="Normal 57 4 3 2 4 5 2" xfId="16710"/>
    <cellStyle name="Normal 57 4 3 2 4 5 2 2" xfId="41585"/>
    <cellStyle name="Normal 57 4 3 2 4 5 3" xfId="29152"/>
    <cellStyle name="Normal 57 4 3 2 4 6" xfId="15018"/>
    <cellStyle name="Normal 57 4 3 2 4 6 2" xfId="39893"/>
    <cellStyle name="Normal 57 4 3 2 4 7" xfId="27452"/>
    <cellStyle name="Normal 57 4 3 2 5" xfId="1175"/>
    <cellStyle name="Normal 57 4 3 2 5 2" xfId="10336"/>
    <cellStyle name="Normal 57 4 3 2 5 2 2" xfId="22779"/>
    <cellStyle name="Normal 57 4 3 2 5 2 2 2" xfId="47654"/>
    <cellStyle name="Normal 57 4 3 2 5 2 3" xfId="35221"/>
    <cellStyle name="Normal 57 4 3 2 5 3" xfId="5320"/>
    <cellStyle name="Normal 57 4 3 2 5 3 2" xfId="17772"/>
    <cellStyle name="Normal 57 4 3 2 5 3 2 2" xfId="42647"/>
    <cellStyle name="Normal 57 4 3 2 5 3 3" xfId="30214"/>
    <cellStyle name="Normal 57 4 3 2 5 4" xfId="13975"/>
    <cellStyle name="Normal 57 4 3 2 5 4 2" xfId="38850"/>
    <cellStyle name="Normal 57 4 3 2 5 5" xfId="26409"/>
    <cellStyle name="Normal 57 4 3 2 6" xfId="7897"/>
    <cellStyle name="Normal 57 4 3 2 6 2" xfId="20343"/>
    <cellStyle name="Normal 57 4 3 2 6 2 2" xfId="45218"/>
    <cellStyle name="Normal 57 4 3 2 6 3" xfId="32785"/>
    <cellStyle name="Normal 57 4 3 2 7" xfId="11790"/>
    <cellStyle name="Normal 57 4 3 2 7 2" xfId="24224"/>
    <cellStyle name="Normal 57 4 3 2 7 2 2" xfId="49099"/>
    <cellStyle name="Normal 57 4 3 2 7 3" xfId="36666"/>
    <cellStyle name="Normal 57 4 3 2 8" xfId="6867"/>
    <cellStyle name="Normal 57 4 3 2 8 2" xfId="19316"/>
    <cellStyle name="Normal 57 4 3 2 8 2 2" xfId="44191"/>
    <cellStyle name="Normal 57 4 3 2 8 3" xfId="31758"/>
    <cellStyle name="Normal 57 4 3 2 9" xfId="2818"/>
    <cellStyle name="Normal 57 4 3 2 9 2" xfId="15336"/>
    <cellStyle name="Normal 57 4 3 2 9 2 2" xfId="40211"/>
    <cellStyle name="Normal 57 4 3 2 9 3" xfId="27770"/>
    <cellStyle name="Normal 57 4 3 2_Degree data" xfId="2484"/>
    <cellStyle name="Normal 57 4 3 3" xfId="320"/>
    <cellStyle name="Normal 57 4 3 3 2" xfId="1518"/>
    <cellStyle name="Normal 57 4 3 3 2 2" xfId="9174"/>
    <cellStyle name="Normal 57 4 3 3 2 2 2" xfId="21617"/>
    <cellStyle name="Normal 57 4 3 3 2 2 2 2" xfId="46492"/>
    <cellStyle name="Normal 57 4 3 3 2 2 3" xfId="34059"/>
    <cellStyle name="Normal 57 4 3 3 2 3" xfId="4156"/>
    <cellStyle name="Normal 57 4 3 3 2 3 2" xfId="16610"/>
    <cellStyle name="Normal 57 4 3 3 2 3 2 2" xfId="41485"/>
    <cellStyle name="Normal 57 4 3 3 2 3 3" xfId="29052"/>
    <cellStyle name="Normal 57 4 3 3 2 4" xfId="14318"/>
    <cellStyle name="Normal 57 4 3 3 2 4 2" xfId="39193"/>
    <cellStyle name="Normal 57 4 3 3 2 5" xfId="26752"/>
    <cellStyle name="Normal 57 4 3 3 3" xfId="5663"/>
    <cellStyle name="Normal 57 4 3 3 3 2" xfId="10679"/>
    <cellStyle name="Normal 57 4 3 3 3 2 2" xfId="23122"/>
    <cellStyle name="Normal 57 4 3 3 3 2 2 2" xfId="47997"/>
    <cellStyle name="Normal 57 4 3 3 3 2 3" xfId="35564"/>
    <cellStyle name="Normal 57 4 3 3 3 3" xfId="18115"/>
    <cellStyle name="Normal 57 4 3 3 3 3 2" xfId="42990"/>
    <cellStyle name="Normal 57 4 3 3 3 4" xfId="30557"/>
    <cellStyle name="Normal 57 4 3 3 4" xfId="8290"/>
    <cellStyle name="Normal 57 4 3 3 4 2" xfId="20734"/>
    <cellStyle name="Normal 57 4 3 3 4 2 2" xfId="45609"/>
    <cellStyle name="Normal 57 4 3 3 4 3" xfId="33176"/>
    <cellStyle name="Normal 57 4 3 3 5" xfId="12133"/>
    <cellStyle name="Normal 57 4 3 3 5 2" xfId="24567"/>
    <cellStyle name="Normal 57 4 3 3 5 2 2" xfId="49442"/>
    <cellStyle name="Normal 57 4 3 3 5 3" xfId="37009"/>
    <cellStyle name="Normal 57 4 3 3 6" xfId="6767"/>
    <cellStyle name="Normal 57 4 3 3 6 2" xfId="19216"/>
    <cellStyle name="Normal 57 4 3 3 6 2 2" xfId="44091"/>
    <cellStyle name="Normal 57 4 3 3 6 3" xfId="31658"/>
    <cellStyle name="Normal 57 4 3 3 7" xfId="3221"/>
    <cellStyle name="Normal 57 4 3 3 7 2" xfId="15727"/>
    <cellStyle name="Normal 57 4 3 3 7 2 2" xfId="40602"/>
    <cellStyle name="Normal 57 4 3 3 7 3" xfId="28161"/>
    <cellStyle name="Normal 57 4 3 3 8" xfId="13137"/>
    <cellStyle name="Normal 57 4 3 3 8 2" xfId="38012"/>
    <cellStyle name="Normal 57 4 3 3 9" xfId="25571"/>
    <cellStyle name="Normal 57 4 3 4" xfId="681"/>
    <cellStyle name="Normal 57 4 3 4 2" xfId="1866"/>
    <cellStyle name="Normal 57 4 3 4 2 2" xfId="9622"/>
    <cellStyle name="Normal 57 4 3 4 2 2 2" xfId="22065"/>
    <cellStyle name="Normal 57 4 3 4 2 2 2 2" xfId="46940"/>
    <cellStyle name="Normal 57 4 3 4 2 2 3" xfId="34507"/>
    <cellStyle name="Normal 57 4 3 4 2 3" xfId="4604"/>
    <cellStyle name="Normal 57 4 3 4 2 3 2" xfId="17058"/>
    <cellStyle name="Normal 57 4 3 4 2 3 2 2" xfId="41933"/>
    <cellStyle name="Normal 57 4 3 4 2 3 3" xfId="29500"/>
    <cellStyle name="Normal 57 4 3 4 2 4" xfId="14666"/>
    <cellStyle name="Normal 57 4 3 4 2 4 2" xfId="39541"/>
    <cellStyle name="Normal 57 4 3 4 2 5" xfId="27100"/>
    <cellStyle name="Normal 57 4 3 4 3" xfId="6012"/>
    <cellStyle name="Normal 57 4 3 4 3 2" xfId="11027"/>
    <cellStyle name="Normal 57 4 3 4 3 2 2" xfId="23470"/>
    <cellStyle name="Normal 57 4 3 4 3 2 2 2" xfId="48345"/>
    <cellStyle name="Normal 57 4 3 4 3 2 3" xfId="35912"/>
    <cellStyle name="Normal 57 4 3 4 3 3" xfId="18463"/>
    <cellStyle name="Normal 57 4 3 4 3 3 2" xfId="43338"/>
    <cellStyle name="Normal 57 4 3 4 3 4" xfId="30905"/>
    <cellStyle name="Normal 57 4 3 4 4" xfId="8738"/>
    <cellStyle name="Normal 57 4 3 4 4 2" xfId="21182"/>
    <cellStyle name="Normal 57 4 3 4 4 2 2" xfId="46057"/>
    <cellStyle name="Normal 57 4 3 4 4 3" xfId="33624"/>
    <cellStyle name="Normal 57 4 3 4 5" xfId="12481"/>
    <cellStyle name="Normal 57 4 3 4 5 2" xfId="24915"/>
    <cellStyle name="Normal 57 4 3 4 5 2 2" xfId="49790"/>
    <cellStyle name="Normal 57 4 3 4 5 3" xfId="37357"/>
    <cellStyle name="Normal 57 4 3 4 6" xfId="7215"/>
    <cellStyle name="Normal 57 4 3 4 6 2" xfId="19664"/>
    <cellStyle name="Normal 57 4 3 4 6 2 2" xfId="44539"/>
    <cellStyle name="Normal 57 4 3 4 6 3" xfId="32106"/>
    <cellStyle name="Normal 57 4 3 4 7" xfId="3669"/>
    <cellStyle name="Normal 57 4 3 4 7 2" xfId="16175"/>
    <cellStyle name="Normal 57 4 3 4 7 2 2" xfId="41050"/>
    <cellStyle name="Normal 57 4 3 4 7 3" xfId="28609"/>
    <cellStyle name="Normal 57 4 3 4 8" xfId="13484"/>
    <cellStyle name="Normal 57 4 3 4 8 2" xfId="38359"/>
    <cellStyle name="Normal 57 4 3 4 9" xfId="25918"/>
    <cellStyle name="Normal 57 4 3 5" xfId="2238"/>
    <cellStyle name="Normal 57 4 3 5 2" xfId="4866"/>
    <cellStyle name="Normal 57 4 3 5 2 2" xfId="9883"/>
    <cellStyle name="Normal 57 4 3 5 2 2 2" xfId="22326"/>
    <cellStyle name="Normal 57 4 3 5 2 2 2 2" xfId="47201"/>
    <cellStyle name="Normal 57 4 3 5 2 2 3" xfId="34768"/>
    <cellStyle name="Normal 57 4 3 5 2 3" xfId="17319"/>
    <cellStyle name="Normal 57 4 3 5 2 3 2" xfId="42194"/>
    <cellStyle name="Normal 57 4 3 5 2 4" xfId="29761"/>
    <cellStyle name="Normal 57 4 3 5 3" xfId="6264"/>
    <cellStyle name="Normal 57 4 3 5 3 2" xfId="11279"/>
    <cellStyle name="Normal 57 4 3 5 3 2 2" xfId="23722"/>
    <cellStyle name="Normal 57 4 3 5 3 2 2 2" xfId="48597"/>
    <cellStyle name="Normal 57 4 3 5 3 2 3" xfId="36164"/>
    <cellStyle name="Normal 57 4 3 5 3 3" xfId="18715"/>
    <cellStyle name="Normal 57 4 3 5 3 3 2" xfId="43590"/>
    <cellStyle name="Normal 57 4 3 5 3 4" xfId="31157"/>
    <cellStyle name="Normal 57 4 3 5 4" xfId="8071"/>
    <cellStyle name="Normal 57 4 3 5 4 2" xfId="20517"/>
    <cellStyle name="Normal 57 4 3 5 4 2 2" xfId="45392"/>
    <cellStyle name="Normal 57 4 3 5 4 3" xfId="32959"/>
    <cellStyle name="Normal 57 4 3 5 5" xfId="12733"/>
    <cellStyle name="Normal 57 4 3 5 5 2" xfId="25167"/>
    <cellStyle name="Normal 57 4 3 5 5 2 2" xfId="50042"/>
    <cellStyle name="Normal 57 4 3 5 5 3" xfId="37609"/>
    <cellStyle name="Normal 57 4 3 5 6" xfId="7477"/>
    <cellStyle name="Normal 57 4 3 5 6 2" xfId="19925"/>
    <cellStyle name="Normal 57 4 3 5 6 2 2" xfId="44800"/>
    <cellStyle name="Normal 57 4 3 5 6 3" xfId="32367"/>
    <cellStyle name="Normal 57 4 3 5 7" xfId="3000"/>
    <cellStyle name="Normal 57 4 3 5 7 2" xfId="15510"/>
    <cellStyle name="Normal 57 4 3 5 7 2 2" xfId="40385"/>
    <cellStyle name="Normal 57 4 3 5 7 3" xfId="27944"/>
    <cellStyle name="Normal 57 4 3 5 8" xfId="14918"/>
    <cellStyle name="Normal 57 4 3 5 8 2" xfId="39793"/>
    <cellStyle name="Normal 57 4 3 5 9" xfId="27352"/>
    <cellStyle name="Normal 57 4 3 6" xfId="1075"/>
    <cellStyle name="Normal 57 4 3 6 2" xfId="8957"/>
    <cellStyle name="Normal 57 4 3 6 2 2" xfId="21400"/>
    <cellStyle name="Normal 57 4 3 6 2 2 2" xfId="46275"/>
    <cellStyle name="Normal 57 4 3 6 2 3" xfId="33842"/>
    <cellStyle name="Normal 57 4 3 6 3" xfId="3939"/>
    <cellStyle name="Normal 57 4 3 6 3 2" xfId="16393"/>
    <cellStyle name="Normal 57 4 3 6 3 2 2" xfId="41268"/>
    <cellStyle name="Normal 57 4 3 6 3 3" xfId="28835"/>
    <cellStyle name="Normal 57 4 3 6 4" xfId="13875"/>
    <cellStyle name="Normal 57 4 3 6 4 2" xfId="38750"/>
    <cellStyle name="Normal 57 4 3 6 5" xfId="26309"/>
    <cellStyle name="Normal 57 4 3 7" xfId="5220"/>
    <cellStyle name="Normal 57 4 3 7 2" xfId="10236"/>
    <cellStyle name="Normal 57 4 3 7 2 2" xfId="22679"/>
    <cellStyle name="Normal 57 4 3 7 2 2 2" xfId="47554"/>
    <cellStyle name="Normal 57 4 3 7 2 3" xfId="35121"/>
    <cellStyle name="Normal 57 4 3 7 3" xfId="17672"/>
    <cellStyle name="Normal 57 4 3 7 3 2" xfId="42547"/>
    <cellStyle name="Normal 57 4 3 7 4" xfId="30114"/>
    <cellStyle name="Normal 57 4 3 8" xfId="7797"/>
    <cellStyle name="Normal 57 4 3 8 2" xfId="20243"/>
    <cellStyle name="Normal 57 4 3 8 2 2" xfId="45118"/>
    <cellStyle name="Normal 57 4 3 8 3" xfId="32685"/>
    <cellStyle name="Normal 57 4 3 9" xfId="11690"/>
    <cellStyle name="Normal 57 4 3 9 2" xfId="24124"/>
    <cellStyle name="Normal 57 4 3 9 2 2" xfId="48999"/>
    <cellStyle name="Normal 57 4 3 9 3" xfId="36566"/>
    <cellStyle name="Normal 57 4 3_Degree data" xfId="2483"/>
    <cellStyle name="Normal 57 4 4" xfId="259"/>
    <cellStyle name="Normal 57 4 4 10" xfId="6599"/>
    <cellStyle name="Normal 57 4 4 10 2" xfId="19048"/>
    <cellStyle name="Normal 57 4 4 10 2 2" xfId="43923"/>
    <cellStyle name="Normal 57 4 4 10 3" xfId="31490"/>
    <cellStyle name="Normal 57 4 4 11" xfId="2662"/>
    <cellStyle name="Normal 57 4 4 11 2" xfId="15180"/>
    <cellStyle name="Normal 57 4 4 11 2 2" xfId="40055"/>
    <cellStyle name="Normal 57 4 4 11 3" xfId="27614"/>
    <cellStyle name="Normal 57 4 4 12" xfId="13081"/>
    <cellStyle name="Normal 57 4 4 12 2" xfId="37956"/>
    <cellStyle name="Normal 57 4 4 13" xfId="25515"/>
    <cellStyle name="Normal 57 4 4 2" xfId="473"/>
    <cellStyle name="Normal 57 4 4 2 10" xfId="13286"/>
    <cellStyle name="Normal 57 4 4 2 10 2" xfId="38161"/>
    <cellStyle name="Normal 57 4 4 2 11" xfId="25720"/>
    <cellStyle name="Normal 57 4 4 2 2" xfId="832"/>
    <cellStyle name="Normal 57 4 4 2 2 2" xfId="1521"/>
    <cellStyle name="Normal 57 4 4 2 2 2 2" xfId="9625"/>
    <cellStyle name="Normal 57 4 4 2 2 2 2 2" xfId="22068"/>
    <cellStyle name="Normal 57 4 4 2 2 2 2 2 2" xfId="46943"/>
    <cellStyle name="Normal 57 4 4 2 2 2 2 3" xfId="34510"/>
    <cellStyle name="Normal 57 4 4 2 2 2 3" xfId="4607"/>
    <cellStyle name="Normal 57 4 4 2 2 2 3 2" xfId="17061"/>
    <cellStyle name="Normal 57 4 4 2 2 2 3 2 2" xfId="41936"/>
    <cellStyle name="Normal 57 4 4 2 2 2 3 3" xfId="29503"/>
    <cellStyle name="Normal 57 4 4 2 2 2 4" xfId="14321"/>
    <cellStyle name="Normal 57 4 4 2 2 2 4 2" xfId="39196"/>
    <cellStyle name="Normal 57 4 4 2 2 2 5" xfId="26755"/>
    <cellStyle name="Normal 57 4 4 2 2 3" xfId="5666"/>
    <cellStyle name="Normal 57 4 4 2 2 3 2" xfId="10682"/>
    <cellStyle name="Normal 57 4 4 2 2 3 2 2" xfId="23125"/>
    <cellStyle name="Normal 57 4 4 2 2 3 2 2 2" xfId="48000"/>
    <cellStyle name="Normal 57 4 4 2 2 3 2 3" xfId="35567"/>
    <cellStyle name="Normal 57 4 4 2 2 3 3" xfId="18118"/>
    <cellStyle name="Normal 57 4 4 2 2 3 3 2" xfId="42993"/>
    <cellStyle name="Normal 57 4 4 2 2 3 4" xfId="30560"/>
    <cellStyle name="Normal 57 4 4 2 2 4" xfId="8741"/>
    <cellStyle name="Normal 57 4 4 2 2 4 2" xfId="21185"/>
    <cellStyle name="Normal 57 4 4 2 2 4 2 2" xfId="46060"/>
    <cellStyle name="Normal 57 4 4 2 2 4 3" xfId="33627"/>
    <cellStyle name="Normal 57 4 4 2 2 5" xfId="12136"/>
    <cellStyle name="Normal 57 4 4 2 2 5 2" xfId="24570"/>
    <cellStyle name="Normal 57 4 4 2 2 5 2 2" xfId="49445"/>
    <cellStyle name="Normal 57 4 4 2 2 5 3" xfId="37012"/>
    <cellStyle name="Normal 57 4 4 2 2 6" xfId="7218"/>
    <cellStyle name="Normal 57 4 4 2 2 6 2" xfId="19667"/>
    <cellStyle name="Normal 57 4 4 2 2 6 2 2" xfId="44542"/>
    <cellStyle name="Normal 57 4 4 2 2 6 3" xfId="32109"/>
    <cellStyle name="Normal 57 4 4 2 2 7" xfId="3672"/>
    <cellStyle name="Normal 57 4 4 2 2 7 2" xfId="16178"/>
    <cellStyle name="Normal 57 4 4 2 2 7 2 2" xfId="41053"/>
    <cellStyle name="Normal 57 4 4 2 2 7 3" xfId="28612"/>
    <cellStyle name="Normal 57 4 4 2 2 8" xfId="13633"/>
    <cellStyle name="Normal 57 4 4 2 2 8 2" xfId="38508"/>
    <cellStyle name="Normal 57 4 4 2 2 9" xfId="26067"/>
    <cellStyle name="Normal 57 4 4 2 3" xfId="1869"/>
    <cellStyle name="Normal 57 4 4 2 3 2" xfId="5015"/>
    <cellStyle name="Normal 57 4 4 2 3 2 2" xfId="10032"/>
    <cellStyle name="Normal 57 4 4 2 3 2 2 2" xfId="22475"/>
    <cellStyle name="Normal 57 4 4 2 3 2 2 2 2" xfId="47350"/>
    <cellStyle name="Normal 57 4 4 2 3 2 2 3" xfId="34917"/>
    <cellStyle name="Normal 57 4 4 2 3 2 3" xfId="17468"/>
    <cellStyle name="Normal 57 4 4 2 3 2 3 2" xfId="42343"/>
    <cellStyle name="Normal 57 4 4 2 3 2 4" xfId="29910"/>
    <cellStyle name="Normal 57 4 4 2 3 3" xfId="6015"/>
    <cellStyle name="Normal 57 4 4 2 3 3 2" xfId="11030"/>
    <cellStyle name="Normal 57 4 4 2 3 3 2 2" xfId="23473"/>
    <cellStyle name="Normal 57 4 4 2 3 3 2 2 2" xfId="48348"/>
    <cellStyle name="Normal 57 4 4 2 3 3 2 3" xfId="35915"/>
    <cellStyle name="Normal 57 4 4 2 3 3 3" xfId="18466"/>
    <cellStyle name="Normal 57 4 4 2 3 3 3 2" xfId="43341"/>
    <cellStyle name="Normal 57 4 4 2 3 3 4" xfId="30908"/>
    <cellStyle name="Normal 57 4 4 2 3 4" xfId="8439"/>
    <cellStyle name="Normal 57 4 4 2 3 4 2" xfId="20883"/>
    <cellStyle name="Normal 57 4 4 2 3 4 2 2" xfId="45758"/>
    <cellStyle name="Normal 57 4 4 2 3 4 3" xfId="33325"/>
    <cellStyle name="Normal 57 4 4 2 3 5" xfId="12484"/>
    <cellStyle name="Normal 57 4 4 2 3 5 2" xfId="24918"/>
    <cellStyle name="Normal 57 4 4 2 3 5 2 2" xfId="49793"/>
    <cellStyle name="Normal 57 4 4 2 3 5 3" xfId="37360"/>
    <cellStyle name="Normal 57 4 4 2 3 6" xfId="7626"/>
    <cellStyle name="Normal 57 4 4 2 3 6 2" xfId="20074"/>
    <cellStyle name="Normal 57 4 4 2 3 6 2 2" xfId="44949"/>
    <cellStyle name="Normal 57 4 4 2 3 6 3" xfId="32516"/>
    <cellStyle name="Normal 57 4 4 2 3 7" xfId="3370"/>
    <cellStyle name="Normal 57 4 4 2 3 7 2" xfId="15876"/>
    <cellStyle name="Normal 57 4 4 2 3 7 2 2" xfId="40751"/>
    <cellStyle name="Normal 57 4 4 2 3 7 3" xfId="28310"/>
    <cellStyle name="Normal 57 4 4 2 3 8" xfId="14669"/>
    <cellStyle name="Normal 57 4 4 2 3 8 2" xfId="39544"/>
    <cellStyle name="Normal 57 4 4 2 3 9" xfId="27103"/>
    <cellStyle name="Normal 57 4 4 2 4" xfId="2391"/>
    <cellStyle name="Normal 57 4 4 2 4 2" xfId="6413"/>
    <cellStyle name="Normal 57 4 4 2 4 2 2" xfId="11428"/>
    <cellStyle name="Normal 57 4 4 2 4 2 2 2" xfId="23871"/>
    <cellStyle name="Normal 57 4 4 2 4 2 2 2 2" xfId="48746"/>
    <cellStyle name="Normal 57 4 4 2 4 2 2 3" xfId="36313"/>
    <cellStyle name="Normal 57 4 4 2 4 2 3" xfId="18864"/>
    <cellStyle name="Normal 57 4 4 2 4 2 3 2" xfId="43739"/>
    <cellStyle name="Normal 57 4 4 2 4 2 4" xfId="31306"/>
    <cellStyle name="Normal 57 4 4 2 4 3" xfId="12882"/>
    <cellStyle name="Normal 57 4 4 2 4 3 2" xfId="25316"/>
    <cellStyle name="Normal 57 4 4 2 4 3 2 2" xfId="50191"/>
    <cellStyle name="Normal 57 4 4 2 4 3 3" xfId="37758"/>
    <cellStyle name="Normal 57 4 4 2 4 4" xfId="9323"/>
    <cellStyle name="Normal 57 4 4 2 4 4 2" xfId="21766"/>
    <cellStyle name="Normal 57 4 4 2 4 4 2 2" xfId="46641"/>
    <cellStyle name="Normal 57 4 4 2 4 4 3" xfId="34208"/>
    <cellStyle name="Normal 57 4 4 2 4 5" xfId="4305"/>
    <cellStyle name="Normal 57 4 4 2 4 5 2" xfId="16759"/>
    <cellStyle name="Normal 57 4 4 2 4 5 2 2" xfId="41634"/>
    <cellStyle name="Normal 57 4 4 2 4 5 3" xfId="29201"/>
    <cellStyle name="Normal 57 4 4 2 4 6" xfId="15067"/>
    <cellStyle name="Normal 57 4 4 2 4 6 2" xfId="39942"/>
    <cellStyle name="Normal 57 4 4 2 4 7" xfId="27501"/>
    <cellStyle name="Normal 57 4 4 2 5" xfId="1224"/>
    <cellStyle name="Normal 57 4 4 2 5 2" xfId="10385"/>
    <cellStyle name="Normal 57 4 4 2 5 2 2" xfId="22828"/>
    <cellStyle name="Normal 57 4 4 2 5 2 2 2" xfId="47703"/>
    <cellStyle name="Normal 57 4 4 2 5 2 3" xfId="35270"/>
    <cellStyle name="Normal 57 4 4 2 5 3" xfId="5369"/>
    <cellStyle name="Normal 57 4 4 2 5 3 2" xfId="17821"/>
    <cellStyle name="Normal 57 4 4 2 5 3 2 2" xfId="42696"/>
    <cellStyle name="Normal 57 4 4 2 5 3 3" xfId="30263"/>
    <cellStyle name="Normal 57 4 4 2 5 4" xfId="14024"/>
    <cellStyle name="Normal 57 4 4 2 5 4 2" xfId="38899"/>
    <cellStyle name="Normal 57 4 4 2 5 5" xfId="26458"/>
    <cellStyle name="Normal 57 4 4 2 6" xfId="7946"/>
    <cellStyle name="Normal 57 4 4 2 6 2" xfId="20392"/>
    <cellStyle name="Normal 57 4 4 2 6 2 2" xfId="45267"/>
    <cellStyle name="Normal 57 4 4 2 6 3" xfId="32834"/>
    <cellStyle name="Normal 57 4 4 2 7" xfId="11839"/>
    <cellStyle name="Normal 57 4 4 2 7 2" xfId="24273"/>
    <cellStyle name="Normal 57 4 4 2 7 2 2" xfId="49148"/>
    <cellStyle name="Normal 57 4 4 2 7 3" xfId="36715"/>
    <cellStyle name="Normal 57 4 4 2 8" xfId="6916"/>
    <cellStyle name="Normal 57 4 4 2 8 2" xfId="19365"/>
    <cellStyle name="Normal 57 4 4 2 8 2 2" xfId="44240"/>
    <cellStyle name="Normal 57 4 4 2 8 3" xfId="31807"/>
    <cellStyle name="Normal 57 4 4 2 9" xfId="2867"/>
    <cellStyle name="Normal 57 4 4 2 9 2" xfId="15385"/>
    <cellStyle name="Normal 57 4 4 2 9 2 2" xfId="40260"/>
    <cellStyle name="Normal 57 4 4 2 9 3" xfId="27819"/>
    <cellStyle name="Normal 57 4 4 2_Degree data" xfId="2486"/>
    <cellStyle name="Normal 57 4 4 3" xfId="621"/>
    <cellStyle name="Normal 57 4 4 3 2" xfId="1520"/>
    <cellStyle name="Normal 57 4 4 3 2 2" xfId="9118"/>
    <cellStyle name="Normal 57 4 4 3 2 2 2" xfId="21561"/>
    <cellStyle name="Normal 57 4 4 3 2 2 2 2" xfId="46436"/>
    <cellStyle name="Normal 57 4 4 3 2 2 3" xfId="34003"/>
    <cellStyle name="Normal 57 4 4 3 2 3" xfId="4100"/>
    <cellStyle name="Normal 57 4 4 3 2 3 2" xfId="16554"/>
    <cellStyle name="Normal 57 4 4 3 2 3 2 2" xfId="41429"/>
    <cellStyle name="Normal 57 4 4 3 2 3 3" xfId="28996"/>
    <cellStyle name="Normal 57 4 4 3 2 4" xfId="14320"/>
    <cellStyle name="Normal 57 4 4 3 2 4 2" xfId="39195"/>
    <cellStyle name="Normal 57 4 4 3 2 5" xfId="26754"/>
    <cellStyle name="Normal 57 4 4 3 3" xfId="5665"/>
    <cellStyle name="Normal 57 4 4 3 3 2" xfId="10681"/>
    <cellStyle name="Normal 57 4 4 3 3 2 2" xfId="23124"/>
    <cellStyle name="Normal 57 4 4 3 3 2 2 2" xfId="47999"/>
    <cellStyle name="Normal 57 4 4 3 3 2 3" xfId="35566"/>
    <cellStyle name="Normal 57 4 4 3 3 3" xfId="18117"/>
    <cellStyle name="Normal 57 4 4 3 3 3 2" xfId="42992"/>
    <cellStyle name="Normal 57 4 4 3 3 4" xfId="30559"/>
    <cellStyle name="Normal 57 4 4 3 4" xfId="8234"/>
    <cellStyle name="Normal 57 4 4 3 4 2" xfId="20678"/>
    <cellStyle name="Normal 57 4 4 3 4 2 2" xfId="45553"/>
    <cellStyle name="Normal 57 4 4 3 4 3" xfId="33120"/>
    <cellStyle name="Normal 57 4 4 3 5" xfId="12135"/>
    <cellStyle name="Normal 57 4 4 3 5 2" xfId="24569"/>
    <cellStyle name="Normal 57 4 4 3 5 2 2" xfId="49444"/>
    <cellStyle name="Normal 57 4 4 3 5 3" xfId="37011"/>
    <cellStyle name="Normal 57 4 4 3 6" xfId="6711"/>
    <cellStyle name="Normal 57 4 4 3 6 2" xfId="19160"/>
    <cellStyle name="Normal 57 4 4 3 6 2 2" xfId="44035"/>
    <cellStyle name="Normal 57 4 4 3 6 3" xfId="31602"/>
    <cellStyle name="Normal 57 4 4 3 7" xfId="3165"/>
    <cellStyle name="Normal 57 4 4 3 7 2" xfId="15671"/>
    <cellStyle name="Normal 57 4 4 3 7 2 2" xfId="40546"/>
    <cellStyle name="Normal 57 4 4 3 7 3" xfId="28105"/>
    <cellStyle name="Normal 57 4 4 3 8" xfId="13428"/>
    <cellStyle name="Normal 57 4 4 3 8 2" xfId="38303"/>
    <cellStyle name="Normal 57 4 4 3 9" xfId="25862"/>
    <cellStyle name="Normal 57 4 4 4" xfId="1868"/>
    <cellStyle name="Normal 57 4 4 4 2" xfId="4606"/>
    <cellStyle name="Normal 57 4 4 4 2 2" xfId="9624"/>
    <cellStyle name="Normal 57 4 4 4 2 2 2" xfId="22067"/>
    <cellStyle name="Normal 57 4 4 4 2 2 2 2" xfId="46942"/>
    <cellStyle name="Normal 57 4 4 4 2 2 3" xfId="34509"/>
    <cellStyle name="Normal 57 4 4 4 2 3" xfId="17060"/>
    <cellStyle name="Normal 57 4 4 4 2 3 2" xfId="41935"/>
    <cellStyle name="Normal 57 4 4 4 2 4" xfId="29502"/>
    <cellStyle name="Normal 57 4 4 4 3" xfId="6014"/>
    <cellStyle name="Normal 57 4 4 4 3 2" xfId="11029"/>
    <cellStyle name="Normal 57 4 4 4 3 2 2" xfId="23472"/>
    <cellStyle name="Normal 57 4 4 4 3 2 2 2" xfId="48347"/>
    <cellStyle name="Normal 57 4 4 4 3 2 3" xfId="35914"/>
    <cellStyle name="Normal 57 4 4 4 3 3" xfId="18465"/>
    <cellStyle name="Normal 57 4 4 4 3 3 2" xfId="43340"/>
    <cellStyle name="Normal 57 4 4 4 3 4" xfId="30907"/>
    <cellStyle name="Normal 57 4 4 4 4" xfId="8740"/>
    <cellStyle name="Normal 57 4 4 4 4 2" xfId="21184"/>
    <cellStyle name="Normal 57 4 4 4 4 2 2" xfId="46059"/>
    <cellStyle name="Normal 57 4 4 4 4 3" xfId="33626"/>
    <cellStyle name="Normal 57 4 4 4 5" xfId="12483"/>
    <cellStyle name="Normal 57 4 4 4 5 2" xfId="24917"/>
    <cellStyle name="Normal 57 4 4 4 5 2 2" xfId="49792"/>
    <cellStyle name="Normal 57 4 4 4 5 3" xfId="37359"/>
    <cellStyle name="Normal 57 4 4 4 6" xfId="7217"/>
    <cellStyle name="Normal 57 4 4 4 6 2" xfId="19666"/>
    <cellStyle name="Normal 57 4 4 4 6 2 2" xfId="44541"/>
    <cellStyle name="Normal 57 4 4 4 6 3" xfId="32108"/>
    <cellStyle name="Normal 57 4 4 4 7" xfId="3671"/>
    <cellStyle name="Normal 57 4 4 4 7 2" xfId="16177"/>
    <cellStyle name="Normal 57 4 4 4 7 2 2" xfId="41052"/>
    <cellStyle name="Normal 57 4 4 4 7 3" xfId="28611"/>
    <cellStyle name="Normal 57 4 4 4 8" xfId="14668"/>
    <cellStyle name="Normal 57 4 4 4 8 2" xfId="39543"/>
    <cellStyle name="Normal 57 4 4 4 9" xfId="27102"/>
    <cellStyle name="Normal 57 4 4 5" xfId="2177"/>
    <cellStyle name="Normal 57 4 4 5 2" xfId="4810"/>
    <cellStyle name="Normal 57 4 4 5 2 2" xfId="9827"/>
    <cellStyle name="Normal 57 4 4 5 2 2 2" xfId="22270"/>
    <cellStyle name="Normal 57 4 4 5 2 2 2 2" xfId="47145"/>
    <cellStyle name="Normal 57 4 4 5 2 2 3" xfId="34712"/>
    <cellStyle name="Normal 57 4 4 5 2 3" xfId="17263"/>
    <cellStyle name="Normal 57 4 4 5 2 3 2" xfId="42138"/>
    <cellStyle name="Normal 57 4 4 5 2 4" xfId="29705"/>
    <cellStyle name="Normal 57 4 4 5 3" xfId="6208"/>
    <cellStyle name="Normal 57 4 4 5 3 2" xfId="11223"/>
    <cellStyle name="Normal 57 4 4 5 3 2 2" xfId="23666"/>
    <cellStyle name="Normal 57 4 4 5 3 2 2 2" xfId="48541"/>
    <cellStyle name="Normal 57 4 4 5 3 2 3" xfId="36108"/>
    <cellStyle name="Normal 57 4 4 5 3 3" xfId="18659"/>
    <cellStyle name="Normal 57 4 4 5 3 3 2" xfId="43534"/>
    <cellStyle name="Normal 57 4 4 5 3 4" xfId="31101"/>
    <cellStyle name="Normal 57 4 4 5 4" xfId="8120"/>
    <cellStyle name="Normal 57 4 4 5 4 2" xfId="20566"/>
    <cellStyle name="Normal 57 4 4 5 4 2 2" xfId="45441"/>
    <cellStyle name="Normal 57 4 4 5 4 3" xfId="33008"/>
    <cellStyle name="Normal 57 4 4 5 5" xfId="12677"/>
    <cellStyle name="Normal 57 4 4 5 5 2" xfId="25111"/>
    <cellStyle name="Normal 57 4 4 5 5 2 2" xfId="49986"/>
    <cellStyle name="Normal 57 4 4 5 5 3" xfId="37553"/>
    <cellStyle name="Normal 57 4 4 5 6" xfId="7421"/>
    <cellStyle name="Normal 57 4 4 5 6 2" xfId="19869"/>
    <cellStyle name="Normal 57 4 4 5 6 2 2" xfId="44744"/>
    <cellStyle name="Normal 57 4 4 5 6 3" xfId="32311"/>
    <cellStyle name="Normal 57 4 4 5 7" xfId="3050"/>
    <cellStyle name="Normal 57 4 4 5 7 2" xfId="15559"/>
    <cellStyle name="Normal 57 4 4 5 7 2 2" xfId="40434"/>
    <cellStyle name="Normal 57 4 4 5 7 3" xfId="27993"/>
    <cellStyle name="Normal 57 4 4 5 8" xfId="14862"/>
    <cellStyle name="Normal 57 4 4 5 8 2" xfId="39737"/>
    <cellStyle name="Normal 57 4 4 5 9" xfId="27296"/>
    <cellStyle name="Normal 57 4 4 6" xfId="1019"/>
    <cellStyle name="Normal 57 4 4 6 2" xfId="9006"/>
    <cellStyle name="Normal 57 4 4 6 2 2" xfId="21449"/>
    <cellStyle name="Normal 57 4 4 6 2 2 2" xfId="46324"/>
    <cellStyle name="Normal 57 4 4 6 2 3" xfId="33891"/>
    <cellStyle name="Normal 57 4 4 6 3" xfId="3988"/>
    <cellStyle name="Normal 57 4 4 6 3 2" xfId="16442"/>
    <cellStyle name="Normal 57 4 4 6 3 2 2" xfId="41317"/>
    <cellStyle name="Normal 57 4 4 6 3 3" xfId="28884"/>
    <cellStyle name="Normal 57 4 4 6 4" xfId="13819"/>
    <cellStyle name="Normal 57 4 4 6 4 2" xfId="38694"/>
    <cellStyle name="Normal 57 4 4 6 5" xfId="26253"/>
    <cellStyle name="Normal 57 4 4 7" xfId="5164"/>
    <cellStyle name="Normal 57 4 4 7 2" xfId="10180"/>
    <cellStyle name="Normal 57 4 4 7 2 2" xfId="22623"/>
    <cellStyle name="Normal 57 4 4 7 2 2 2" xfId="47498"/>
    <cellStyle name="Normal 57 4 4 7 2 3" xfId="35065"/>
    <cellStyle name="Normal 57 4 4 7 3" xfId="17616"/>
    <cellStyle name="Normal 57 4 4 7 3 2" xfId="42491"/>
    <cellStyle name="Normal 57 4 4 7 4" xfId="30058"/>
    <cellStyle name="Normal 57 4 4 8" xfId="7741"/>
    <cellStyle name="Normal 57 4 4 8 2" xfId="20187"/>
    <cellStyle name="Normal 57 4 4 8 2 2" xfId="45062"/>
    <cellStyle name="Normal 57 4 4 8 3" xfId="32629"/>
    <cellStyle name="Normal 57 4 4 9" xfId="11634"/>
    <cellStyle name="Normal 57 4 4 9 2" xfId="24068"/>
    <cellStyle name="Normal 57 4 4 9 2 2" xfId="48943"/>
    <cellStyle name="Normal 57 4 4 9 3" xfId="36510"/>
    <cellStyle name="Normal 57 4 4_Degree data" xfId="2485"/>
    <cellStyle name="Normal 57 4 5" xfId="365"/>
    <cellStyle name="Normal 57 4 5 10" xfId="13181"/>
    <cellStyle name="Normal 57 4 5 10 2" xfId="38056"/>
    <cellStyle name="Normal 57 4 5 11" xfId="25615"/>
    <cellStyle name="Normal 57 4 5 2" xfId="725"/>
    <cellStyle name="Normal 57 4 5 2 2" xfId="1522"/>
    <cellStyle name="Normal 57 4 5 2 2 2" xfId="9626"/>
    <cellStyle name="Normal 57 4 5 2 2 2 2" xfId="22069"/>
    <cellStyle name="Normal 57 4 5 2 2 2 2 2" xfId="46944"/>
    <cellStyle name="Normal 57 4 5 2 2 2 3" xfId="34511"/>
    <cellStyle name="Normal 57 4 5 2 2 3" xfId="4608"/>
    <cellStyle name="Normal 57 4 5 2 2 3 2" xfId="17062"/>
    <cellStyle name="Normal 57 4 5 2 2 3 2 2" xfId="41937"/>
    <cellStyle name="Normal 57 4 5 2 2 3 3" xfId="29504"/>
    <cellStyle name="Normal 57 4 5 2 2 4" xfId="14322"/>
    <cellStyle name="Normal 57 4 5 2 2 4 2" xfId="39197"/>
    <cellStyle name="Normal 57 4 5 2 2 5" xfId="26756"/>
    <cellStyle name="Normal 57 4 5 2 3" xfId="5667"/>
    <cellStyle name="Normal 57 4 5 2 3 2" xfId="10683"/>
    <cellStyle name="Normal 57 4 5 2 3 2 2" xfId="23126"/>
    <cellStyle name="Normal 57 4 5 2 3 2 2 2" xfId="48001"/>
    <cellStyle name="Normal 57 4 5 2 3 2 3" xfId="35568"/>
    <cellStyle name="Normal 57 4 5 2 3 3" xfId="18119"/>
    <cellStyle name="Normal 57 4 5 2 3 3 2" xfId="42994"/>
    <cellStyle name="Normal 57 4 5 2 3 4" xfId="30561"/>
    <cellStyle name="Normal 57 4 5 2 4" xfId="8742"/>
    <cellStyle name="Normal 57 4 5 2 4 2" xfId="21186"/>
    <cellStyle name="Normal 57 4 5 2 4 2 2" xfId="46061"/>
    <cellStyle name="Normal 57 4 5 2 4 3" xfId="33628"/>
    <cellStyle name="Normal 57 4 5 2 5" xfId="12137"/>
    <cellStyle name="Normal 57 4 5 2 5 2" xfId="24571"/>
    <cellStyle name="Normal 57 4 5 2 5 2 2" xfId="49446"/>
    <cellStyle name="Normal 57 4 5 2 5 3" xfId="37013"/>
    <cellStyle name="Normal 57 4 5 2 6" xfId="7219"/>
    <cellStyle name="Normal 57 4 5 2 6 2" xfId="19668"/>
    <cellStyle name="Normal 57 4 5 2 6 2 2" xfId="44543"/>
    <cellStyle name="Normal 57 4 5 2 6 3" xfId="32110"/>
    <cellStyle name="Normal 57 4 5 2 7" xfId="3673"/>
    <cellStyle name="Normal 57 4 5 2 7 2" xfId="16179"/>
    <cellStyle name="Normal 57 4 5 2 7 2 2" xfId="41054"/>
    <cellStyle name="Normal 57 4 5 2 7 3" xfId="28613"/>
    <cellStyle name="Normal 57 4 5 2 8" xfId="13528"/>
    <cellStyle name="Normal 57 4 5 2 8 2" xfId="38403"/>
    <cellStyle name="Normal 57 4 5 2 9" xfId="25962"/>
    <cellStyle name="Normal 57 4 5 3" xfId="1870"/>
    <cellStyle name="Normal 57 4 5 3 2" xfId="4910"/>
    <cellStyle name="Normal 57 4 5 3 2 2" xfId="9927"/>
    <cellStyle name="Normal 57 4 5 3 2 2 2" xfId="22370"/>
    <cellStyle name="Normal 57 4 5 3 2 2 2 2" xfId="47245"/>
    <cellStyle name="Normal 57 4 5 3 2 2 3" xfId="34812"/>
    <cellStyle name="Normal 57 4 5 3 2 3" xfId="17363"/>
    <cellStyle name="Normal 57 4 5 3 2 3 2" xfId="42238"/>
    <cellStyle name="Normal 57 4 5 3 2 4" xfId="29805"/>
    <cellStyle name="Normal 57 4 5 3 3" xfId="6016"/>
    <cellStyle name="Normal 57 4 5 3 3 2" xfId="11031"/>
    <cellStyle name="Normal 57 4 5 3 3 2 2" xfId="23474"/>
    <cellStyle name="Normal 57 4 5 3 3 2 2 2" xfId="48349"/>
    <cellStyle name="Normal 57 4 5 3 3 2 3" xfId="35916"/>
    <cellStyle name="Normal 57 4 5 3 3 3" xfId="18467"/>
    <cellStyle name="Normal 57 4 5 3 3 3 2" xfId="43342"/>
    <cellStyle name="Normal 57 4 5 3 3 4" xfId="30909"/>
    <cellStyle name="Normal 57 4 5 3 4" xfId="8334"/>
    <cellStyle name="Normal 57 4 5 3 4 2" xfId="20778"/>
    <cellStyle name="Normal 57 4 5 3 4 2 2" xfId="45653"/>
    <cellStyle name="Normal 57 4 5 3 4 3" xfId="33220"/>
    <cellStyle name="Normal 57 4 5 3 5" xfId="12485"/>
    <cellStyle name="Normal 57 4 5 3 5 2" xfId="24919"/>
    <cellStyle name="Normal 57 4 5 3 5 2 2" xfId="49794"/>
    <cellStyle name="Normal 57 4 5 3 5 3" xfId="37361"/>
    <cellStyle name="Normal 57 4 5 3 6" xfId="7521"/>
    <cellStyle name="Normal 57 4 5 3 6 2" xfId="19969"/>
    <cellStyle name="Normal 57 4 5 3 6 2 2" xfId="44844"/>
    <cellStyle name="Normal 57 4 5 3 6 3" xfId="32411"/>
    <cellStyle name="Normal 57 4 5 3 7" xfId="3265"/>
    <cellStyle name="Normal 57 4 5 3 7 2" xfId="15771"/>
    <cellStyle name="Normal 57 4 5 3 7 2 2" xfId="40646"/>
    <cellStyle name="Normal 57 4 5 3 7 3" xfId="28205"/>
    <cellStyle name="Normal 57 4 5 3 8" xfId="14670"/>
    <cellStyle name="Normal 57 4 5 3 8 2" xfId="39545"/>
    <cellStyle name="Normal 57 4 5 3 9" xfId="27104"/>
    <cellStyle name="Normal 57 4 5 4" xfId="2283"/>
    <cellStyle name="Normal 57 4 5 4 2" xfId="6308"/>
    <cellStyle name="Normal 57 4 5 4 2 2" xfId="11323"/>
    <cellStyle name="Normal 57 4 5 4 2 2 2" xfId="23766"/>
    <cellStyle name="Normal 57 4 5 4 2 2 2 2" xfId="48641"/>
    <cellStyle name="Normal 57 4 5 4 2 2 3" xfId="36208"/>
    <cellStyle name="Normal 57 4 5 4 2 3" xfId="18759"/>
    <cellStyle name="Normal 57 4 5 4 2 3 2" xfId="43634"/>
    <cellStyle name="Normal 57 4 5 4 2 4" xfId="31201"/>
    <cellStyle name="Normal 57 4 5 4 3" xfId="12777"/>
    <cellStyle name="Normal 57 4 5 4 3 2" xfId="25211"/>
    <cellStyle name="Normal 57 4 5 4 3 2 2" xfId="50086"/>
    <cellStyle name="Normal 57 4 5 4 3 3" xfId="37653"/>
    <cellStyle name="Normal 57 4 5 4 4" xfId="9218"/>
    <cellStyle name="Normal 57 4 5 4 4 2" xfId="21661"/>
    <cellStyle name="Normal 57 4 5 4 4 2 2" xfId="46536"/>
    <cellStyle name="Normal 57 4 5 4 4 3" xfId="34103"/>
    <cellStyle name="Normal 57 4 5 4 5" xfId="4200"/>
    <cellStyle name="Normal 57 4 5 4 5 2" xfId="16654"/>
    <cellStyle name="Normal 57 4 5 4 5 2 2" xfId="41529"/>
    <cellStyle name="Normal 57 4 5 4 5 3" xfId="29096"/>
    <cellStyle name="Normal 57 4 5 4 6" xfId="14962"/>
    <cellStyle name="Normal 57 4 5 4 6 2" xfId="39837"/>
    <cellStyle name="Normal 57 4 5 4 7" xfId="27396"/>
    <cellStyle name="Normal 57 4 5 5" xfId="1119"/>
    <cellStyle name="Normal 57 4 5 5 2" xfId="10280"/>
    <cellStyle name="Normal 57 4 5 5 2 2" xfId="22723"/>
    <cellStyle name="Normal 57 4 5 5 2 2 2" xfId="47598"/>
    <cellStyle name="Normal 57 4 5 5 2 3" xfId="35165"/>
    <cellStyle name="Normal 57 4 5 5 3" xfId="5264"/>
    <cellStyle name="Normal 57 4 5 5 3 2" xfId="17716"/>
    <cellStyle name="Normal 57 4 5 5 3 2 2" xfId="42591"/>
    <cellStyle name="Normal 57 4 5 5 3 3" xfId="30158"/>
    <cellStyle name="Normal 57 4 5 5 4" xfId="13919"/>
    <cellStyle name="Normal 57 4 5 5 4 2" xfId="38794"/>
    <cellStyle name="Normal 57 4 5 5 5" xfId="26353"/>
    <cellStyle name="Normal 57 4 5 6" xfId="7841"/>
    <cellStyle name="Normal 57 4 5 6 2" xfId="20287"/>
    <cellStyle name="Normal 57 4 5 6 2 2" xfId="45162"/>
    <cellStyle name="Normal 57 4 5 6 3" xfId="32729"/>
    <cellStyle name="Normal 57 4 5 7" xfId="11734"/>
    <cellStyle name="Normal 57 4 5 7 2" xfId="24168"/>
    <cellStyle name="Normal 57 4 5 7 2 2" xfId="49043"/>
    <cellStyle name="Normal 57 4 5 7 3" xfId="36610"/>
    <cellStyle name="Normal 57 4 5 8" xfId="6811"/>
    <cellStyle name="Normal 57 4 5 8 2" xfId="19260"/>
    <cellStyle name="Normal 57 4 5 8 2 2" xfId="44135"/>
    <cellStyle name="Normal 57 4 5 8 3" xfId="31702"/>
    <cellStyle name="Normal 57 4 5 9" xfId="2762"/>
    <cellStyle name="Normal 57 4 5 9 2" xfId="15280"/>
    <cellStyle name="Normal 57 4 5 9 2 2" xfId="40155"/>
    <cellStyle name="Normal 57 4 5 9 3" xfId="27714"/>
    <cellStyle name="Normal 57 4 5_Degree data" xfId="2487"/>
    <cellStyle name="Normal 57 4 6" xfId="222"/>
    <cellStyle name="Normal 57 4 6 10" xfId="13050"/>
    <cellStyle name="Normal 57 4 6 10 2" xfId="37925"/>
    <cellStyle name="Normal 57 4 6 11" xfId="25484"/>
    <cellStyle name="Normal 57 4 6 2" xfId="588"/>
    <cellStyle name="Normal 57 4 6 2 2" xfId="1523"/>
    <cellStyle name="Normal 57 4 6 2 2 2" xfId="9627"/>
    <cellStyle name="Normal 57 4 6 2 2 2 2" xfId="22070"/>
    <cellStyle name="Normal 57 4 6 2 2 2 2 2" xfId="46945"/>
    <cellStyle name="Normal 57 4 6 2 2 2 3" xfId="34512"/>
    <cellStyle name="Normal 57 4 6 2 2 3" xfId="4609"/>
    <cellStyle name="Normal 57 4 6 2 2 3 2" xfId="17063"/>
    <cellStyle name="Normal 57 4 6 2 2 3 2 2" xfId="41938"/>
    <cellStyle name="Normal 57 4 6 2 2 3 3" xfId="29505"/>
    <cellStyle name="Normal 57 4 6 2 2 4" xfId="14323"/>
    <cellStyle name="Normal 57 4 6 2 2 4 2" xfId="39198"/>
    <cellStyle name="Normal 57 4 6 2 2 5" xfId="26757"/>
    <cellStyle name="Normal 57 4 6 2 3" xfId="5668"/>
    <cellStyle name="Normal 57 4 6 2 3 2" xfId="10684"/>
    <cellStyle name="Normal 57 4 6 2 3 2 2" xfId="23127"/>
    <cellStyle name="Normal 57 4 6 2 3 2 2 2" xfId="48002"/>
    <cellStyle name="Normal 57 4 6 2 3 2 3" xfId="35569"/>
    <cellStyle name="Normal 57 4 6 2 3 3" xfId="18120"/>
    <cellStyle name="Normal 57 4 6 2 3 3 2" xfId="42995"/>
    <cellStyle name="Normal 57 4 6 2 3 4" xfId="30562"/>
    <cellStyle name="Normal 57 4 6 2 4" xfId="8743"/>
    <cellStyle name="Normal 57 4 6 2 4 2" xfId="21187"/>
    <cellStyle name="Normal 57 4 6 2 4 2 2" xfId="46062"/>
    <cellStyle name="Normal 57 4 6 2 4 3" xfId="33629"/>
    <cellStyle name="Normal 57 4 6 2 5" xfId="12138"/>
    <cellStyle name="Normal 57 4 6 2 5 2" xfId="24572"/>
    <cellStyle name="Normal 57 4 6 2 5 2 2" xfId="49447"/>
    <cellStyle name="Normal 57 4 6 2 5 3" xfId="37014"/>
    <cellStyle name="Normal 57 4 6 2 6" xfId="7220"/>
    <cellStyle name="Normal 57 4 6 2 6 2" xfId="19669"/>
    <cellStyle name="Normal 57 4 6 2 6 2 2" xfId="44544"/>
    <cellStyle name="Normal 57 4 6 2 6 3" xfId="32111"/>
    <cellStyle name="Normal 57 4 6 2 7" xfId="3674"/>
    <cellStyle name="Normal 57 4 6 2 7 2" xfId="16180"/>
    <cellStyle name="Normal 57 4 6 2 7 2 2" xfId="41055"/>
    <cellStyle name="Normal 57 4 6 2 7 3" xfId="28614"/>
    <cellStyle name="Normal 57 4 6 2 8" xfId="13397"/>
    <cellStyle name="Normal 57 4 6 2 8 2" xfId="38272"/>
    <cellStyle name="Normal 57 4 6 2 9" xfId="25831"/>
    <cellStyle name="Normal 57 4 6 3" xfId="1871"/>
    <cellStyle name="Normal 57 4 6 3 2" xfId="4779"/>
    <cellStyle name="Normal 57 4 6 3 2 2" xfId="9796"/>
    <cellStyle name="Normal 57 4 6 3 2 2 2" xfId="22239"/>
    <cellStyle name="Normal 57 4 6 3 2 2 2 2" xfId="47114"/>
    <cellStyle name="Normal 57 4 6 3 2 2 3" xfId="34681"/>
    <cellStyle name="Normal 57 4 6 3 2 3" xfId="17232"/>
    <cellStyle name="Normal 57 4 6 3 2 3 2" xfId="42107"/>
    <cellStyle name="Normal 57 4 6 3 2 4" xfId="29674"/>
    <cellStyle name="Normal 57 4 6 3 3" xfId="6017"/>
    <cellStyle name="Normal 57 4 6 3 3 2" xfId="11032"/>
    <cellStyle name="Normal 57 4 6 3 3 2 2" xfId="23475"/>
    <cellStyle name="Normal 57 4 6 3 3 2 2 2" xfId="48350"/>
    <cellStyle name="Normal 57 4 6 3 3 2 3" xfId="35917"/>
    <cellStyle name="Normal 57 4 6 3 3 3" xfId="18468"/>
    <cellStyle name="Normal 57 4 6 3 3 3 2" xfId="43343"/>
    <cellStyle name="Normal 57 4 6 3 3 4" xfId="30910"/>
    <cellStyle name="Normal 57 4 6 3 4" xfId="8882"/>
    <cellStyle name="Normal 57 4 6 3 4 2" xfId="21325"/>
    <cellStyle name="Normal 57 4 6 3 4 2 2" xfId="46200"/>
    <cellStyle name="Normal 57 4 6 3 4 3" xfId="33767"/>
    <cellStyle name="Normal 57 4 6 3 5" xfId="12486"/>
    <cellStyle name="Normal 57 4 6 3 5 2" xfId="24920"/>
    <cellStyle name="Normal 57 4 6 3 5 2 2" xfId="49795"/>
    <cellStyle name="Normal 57 4 6 3 5 3" xfId="37362"/>
    <cellStyle name="Normal 57 4 6 3 6" xfId="7390"/>
    <cellStyle name="Normal 57 4 6 3 6 2" xfId="19838"/>
    <cellStyle name="Normal 57 4 6 3 6 2 2" xfId="44713"/>
    <cellStyle name="Normal 57 4 6 3 6 3" xfId="32280"/>
    <cellStyle name="Normal 57 4 6 3 7" xfId="3864"/>
    <cellStyle name="Normal 57 4 6 3 7 2" xfId="16318"/>
    <cellStyle name="Normal 57 4 6 3 7 2 2" xfId="41193"/>
    <cellStyle name="Normal 57 4 6 3 7 3" xfId="28760"/>
    <cellStyle name="Normal 57 4 6 3 8" xfId="14671"/>
    <cellStyle name="Normal 57 4 6 3 8 2" xfId="39546"/>
    <cellStyle name="Normal 57 4 6 3 9" xfId="27105"/>
    <cellStyle name="Normal 57 4 6 4" xfId="2140"/>
    <cellStyle name="Normal 57 4 6 4 2" xfId="6177"/>
    <cellStyle name="Normal 57 4 6 4 2 2" xfId="11192"/>
    <cellStyle name="Normal 57 4 6 4 2 2 2" xfId="23635"/>
    <cellStyle name="Normal 57 4 6 4 2 2 2 2" xfId="48510"/>
    <cellStyle name="Normal 57 4 6 4 2 2 3" xfId="36077"/>
    <cellStyle name="Normal 57 4 6 4 2 3" xfId="18628"/>
    <cellStyle name="Normal 57 4 6 4 2 3 2" xfId="43503"/>
    <cellStyle name="Normal 57 4 6 4 2 4" xfId="31070"/>
    <cellStyle name="Normal 57 4 6 4 3" xfId="12646"/>
    <cellStyle name="Normal 57 4 6 4 3 2" xfId="25080"/>
    <cellStyle name="Normal 57 4 6 4 3 2 2" xfId="49955"/>
    <cellStyle name="Normal 57 4 6 4 3 3" xfId="37522"/>
    <cellStyle name="Normal 57 4 6 4 4" xfId="9087"/>
    <cellStyle name="Normal 57 4 6 4 4 2" xfId="21530"/>
    <cellStyle name="Normal 57 4 6 4 4 2 2" xfId="46405"/>
    <cellStyle name="Normal 57 4 6 4 4 3" xfId="33972"/>
    <cellStyle name="Normal 57 4 6 4 5" xfId="4069"/>
    <cellStyle name="Normal 57 4 6 4 5 2" xfId="16523"/>
    <cellStyle name="Normal 57 4 6 4 5 2 2" xfId="41398"/>
    <cellStyle name="Normal 57 4 6 4 5 3" xfId="28965"/>
    <cellStyle name="Normal 57 4 6 4 6" xfId="14831"/>
    <cellStyle name="Normal 57 4 6 4 6 2" xfId="39706"/>
    <cellStyle name="Normal 57 4 6 4 7" xfId="27265"/>
    <cellStyle name="Normal 57 4 6 5" xfId="988"/>
    <cellStyle name="Normal 57 4 6 5 2" xfId="10147"/>
    <cellStyle name="Normal 57 4 6 5 2 2" xfId="22590"/>
    <cellStyle name="Normal 57 4 6 5 2 2 2" xfId="47465"/>
    <cellStyle name="Normal 57 4 6 5 2 3" xfId="35032"/>
    <cellStyle name="Normal 57 4 6 5 3" xfId="5131"/>
    <cellStyle name="Normal 57 4 6 5 3 2" xfId="17583"/>
    <cellStyle name="Normal 57 4 6 5 3 2 2" xfId="42458"/>
    <cellStyle name="Normal 57 4 6 5 3 3" xfId="30025"/>
    <cellStyle name="Normal 57 4 6 5 4" xfId="13788"/>
    <cellStyle name="Normal 57 4 6 5 4 2" xfId="38663"/>
    <cellStyle name="Normal 57 4 6 5 5" xfId="26222"/>
    <cellStyle name="Normal 57 4 6 6" xfId="8203"/>
    <cellStyle name="Normal 57 4 6 6 2" xfId="20647"/>
    <cellStyle name="Normal 57 4 6 6 2 2" xfId="45522"/>
    <cellStyle name="Normal 57 4 6 6 3" xfId="33089"/>
    <cellStyle name="Normal 57 4 6 7" xfId="11603"/>
    <cellStyle name="Normal 57 4 6 7 2" xfId="24037"/>
    <cellStyle name="Normal 57 4 6 7 2 2" xfId="48912"/>
    <cellStyle name="Normal 57 4 6 7 3" xfId="36479"/>
    <cellStyle name="Normal 57 4 6 8" xfId="6680"/>
    <cellStyle name="Normal 57 4 6 8 2" xfId="19129"/>
    <cellStyle name="Normal 57 4 6 8 2 2" xfId="44004"/>
    <cellStyle name="Normal 57 4 6 8 3" xfId="31571"/>
    <cellStyle name="Normal 57 4 6 9" xfId="3134"/>
    <cellStyle name="Normal 57 4 6 9 2" xfId="15640"/>
    <cellStyle name="Normal 57 4 6 9 2 2" xfId="40515"/>
    <cellStyle name="Normal 57 4 6 9 3" xfId="28074"/>
    <cellStyle name="Normal 57 4 6_Degree data" xfId="2488"/>
    <cellStyle name="Normal 57 4 7" xfId="544"/>
    <cellStyle name="Normal 57 4 7 2" xfId="1513"/>
    <cellStyle name="Normal 57 4 7 2 2" xfId="9617"/>
    <cellStyle name="Normal 57 4 7 2 2 2" xfId="22060"/>
    <cellStyle name="Normal 57 4 7 2 2 2 2" xfId="46935"/>
    <cellStyle name="Normal 57 4 7 2 2 3" xfId="34502"/>
    <cellStyle name="Normal 57 4 7 2 3" xfId="4599"/>
    <cellStyle name="Normal 57 4 7 2 3 2" xfId="17053"/>
    <cellStyle name="Normal 57 4 7 2 3 2 2" xfId="41928"/>
    <cellStyle name="Normal 57 4 7 2 3 3" xfId="29495"/>
    <cellStyle name="Normal 57 4 7 2 4" xfId="14313"/>
    <cellStyle name="Normal 57 4 7 2 4 2" xfId="39188"/>
    <cellStyle name="Normal 57 4 7 2 5" xfId="26747"/>
    <cellStyle name="Normal 57 4 7 3" xfId="5658"/>
    <cellStyle name="Normal 57 4 7 3 2" xfId="10674"/>
    <cellStyle name="Normal 57 4 7 3 2 2" xfId="23117"/>
    <cellStyle name="Normal 57 4 7 3 2 2 2" xfId="47992"/>
    <cellStyle name="Normal 57 4 7 3 2 3" xfId="35559"/>
    <cellStyle name="Normal 57 4 7 3 3" xfId="18110"/>
    <cellStyle name="Normal 57 4 7 3 3 2" xfId="42985"/>
    <cellStyle name="Normal 57 4 7 3 4" xfId="30552"/>
    <cellStyle name="Normal 57 4 7 4" xfId="8733"/>
    <cellStyle name="Normal 57 4 7 4 2" xfId="21177"/>
    <cellStyle name="Normal 57 4 7 4 2 2" xfId="46052"/>
    <cellStyle name="Normal 57 4 7 4 3" xfId="33619"/>
    <cellStyle name="Normal 57 4 7 5" xfId="12128"/>
    <cellStyle name="Normal 57 4 7 5 2" xfId="24562"/>
    <cellStyle name="Normal 57 4 7 5 2 2" xfId="49437"/>
    <cellStyle name="Normal 57 4 7 5 3" xfId="37004"/>
    <cellStyle name="Normal 57 4 7 6" xfId="7210"/>
    <cellStyle name="Normal 57 4 7 6 2" xfId="19659"/>
    <cellStyle name="Normal 57 4 7 6 2 2" xfId="44534"/>
    <cellStyle name="Normal 57 4 7 6 3" xfId="32101"/>
    <cellStyle name="Normal 57 4 7 7" xfId="3664"/>
    <cellStyle name="Normal 57 4 7 7 2" xfId="16170"/>
    <cellStyle name="Normal 57 4 7 7 2 2" xfId="41045"/>
    <cellStyle name="Normal 57 4 7 7 3" xfId="28604"/>
    <cellStyle name="Normal 57 4 7 8" xfId="13354"/>
    <cellStyle name="Normal 57 4 7 8 2" xfId="38229"/>
    <cellStyle name="Normal 57 4 7 9" xfId="25788"/>
    <cellStyle name="Normal 57 4 8" xfId="1861"/>
    <cellStyle name="Normal 57 4 8 2" xfId="4736"/>
    <cellStyle name="Normal 57 4 8 2 2" xfId="9753"/>
    <cellStyle name="Normal 57 4 8 2 2 2" xfId="22196"/>
    <cellStyle name="Normal 57 4 8 2 2 2 2" xfId="47071"/>
    <cellStyle name="Normal 57 4 8 2 2 3" xfId="34638"/>
    <cellStyle name="Normal 57 4 8 2 3" xfId="17189"/>
    <cellStyle name="Normal 57 4 8 2 3 2" xfId="42064"/>
    <cellStyle name="Normal 57 4 8 2 4" xfId="29631"/>
    <cellStyle name="Normal 57 4 8 3" xfId="6007"/>
    <cellStyle name="Normal 57 4 8 3 2" xfId="11022"/>
    <cellStyle name="Normal 57 4 8 3 2 2" xfId="23465"/>
    <cellStyle name="Normal 57 4 8 3 2 2 2" xfId="48340"/>
    <cellStyle name="Normal 57 4 8 3 2 3" xfId="35907"/>
    <cellStyle name="Normal 57 4 8 3 3" xfId="18458"/>
    <cellStyle name="Normal 57 4 8 3 3 2" xfId="43333"/>
    <cellStyle name="Normal 57 4 8 3 4" xfId="30900"/>
    <cellStyle name="Normal 57 4 8 4" xfId="8014"/>
    <cellStyle name="Normal 57 4 8 4 2" xfId="20460"/>
    <cellStyle name="Normal 57 4 8 4 2 2" xfId="45335"/>
    <cellStyle name="Normal 57 4 8 4 3" xfId="32902"/>
    <cellStyle name="Normal 57 4 8 5" xfId="12476"/>
    <cellStyle name="Normal 57 4 8 5 2" xfId="24910"/>
    <cellStyle name="Normal 57 4 8 5 2 2" xfId="49785"/>
    <cellStyle name="Normal 57 4 8 5 3" xfId="37352"/>
    <cellStyle name="Normal 57 4 8 6" xfId="7347"/>
    <cellStyle name="Normal 57 4 8 6 2" xfId="19795"/>
    <cellStyle name="Normal 57 4 8 6 2 2" xfId="44670"/>
    <cellStyle name="Normal 57 4 8 6 3" xfId="32237"/>
    <cellStyle name="Normal 57 4 8 7" xfId="2938"/>
    <cellStyle name="Normal 57 4 8 7 2" xfId="15453"/>
    <cellStyle name="Normal 57 4 8 7 2 2" xfId="40328"/>
    <cellStyle name="Normal 57 4 8 7 3" xfId="27887"/>
    <cellStyle name="Normal 57 4 8 8" xfId="14661"/>
    <cellStyle name="Normal 57 4 8 8 2" xfId="39536"/>
    <cellStyle name="Normal 57 4 8 9" xfId="27095"/>
    <cellStyle name="Normal 57 4 9" xfId="2069"/>
    <cellStyle name="Normal 57 4 9 2" xfId="6134"/>
    <cellStyle name="Normal 57 4 9 2 2" xfId="11149"/>
    <cellStyle name="Normal 57 4 9 2 2 2" xfId="23592"/>
    <cellStyle name="Normal 57 4 9 2 2 2 2" xfId="48467"/>
    <cellStyle name="Normal 57 4 9 2 2 3" xfId="36034"/>
    <cellStyle name="Normal 57 4 9 2 3" xfId="18585"/>
    <cellStyle name="Normal 57 4 9 2 3 2" xfId="43460"/>
    <cellStyle name="Normal 57 4 9 2 4" xfId="31027"/>
    <cellStyle name="Normal 57 4 9 3" xfId="12603"/>
    <cellStyle name="Normal 57 4 9 3 2" xfId="25037"/>
    <cellStyle name="Normal 57 4 9 3 2 2" xfId="49912"/>
    <cellStyle name="Normal 57 4 9 3 3" xfId="37479"/>
    <cellStyle name="Normal 57 4 9 4" xfId="8900"/>
    <cellStyle name="Normal 57 4 9 4 2" xfId="21343"/>
    <cellStyle name="Normal 57 4 9 4 2 2" xfId="46218"/>
    <cellStyle name="Normal 57 4 9 4 3" xfId="33785"/>
    <cellStyle name="Normal 57 4 9 5" xfId="3882"/>
    <cellStyle name="Normal 57 4 9 5 2" xfId="16336"/>
    <cellStyle name="Normal 57 4 9 5 2 2" xfId="41211"/>
    <cellStyle name="Normal 57 4 9 5 3" xfId="28778"/>
    <cellStyle name="Normal 57 4 9 6" xfId="14788"/>
    <cellStyle name="Normal 57 4 9 6 2" xfId="39663"/>
    <cellStyle name="Normal 57 4 9 7" xfId="27222"/>
    <cellStyle name="Normal 57 4_Degree data" xfId="2478"/>
    <cellStyle name="Normal 57 5" xfId="161"/>
    <cellStyle name="Normal 57 5 10" xfId="959"/>
    <cellStyle name="Normal 57 5 10 2" xfId="11574"/>
    <cellStyle name="Normal 57 5 10 2 2" xfId="24008"/>
    <cellStyle name="Normal 57 5 10 2 2 2" xfId="48883"/>
    <cellStyle name="Normal 57 5 10 2 3" xfId="36450"/>
    <cellStyle name="Normal 57 5 10 3" xfId="10118"/>
    <cellStyle name="Normal 57 5 10 3 2" xfId="22561"/>
    <cellStyle name="Normal 57 5 10 3 2 2" xfId="47436"/>
    <cellStyle name="Normal 57 5 10 3 3" xfId="35003"/>
    <cellStyle name="Normal 57 5 10 4" xfId="5102"/>
    <cellStyle name="Normal 57 5 10 4 2" xfId="17554"/>
    <cellStyle name="Normal 57 5 10 4 2 2" xfId="42429"/>
    <cellStyle name="Normal 57 5 10 4 3" xfId="29996"/>
    <cellStyle name="Normal 57 5 10 5" xfId="13759"/>
    <cellStyle name="Normal 57 5 10 5 2" xfId="38634"/>
    <cellStyle name="Normal 57 5 10 6" xfId="26193"/>
    <cellStyle name="Normal 57 5 11" xfId="929"/>
    <cellStyle name="Normal 57 5 11 2" xfId="7726"/>
    <cellStyle name="Normal 57 5 11 2 2" xfId="20172"/>
    <cellStyle name="Normal 57 5 11 2 2 2" xfId="45047"/>
    <cellStyle name="Normal 57 5 11 2 3" xfId="32614"/>
    <cellStyle name="Normal 57 5 11 3" xfId="13729"/>
    <cellStyle name="Normal 57 5 11 3 2" xfId="38604"/>
    <cellStyle name="Normal 57 5 11 4" xfId="26163"/>
    <cellStyle name="Normal 57 5 12" xfId="11544"/>
    <cellStyle name="Normal 57 5 12 2" xfId="23978"/>
    <cellStyle name="Normal 57 5 12 2 2" xfId="48853"/>
    <cellStyle name="Normal 57 5 12 3" xfId="36420"/>
    <cellStyle name="Normal 57 5 13" xfId="6491"/>
    <cellStyle name="Normal 57 5 13 2" xfId="18940"/>
    <cellStyle name="Normal 57 5 13 2 2" xfId="43815"/>
    <cellStyle name="Normal 57 5 13 3" xfId="31382"/>
    <cellStyle name="Normal 57 5 14" xfId="2647"/>
    <cellStyle name="Normal 57 5 14 2" xfId="15165"/>
    <cellStyle name="Normal 57 5 14 2 2" xfId="40040"/>
    <cellStyle name="Normal 57 5 14 3" xfId="27599"/>
    <cellStyle name="Normal 57 5 15" xfId="12991"/>
    <cellStyle name="Normal 57 5 15 2" xfId="37866"/>
    <cellStyle name="Normal 57 5 16" xfId="25425"/>
    <cellStyle name="Normal 57 5 2" xfId="191"/>
    <cellStyle name="Normal 57 5 2 10" xfId="11676"/>
    <cellStyle name="Normal 57 5 2 10 2" xfId="24110"/>
    <cellStyle name="Normal 57 5 2 10 2 2" xfId="48985"/>
    <cellStyle name="Normal 57 5 2 10 3" xfId="36552"/>
    <cellStyle name="Normal 57 5 2 11" xfId="6536"/>
    <cellStyle name="Normal 57 5 2 11 2" xfId="18985"/>
    <cellStyle name="Normal 57 5 2 11 2 2" xfId="43860"/>
    <cellStyle name="Normal 57 5 2 11 3" xfId="31427"/>
    <cellStyle name="Normal 57 5 2 12" xfId="2704"/>
    <cellStyle name="Normal 57 5 2 12 2" xfId="15222"/>
    <cellStyle name="Normal 57 5 2 12 2 2" xfId="40097"/>
    <cellStyle name="Normal 57 5 2 12 3" xfId="27656"/>
    <cellStyle name="Normal 57 5 2 13" xfId="13021"/>
    <cellStyle name="Normal 57 5 2 13 2" xfId="37896"/>
    <cellStyle name="Normal 57 5 2 14" xfId="25455"/>
    <cellStyle name="Normal 57 5 2 2" xfId="514"/>
    <cellStyle name="Normal 57 5 2 2 10" xfId="2908"/>
    <cellStyle name="Normal 57 5 2 2 10 2" xfId="15426"/>
    <cellStyle name="Normal 57 5 2 2 10 2 2" xfId="40301"/>
    <cellStyle name="Normal 57 5 2 2 10 3" xfId="27860"/>
    <cellStyle name="Normal 57 5 2 2 11" xfId="13327"/>
    <cellStyle name="Normal 57 5 2 2 11 2" xfId="38202"/>
    <cellStyle name="Normal 57 5 2 2 12" xfId="25761"/>
    <cellStyle name="Normal 57 5 2 2 2" xfId="873"/>
    <cellStyle name="Normal 57 5 2 2 2 2" xfId="1526"/>
    <cellStyle name="Normal 57 5 2 2 2 2 2" xfId="9364"/>
    <cellStyle name="Normal 57 5 2 2 2 2 2 2" xfId="21807"/>
    <cellStyle name="Normal 57 5 2 2 2 2 2 2 2" xfId="46682"/>
    <cellStyle name="Normal 57 5 2 2 2 2 2 3" xfId="34249"/>
    <cellStyle name="Normal 57 5 2 2 2 2 3" xfId="4346"/>
    <cellStyle name="Normal 57 5 2 2 2 2 3 2" xfId="16800"/>
    <cellStyle name="Normal 57 5 2 2 2 2 3 2 2" xfId="41675"/>
    <cellStyle name="Normal 57 5 2 2 2 2 3 3" xfId="29242"/>
    <cellStyle name="Normal 57 5 2 2 2 2 4" xfId="14326"/>
    <cellStyle name="Normal 57 5 2 2 2 2 4 2" xfId="39201"/>
    <cellStyle name="Normal 57 5 2 2 2 2 5" xfId="26760"/>
    <cellStyle name="Normal 57 5 2 2 2 3" xfId="5671"/>
    <cellStyle name="Normal 57 5 2 2 2 3 2" xfId="10687"/>
    <cellStyle name="Normal 57 5 2 2 2 3 2 2" xfId="23130"/>
    <cellStyle name="Normal 57 5 2 2 2 3 2 2 2" xfId="48005"/>
    <cellStyle name="Normal 57 5 2 2 2 3 2 3" xfId="35572"/>
    <cellStyle name="Normal 57 5 2 2 2 3 3" xfId="18123"/>
    <cellStyle name="Normal 57 5 2 2 2 3 3 2" xfId="42998"/>
    <cellStyle name="Normal 57 5 2 2 2 3 4" xfId="30565"/>
    <cellStyle name="Normal 57 5 2 2 2 4" xfId="8480"/>
    <cellStyle name="Normal 57 5 2 2 2 4 2" xfId="20924"/>
    <cellStyle name="Normal 57 5 2 2 2 4 2 2" xfId="45799"/>
    <cellStyle name="Normal 57 5 2 2 2 4 3" xfId="33366"/>
    <cellStyle name="Normal 57 5 2 2 2 5" xfId="12141"/>
    <cellStyle name="Normal 57 5 2 2 2 5 2" xfId="24575"/>
    <cellStyle name="Normal 57 5 2 2 2 5 2 2" xfId="49450"/>
    <cellStyle name="Normal 57 5 2 2 2 5 3" xfId="37017"/>
    <cellStyle name="Normal 57 5 2 2 2 6" xfId="6957"/>
    <cellStyle name="Normal 57 5 2 2 2 6 2" xfId="19406"/>
    <cellStyle name="Normal 57 5 2 2 2 6 2 2" xfId="44281"/>
    <cellStyle name="Normal 57 5 2 2 2 6 3" xfId="31848"/>
    <cellStyle name="Normal 57 5 2 2 2 7" xfId="3411"/>
    <cellStyle name="Normal 57 5 2 2 2 7 2" xfId="15917"/>
    <cellStyle name="Normal 57 5 2 2 2 7 2 2" xfId="40792"/>
    <cellStyle name="Normal 57 5 2 2 2 7 3" xfId="28351"/>
    <cellStyle name="Normal 57 5 2 2 2 8" xfId="13674"/>
    <cellStyle name="Normal 57 5 2 2 2 8 2" xfId="38549"/>
    <cellStyle name="Normal 57 5 2 2 2 9" xfId="26108"/>
    <cellStyle name="Normal 57 5 2 2 3" xfId="1874"/>
    <cellStyle name="Normal 57 5 2 2 3 2" xfId="4612"/>
    <cellStyle name="Normal 57 5 2 2 3 2 2" xfId="9630"/>
    <cellStyle name="Normal 57 5 2 2 3 2 2 2" xfId="22073"/>
    <cellStyle name="Normal 57 5 2 2 3 2 2 2 2" xfId="46948"/>
    <cellStyle name="Normal 57 5 2 2 3 2 2 3" xfId="34515"/>
    <cellStyle name="Normal 57 5 2 2 3 2 3" xfId="17066"/>
    <cellStyle name="Normal 57 5 2 2 3 2 3 2" xfId="41941"/>
    <cellStyle name="Normal 57 5 2 2 3 2 4" xfId="29508"/>
    <cellStyle name="Normal 57 5 2 2 3 3" xfId="6020"/>
    <cellStyle name="Normal 57 5 2 2 3 3 2" xfId="11035"/>
    <cellStyle name="Normal 57 5 2 2 3 3 2 2" xfId="23478"/>
    <cellStyle name="Normal 57 5 2 2 3 3 2 2 2" xfId="48353"/>
    <cellStyle name="Normal 57 5 2 2 3 3 2 3" xfId="35920"/>
    <cellStyle name="Normal 57 5 2 2 3 3 3" xfId="18471"/>
    <cellStyle name="Normal 57 5 2 2 3 3 3 2" xfId="43346"/>
    <cellStyle name="Normal 57 5 2 2 3 3 4" xfId="30913"/>
    <cellStyle name="Normal 57 5 2 2 3 4" xfId="8746"/>
    <cellStyle name="Normal 57 5 2 2 3 4 2" xfId="21190"/>
    <cellStyle name="Normal 57 5 2 2 3 4 2 2" xfId="46065"/>
    <cellStyle name="Normal 57 5 2 2 3 4 3" xfId="33632"/>
    <cellStyle name="Normal 57 5 2 2 3 5" xfId="12489"/>
    <cellStyle name="Normal 57 5 2 2 3 5 2" xfId="24923"/>
    <cellStyle name="Normal 57 5 2 2 3 5 2 2" xfId="49798"/>
    <cellStyle name="Normal 57 5 2 2 3 5 3" xfId="37365"/>
    <cellStyle name="Normal 57 5 2 2 3 6" xfId="7223"/>
    <cellStyle name="Normal 57 5 2 2 3 6 2" xfId="19672"/>
    <cellStyle name="Normal 57 5 2 2 3 6 2 2" xfId="44547"/>
    <cellStyle name="Normal 57 5 2 2 3 6 3" xfId="32114"/>
    <cellStyle name="Normal 57 5 2 2 3 7" xfId="3677"/>
    <cellStyle name="Normal 57 5 2 2 3 7 2" xfId="16183"/>
    <cellStyle name="Normal 57 5 2 2 3 7 2 2" xfId="41058"/>
    <cellStyle name="Normal 57 5 2 2 3 7 3" xfId="28617"/>
    <cellStyle name="Normal 57 5 2 2 3 8" xfId="14674"/>
    <cellStyle name="Normal 57 5 2 2 3 8 2" xfId="39549"/>
    <cellStyle name="Normal 57 5 2 2 3 9" xfId="27108"/>
    <cellStyle name="Normal 57 5 2 2 4" xfId="2432"/>
    <cellStyle name="Normal 57 5 2 2 4 2" xfId="5056"/>
    <cellStyle name="Normal 57 5 2 2 4 2 2" xfId="10073"/>
    <cellStyle name="Normal 57 5 2 2 4 2 2 2" xfId="22516"/>
    <cellStyle name="Normal 57 5 2 2 4 2 2 2 2" xfId="47391"/>
    <cellStyle name="Normal 57 5 2 2 4 2 2 3" xfId="34958"/>
    <cellStyle name="Normal 57 5 2 2 4 2 3" xfId="17509"/>
    <cellStyle name="Normal 57 5 2 2 4 2 3 2" xfId="42384"/>
    <cellStyle name="Normal 57 5 2 2 4 2 4" xfId="29951"/>
    <cellStyle name="Normal 57 5 2 2 4 3" xfId="6454"/>
    <cellStyle name="Normal 57 5 2 2 4 3 2" xfId="11469"/>
    <cellStyle name="Normal 57 5 2 2 4 3 2 2" xfId="23912"/>
    <cellStyle name="Normal 57 5 2 2 4 3 2 2 2" xfId="48787"/>
    <cellStyle name="Normal 57 5 2 2 4 3 2 3" xfId="36354"/>
    <cellStyle name="Normal 57 5 2 2 4 3 3" xfId="18905"/>
    <cellStyle name="Normal 57 5 2 2 4 3 3 2" xfId="43780"/>
    <cellStyle name="Normal 57 5 2 2 4 3 4" xfId="31347"/>
    <cellStyle name="Normal 57 5 2 2 4 4" xfId="8161"/>
    <cellStyle name="Normal 57 5 2 2 4 4 2" xfId="20607"/>
    <cellStyle name="Normal 57 5 2 2 4 4 2 2" xfId="45482"/>
    <cellStyle name="Normal 57 5 2 2 4 4 3" xfId="33049"/>
    <cellStyle name="Normal 57 5 2 2 4 5" xfId="12923"/>
    <cellStyle name="Normal 57 5 2 2 4 5 2" xfId="25357"/>
    <cellStyle name="Normal 57 5 2 2 4 5 2 2" xfId="50232"/>
    <cellStyle name="Normal 57 5 2 2 4 5 3" xfId="37799"/>
    <cellStyle name="Normal 57 5 2 2 4 6" xfId="7667"/>
    <cellStyle name="Normal 57 5 2 2 4 6 2" xfId="20115"/>
    <cellStyle name="Normal 57 5 2 2 4 6 2 2" xfId="44990"/>
    <cellStyle name="Normal 57 5 2 2 4 6 3" xfId="32557"/>
    <cellStyle name="Normal 57 5 2 2 4 7" xfId="3091"/>
    <cellStyle name="Normal 57 5 2 2 4 7 2" xfId="15600"/>
    <cellStyle name="Normal 57 5 2 2 4 7 2 2" xfId="40475"/>
    <cellStyle name="Normal 57 5 2 2 4 7 3" xfId="28034"/>
    <cellStyle name="Normal 57 5 2 2 4 8" xfId="15108"/>
    <cellStyle name="Normal 57 5 2 2 4 8 2" xfId="39983"/>
    <cellStyle name="Normal 57 5 2 2 4 9" xfId="27542"/>
    <cellStyle name="Normal 57 5 2 2 5" xfId="1265"/>
    <cellStyle name="Normal 57 5 2 2 5 2" xfId="9047"/>
    <cellStyle name="Normal 57 5 2 2 5 2 2" xfId="21490"/>
    <cellStyle name="Normal 57 5 2 2 5 2 2 2" xfId="46365"/>
    <cellStyle name="Normal 57 5 2 2 5 2 3" xfId="33932"/>
    <cellStyle name="Normal 57 5 2 2 5 3" xfId="4029"/>
    <cellStyle name="Normal 57 5 2 2 5 3 2" xfId="16483"/>
    <cellStyle name="Normal 57 5 2 2 5 3 2 2" xfId="41358"/>
    <cellStyle name="Normal 57 5 2 2 5 3 3" xfId="28925"/>
    <cellStyle name="Normal 57 5 2 2 5 4" xfId="14065"/>
    <cellStyle name="Normal 57 5 2 2 5 4 2" xfId="38940"/>
    <cellStyle name="Normal 57 5 2 2 5 5" xfId="26499"/>
    <cellStyle name="Normal 57 5 2 2 6" xfId="5410"/>
    <cellStyle name="Normal 57 5 2 2 6 2" xfId="10426"/>
    <cellStyle name="Normal 57 5 2 2 6 2 2" xfId="22869"/>
    <cellStyle name="Normal 57 5 2 2 6 2 2 2" xfId="47744"/>
    <cellStyle name="Normal 57 5 2 2 6 2 3" xfId="35311"/>
    <cellStyle name="Normal 57 5 2 2 6 3" xfId="17862"/>
    <cellStyle name="Normal 57 5 2 2 6 3 2" xfId="42737"/>
    <cellStyle name="Normal 57 5 2 2 6 4" xfId="30304"/>
    <cellStyle name="Normal 57 5 2 2 7" xfId="7987"/>
    <cellStyle name="Normal 57 5 2 2 7 2" xfId="20433"/>
    <cellStyle name="Normal 57 5 2 2 7 2 2" xfId="45308"/>
    <cellStyle name="Normal 57 5 2 2 7 3" xfId="32875"/>
    <cellStyle name="Normal 57 5 2 2 8" xfId="11880"/>
    <cellStyle name="Normal 57 5 2 2 8 2" xfId="24314"/>
    <cellStyle name="Normal 57 5 2 2 8 2 2" xfId="49189"/>
    <cellStyle name="Normal 57 5 2 2 8 3" xfId="36756"/>
    <cellStyle name="Normal 57 5 2 2 9" xfId="6640"/>
    <cellStyle name="Normal 57 5 2 2 9 2" xfId="19089"/>
    <cellStyle name="Normal 57 5 2 2 9 2 2" xfId="43964"/>
    <cellStyle name="Normal 57 5 2 2 9 3" xfId="31531"/>
    <cellStyle name="Normal 57 5 2 2_Degree data" xfId="2491"/>
    <cellStyle name="Normal 57 5 2 3" xfId="407"/>
    <cellStyle name="Normal 57 5 2 3 10" xfId="13223"/>
    <cellStyle name="Normal 57 5 2 3 10 2" xfId="38098"/>
    <cellStyle name="Normal 57 5 2 3 11" xfId="25657"/>
    <cellStyle name="Normal 57 5 2 3 2" xfId="767"/>
    <cellStyle name="Normal 57 5 2 3 2 2" xfId="1527"/>
    <cellStyle name="Normal 57 5 2 3 2 2 2" xfId="9631"/>
    <cellStyle name="Normal 57 5 2 3 2 2 2 2" xfId="22074"/>
    <cellStyle name="Normal 57 5 2 3 2 2 2 2 2" xfId="46949"/>
    <cellStyle name="Normal 57 5 2 3 2 2 2 3" xfId="34516"/>
    <cellStyle name="Normal 57 5 2 3 2 2 3" xfId="4613"/>
    <cellStyle name="Normal 57 5 2 3 2 2 3 2" xfId="17067"/>
    <cellStyle name="Normal 57 5 2 3 2 2 3 2 2" xfId="41942"/>
    <cellStyle name="Normal 57 5 2 3 2 2 3 3" xfId="29509"/>
    <cellStyle name="Normal 57 5 2 3 2 2 4" xfId="14327"/>
    <cellStyle name="Normal 57 5 2 3 2 2 4 2" xfId="39202"/>
    <cellStyle name="Normal 57 5 2 3 2 2 5" xfId="26761"/>
    <cellStyle name="Normal 57 5 2 3 2 3" xfId="5672"/>
    <cellStyle name="Normal 57 5 2 3 2 3 2" xfId="10688"/>
    <cellStyle name="Normal 57 5 2 3 2 3 2 2" xfId="23131"/>
    <cellStyle name="Normal 57 5 2 3 2 3 2 2 2" xfId="48006"/>
    <cellStyle name="Normal 57 5 2 3 2 3 2 3" xfId="35573"/>
    <cellStyle name="Normal 57 5 2 3 2 3 3" xfId="18124"/>
    <cellStyle name="Normal 57 5 2 3 2 3 3 2" xfId="42999"/>
    <cellStyle name="Normal 57 5 2 3 2 3 4" xfId="30566"/>
    <cellStyle name="Normal 57 5 2 3 2 4" xfId="8747"/>
    <cellStyle name="Normal 57 5 2 3 2 4 2" xfId="21191"/>
    <cellStyle name="Normal 57 5 2 3 2 4 2 2" xfId="46066"/>
    <cellStyle name="Normal 57 5 2 3 2 4 3" xfId="33633"/>
    <cellStyle name="Normal 57 5 2 3 2 5" xfId="12142"/>
    <cellStyle name="Normal 57 5 2 3 2 5 2" xfId="24576"/>
    <cellStyle name="Normal 57 5 2 3 2 5 2 2" xfId="49451"/>
    <cellStyle name="Normal 57 5 2 3 2 5 3" xfId="37018"/>
    <cellStyle name="Normal 57 5 2 3 2 6" xfId="7224"/>
    <cellStyle name="Normal 57 5 2 3 2 6 2" xfId="19673"/>
    <cellStyle name="Normal 57 5 2 3 2 6 2 2" xfId="44548"/>
    <cellStyle name="Normal 57 5 2 3 2 6 3" xfId="32115"/>
    <cellStyle name="Normal 57 5 2 3 2 7" xfId="3678"/>
    <cellStyle name="Normal 57 5 2 3 2 7 2" xfId="16184"/>
    <cellStyle name="Normal 57 5 2 3 2 7 2 2" xfId="41059"/>
    <cellStyle name="Normal 57 5 2 3 2 7 3" xfId="28618"/>
    <cellStyle name="Normal 57 5 2 3 2 8" xfId="13570"/>
    <cellStyle name="Normal 57 5 2 3 2 8 2" xfId="38445"/>
    <cellStyle name="Normal 57 5 2 3 2 9" xfId="26004"/>
    <cellStyle name="Normal 57 5 2 3 3" xfId="1875"/>
    <cellStyle name="Normal 57 5 2 3 3 2" xfId="4952"/>
    <cellStyle name="Normal 57 5 2 3 3 2 2" xfId="9969"/>
    <cellStyle name="Normal 57 5 2 3 3 2 2 2" xfId="22412"/>
    <cellStyle name="Normal 57 5 2 3 3 2 2 2 2" xfId="47287"/>
    <cellStyle name="Normal 57 5 2 3 3 2 2 3" xfId="34854"/>
    <cellStyle name="Normal 57 5 2 3 3 2 3" xfId="17405"/>
    <cellStyle name="Normal 57 5 2 3 3 2 3 2" xfId="42280"/>
    <cellStyle name="Normal 57 5 2 3 3 2 4" xfId="29847"/>
    <cellStyle name="Normal 57 5 2 3 3 3" xfId="6021"/>
    <cellStyle name="Normal 57 5 2 3 3 3 2" xfId="11036"/>
    <cellStyle name="Normal 57 5 2 3 3 3 2 2" xfId="23479"/>
    <cellStyle name="Normal 57 5 2 3 3 3 2 2 2" xfId="48354"/>
    <cellStyle name="Normal 57 5 2 3 3 3 2 3" xfId="35921"/>
    <cellStyle name="Normal 57 5 2 3 3 3 3" xfId="18472"/>
    <cellStyle name="Normal 57 5 2 3 3 3 3 2" xfId="43347"/>
    <cellStyle name="Normal 57 5 2 3 3 3 4" xfId="30914"/>
    <cellStyle name="Normal 57 5 2 3 3 4" xfId="8376"/>
    <cellStyle name="Normal 57 5 2 3 3 4 2" xfId="20820"/>
    <cellStyle name="Normal 57 5 2 3 3 4 2 2" xfId="45695"/>
    <cellStyle name="Normal 57 5 2 3 3 4 3" xfId="33262"/>
    <cellStyle name="Normal 57 5 2 3 3 5" xfId="12490"/>
    <cellStyle name="Normal 57 5 2 3 3 5 2" xfId="24924"/>
    <cellStyle name="Normal 57 5 2 3 3 5 2 2" xfId="49799"/>
    <cellStyle name="Normal 57 5 2 3 3 5 3" xfId="37366"/>
    <cellStyle name="Normal 57 5 2 3 3 6" xfId="7563"/>
    <cellStyle name="Normal 57 5 2 3 3 6 2" xfId="20011"/>
    <cellStyle name="Normal 57 5 2 3 3 6 2 2" xfId="44886"/>
    <cellStyle name="Normal 57 5 2 3 3 6 3" xfId="32453"/>
    <cellStyle name="Normal 57 5 2 3 3 7" xfId="3307"/>
    <cellStyle name="Normal 57 5 2 3 3 7 2" xfId="15813"/>
    <cellStyle name="Normal 57 5 2 3 3 7 2 2" xfId="40688"/>
    <cellStyle name="Normal 57 5 2 3 3 7 3" xfId="28247"/>
    <cellStyle name="Normal 57 5 2 3 3 8" xfId="14675"/>
    <cellStyle name="Normal 57 5 2 3 3 8 2" xfId="39550"/>
    <cellStyle name="Normal 57 5 2 3 3 9" xfId="27109"/>
    <cellStyle name="Normal 57 5 2 3 4" xfId="2325"/>
    <cellStyle name="Normal 57 5 2 3 4 2" xfId="6350"/>
    <cellStyle name="Normal 57 5 2 3 4 2 2" xfId="11365"/>
    <cellStyle name="Normal 57 5 2 3 4 2 2 2" xfId="23808"/>
    <cellStyle name="Normal 57 5 2 3 4 2 2 2 2" xfId="48683"/>
    <cellStyle name="Normal 57 5 2 3 4 2 2 3" xfId="36250"/>
    <cellStyle name="Normal 57 5 2 3 4 2 3" xfId="18801"/>
    <cellStyle name="Normal 57 5 2 3 4 2 3 2" xfId="43676"/>
    <cellStyle name="Normal 57 5 2 3 4 2 4" xfId="31243"/>
    <cellStyle name="Normal 57 5 2 3 4 3" xfId="12819"/>
    <cellStyle name="Normal 57 5 2 3 4 3 2" xfId="25253"/>
    <cellStyle name="Normal 57 5 2 3 4 3 2 2" xfId="50128"/>
    <cellStyle name="Normal 57 5 2 3 4 3 3" xfId="37695"/>
    <cellStyle name="Normal 57 5 2 3 4 4" xfId="9260"/>
    <cellStyle name="Normal 57 5 2 3 4 4 2" xfId="21703"/>
    <cellStyle name="Normal 57 5 2 3 4 4 2 2" xfId="46578"/>
    <cellStyle name="Normal 57 5 2 3 4 4 3" xfId="34145"/>
    <cellStyle name="Normal 57 5 2 3 4 5" xfId="4242"/>
    <cellStyle name="Normal 57 5 2 3 4 5 2" xfId="16696"/>
    <cellStyle name="Normal 57 5 2 3 4 5 2 2" xfId="41571"/>
    <cellStyle name="Normal 57 5 2 3 4 5 3" xfId="29138"/>
    <cellStyle name="Normal 57 5 2 3 4 6" xfId="15004"/>
    <cellStyle name="Normal 57 5 2 3 4 6 2" xfId="39879"/>
    <cellStyle name="Normal 57 5 2 3 4 7" xfId="27438"/>
    <cellStyle name="Normal 57 5 2 3 5" xfId="1161"/>
    <cellStyle name="Normal 57 5 2 3 5 2" xfId="10322"/>
    <cellStyle name="Normal 57 5 2 3 5 2 2" xfId="22765"/>
    <cellStyle name="Normal 57 5 2 3 5 2 2 2" xfId="47640"/>
    <cellStyle name="Normal 57 5 2 3 5 2 3" xfId="35207"/>
    <cellStyle name="Normal 57 5 2 3 5 3" xfId="5306"/>
    <cellStyle name="Normal 57 5 2 3 5 3 2" xfId="17758"/>
    <cellStyle name="Normal 57 5 2 3 5 3 2 2" xfId="42633"/>
    <cellStyle name="Normal 57 5 2 3 5 3 3" xfId="30200"/>
    <cellStyle name="Normal 57 5 2 3 5 4" xfId="13961"/>
    <cellStyle name="Normal 57 5 2 3 5 4 2" xfId="38836"/>
    <cellStyle name="Normal 57 5 2 3 5 5" xfId="26395"/>
    <cellStyle name="Normal 57 5 2 3 6" xfId="7883"/>
    <cellStyle name="Normal 57 5 2 3 6 2" xfId="20329"/>
    <cellStyle name="Normal 57 5 2 3 6 2 2" xfId="45204"/>
    <cellStyle name="Normal 57 5 2 3 6 3" xfId="32771"/>
    <cellStyle name="Normal 57 5 2 3 7" xfId="11776"/>
    <cellStyle name="Normal 57 5 2 3 7 2" xfId="24210"/>
    <cellStyle name="Normal 57 5 2 3 7 2 2" xfId="49085"/>
    <cellStyle name="Normal 57 5 2 3 7 3" xfId="36652"/>
    <cellStyle name="Normal 57 5 2 3 8" xfId="6853"/>
    <cellStyle name="Normal 57 5 2 3 8 2" xfId="19302"/>
    <cellStyle name="Normal 57 5 2 3 8 2 2" xfId="44177"/>
    <cellStyle name="Normal 57 5 2 3 8 3" xfId="31744"/>
    <cellStyle name="Normal 57 5 2 3 9" xfId="2804"/>
    <cellStyle name="Normal 57 5 2 3 9 2" xfId="15322"/>
    <cellStyle name="Normal 57 5 2 3 9 2 2" xfId="40197"/>
    <cellStyle name="Normal 57 5 2 3 9 3" xfId="27756"/>
    <cellStyle name="Normal 57 5 2 3_Degree data" xfId="2492"/>
    <cellStyle name="Normal 57 5 2 4" xfId="305"/>
    <cellStyle name="Normal 57 5 2 4 2" xfId="1525"/>
    <cellStyle name="Normal 57 5 2 4 2 2" xfId="9160"/>
    <cellStyle name="Normal 57 5 2 4 2 2 2" xfId="21603"/>
    <cellStyle name="Normal 57 5 2 4 2 2 2 2" xfId="46478"/>
    <cellStyle name="Normal 57 5 2 4 2 2 3" xfId="34045"/>
    <cellStyle name="Normal 57 5 2 4 2 3" xfId="4142"/>
    <cellStyle name="Normal 57 5 2 4 2 3 2" xfId="16596"/>
    <cellStyle name="Normal 57 5 2 4 2 3 2 2" xfId="41471"/>
    <cellStyle name="Normal 57 5 2 4 2 3 3" xfId="29038"/>
    <cellStyle name="Normal 57 5 2 4 2 4" xfId="14325"/>
    <cellStyle name="Normal 57 5 2 4 2 4 2" xfId="39200"/>
    <cellStyle name="Normal 57 5 2 4 2 5" xfId="26759"/>
    <cellStyle name="Normal 57 5 2 4 3" xfId="5670"/>
    <cellStyle name="Normal 57 5 2 4 3 2" xfId="10686"/>
    <cellStyle name="Normal 57 5 2 4 3 2 2" xfId="23129"/>
    <cellStyle name="Normal 57 5 2 4 3 2 2 2" xfId="48004"/>
    <cellStyle name="Normal 57 5 2 4 3 2 3" xfId="35571"/>
    <cellStyle name="Normal 57 5 2 4 3 3" xfId="18122"/>
    <cellStyle name="Normal 57 5 2 4 3 3 2" xfId="42997"/>
    <cellStyle name="Normal 57 5 2 4 3 4" xfId="30564"/>
    <cellStyle name="Normal 57 5 2 4 4" xfId="8276"/>
    <cellStyle name="Normal 57 5 2 4 4 2" xfId="20720"/>
    <cellStyle name="Normal 57 5 2 4 4 2 2" xfId="45595"/>
    <cellStyle name="Normal 57 5 2 4 4 3" xfId="33162"/>
    <cellStyle name="Normal 57 5 2 4 5" xfId="12140"/>
    <cellStyle name="Normal 57 5 2 4 5 2" xfId="24574"/>
    <cellStyle name="Normal 57 5 2 4 5 2 2" xfId="49449"/>
    <cellStyle name="Normal 57 5 2 4 5 3" xfId="37016"/>
    <cellStyle name="Normal 57 5 2 4 6" xfId="6753"/>
    <cellStyle name="Normal 57 5 2 4 6 2" xfId="19202"/>
    <cellStyle name="Normal 57 5 2 4 6 2 2" xfId="44077"/>
    <cellStyle name="Normal 57 5 2 4 6 3" xfId="31644"/>
    <cellStyle name="Normal 57 5 2 4 7" xfId="3207"/>
    <cellStyle name="Normal 57 5 2 4 7 2" xfId="15713"/>
    <cellStyle name="Normal 57 5 2 4 7 2 2" xfId="40588"/>
    <cellStyle name="Normal 57 5 2 4 7 3" xfId="28147"/>
    <cellStyle name="Normal 57 5 2 4 8" xfId="13123"/>
    <cellStyle name="Normal 57 5 2 4 8 2" xfId="37998"/>
    <cellStyle name="Normal 57 5 2 4 9" xfId="25557"/>
    <cellStyle name="Normal 57 5 2 5" xfId="666"/>
    <cellStyle name="Normal 57 5 2 5 2" xfId="1873"/>
    <cellStyle name="Normal 57 5 2 5 2 2" xfId="9629"/>
    <cellStyle name="Normal 57 5 2 5 2 2 2" xfId="22072"/>
    <cellStyle name="Normal 57 5 2 5 2 2 2 2" xfId="46947"/>
    <cellStyle name="Normal 57 5 2 5 2 2 3" xfId="34514"/>
    <cellStyle name="Normal 57 5 2 5 2 3" xfId="4611"/>
    <cellStyle name="Normal 57 5 2 5 2 3 2" xfId="17065"/>
    <cellStyle name="Normal 57 5 2 5 2 3 2 2" xfId="41940"/>
    <cellStyle name="Normal 57 5 2 5 2 3 3" xfId="29507"/>
    <cellStyle name="Normal 57 5 2 5 2 4" xfId="14673"/>
    <cellStyle name="Normal 57 5 2 5 2 4 2" xfId="39548"/>
    <cellStyle name="Normal 57 5 2 5 2 5" xfId="27107"/>
    <cellStyle name="Normal 57 5 2 5 3" xfId="6019"/>
    <cellStyle name="Normal 57 5 2 5 3 2" xfId="11034"/>
    <cellStyle name="Normal 57 5 2 5 3 2 2" xfId="23477"/>
    <cellStyle name="Normal 57 5 2 5 3 2 2 2" xfId="48352"/>
    <cellStyle name="Normal 57 5 2 5 3 2 3" xfId="35919"/>
    <cellStyle name="Normal 57 5 2 5 3 3" xfId="18470"/>
    <cellStyle name="Normal 57 5 2 5 3 3 2" xfId="43345"/>
    <cellStyle name="Normal 57 5 2 5 3 4" xfId="30912"/>
    <cellStyle name="Normal 57 5 2 5 4" xfId="8745"/>
    <cellStyle name="Normal 57 5 2 5 4 2" xfId="21189"/>
    <cellStyle name="Normal 57 5 2 5 4 2 2" xfId="46064"/>
    <cellStyle name="Normal 57 5 2 5 4 3" xfId="33631"/>
    <cellStyle name="Normal 57 5 2 5 5" xfId="12488"/>
    <cellStyle name="Normal 57 5 2 5 5 2" xfId="24922"/>
    <cellStyle name="Normal 57 5 2 5 5 2 2" xfId="49797"/>
    <cellStyle name="Normal 57 5 2 5 5 3" xfId="37364"/>
    <cellStyle name="Normal 57 5 2 5 6" xfId="7222"/>
    <cellStyle name="Normal 57 5 2 5 6 2" xfId="19671"/>
    <cellStyle name="Normal 57 5 2 5 6 2 2" xfId="44546"/>
    <cellStyle name="Normal 57 5 2 5 6 3" xfId="32113"/>
    <cellStyle name="Normal 57 5 2 5 7" xfId="3676"/>
    <cellStyle name="Normal 57 5 2 5 7 2" xfId="16182"/>
    <cellStyle name="Normal 57 5 2 5 7 2 2" xfId="41057"/>
    <cellStyle name="Normal 57 5 2 5 7 3" xfId="28616"/>
    <cellStyle name="Normal 57 5 2 5 8" xfId="13470"/>
    <cellStyle name="Normal 57 5 2 5 8 2" xfId="38345"/>
    <cellStyle name="Normal 57 5 2 5 9" xfId="25904"/>
    <cellStyle name="Normal 57 5 2 6" xfId="2223"/>
    <cellStyle name="Normal 57 5 2 6 2" xfId="4852"/>
    <cellStyle name="Normal 57 5 2 6 2 2" xfId="9869"/>
    <cellStyle name="Normal 57 5 2 6 2 2 2" xfId="22312"/>
    <cellStyle name="Normal 57 5 2 6 2 2 2 2" xfId="47187"/>
    <cellStyle name="Normal 57 5 2 6 2 2 3" xfId="34754"/>
    <cellStyle name="Normal 57 5 2 6 2 3" xfId="17305"/>
    <cellStyle name="Normal 57 5 2 6 2 3 2" xfId="42180"/>
    <cellStyle name="Normal 57 5 2 6 2 4" xfId="29747"/>
    <cellStyle name="Normal 57 5 2 6 3" xfId="6250"/>
    <cellStyle name="Normal 57 5 2 6 3 2" xfId="11265"/>
    <cellStyle name="Normal 57 5 2 6 3 2 2" xfId="23708"/>
    <cellStyle name="Normal 57 5 2 6 3 2 2 2" xfId="48583"/>
    <cellStyle name="Normal 57 5 2 6 3 2 3" xfId="36150"/>
    <cellStyle name="Normal 57 5 2 6 3 3" xfId="18701"/>
    <cellStyle name="Normal 57 5 2 6 3 3 2" xfId="43576"/>
    <cellStyle name="Normal 57 5 2 6 3 4" xfId="31143"/>
    <cellStyle name="Normal 57 5 2 6 4" xfId="8057"/>
    <cellStyle name="Normal 57 5 2 6 4 2" xfId="20503"/>
    <cellStyle name="Normal 57 5 2 6 4 2 2" xfId="45378"/>
    <cellStyle name="Normal 57 5 2 6 4 3" xfId="32945"/>
    <cellStyle name="Normal 57 5 2 6 5" xfId="12719"/>
    <cellStyle name="Normal 57 5 2 6 5 2" xfId="25153"/>
    <cellStyle name="Normal 57 5 2 6 5 2 2" xfId="50028"/>
    <cellStyle name="Normal 57 5 2 6 5 3" xfId="37595"/>
    <cellStyle name="Normal 57 5 2 6 6" xfId="7463"/>
    <cellStyle name="Normal 57 5 2 6 6 2" xfId="19911"/>
    <cellStyle name="Normal 57 5 2 6 6 2 2" xfId="44786"/>
    <cellStyle name="Normal 57 5 2 6 6 3" xfId="32353"/>
    <cellStyle name="Normal 57 5 2 6 7" xfId="2984"/>
    <cellStyle name="Normal 57 5 2 6 7 2" xfId="15496"/>
    <cellStyle name="Normal 57 5 2 6 7 2 2" xfId="40371"/>
    <cellStyle name="Normal 57 5 2 6 7 3" xfId="27930"/>
    <cellStyle name="Normal 57 5 2 6 8" xfId="14904"/>
    <cellStyle name="Normal 57 5 2 6 8 2" xfId="39779"/>
    <cellStyle name="Normal 57 5 2 6 9" xfId="27338"/>
    <cellStyle name="Normal 57 5 2 7" xfId="1061"/>
    <cellStyle name="Normal 57 5 2 7 2" xfId="8943"/>
    <cellStyle name="Normal 57 5 2 7 2 2" xfId="21386"/>
    <cellStyle name="Normal 57 5 2 7 2 2 2" xfId="46261"/>
    <cellStyle name="Normal 57 5 2 7 2 3" xfId="33828"/>
    <cellStyle name="Normal 57 5 2 7 3" xfId="3925"/>
    <cellStyle name="Normal 57 5 2 7 3 2" xfId="16379"/>
    <cellStyle name="Normal 57 5 2 7 3 2 2" xfId="41254"/>
    <cellStyle name="Normal 57 5 2 7 3 3" xfId="28821"/>
    <cellStyle name="Normal 57 5 2 7 4" xfId="13861"/>
    <cellStyle name="Normal 57 5 2 7 4 2" xfId="38736"/>
    <cellStyle name="Normal 57 5 2 7 5" xfId="26295"/>
    <cellStyle name="Normal 57 5 2 8" xfId="5206"/>
    <cellStyle name="Normal 57 5 2 8 2" xfId="10222"/>
    <cellStyle name="Normal 57 5 2 8 2 2" xfId="22665"/>
    <cellStyle name="Normal 57 5 2 8 2 2 2" xfId="47540"/>
    <cellStyle name="Normal 57 5 2 8 2 3" xfId="35107"/>
    <cellStyle name="Normal 57 5 2 8 3" xfId="17658"/>
    <cellStyle name="Normal 57 5 2 8 3 2" xfId="42533"/>
    <cellStyle name="Normal 57 5 2 8 4" xfId="30100"/>
    <cellStyle name="Normal 57 5 2 9" xfId="7783"/>
    <cellStyle name="Normal 57 5 2 9 2" xfId="20229"/>
    <cellStyle name="Normal 57 5 2 9 2 2" xfId="45104"/>
    <cellStyle name="Normal 57 5 2 9 3" xfId="32671"/>
    <cellStyle name="Normal 57 5 2_Degree data" xfId="2490"/>
    <cellStyle name="Normal 57 5 3" xfId="350"/>
    <cellStyle name="Normal 57 5 3 10" xfId="6579"/>
    <cellStyle name="Normal 57 5 3 10 2" xfId="19028"/>
    <cellStyle name="Normal 57 5 3 10 2 2" xfId="43903"/>
    <cellStyle name="Normal 57 5 3 10 3" xfId="31470"/>
    <cellStyle name="Normal 57 5 3 11" xfId="2747"/>
    <cellStyle name="Normal 57 5 3 11 2" xfId="15265"/>
    <cellStyle name="Normal 57 5 3 11 2 2" xfId="40140"/>
    <cellStyle name="Normal 57 5 3 11 3" xfId="27699"/>
    <cellStyle name="Normal 57 5 3 12" xfId="13166"/>
    <cellStyle name="Normal 57 5 3 12 2" xfId="38041"/>
    <cellStyle name="Normal 57 5 3 13" xfId="25600"/>
    <cellStyle name="Normal 57 5 3 2" xfId="452"/>
    <cellStyle name="Normal 57 5 3 2 10" xfId="13266"/>
    <cellStyle name="Normal 57 5 3 2 10 2" xfId="38141"/>
    <cellStyle name="Normal 57 5 3 2 11" xfId="25700"/>
    <cellStyle name="Normal 57 5 3 2 2" xfId="812"/>
    <cellStyle name="Normal 57 5 3 2 2 2" xfId="1529"/>
    <cellStyle name="Normal 57 5 3 2 2 2 2" xfId="9633"/>
    <cellStyle name="Normal 57 5 3 2 2 2 2 2" xfId="22076"/>
    <cellStyle name="Normal 57 5 3 2 2 2 2 2 2" xfId="46951"/>
    <cellStyle name="Normal 57 5 3 2 2 2 2 3" xfId="34518"/>
    <cellStyle name="Normal 57 5 3 2 2 2 3" xfId="4615"/>
    <cellStyle name="Normal 57 5 3 2 2 2 3 2" xfId="17069"/>
    <cellStyle name="Normal 57 5 3 2 2 2 3 2 2" xfId="41944"/>
    <cellStyle name="Normal 57 5 3 2 2 2 3 3" xfId="29511"/>
    <cellStyle name="Normal 57 5 3 2 2 2 4" xfId="14329"/>
    <cellStyle name="Normal 57 5 3 2 2 2 4 2" xfId="39204"/>
    <cellStyle name="Normal 57 5 3 2 2 2 5" xfId="26763"/>
    <cellStyle name="Normal 57 5 3 2 2 3" xfId="5674"/>
    <cellStyle name="Normal 57 5 3 2 2 3 2" xfId="10690"/>
    <cellStyle name="Normal 57 5 3 2 2 3 2 2" xfId="23133"/>
    <cellStyle name="Normal 57 5 3 2 2 3 2 2 2" xfId="48008"/>
    <cellStyle name="Normal 57 5 3 2 2 3 2 3" xfId="35575"/>
    <cellStyle name="Normal 57 5 3 2 2 3 3" xfId="18126"/>
    <cellStyle name="Normal 57 5 3 2 2 3 3 2" xfId="43001"/>
    <cellStyle name="Normal 57 5 3 2 2 3 4" xfId="30568"/>
    <cellStyle name="Normal 57 5 3 2 2 4" xfId="8749"/>
    <cellStyle name="Normal 57 5 3 2 2 4 2" xfId="21193"/>
    <cellStyle name="Normal 57 5 3 2 2 4 2 2" xfId="46068"/>
    <cellStyle name="Normal 57 5 3 2 2 4 3" xfId="33635"/>
    <cellStyle name="Normal 57 5 3 2 2 5" xfId="12144"/>
    <cellStyle name="Normal 57 5 3 2 2 5 2" xfId="24578"/>
    <cellStyle name="Normal 57 5 3 2 2 5 2 2" xfId="49453"/>
    <cellStyle name="Normal 57 5 3 2 2 5 3" xfId="37020"/>
    <cellStyle name="Normal 57 5 3 2 2 6" xfId="7226"/>
    <cellStyle name="Normal 57 5 3 2 2 6 2" xfId="19675"/>
    <cellStyle name="Normal 57 5 3 2 2 6 2 2" xfId="44550"/>
    <cellStyle name="Normal 57 5 3 2 2 6 3" xfId="32117"/>
    <cellStyle name="Normal 57 5 3 2 2 7" xfId="3680"/>
    <cellStyle name="Normal 57 5 3 2 2 7 2" xfId="16186"/>
    <cellStyle name="Normal 57 5 3 2 2 7 2 2" xfId="41061"/>
    <cellStyle name="Normal 57 5 3 2 2 7 3" xfId="28620"/>
    <cellStyle name="Normal 57 5 3 2 2 8" xfId="13613"/>
    <cellStyle name="Normal 57 5 3 2 2 8 2" xfId="38488"/>
    <cellStyle name="Normal 57 5 3 2 2 9" xfId="26047"/>
    <cellStyle name="Normal 57 5 3 2 3" xfId="1877"/>
    <cellStyle name="Normal 57 5 3 2 3 2" xfId="4995"/>
    <cellStyle name="Normal 57 5 3 2 3 2 2" xfId="10012"/>
    <cellStyle name="Normal 57 5 3 2 3 2 2 2" xfId="22455"/>
    <cellStyle name="Normal 57 5 3 2 3 2 2 2 2" xfId="47330"/>
    <cellStyle name="Normal 57 5 3 2 3 2 2 3" xfId="34897"/>
    <cellStyle name="Normal 57 5 3 2 3 2 3" xfId="17448"/>
    <cellStyle name="Normal 57 5 3 2 3 2 3 2" xfId="42323"/>
    <cellStyle name="Normal 57 5 3 2 3 2 4" xfId="29890"/>
    <cellStyle name="Normal 57 5 3 2 3 3" xfId="6023"/>
    <cellStyle name="Normal 57 5 3 2 3 3 2" xfId="11038"/>
    <cellStyle name="Normal 57 5 3 2 3 3 2 2" xfId="23481"/>
    <cellStyle name="Normal 57 5 3 2 3 3 2 2 2" xfId="48356"/>
    <cellStyle name="Normal 57 5 3 2 3 3 2 3" xfId="35923"/>
    <cellStyle name="Normal 57 5 3 2 3 3 3" xfId="18474"/>
    <cellStyle name="Normal 57 5 3 2 3 3 3 2" xfId="43349"/>
    <cellStyle name="Normal 57 5 3 2 3 3 4" xfId="30916"/>
    <cellStyle name="Normal 57 5 3 2 3 4" xfId="8419"/>
    <cellStyle name="Normal 57 5 3 2 3 4 2" xfId="20863"/>
    <cellStyle name="Normal 57 5 3 2 3 4 2 2" xfId="45738"/>
    <cellStyle name="Normal 57 5 3 2 3 4 3" xfId="33305"/>
    <cellStyle name="Normal 57 5 3 2 3 5" xfId="12492"/>
    <cellStyle name="Normal 57 5 3 2 3 5 2" xfId="24926"/>
    <cellStyle name="Normal 57 5 3 2 3 5 2 2" xfId="49801"/>
    <cellStyle name="Normal 57 5 3 2 3 5 3" xfId="37368"/>
    <cellStyle name="Normal 57 5 3 2 3 6" xfId="7606"/>
    <cellStyle name="Normal 57 5 3 2 3 6 2" xfId="20054"/>
    <cellStyle name="Normal 57 5 3 2 3 6 2 2" xfId="44929"/>
    <cellStyle name="Normal 57 5 3 2 3 6 3" xfId="32496"/>
    <cellStyle name="Normal 57 5 3 2 3 7" xfId="3350"/>
    <cellStyle name="Normal 57 5 3 2 3 7 2" xfId="15856"/>
    <cellStyle name="Normal 57 5 3 2 3 7 2 2" xfId="40731"/>
    <cellStyle name="Normal 57 5 3 2 3 7 3" xfId="28290"/>
    <cellStyle name="Normal 57 5 3 2 3 8" xfId="14677"/>
    <cellStyle name="Normal 57 5 3 2 3 8 2" xfId="39552"/>
    <cellStyle name="Normal 57 5 3 2 3 9" xfId="27111"/>
    <cellStyle name="Normal 57 5 3 2 4" xfId="2370"/>
    <cellStyle name="Normal 57 5 3 2 4 2" xfId="6393"/>
    <cellStyle name="Normal 57 5 3 2 4 2 2" xfId="11408"/>
    <cellStyle name="Normal 57 5 3 2 4 2 2 2" xfId="23851"/>
    <cellStyle name="Normal 57 5 3 2 4 2 2 2 2" xfId="48726"/>
    <cellStyle name="Normal 57 5 3 2 4 2 2 3" xfId="36293"/>
    <cellStyle name="Normal 57 5 3 2 4 2 3" xfId="18844"/>
    <cellStyle name="Normal 57 5 3 2 4 2 3 2" xfId="43719"/>
    <cellStyle name="Normal 57 5 3 2 4 2 4" xfId="31286"/>
    <cellStyle name="Normal 57 5 3 2 4 3" xfId="12862"/>
    <cellStyle name="Normal 57 5 3 2 4 3 2" xfId="25296"/>
    <cellStyle name="Normal 57 5 3 2 4 3 2 2" xfId="50171"/>
    <cellStyle name="Normal 57 5 3 2 4 3 3" xfId="37738"/>
    <cellStyle name="Normal 57 5 3 2 4 4" xfId="9303"/>
    <cellStyle name="Normal 57 5 3 2 4 4 2" xfId="21746"/>
    <cellStyle name="Normal 57 5 3 2 4 4 2 2" xfId="46621"/>
    <cellStyle name="Normal 57 5 3 2 4 4 3" xfId="34188"/>
    <cellStyle name="Normal 57 5 3 2 4 5" xfId="4285"/>
    <cellStyle name="Normal 57 5 3 2 4 5 2" xfId="16739"/>
    <cellStyle name="Normal 57 5 3 2 4 5 2 2" xfId="41614"/>
    <cellStyle name="Normal 57 5 3 2 4 5 3" xfId="29181"/>
    <cellStyle name="Normal 57 5 3 2 4 6" xfId="15047"/>
    <cellStyle name="Normal 57 5 3 2 4 6 2" xfId="39922"/>
    <cellStyle name="Normal 57 5 3 2 4 7" xfId="27481"/>
    <cellStyle name="Normal 57 5 3 2 5" xfId="1204"/>
    <cellStyle name="Normal 57 5 3 2 5 2" xfId="10365"/>
    <cellStyle name="Normal 57 5 3 2 5 2 2" xfId="22808"/>
    <cellStyle name="Normal 57 5 3 2 5 2 2 2" xfId="47683"/>
    <cellStyle name="Normal 57 5 3 2 5 2 3" xfId="35250"/>
    <cellStyle name="Normal 57 5 3 2 5 3" xfId="5349"/>
    <cellStyle name="Normal 57 5 3 2 5 3 2" xfId="17801"/>
    <cellStyle name="Normal 57 5 3 2 5 3 2 2" xfId="42676"/>
    <cellStyle name="Normal 57 5 3 2 5 3 3" xfId="30243"/>
    <cellStyle name="Normal 57 5 3 2 5 4" xfId="14004"/>
    <cellStyle name="Normal 57 5 3 2 5 4 2" xfId="38879"/>
    <cellStyle name="Normal 57 5 3 2 5 5" xfId="26438"/>
    <cellStyle name="Normal 57 5 3 2 6" xfId="7926"/>
    <cellStyle name="Normal 57 5 3 2 6 2" xfId="20372"/>
    <cellStyle name="Normal 57 5 3 2 6 2 2" xfId="45247"/>
    <cellStyle name="Normal 57 5 3 2 6 3" xfId="32814"/>
    <cellStyle name="Normal 57 5 3 2 7" xfId="11819"/>
    <cellStyle name="Normal 57 5 3 2 7 2" xfId="24253"/>
    <cellStyle name="Normal 57 5 3 2 7 2 2" xfId="49128"/>
    <cellStyle name="Normal 57 5 3 2 7 3" xfId="36695"/>
    <cellStyle name="Normal 57 5 3 2 8" xfId="6896"/>
    <cellStyle name="Normal 57 5 3 2 8 2" xfId="19345"/>
    <cellStyle name="Normal 57 5 3 2 8 2 2" xfId="44220"/>
    <cellStyle name="Normal 57 5 3 2 8 3" xfId="31787"/>
    <cellStyle name="Normal 57 5 3 2 9" xfId="2847"/>
    <cellStyle name="Normal 57 5 3 2 9 2" xfId="15365"/>
    <cellStyle name="Normal 57 5 3 2 9 2 2" xfId="40240"/>
    <cellStyle name="Normal 57 5 3 2 9 3" xfId="27799"/>
    <cellStyle name="Normal 57 5 3 2_Degree data" xfId="2494"/>
    <cellStyle name="Normal 57 5 3 3" xfId="710"/>
    <cellStyle name="Normal 57 5 3 3 2" xfId="1528"/>
    <cellStyle name="Normal 57 5 3 3 2 2" xfId="9203"/>
    <cellStyle name="Normal 57 5 3 3 2 2 2" xfId="21646"/>
    <cellStyle name="Normal 57 5 3 3 2 2 2 2" xfId="46521"/>
    <cellStyle name="Normal 57 5 3 3 2 2 3" xfId="34088"/>
    <cellStyle name="Normal 57 5 3 3 2 3" xfId="4185"/>
    <cellStyle name="Normal 57 5 3 3 2 3 2" xfId="16639"/>
    <cellStyle name="Normal 57 5 3 3 2 3 2 2" xfId="41514"/>
    <cellStyle name="Normal 57 5 3 3 2 3 3" xfId="29081"/>
    <cellStyle name="Normal 57 5 3 3 2 4" xfId="14328"/>
    <cellStyle name="Normal 57 5 3 3 2 4 2" xfId="39203"/>
    <cellStyle name="Normal 57 5 3 3 2 5" xfId="26762"/>
    <cellStyle name="Normal 57 5 3 3 3" xfId="5673"/>
    <cellStyle name="Normal 57 5 3 3 3 2" xfId="10689"/>
    <cellStyle name="Normal 57 5 3 3 3 2 2" xfId="23132"/>
    <cellStyle name="Normal 57 5 3 3 3 2 2 2" xfId="48007"/>
    <cellStyle name="Normal 57 5 3 3 3 2 3" xfId="35574"/>
    <cellStyle name="Normal 57 5 3 3 3 3" xfId="18125"/>
    <cellStyle name="Normal 57 5 3 3 3 3 2" xfId="43000"/>
    <cellStyle name="Normal 57 5 3 3 3 4" xfId="30567"/>
    <cellStyle name="Normal 57 5 3 3 4" xfId="8319"/>
    <cellStyle name="Normal 57 5 3 3 4 2" xfId="20763"/>
    <cellStyle name="Normal 57 5 3 3 4 2 2" xfId="45638"/>
    <cellStyle name="Normal 57 5 3 3 4 3" xfId="33205"/>
    <cellStyle name="Normal 57 5 3 3 5" xfId="12143"/>
    <cellStyle name="Normal 57 5 3 3 5 2" xfId="24577"/>
    <cellStyle name="Normal 57 5 3 3 5 2 2" xfId="49452"/>
    <cellStyle name="Normal 57 5 3 3 5 3" xfId="37019"/>
    <cellStyle name="Normal 57 5 3 3 6" xfId="6796"/>
    <cellStyle name="Normal 57 5 3 3 6 2" xfId="19245"/>
    <cellStyle name="Normal 57 5 3 3 6 2 2" xfId="44120"/>
    <cellStyle name="Normal 57 5 3 3 6 3" xfId="31687"/>
    <cellStyle name="Normal 57 5 3 3 7" xfId="3250"/>
    <cellStyle name="Normal 57 5 3 3 7 2" xfId="15756"/>
    <cellStyle name="Normal 57 5 3 3 7 2 2" xfId="40631"/>
    <cellStyle name="Normal 57 5 3 3 7 3" xfId="28190"/>
    <cellStyle name="Normal 57 5 3 3 8" xfId="13513"/>
    <cellStyle name="Normal 57 5 3 3 8 2" xfId="38388"/>
    <cellStyle name="Normal 57 5 3 3 9" xfId="25947"/>
    <cellStyle name="Normal 57 5 3 4" xfId="1876"/>
    <cellStyle name="Normal 57 5 3 4 2" xfId="4614"/>
    <cellStyle name="Normal 57 5 3 4 2 2" xfId="9632"/>
    <cellStyle name="Normal 57 5 3 4 2 2 2" xfId="22075"/>
    <cellStyle name="Normal 57 5 3 4 2 2 2 2" xfId="46950"/>
    <cellStyle name="Normal 57 5 3 4 2 2 3" xfId="34517"/>
    <cellStyle name="Normal 57 5 3 4 2 3" xfId="17068"/>
    <cellStyle name="Normal 57 5 3 4 2 3 2" xfId="41943"/>
    <cellStyle name="Normal 57 5 3 4 2 4" xfId="29510"/>
    <cellStyle name="Normal 57 5 3 4 3" xfId="6022"/>
    <cellStyle name="Normal 57 5 3 4 3 2" xfId="11037"/>
    <cellStyle name="Normal 57 5 3 4 3 2 2" xfId="23480"/>
    <cellStyle name="Normal 57 5 3 4 3 2 2 2" xfId="48355"/>
    <cellStyle name="Normal 57 5 3 4 3 2 3" xfId="35922"/>
    <cellStyle name="Normal 57 5 3 4 3 3" xfId="18473"/>
    <cellStyle name="Normal 57 5 3 4 3 3 2" xfId="43348"/>
    <cellStyle name="Normal 57 5 3 4 3 4" xfId="30915"/>
    <cellStyle name="Normal 57 5 3 4 4" xfId="8748"/>
    <cellStyle name="Normal 57 5 3 4 4 2" xfId="21192"/>
    <cellStyle name="Normal 57 5 3 4 4 2 2" xfId="46067"/>
    <cellStyle name="Normal 57 5 3 4 4 3" xfId="33634"/>
    <cellStyle name="Normal 57 5 3 4 5" xfId="12491"/>
    <cellStyle name="Normal 57 5 3 4 5 2" xfId="24925"/>
    <cellStyle name="Normal 57 5 3 4 5 2 2" xfId="49800"/>
    <cellStyle name="Normal 57 5 3 4 5 3" xfId="37367"/>
    <cellStyle name="Normal 57 5 3 4 6" xfId="7225"/>
    <cellStyle name="Normal 57 5 3 4 6 2" xfId="19674"/>
    <cellStyle name="Normal 57 5 3 4 6 2 2" xfId="44549"/>
    <cellStyle name="Normal 57 5 3 4 6 3" xfId="32116"/>
    <cellStyle name="Normal 57 5 3 4 7" xfId="3679"/>
    <cellStyle name="Normal 57 5 3 4 7 2" xfId="16185"/>
    <cellStyle name="Normal 57 5 3 4 7 2 2" xfId="41060"/>
    <cellStyle name="Normal 57 5 3 4 7 3" xfId="28619"/>
    <cellStyle name="Normal 57 5 3 4 8" xfId="14676"/>
    <cellStyle name="Normal 57 5 3 4 8 2" xfId="39551"/>
    <cellStyle name="Normal 57 5 3 4 9" xfId="27110"/>
    <cellStyle name="Normal 57 5 3 5" xfId="2268"/>
    <cellStyle name="Normal 57 5 3 5 2" xfId="4895"/>
    <cellStyle name="Normal 57 5 3 5 2 2" xfId="9912"/>
    <cellStyle name="Normal 57 5 3 5 2 2 2" xfId="22355"/>
    <cellStyle name="Normal 57 5 3 5 2 2 2 2" xfId="47230"/>
    <cellStyle name="Normal 57 5 3 5 2 2 3" xfId="34797"/>
    <cellStyle name="Normal 57 5 3 5 2 3" xfId="17348"/>
    <cellStyle name="Normal 57 5 3 5 2 3 2" xfId="42223"/>
    <cellStyle name="Normal 57 5 3 5 2 4" xfId="29790"/>
    <cellStyle name="Normal 57 5 3 5 3" xfId="6293"/>
    <cellStyle name="Normal 57 5 3 5 3 2" xfId="11308"/>
    <cellStyle name="Normal 57 5 3 5 3 2 2" xfId="23751"/>
    <cellStyle name="Normal 57 5 3 5 3 2 2 2" xfId="48626"/>
    <cellStyle name="Normal 57 5 3 5 3 2 3" xfId="36193"/>
    <cellStyle name="Normal 57 5 3 5 3 3" xfId="18744"/>
    <cellStyle name="Normal 57 5 3 5 3 3 2" xfId="43619"/>
    <cellStyle name="Normal 57 5 3 5 3 4" xfId="31186"/>
    <cellStyle name="Normal 57 5 3 5 4" xfId="8100"/>
    <cellStyle name="Normal 57 5 3 5 4 2" xfId="20546"/>
    <cellStyle name="Normal 57 5 3 5 4 2 2" xfId="45421"/>
    <cellStyle name="Normal 57 5 3 5 4 3" xfId="32988"/>
    <cellStyle name="Normal 57 5 3 5 5" xfId="12762"/>
    <cellStyle name="Normal 57 5 3 5 5 2" xfId="25196"/>
    <cellStyle name="Normal 57 5 3 5 5 2 2" xfId="50071"/>
    <cellStyle name="Normal 57 5 3 5 5 3" xfId="37638"/>
    <cellStyle name="Normal 57 5 3 5 6" xfId="7506"/>
    <cellStyle name="Normal 57 5 3 5 6 2" xfId="19954"/>
    <cellStyle name="Normal 57 5 3 5 6 2 2" xfId="44829"/>
    <cellStyle name="Normal 57 5 3 5 6 3" xfId="32396"/>
    <cellStyle name="Normal 57 5 3 5 7" xfId="3030"/>
    <cellStyle name="Normal 57 5 3 5 7 2" xfId="15539"/>
    <cellStyle name="Normal 57 5 3 5 7 2 2" xfId="40414"/>
    <cellStyle name="Normal 57 5 3 5 7 3" xfId="27973"/>
    <cellStyle name="Normal 57 5 3 5 8" xfId="14947"/>
    <cellStyle name="Normal 57 5 3 5 8 2" xfId="39822"/>
    <cellStyle name="Normal 57 5 3 5 9" xfId="27381"/>
    <cellStyle name="Normal 57 5 3 6" xfId="1104"/>
    <cellStyle name="Normal 57 5 3 6 2" xfId="8986"/>
    <cellStyle name="Normal 57 5 3 6 2 2" xfId="21429"/>
    <cellStyle name="Normal 57 5 3 6 2 2 2" xfId="46304"/>
    <cellStyle name="Normal 57 5 3 6 2 3" xfId="33871"/>
    <cellStyle name="Normal 57 5 3 6 3" xfId="3968"/>
    <cellStyle name="Normal 57 5 3 6 3 2" xfId="16422"/>
    <cellStyle name="Normal 57 5 3 6 3 2 2" xfId="41297"/>
    <cellStyle name="Normal 57 5 3 6 3 3" xfId="28864"/>
    <cellStyle name="Normal 57 5 3 6 4" xfId="13904"/>
    <cellStyle name="Normal 57 5 3 6 4 2" xfId="38779"/>
    <cellStyle name="Normal 57 5 3 6 5" xfId="26338"/>
    <cellStyle name="Normal 57 5 3 7" xfId="5249"/>
    <cellStyle name="Normal 57 5 3 7 2" xfId="10265"/>
    <cellStyle name="Normal 57 5 3 7 2 2" xfId="22708"/>
    <cellStyle name="Normal 57 5 3 7 2 2 2" xfId="47583"/>
    <cellStyle name="Normal 57 5 3 7 2 3" xfId="35150"/>
    <cellStyle name="Normal 57 5 3 7 3" xfId="17701"/>
    <cellStyle name="Normal 57 5 3 7 3 2" xfId="42576"/>
    <cellStyle name="Normal 57 5 3 7 4" xfId="30143"/>
    <cellStyle name="Normal 57 5 3 8" xfId="7826"/>
    <cellStyle name="Normal 57 5 3 8 2" xfId="20272"/>
    <cellStyle name="Normal 57 5 3 8 2 2" xfId="45147"/>
    <cellStyle name="Normal 57 5 3 8 3" xfId="32714"/>
    <cellStyle name="Normal 57 5 3 9" xfId="11719"/>
    <cellStyle name="Normal 57 5 3 9 2" xfId="24153"/>
    <cellStyle name="Normal 57 5 3 9 2 2" xfId="49028"/>
    <cellStyle name="Normal 57 5 3 9 3" xfId="36595"/>
    <cellStyle name="Normal 57 5 3_Degree data" xfId="2493"/>
    <cellStyle name="Normal 57 5 4" xfId="256"/>
    <cellStyle name="Normal 57 5 4 10" xfId="6596"/>
    <cellStyle name="Normal 57 5 4 10 2" xfId="19045"/>
    <cellStyle name="Normal 57 5 4 10 2 2" xfId="43920"/>
    <cellStyle name="Normal 57 5 4 10 3" xfId="31487"/>
    <cellStyle name="Normal 57 5 4 11" xfId="2659"/>
    <cellStyle name="Normal 57 5 4 11 2" xfId="15177"/>
    <cellStyle name="Normal 57 5 4 11 2 2" xfId="40052"/>
    <cellStyle name="Normal 57 5 4 11 3" xfId="27611"/>
    <cellStyle name="Normal 57 5 4 12" xfId="13078"/>
    <cellStyle name="Normal 57 5 4 12 2" xfId="37953"/>
    <cellStyle name="Normal 57 5 4 13" xfId="25512"/>
    <cellStyle name="Normal 57 5 4 2" xfId="470"/>
    <cellStyle name="Normal 57 5 4 2 10" xfId="13283"/>
    <cellStyle name="Normal 57 5 4 2 10 2" xfId="38158"/>
    <cellStyle name="Normal 57 5 4 2 11" xfId="25717"/>
    <cellStyle name="Normal 57 5 4 2 2" xfId="829"/>
    <cellStyle name="Normal 57 5 4 2 2 2" xfId="1531"/>
    <cellStyle name="Normal 57 5 4 2 2 2 2" xfId="9635"/>
    <cellStyle name="Normal 57 5 4 2 2 2 2 2" xfId="22078"/>
    <cellStyle name="Normal 57 5 4 2 2 2 2 2 2" xfId="46953"/>
    <cellStyle name="Normal 57 5 4 2 2 2 2 3" xfId="34520"/>
    <cellStyle name="Normal 57 5 4 2 2 2 3" xfId="4617"/>
    <cellStyle name="Normal 57 5 4 2 2 2 3 2" xfId="17071"/>
    <cellStyle name="Normal 57 5 4 2 2 2 3 2 2" xfId="41946"/>
    <cellStyle name="Normal 57 5 4 2 2 2 3 3" xfId="29513"/>
    <cellStyle name="Normal 57 5 4 2 2 2 4" xfId="14331"/>
    <cellStyle name="Normal 57 5 4 2 2 2 4 2" xfId="39206"/>
    <cellStyle name="Normal 57 5 4 2 2 2 5" xfId="26765"/>
    <cellStyle name="Normal 57 5 4 2 2 3" xfId="5676"/>
    <cellStyle name="Normal 57 5 4 2 2 3 2" xfId="10692"/>
    <cellStyle name="Normal 57 5 4 2 2 3 2 2" xfId="23135"/>
    <cellStyle name="Normal 57 5 4 2 2 3 2 2 2" xfId="48010"/>
    <cellStyle name="Normal 57 5 4 2 2 3 2 3" xfId="35577"/>
    <cellStyle name="Normal 57 5 4 2 2 3 3" xfId="18128"/>
    <cellStyle name="Normal 57 5 4 2 2 3 3 2" xfId="43003"/>
    <cellStyle name="Normal 57 5 4 2 2 3 4" xfId="30570"/>
    <cellStyle name="Normal 57 5 4 2 2 4" xfId="8751"/>
    <cellStyle name="Normal 57 5 4 2 2 4 2" xfId="21195"/>
    <cellStyle name="Normal 57 5 4 2 2 4 2 2" xfId="46070"/>
    <cellStyle name="Normal 57 5 4 2 2 4 3" xfId="33637"/>
    <cellStyle name="Normal 57 5 4 2 2 5" xfId="12146"/>
    <cellStyle name="Normal 57 5 4 2 2 5 2" xfId="24580"/>
    <cellStyle name="Normal 57 5 4 2 2 5 2 2" xfId="49455"/>
    <cellStyle name="Normal 57 5 4 2 2 5 3" xfId="37022"/>
    <cellStyle name="Normal 57 5 4 2 2 6" xfId="7228"/>
    <cellStyle name="Normal 57 5 4 2 2 6 2" xfId="19677"/>
    <cellStyle name="Normal 57 5 4 2 2 6 2 2" xfId="44552"/>
    <cellStyle name="Normal 57 5 4 2 2 6 3" xfId="32119"/>
    <cellStyle name="Normal 57 5 4 2 2 7" xfId="3682"/>
    <cellStyle name="Normal 57 5 4 2 2 7 2" xfId="16188"/>
    <cellStyle name="Normal 57 5 4 2 2 7 2 2" xfId="41063"/>
    <cellStyle name="Normal 57 5 4 2 2 7 3" xfId="28622"/>
    <cellStyle name="Normal 57 5 4 2 2 8" xfId="13630"/>
    <cellStyle name="Normal 57 5 4 2 2 8 2" xfId="38505"/>
    <cellStyle name="Normal 57 5 4 2 2 9" xfId="26064"/>
    <cellStyle name="Normal 57 5 4 2 3" xfId="1879"/>
    <cellStyle name="Normal 57 5 4 2 3 2" xfId="5012"/>
    <cellStyle name="Normal 57 5 4 2 3 2 2" xfId="10029"/>
    <cellStyle name="Normal 57 5 4 2 3 2 2 2" xfId="22472"/>
    <cellStyle name="Normal 57 5 4 2 3 2 2 2 2" xfId="47347"/>
    <cellStyle name="Normal 57 5 4 2 3 2 2 3" xfId="34914"/>
    <cellStyle name="Normal 57 5 4 2 3 2 3" xfId="17465"/>
    <cellStyle name="Normal 57 5 4 2 3 2 3 2" xfId="42340"/>
    <cellStyle name="Normal 57 5 4 2 3 2 4" xfId="29907"/>
    <cellStyle name="Normal 57 5 4 2 3 3" xfId="6025"/>
    <cellStyle name="Normal 57 5 4 2 3 3 2" xfId="11040"/>
    <cellStyle name="Normal 57 5 4 2 3 3 2 2" xfId="23483"/>
    <cellStyle name="Normal 57 5 4 2 3 3 2 2 2" xfId="48358"/>
    <cellStyle name="Normal 57 5 4 2 3 3 2 3" xfId="35925"/>
    <cellStyle name="Normal 57 5 4 2 3 3 3" xfId="18476"/>
    <cellStyle name="Normal 57 5 4 2 3 3 3 2" xfId="43351"/>
    <cellStyle name="Normal 57 5 4 2 3 3 4" xfId="30918"/>
    <cellStyle name="Normal 57 5 4 2 3 4" xfId="8436"/>
    <cellStyle name="Normal 57 5 4 2 3 4 2" xfId="20880"/>
    <cellStyle name="Normal 57 5 4 2 3 4 2 2" xfId="45755"/>
    <cellStyle name="Normal 57 5 4 2 3 4 3" xfId="33322"/>
    <cellStyle name="Normal 57 5 4 2 3 5" xfId="12494"/>
    <cellStyle name="Normal 57 5 4 2 3 5 2" xfId="24928"/>
    <cellStyle name="Normal 57 5 4 2 3 5 2 2" xfId="49803"/>
    <cellStyle name="Normal 57 5 4 2 3 5 3" xfId="37370"/>
    <cellStyle name="Normal 57 5 4 2 3 6" xfId="7623"/>
    <cellStyle name="Normal 57 5 4 2 3 6 2" xfId="20071"/>
    <cellStyle name="Normal 57 5 4 2 3 6 2 2" xfId="44946"/>
    <cellStyle name="Normal 57 5 4 2 3 6 3" xfId="32513"/>
    <cellStyle name="Normal 57 5 4 2 3 7" xfId="3367"/>
    <cellStyle name="Normal 57 5 4 2 3 7 2" xfId="15873"/>
    <cellStyle name="Normal 57 5 4 2 3 7 2 2" xfId="40748"/>
    <cellStyle name="Normal 57 5 4 2 3 7 3" xfId="28307"/>
    <cellStyle name="Normal 57 5 4 2 3 8" xfId="14679"/>
    <cellStyle name="Normal 57 5 4 2 3 8 2" xfId="39554"/>
    <cellStyle name="Normal 57 5 4 2 3 9" xfId="27113"/>
    <cellStyle name="Normal 57 5 4 2 4" xfId="2388"/>
    <cellStyle name="Normal 57 5 4 2 4 2" xfId="6410"/>
    <cellStyle name="Normal 57 5 4 2 4 2 2" xfId="11425"/>
    <cellStyle name="Normal 57 5 4 2 4 2 2 2" xfId="23868"/>
    <cellStyle name="Normal 57 5 4 2 4 2 2 2 2" xfId="48743"/>
    <cellStyle name="Normal 57 5 4 2 4 2 2 3" xfId="36310"/>
    <cellStyle name="Normal 57 5 4 2 4 2 3" xfId="18861"/>
    <cellStyle name="Normal 57 5 4 2 4 2 3 2" xfId="43736"/>
    <cellStyle name="Normal 57 5 4 2 4 2 4" xfId="31303"/>
    <cellStyle name="Normal 57 5 4 2 4 3" xfId="12879"/>
    <cellStyle name="Normal 57 5 4 2 4 3 2" xfId="25313"/>
    <cellStyle name="Normal 57 5 4 2 4 3 2 2" xfId="50188"/>
    <cellStyle name="Normal 57 5 4 2 4 3 3" xfId="37755"/>
    <cellStyle name="Normal 57 5 4 2 4 4" xfId="9320"/>
    <cellStyle name="Normal 57 5 4 2 4 4 2" xfId="21763"/>
    <cellStyle name="Normal 57 5 4 2 4 4 2 2" xfId="46638"/>
    <cellStyle name="Normal 57 5 4 2 4 4 3" xfId="34205"/>
    <cellStyle name="Normal 57 5 4 2 4 5" xfId="4302"/>
    <cellStyle name="Normal 57 5 4 2 4 5 2" xfId="16756"/>
    <cellStyle name="Normal 57 5 4 2 4 5 2 2" xfId="41631"/>
    <cellStyle name="Normal 57 5 4 2 4 5 3" xfId="29198"/>
    <cellStyle name="Normal 57 5 4 2 4 6" xfId="15064"/>
    <cellStyle name="Normal 57 5 4 2 4 6 2" xfId="39939"/>
    <cellStyle name="Normal 57 5 4 2 4 7" xfId="27498"/>
    <cellStyle name="Normal 57 5 4 2 5" xfId="1221"/>
    <cellStyle name="Normal 57 5 4 2 5 2" xfId="10382"/>
    <cellStyle name="Normal 57 5 4 2 5 2 2" xfId="22825"/>
    <cellStyle name="Normal 57 5 4 2 5 2 2 2" xfId="47700"/>
    <cellStyle name="Normal 57 5 4 2 5 2 3" xfId="35267"/>
    <cellStyle name="Normal 57 5 4 2 5 3" xfId="5366"/>
    <cellStyle name="Normal 57 5 4 2 5 3 2" xfId="17818"/>
    <cellStyle name="Normal 57 5 4 2 5 3 2 2" xfId="42693"/>
    <cellStyle name="Normal 57 5 4 2 5 3 3" xfId="30260"/>
    <cellStyle name="Normal 57 5 4 2 5 4" xfId="14021"/>
    <cellStyle name="Normal 57 5 4 2 5 4 2" xfId="38896"/>
    <cellStyle name="Normal 57 5 4 2 5 5" xfId="26455"/>
    <cellStyle name="Normal 57 5 4 2 6" xfId="7943"/>
    <cellStyle name="Normal 57 5 4 2 6 2" xfId="20389"/>
    <cellStyle name="Normal 57 5 4 2 6 2 2" xfId="45264"/>
    <cellStyle name="Normal 57 5 4 2 6 3" xfId="32831"/>
    <cellStyle name="Normal 57 5 4 2 7" xfId="11836"/>
    <cellStyle name="Normal 57 5 4 2 7 2" xfId="24270"/>
    <cellStyle name="Normal 57 5 4 2 7 2 2" xfId="49145"/>
    <cellStyle name="Normal 57 5 4 2 7 3" xfId="36712"/>
    <cellStyle name="Normal 57 5 4 2 8" xfId="6913"/>
    <cellStyle name="Normal 57 5 4 2 8 2" xfId="19362"/>
    <cellStyle name="Normal 57 5 4 2 8 2 2" xfId="44237"/>
    <cellStyle name="Normal 57 5 4 2 8 3" xfId="31804"/>
    <cellStyle name="Normal 57 5 4 2 9" xfId="2864"/>
    <cellStyle name="Normal 57 5 4 2 9 2" xfId="15382"/>
    <cellStyle name="Normal 57 5 4 2 9 2 2" xfId="40257"/>
    <cellStyle name="Normal 57 5 4 2 9 3" xfId="27816"/>
    <cellStyle name="Normal 57 5 4 2_Degree data" xfId="2496"/>
    <cellStyle name="Normal 57 5 4 3" xfId="618"/>
    <cellStyle name="Normal 57 5 4 3 2" xfId="1530"/>
    <cellStyle name="Normal 57 5 4 3 2 2" xfId="9115"/>
    <cellStyle name="Normal 57 5 4 3 2 2 2" xfId="21558"/>
    <cellStyle name="Normal 57 5 4 3 2 2 2 2" xfId="46433"/>
    <cellStyle name="Normal 57 5 4 3 2 2 3" xfId="34000"/>
    <cellStyle name="Normal 57 5 4 3 2 3" xfId="4097"/>
    <cellStyle name="Normal 57 5 4 3 2 3 2" xfId="16551"/>
    <cellStyle name="Normal 57 5 4 3 2 3 2 2" xfId="41426"/>
    <cellStyle name="Normal 57 5 4 3 2 3 3" xfId="28993"/>
    <cellStyle name="Normal 57 5 4 3 2 4" xfId="14330"/>
    <cellStyle name="Normal 57 5 4 3 2 4 2" xfId="39205"/>
    <cellStyle name="Normal 57 5 4 3 2 5" xfId="26764"/>
    <cellStyle name="Normal 57 5 4 3 3" xfId="5675"/>
    <cellStyle name="Normal 57 5 4 3 3 2" xfId="10691"/>
    <cellStyle name="Normal 57 5 4 3 3 2 2" xfId="23134"/>
    <cellStyle name="Normal 57 5 4 3 3 2 2 2" xfId="48009"/>
    <cellStyle name="Normal 57 5 4 3 3 2 3" xfId="35576"/>
    <cellStyle name="Normal 57 5 4 3 3 3" xfId="18127"/>
    <cellStyle name="Normal 57 5 4 3 3 3 2" xfId="43002"/>
    <cellStyle name="Normal 57 5 4 3 3 4" xfId="30569"/>
    <cellStyle name="Normal 57 5 4 3 4" xfId="8231"/>
    <cellStyle name="Normal 57 5 4 3 4 2" xfId="20675"/>
    <cellStyle name="Normal 57 5 4 3 4 2 2" xfId="45550"/>
    <cellStyle name="Normal 57 5 4 3 4 3" xfId="33117"/>
    <cellStyle name="Normal 57 5 4 3 5" xfId="12145"/>
    <cellStyle name="Normal 57 5 4 3 5 2" xfId="24579"/>
    <cellStyle name="Normal 57 5 4 3 5 2 2" xfId="49454"/>
    <cellStyle name="Normal 57 5 4 3 5 3" xfId="37021"/>
    <cellStyle name="Normal 57 5 4 3 6" xfId="6708"/>
    <cellStyle name="Normal 57 5 4 3 6 2" xfId="19157"/>
    <cellStyle name="Normal 57 5 4 3 6 2 2" xfId="44032"/>
    <cellStyle name="Normal 57 5 4 3 6 3" xfId="31599"/>
    <cellStyle name="Normal 57 5 4 3 7" xfId="3162"/>
    <cellStyle name="Normal 57 5 4 3 7 2" xfId="15668"/>
    <cellStyle name="Normal 57 5 4 3 7 2 2" xfId="40543"/>
    <cellStyle name="Normal 57 5 4 3 7 3" xfId="28102"/>
    <cellStyle name="Normal 57 5 4 3 8" xfId="13425"/>
    <cellStyle name="Normal 57 5 4 3 8 2" xfId="38300"/>
    <cellStyle name="Normal 57 5 4 3 9" xfId="25859"/>
    <cellStyle name="Normal 57 5 4 4" xfId="1878"/>
    <cellStyle name="Normal 57 5 4 4 2" xfId="4616"/>
    <cellStyle name="Normal 57 5 4 4 2 2" xfId="9634"/>
    <cellStyle name="Normal 57 5 4 4 2 2 2" xfId="22077"/>
    <cellStyle name="Normal 57 5 4 4 2 2 2 2" xfId="46952"/>
    <cellStyle name="Normal 57 5 4 4 2 2 3" xfId="34519"/>
    <cellStyle name="Normal 57 5 4 4 2 3" xfId="17070"/>
    <cellStyle name="Normal 57 5 4 4 2 3 2" xfId="41945"/>
    <cellStyle name="Normal 57 5 4 4 2 4" xfId="29512"/>
    <cellStyle name="Normal 57 5 4 4 3" xfId="6024"/>
    <cellStyle name="Normal 57 5 4 4 3 2" xfId="11039"/>
    <cellStyle name="Normal 57 5 4 4 3 2 2" xfId="23482"/>
    <cellStyle name="Normal 57 5 4 4 3 2 2 2" xfId="48357"/>
    <cellStyle name="Normal 57 5 4 4 3 2 3" xfId="35924"/>
    <cellStyle name="Normal 57 5 4 4 3 3" xfId="18475"/>
    <cellStyle name="Normal 57 5 4 4 3 3 2" xfId="43350"/>
    <cellStyle name="Normal 57 5 4 4 3 4" xfId="30917"/>
    <cellStyle name="Normal 57 5 4 4 4" xfId="8750"/>
    <cellStyle name="Normal 57 5 4 4 4 2" xfId="21194"/>
    <cellStyle name="Normal 57 5 4 4 4 2 2" xfId="46069"/>
    <cellStyle name="Normal 57 5 4 4 4 3" xfId="33636"/>
    <cellStyle name="Normal 57 5 4 4 5" xfId="12493"/>
    <cellStyle name="Normal 57 5 4 4 5 2" xfId="24927"/>
    <cellStyle name="Normal 57 5 4 4 5 2 2" xfId="49802"/>
    <cellStyle name="Normal 57 5 4 4 5 3" xfId="37369"/>
    <cellStyle name="Normal 57 5 4 4 6" xfId="7227"/>
    <cellStyle name="Normal 57 5 4 4 6 2" xfId="19676"/>
    <cellStyle name="Normal 57 5 4 4 6 2 2" xfId="44551"/>
    <cellStyle name="Normal 57 5 4 4 6 3" xfId="32118"/>
    <cellStyle name="Normal 57 5 4 4 7" xfId="3681"/>
    <cellStyle name="Normal 57 5 4 4 7 2" xfId="16187"/>
    <cellStyle name="Normal 57 5 4 4 7 2 2" xfId="41062"/>
    <cellStyle name="Normal 57 5 4 4 7 3" xfId="28621"/>
    <cellStyle name="Normal 57 5 4 4 8" xfId="14678"/>
    <cellStyle name="Normal 57 5 4 4 8 2" xfId="39553"/>
    <cellStyle name="Normal 57 5 4 4 9" xfId="27112"/>
    <cellStyle name="Normal 57 5 4 5" xfId="2174"/>
    <cellStyle name="Normal 57 5 4 5 2" xfId="4807"/>
    <cellStyle name="Normal 57 5 4 5 2 2" xfId="9824"/>
    <cellStyle name="Normal 57 5 4 5 2 2 2" xfId="22267"/>
    <cellStyle name="Normal 57 5 4 5 2 2 2 2" xfId="47142"/>
    <cellStyle name="Normal 57 5 4 5 2 2 3" xfId="34709"/>
    <cellStyle name="Normal 57 5 4 5 2 3" xfId="17260"/>
    <cellStyle name="Normal 57 5 4 5 2 3 2" xfId="42135"/>
    <cellStyle name="Normal 57 5 4 5 2 4" xfId="29702"/>
    <cellStyle name="Normal 57 5 4 5 3" xfId="6205"/>
    <cellStyle name="Normal 57 5 4 5 3 2" xfId="11220"/>
    <cellStyle name="Normal 57 5 4 5 3 2 2" xfId="23663"/>
    <cellStyle name="Normal 57 5 4 5 3 2 2 2" xfId="48538"/>
    <cellStyle name="Normal 57 5 4 5 3 2 3" xfId="36105"/>
    <cellStyle name="Normal 57 5 4 5 3 3" xfId="18656"/>
    <cellStyle name="Normal 57 5 4 5 3 3 2" xfId="43531"/>
    <cellStyle name="Normal 57 5 4 5 3 4" xfId="31098"/>
    <cellStyle name="Normal 57 5 4 5 4" xfId="8117"/>
    <cellStyle name="Normal 57 5 4 5 4 2" xfId="20563"/>
    <cellStyle name="Normal 57 5 4 5 4 2 2" xfId="45438"/>
    <cellStyle name="Normal 57 5 4 5 4 3" xfId="33005"/>
    <cellStyle name="Normal 57 5 4 5 5" xfId="12674"/>
    <cellStyle name="Normal 57 5 4 5 5 2" xfId="25108"/>
    <cellStyle name="Normal 57 5 4 5 5 2 2" xfId="49983"/>
    <cellStyle name="Normal 57 5 4 5 5 3" xfId="37550"/>
    <cellStyle name="Normal 57 5 4 5 6" xfId="7418"/>
    <cellStyle name="Normal 57 5 4 5 6 2" xfId="19866"/>
    <cellStyle name="Normal 57 5 4 5 6 2 2" xfId="44741"/>
    <cellStyle name="Normal 57 5 4 5 6 3" xfId="32308"/>
    <cellStyle name="Normal 57 5 4 5 7" xfId="3047"/>
    <cellStyle name="Normal 57 5 4 5 7 2" xfId="15556"/>
    <cellStyle name="Normal 57 5 4 5 7 2 2" xfId="40431"/>
    <cellStyle name="Normal 57 5 4 5 7 3" xfId="27990"/>
    <cellStyle name="Normal 57 5 4 5 8" xfId="14859"/>
    <cellStyle name="Normal 57 5 4 5 8 2" xfId="39734"/>
    <cellStyle name="Normal 57 5 4 5 9" xfId="27293"/>
    <cellStyle name="Normal 57 5 4 6" xfId="1016"/>
    <cellStyle name="Normal 57 5 4 6 2" xfId="9003"/>
    <cellStyle name="Normal 57 5 4 6 2 2" xfId="21446"/>
    <cellStyle name="Normal 57 5 4 6 2 2 2" xfId="46321"/>
    <cellStyle name="Normal 57 5 4 6 2 3" xfId="33888"/>
    <cellStyle name="Normal 57 5 4 6 3" xfId="3985"/>
    <cellStyle name="Normal 57 5 4 6 3 2" xfId="16439"/>
    <cellStyle name="Normal 57 5 4 6 3 2 2" xfId="41314"/>
    <cellStyle name="Normal 57 5 4 6 3 3" xfId="28881"/>
    <cellStyle name="Normal 57 5 4 6 4" xfId="13816"/>
    <cellStyle name="Normal 57 5 4 6 4 2" xfId="38691"/>
    <cellStyle name="Normal 57 5 4 6 5" xfId="26250"/>
    <cellStyle name="Normal 57 5 4 7" xfId="5161"/>
    <cellStyle name="Normal 57 5 4 7 2" xfId="10177"/>
    <cellStyle name="Normal 57 5 4 7 2 2" xfId="22620"/>
    <cellStyle name="Normal 57 5 4 7 2 2 2" xfId="47495"/>
    <cellStyle name="Normal 57 5 4 7 2 3" xfId="35062"/>
    <cellStyle name="Normal 57 5 4 7 3" xfId="17613"/>
    <cellStyle name="Normal 57 5 4 7 3 2" xfId="42488"/>
    <cellStyle name="Normal 57 5 4 7 4" xfId="30055"/>
    <cellStyle name="Normal 57 5 4 8" xfId="7738"/>
    <cellStyle name="Normal 57 5 4 8 2" xfId="20184"/>
    <cellStyle name="Normal 57 5 4 8 2 2" xfId="45059"/>
    <cellStyle name="Normal 57 5 4 8 3" xfId="32626"/>
    <cellStyle name="Normal 57 5 4 9" xfId="11631"/>
    <cellStyle name="Normal 57 5 4 9 2" xfId="24065"/>
    <cellStyle name="Normal 57 5 4 9 2 2" xfId="48940"/>
    <cellStyle name="Normal 57 5 4 9 3" xfId="36507"/>
    <cellStyle name="Normal 57 5 4_Degree data" xfId="2495"/>
    <cellStyle name="Normal 57 5 5" xfId="362"/>
    <cellStyle name="Normal 57 5 5 10" xfId="13178"/>
    <cellStyle name="Normal 57 5 5 10 2" xfId="38053"/>
    <cellStyle name="Normal 57 5 5 11" xfId="25612"/>
    <cellStyle name="Normal 57 5 5 2" xfId="722"/>
    <cellStyle name="Normal 57 5 5 2 2" xfId="1532"/>
    <cellStyle name="Normal 57 5 5 2 2 2" xfId="9636"/>
    <cellStyle name="Normal 57 5 5 2 2 2 2" xfId="22079"/>
    <cellStyle name="Normal 57 5 5 2 2 2 2 2" xfId="46954"/>
    <cellStyle name="Normal 57 5 5 2 2 2 3" xfId="34521"/>
    <cellStyle name="Normal 57 5 5 2 2 3" xfId="4618"/>
    <cellStyle name="Normal 57 5 5 2 2 3 2" xfId="17072"/>
    <cellStyle name="Normal 57 5 5 2 2 3 2 2" xfId="41947"/>
    <cellStyle name="Normal 57 5 5 2 2 3 3" xfId="29514"/>
    <cellStyle name="Normal 57 5 5 2 2 4" xfId="14332"/>
    <cellStyle name="Normal 57 5 5 2 2 4 2" xfId="39207"/>
    <cellStyle name="Normal 57 5 5 2 2 5" xfId="26766"/>
    <cellStyle name="Normal 57 5 5 2 3" xfId="5677"/>
    <cellStyle name="Normal 57 5 5 2 3 2" xfId="10693"/>
    <cellStyle name="Normal 57 5 5 2 3 2 2" xfId="23136"/>
    <cellStyle name="Normal 57 5 5 2 3 2 2 2" xfId="48011"/>
    <cellStyle name="Normal 57 5 5 2 3 2 3" xfId="35578"/>
    <cellStyle name="Normal 57 5 5 2 3 3" xfId="18129"/>
    <cellStyle name="Normal 57 5 5 2 3 3 2" xfId="43004"/>
    <cellStyle name="Normal 57 5 5 2 3 4" xfId="30571"/>
    <cellStyle name="Normal 57 5 5 2 4" xfId="8752"/>
    <cellStyle name="Normal 57 5 5 2 4 2" xfId="21196"/>
    <cellStyle name="Normal 57 5 5 2 4 2 2" xfId="46071"/>
    <cellStyle name="Normal 57 5 5 2 4 3" xfId="33638"/>
    <cellStyle name="Normal 57 5 5 2 5" xfId="12147"/>
    <cellStyle name="Normal 57 5 5 2 5 2" xfId="24581"/>
    <cellStyle name="Normal 57 5 5 2 5 2 2" xfId="49456"/>
    <cellStyle name="Normal 57 5 5 2 5 3" xfId="37023"/>
    <cellStyle name="Normal 57 5 5 2 6" xfId="7229"/>
    <cellStyle name="Normal 57 5 5 2 6 2" xfId="19678"/>
    <cellStyle name="Normal 57 5 5 2 6 2 2" xfId="44553"/>
    <cellStyle name="Normal 57 5 5 2 6 3" xfId="32120"/>
    <cellStyle name="Normal 57 5 5 2 7" xfId="3683"/>
    <cellStyle name="Normal 57 5 5 2 7 2" xfId="16189"/>
    <cellStyle name="Normal 57 5 5 2 7 2 2" xfId="41064"/>
    <cellStyle name="Normal 57 5 5 2 7 3" xfId="28623"/>
    <cellStyle name="Normal 57 5 5 2 8" xfId="13525"/>
    <cellStyle name="Normal 57 5 5 2 8 2" xfId="38400"/>
    <cellStyle name="Normal 57 5 5 2 9" xfId="25959"/>
    <cellStyle name="Normal 57 5 5 3" xfId="1880"/>
    <cellStyle name="Normal 57 5 5 3 2" xfId="4907"/>
    <cellStyle name="Normal 57 5 5 3 2 2" xfId="9924"/>
    <cellStyle name="Normal 57 5 5 3 2 2 2" xfId="22367"/>
    <cellStyle name="Normal 57 5 5 3 2 2 2 2" xfId="47242"/>
    <cellStyle name="Normal 57 5 5 3 2 2 3" xfId="34809"/>
    <cellStyle name="Normal 57 5 5 3 2 3" xfId="17360"/>
    <cellStyle name="Normal 57 5 5 3 2 3 2" xfId="42235"/>
    <cellStyle name="Normal 57 5 5 3 2 4" xfId="29802"/>
    <cellStyle name="Normal 57 5 5 3 3" xfId="6026"/>
    <cellStyle name="Normal 57 5 5 3 3 2" xfId="11041"/>
    <cellStyle name="Normal 57 5 5 3 3 2 2" xfId="23484"/>
    <cellStyle name="Normal 57 5 5 3 3 2 2 2" xfId="48359"/>
    <cellStyle name="Normal 57 5 5 3 3 2 3" xfId="35926"/>
    <cellStyle name="Normal 57 5 5 3 3 3" xfId="18477"/>
    <cellStyle name="Normal 57 5 5 3 3 3 2" xfId="43352"/>
    <cellStyle name="Normal 57 5 5 3 3 4" xfId="30919"/>
    <cellStyle name="Normal 57 5 5 3 4" xfId="8331"/>
    <cellStyle name="Normal 57 5 5 3 4 2" xfId="20775"/>
    <cellStyle name="Normal 57 5 5 3 4 2 2" xfId="45650"/>
    <cellStyle name="Normal 57 5 5 3 4 3" xfId="33217"/>
    <cellStyle name="Normal 57 5 5 3 5" xfId="12495"/>
    <cellStyle name="Normal 57 5 5 3 5 2" xfId="24929"/>
    <cellStyle name="Normal 57 5 5 3 5 2 2" xfId="49804"/>
    <cellStyle name="Normal 57 5 5 3 5 3" xfId="37371"/>
    <cellStyle name="Normal 57 5 5 3 6" xfId="7518"/>
    <cellStyle name="Normal 57 5 5 3 6 2" xfId="19966"/>
    <cellStyle name="Normal 57 5 5 3 6 2 2" xfId="44841"/>
    <cellStyle name="Normal 57 5 5 3 6 3" xfId="32408"/>
    <cellStyle name="Normal 57 5 5 3 7" xfId="3262"/>
    <cellStyle name="Normal 57 5 5 3 7 2" xfId="15768"/>
    <cellStyle name="Normal 57 5 5 3 7 2 2" xfId="40643"/>
    <cellStyle name="Normal 57 5 5 3 7 3" xfId="28202"/>
    <cellStyle name="Normal 57 5 5 3 8" xfId="14680"/>
    <cellStyle name="Normal 57 5 5 3 8 2" xfId="39555"/>
    <cellStyle name="Normal 57 5 5 3 9" xfId="27114"/>
    <cellStyle name="Normal 57 5 5 4" xfId="2280"/>
    <cellStyle name="Normal 57 5 5 4 2" xfId="6305"/>
    <cellStyle name="Normal 57 5 5 4 2 2" xfId="11320"/>
    <cellStyle name="Normal 57 5 5 4 2 2 2" xfId="23763"/>
    <cellStyle name="Normal 57 5 5 4 2 2 2 2" xfId="48638"/>
    <cellStyle name="Normal 57 5 5 4 2 2 3" xfId="36205"/>
    <cellStyle name="Normal 57 5 5 4 2 3" xfId="18756"/>
    <cellStyle name="Normal 57 5 5 4 2 3 2" xfId="43631"/>
    <cellStyle name="Normal 57 5 5 4 2 4" xfId="31198"/>
    <cellStyle name="Normal 57 5 5 4 3" xfId="12774"/>
    <cellStyle name="Normal 57 5 5 4 3 2" xfId="25208"/>
    <cellStyle name="Normal 57 5 5 4 3 2 2" xfId="50083"/>
    <cellStyle name="Normal 57 5 5 4 3 3" xfId="37650"/>
    <cellStyle name="Normal 57 5 5 4 4" xfId="9215"/>
    <cellStyle name="Normal 57 5 5 4 4 2" xfId="21658"/>
    <cellStyle name="Normal 57 5 5 4 4 2 2" xfId="46533"/>
    <cellStyle name="Normal 57 5 5 4 4 3" xfId="34100"/>
    <cellStyle name="Normal 57 5 5 4 5" xfId="4197"/>
    <cellStyle name="Normal 57 5 5 4 5 2" xfId="16651"/>
    <cellStyle name="Normal 57 5 5 4 5 2 2" xfId="41526"/>
    <cellStyle name="Normal 57 5 5 4 5 3" xfId="29093"/>
    <cellStyle name="Normal 57 5 5 4 6" xfId="14959"/>
    <cellStyle name="Normal 57 5 5 4 6 2" xfId="39834"/>
    <cellStyle name="Normal 57 5 5 4 7" xfId="27393"/>
    <cellStyle name="Normal 57 5 5 5" xfId="1116"/>
    <cellStyle name="Normal 57 5 5 5 2" xfId="10277"/>
    <cellStyle name="Normal 57 5 5 5 2 2" xfId="22720"/>
    <cellStyle name="Normal 57 5 5 5 2 2 2" xfId="47595"/>
    <cellStyle name="Normal 57 5 5 5 2 3" xfId="35162"/>
    <cellStyle name="Normal 57 5 5 5 3" xfId="5261"/>
    <cellStyle name="Normal 57 5 5 5 3 2" xfId="17713"/>
    <cellStyle name="Normal 57 5 5 5 3 2 2" xfId="42588"/>
    <cellStyle name="Normal 57 5 5 5 3 3" xfId="30155"/>
    <cellStyle name="Normal 57 5 5 5 4" xfId="13916"/>
    <cellStyle name="Normal 57 5 5 5 4 2" xfId="38791"/>
    <cellStyle name="Normal 57 5 5 5 5" xfId="26350"/>
    <cellStyle name="Normal 57 5 5 6" xfId="7838"/>
    <cellStyle name="Normal 57 5 5 6 2" xfId="20284"/>
    <cellStyle name="Normal 57 5 5 6 2 2" xfId="45159"/>
    <cellStyle name="Normal 57 5 5 6 3" xfId="32726"/>
    <cellStyle name="Normal 57 5 5 7" xfId="11731"/>
    <cellStyle name="Normal 57 5 5 7 2" xfId="24165"/>
    <cellStyle name="Normal 57 5 5 7 2 2" xfId="49040"/>
    <cellStyle name="Normal 57 5 5 7 3" xfId="36607"/>
    <cellStyle name="Normal 57 5 5 8" xfId="6808"/>
    <cellStyle name="Normal 57 5 5 8 2" xfId="19257"/>
    <cellStyle name="Normal 57 5 5 8 2 2" xfId="44132"/>
    <cellStyle name="Normal 57 5 5 8 3" xfId="31699"/>
    <cellStyle name="Normal 57 5 5 9" xfId="2759"/>
    <cellStyle name="Normal 57 5 5 9 2" xfId="15277"/>
    <cellStyle name="Normal 57 5 5 9 2 2" xfId="40152"/>
    <cellStyle name="Normal 57 5 5 9 3" xfId="27711"/>
    <cellStyle name="Normal 57 5 5_Degree data" xfId="2497"/>
    <cellStyle name="Normal 57 5 6" xfId="240"/>
    <cellStyle name="Normal 57 5 6 10" xfId="13066"/>
    <cellStyle name="Normal 57 5 6 10 2" xfId="37941"/>
    <cellStyle name="Normal 57 5 6 11" xfId="25500"/>
    <cellStyle name="Normal 57 5 6 2" xfId="604"/>
    <cellStyle name="Normal 57 5 6 2 2" xfId="1533"/>
    <cellStyle name="Normal 57 5 6 2 2 2" xfId="9637"/>
    <cellStyle name="Normal 57 5 6 2 2 2 2" xfId="22080"/>
    <cellStyle name="Normal 57 5 6 2 2 2 2 2" xfId="46955"/>
    <cellStyle name="Normal 57 5 6 2 2 2 3" xfId="34522"/>
    <cellStyle name="Normal 57 5 6 2 2 3" xfId="4619"/>
    <cellStyle name="Normal 57 5 6 2 2 3 2" xfId="17073"/>
    <cellStyle name="Normal 57 5 6 2 2 3 2 2" xfId="41948"/>
    <cellStyle name="Normal 57 5 6 2 2 3 3" xfId="29515"/>
    <cellStyle name="Normal 57 5 6 2 2 4" xfId="14333"/>
    <cellStyle name="Normal 57 5 6 2 2 4 2" xfId="39208"/>
    <cellStyle name="Normal 57 5 6 2 2 5" xfId="26767"/>
    <cellStyle name="Normal 57 5 6 2 3" xfId="5678"/>
    <cellStyle name="Normal 57 5 6 2 3 2" xfId="10694"/>
    <cellStyle name="Normal 57 5 6 2 3 2 2" xfId="23137"/>
    <cellStyle name="Normal 57 5 6 2 3 2 2 2" xfId="48012"/>
    <cellStyle name="Normal 57 5 6 2 3 2 3" xfId="35579"/>
    <cellStyle name="Normal 57 5 6 2 3 3" xfId="18130"/>
    <cellStyle name="Normal 57 5 6 2 3 3 2" xfId="43005"/>
    <cellStyle name="Normal 57 5 6 2 3 4" xfId="30572"/>
    <cellStyle name="Normal 57 5 6 2 4" xfId="8753"/>
    <cellStyle name="Normal 57 5 6 2 4 2" xfId="21197"/>
    <cellStyle name="Normal 57 5 6 2 4 2 2" xfId="46072"/>
    <cellStyle name="Normal 57 5 6 2 4 3" xfId="33639"/>
    <cellStyle name="Normal 57 5 6 2 5" xfId="12148"/>
    <cellStyle name="Normal 57 5 6 2 5 2" xfId="24582"/>
    <cellStyle name="Normal 57 5 6 2 5 2 2" xfId="49457"/>
    <cellStyle name="Normal 57 5 6 2 5 3" xfId="37024"/>
    <cellStyle name="Normal 57 5 6 2 6" xfId="7230"/>
    <cellStyle name="Normal 57 5 6 2 6 2" xfId="19679"/>
    <cellStyle name="Normal 57 5 6 2 6 2 2" xfId="44554"/>
    <cellStyle name="Normal 57 5 6 2 6 3" xfId="32121"/>
    <cellStyle name="Normal 57 5 6 2 7" xfId="3684"/>
    <cellStyle name="Normal 57 5 6 2 7 2" xfId="16190"/>
    <cellStyle name="Normal 57 5 6 2 7 2 2" xfId="41065"/>
    <cellStyle name="Normal 57 5 6 2 7 3" xfId="28624"/>
    <cellStyle name="Normal 57 5 6 2 8" xfId="13413"/>
    <cellStyle name="Normal 57 5 6 2 8 2" xfId="38288"/>
    <cellStyle name="Normal 57 5 6 2 9" xfId="25847"/>
    <cellStyle name="Normal 57 5 6 3" xfId="1881"/>
    <cellStyle name="Normal 57 5 6 3 2" xfId="4795"/>
    <cellStyle name="Normal 57 5 6 3 2 2" xfId="9812"/>
    <cellStyle name="Normal 57 5 6 3 2 2 2" xfId="22255"/>
    <cellStyle name="Normal 57 5 6 3 2 2 2 2" xfId="47130"/>
    <cellStyle name="Normal 57 5 6 3 2 2 3" xfId="34697"/>
    <cellStyle name="Normal 57 5 6 3 2 3" xfId="17248"/>
    <cellStyle name="Normal 57 5 6 3 2 3 2" xfId="42123"/>
    <cellStyle name="Normal 57 5 6 3 2 4" xfId="29690"/>
    <cellStyle name="Normal 57 5 6 3 3" xfId="6027"/>
    <cellStyle name="Normal 57 5 6 3 3 2" xfId="11042"/>
    <cellStyle name="Normal 57 5 6 3 3 2 2" xfId="23485"/>
    <cellStyle name="Normal 57 5 6 3 3 2 2 2" xfId="48360"/>
    <cellStyle name="Normal 57 5 6 3 3 2 3" xfId="35927"/>
    <cellStyle name="Normal 57 5 6 3 3 3" xfId="18478"/>
    <cellStyle name="Normal 57 5 6 3 3 3 2" xfId="43353"/>
    <cellStyle name="Normal 57 5 6 3 3 4" xfId="30920"/>
    <cellStyle name="Normal 57 5 6 3 4" xfId="8883"/>
    <cellStyle name="Normal 57 5 6 3 4 2" xfId="21326"/>
    <cellStyle name="Normal 57 5 6 3 4 2 2" xfId="46201"/>
    <cellStyle name="Normal 57 5 6 3 4 3" xfId="33768"/>
    <cellStyle name="Normal 57 5 6 3 5" xfId="12496"/>
    <cellStyle name="Normal 57 5 6 3 5 2" xfId="24930"/>
    <cellStyle name="Normal 57 5 6 3 5 2 2" xfId="49805"/>
    <cellStyle name="Normal 57 5 6 3 5 3" xfId="37372"/>
    <cellStyle name="Normal 57 5 6 3 6" xfId="7406"/>
    <cellStyle name="Normal 57 5 6 3 6 2" xfId="19854"/>
    <cellStyle name="Normal 57 5 6 3 6 2 2" xfId="44729"/>
    <cellStyle name="Normal 57 5 6 3 6 3" xfId="32296"/>
    <cellStyle name="Normal 57 5 6 3 7" xfId="3865"/>
    <cellStyle name="Normal 57 5 6 3 7 2" xfId="16319"/>
    <cellStyle name="Normal 57 5 6 3 7 2 2" xfId="41194"/>
    <cellStyle name="Normal 57 5 6 3 7 3" xfId="28761"/>
    <cellStyle name="Normal 57 5 6 3 8" xfId="14681"/>
    <cellStyle name="Normal 57 5 6 3 8 2" xfId="39556"/>
    <cellStyle name="Normal 57 5 6 3 9" xfId="27115"/>
    <cellStyle name="Normal 57 5 6 4" xfId="2158"/>
    <cellStyle name="Normal 57 5 6 4 2" xfId="6193"/>
    <cellStyle name="Normal 57 5 6 4 2 2" xfId="11208"/>
    <cellStyle name="Normal 57 5 6 4 2 2 2" xfId="23651"/>
    <cellStyle name="Normal 57 5 6 4 2 2 2 2" xfId="48526"/>
    <cellStyle name="Normal 57 5 6 4 2 2 3" xfId="36093"/>
    <cellStyle name="Normal 57 5 6 4 2 3" xfId="18644"/>
    <cellStyle name="Normal 57 5 6 4 2 3 2" xfId="43519"/>
    <cellStyle name="Normal 57 5 6 4 2 4" xfId="31086"/>
    <cellStyle name="Normal 57 5 6 4 3" xfId="12662"/>
    <cellStyle name="Normal 57 5 6 4 3 2" xfId="25096"/>
    <cellStyle name="Normal 57 5 6 4 3 2 2" xfId="49971"/>
    <cellStyle name="Normal 57 5 6 4 3 3" xfId="37538"/>
    <cellStyle name="Normal 57 5 6 4 4" xfId="9103"/>
    <cellStyle name="Normal 57 5 6 4 4 2" xfId="21546"/>
    <cellStyle name="Normal 57 5 6 4 4 2 2" xfId="46421"/>
    <cellStyle name="Normal 57 5 6 4 4 3" xfId="33988"/>
    <cellStyle name="Normal 57 5 6 4 5" xfId="4085"/>
    <cellStyle name="Normal 57 5 6 4 5 2" xfId="16539"/>
    <cellStyle name="Normal 57 5 6 4 5 2 2" xfId="41414"/>
    <cellStyle name="Normal 57 5 6 4 5 3" xfId="28981"/>
    <cellStyle name="Normal 57 5 6 4 6" xfId="14847"/>
    <cellStyle name="Normal 57 5 6 4 6 2" xfId="39722"/>
    <cellStyle name="Normal 57 5 6 4 7" xfId="27281"/>
    <cellStyle name="Normal 57 5 6 5" xfId="1004"/>
    <cellStyle name="Normal 57 5 6 5 2" xfId="10163"/>
    <cellStyle name="Normal 57 5 6 5 2 2" xfId="22606"/>
    <cellStyle name="Normal 57 5 6 5 2 2 2" xfId="47481"/>
    <cellStyle name="Normal 57 5 6 5 2 3" xfId="35048"/>
    <cellStyle name="Normal 57 5 6 5 3" xfId="5147"/>
    <cellStyle name="Normal 57 5 6 5 3 2" xfId="17599"/>
    <cellStyle name="Normal 57 5 6 5 3 2 2" xfId="42474"/>
    <cellStyle name="Normal 57 5 6 5 3 3" xfId="30041"/>
    <cellStyle name="Normal 57 5 6 5 4" xfId="13804"/>
    <cellStyle name="Normal 57 5 6 5 4 2" xfId="38679"/>
    <cellStyle name="Normal 57 5 6 5 5" xfId="26238"/>
    <cellStyle name="Normal 57 5 6 6" xfId="8219"/>
    <cellStyle name="Normal 57 5 6 6 2" xfId="20663"/>
    <cellStyle name="Normal 57 5 6 6 2 2" xfId="45538"/>
    <cellStyle name="Normal 57 5 6 6 3" xfId="33105"/>
    <cellStyle name="Normal 57 5 6 7" xfId="11619"/>
    <cellStyle name="Normal 57 5 6 7 2" xfId="24053"/>
    <cellStyle name="Normal 57 5 6 7 2 2" xfId="48928"/>
    <cellStyle name="Normal 57 5 6 7 3" xfId="36495"/>
    <cellStyle name="Normal 57 5 6 8" xfId="6696"/>
    <cellStyle name="Normal 57 5 6 8 2" xfId="19145"/>
    <cellStyle name="Normal 57 5 6 8 2 2" xfId="44020"/>
    <cellStyle name="Normal 57 5 6 8 3" xfId="31587"/>
    <cellStyle name="Normal 57 5 6 9" xfId="3150"/>
    <cellStyle name="Normal 57 5 6 9 2" xfId="15656"/>
    <cellStyle name="Normal 57 5 6 9 2 2" xfId="40531"/>
    <cellStyle name="Normal 57 5 6 9 3" xfId="28090"/>
    <cellStyle name="Normal 57 5 6_Degree data" xfId="2498"/>
    <cellStyle name="Normal 57 5 7" xfId="558"/>
    <cellStyle name="Normal 57 5 7 2" xfId="1524"/>
    <cellStyle name="Normal 57 5 7 2 2" xfId="9628"/>
    <cellStyle name="Normal 57 5 7 2 2 2" xfId="22071"/>
    <cellStyle name="Normal 57 5 7 2 2 2 2" xfId="46946"/>
    <cellStyle name="Normal 57 5 7 2 2 3" xfId="34513"/>
    <cellStyle name="Normal 57 5 7 2 3" xfId="4610"/>
    <cellStyle name="Normal 57 5 7 2 3 2" xfId="17064"/>
    <cellStyle name="Normal 57 5 7 2 3 2 2" xfId="41939"/>
    <cellStyle name="Normal 57 5 7 2 3 3" xfId="29506"/>
    <cellStyle name="Normal 57 5 7 2 4" xfId="14324"/>
    <cellStyle name="Normal 57 5 7 2 4 2" xfId="39199"/>
    <cellStyle name="Normal 57 5 7 2 5" xfId="26758"/>
    <cellStyle name="Normal 57 5 7 3" xfId="5669"/>
    <cellStyle name="Normal 57 5 7 3 2" xfId="10685"/>
    <cellStyle name="Normal 57 5 7 3 2 2" xfId="23128"/>
    <cellStyle name="Normal 57 5 7 3 2 2 2" xfId="48003"/>
    <cellStyle name="Normal 57 5 7 3 2 3" xfId="35570"/>
    <cellStyle name="Normal 57 5 7 3 3" xfId="18121"/>
    <cellStyle name="Normal 57 5 7 3 3 2" xfId="42996"/>
    <cellStyle name="Normal 57 5 7 3 4" xfId="30563"/>
    <cellStyle name="Normal 57 5 7 4" xfId="8744"/>
    <cellStyle name="Normal 57 5 7 4 2" xfId="21188"/>
    <cellStyle name="Normal 57 5 7 4 2 2" xfId="46063"/>
    <cellStyle name="Normal 57 5 7 4 3" xfId="33630"/>
    <cellStyle name="Normal 57 5 7 5" xfId="12139"/>
    <cellStyle name="Normal 57 5 7 5 2" xfId="24573"/>
    <cellStyle name="Normal 57 5 7 5 2 2" xfId="49448"/>
    <cellStyle name="Normal 57 5 7 5 3" xfId="37015"/>
    <cellStyle name="Normal 57 5 7 6" xfId="7221"/>
    <cellStyle name="Normal 57 5 7 6 2" xfId="19670"/>
    <cellStyle name="Normal 57 5 7 6 2 2" xfId="44545"/>
    <cellStyle name="Normal 57 5 7 6 3" xfId="32112"/>
    <cellStyle name="Normal 57 5 7 7" xfId="3675"/>
    <cellStyle name="Normal 57 5 7 7 2" xfId="16181"/>
    <cellStyle name="Normal 57 5 7 7 2 2" xfId="41056"/>
    <cellStyle name="Normal 57 5 7 7 3" xfId="28615"/>
    <cellStyle name="Normal 57 5 7 8" xfId="13368"/>
    <cellStyle name="Normal 57 5 7 8 2" xfId="38243"/>
    <cellStyle name="Normal 57 5 7 9" xfId="25802"/>
    <cellStyle name="Normal 57 5 8" xfId="1872"/>
    <cellStyle name="Normal 57 5 8 2" xfId="4750"/>
    <cellStyle name="Normal 57 5 8 2 2" xfId="9767"/>
    <cellStyle name="Normal 57 5 8 2 2 2" xfId="22210"/>
    <cellStyle name="Normal 57 5 8 2 2 2 2" xfId="47085"/>
    <cellStyle name="Normal 57 5 8 2 2 3" xfId="34652"/>
    <cellStyle name="Normal 57 5 8 2 3" xfId="17203"/>
    <cellStyle name="Normal 57 5 8 2 3 2" xfId="42078"/>
    <cellStyle name="Normal 57 5 8 2 4" xfId="29645"/>
    <cellStyle name="Normal 57 5 8 3" xfId="6018"/>
    <cellStyle name="Normal 57 5 8 3 2" xfId="11033"/>
    <cellStyle name="Normal 57 5 8 3 2 2" xfId="23476"/>
    <cellStyle name="Normal 57 5 8 3 2 2 2" xfId="48351"/>
    <cellStyle name="Normal 57 5 8 3 2 3" xfId="35918"/>
    <cellStyle name="Normal 57 5 8 3 3" xfId="18469"/>
    <cellStyle name="Normal 57 5 8 3 3 2" xfId="43344"/>
    <cellStyle name="Normal 57 5 8 3 4" xfId="30911"/>
    <cellStyle name="Normal 57 5 8 4" xfId="8011"/>
    <cellStyle name="Normal 57 5 8 4 2" xfId="20457"/>
    <cellStyle name="Normal 57 5 8 4 2 2" xfId="45332"/>
    <cellStyle name="Normal 57 5 8 4 3" xfId="32899"/>
    <cellStyle name="Normal 57 5 8 5" xfId="12487"/>
    <cellStyle name="Normal 57 5 8 5 2" xfId="24921"/>
    <cellStyle name="Normal 57 5 8 5 2 2" xfId="49796"/>
    <cellStyle name="Normal 57 5 8 5 3" xfId="37363"/>
    <cellStyle name="Normal 57 5 8 6" xfId="7361"/>
    <cellStyle name="Normal 57 5 8 6 2" xfId="19809"/>
    <cellStyle name="Normal 57 5 8 6 2 2" xfId="44684"/>
    <cellStyle name="Normal 57 5 8 6 3" xfId="32251"/>
    <cellStyle name="Normal 57 5 8 7" xfId="2935"/>
    <cellStyle name="Normal 57 5 8 7 2" xfId="15450"/>
    <cellStyle name="Normal 57 5 8 7 2 2" xfId="40325"/>
    <cellStyle name="Normal 57 5 8 7 3" xfId="27884"/>
    <cellStyle name="Normal 57 5 8 8" xfId="14672"/>
    <cellStyle name="Normal 57 5 8 8 2" xfId="39547"/>
    <cellStyle name="Normal 57 5 8 9" xfId="27106"/>
    <cellStyle name="Normal 57 5 9" xfId="2109"/>
    <cellStyle name="Normal 57 5 9 2" xfId="6148"/>
    <cellStyle name="Normal 57 5 9 2 2" xfId="11163"/>
    <cellStyle name="Normal 57 5 9 2 2 2" xfId="23606"/>
    <cellStyle name="Normal 57 5 9 2 2 2 2" xfId="48481"/>
    <cellStyle name="Normal 57 5 9 2 2 3" xfId="36048"/>
    <cellStyle name="Normal 57 5 9 2 3" xfId="18599"/>
    <cellStyle name="Normal 57 5 9 2 3 2" xfId="43474"/>
    <cellStyle name="Normal 57 5 9 2 4" xfId="31041"/>
    <cellStyle name="Normal 57 5 9 3" xfId="12617"/>
    <cellStyle name="Normal 57 5 9 3 2" xfId="25051"/>
    <cellStyle name="Normal 57 5 9 3 2 2" xfId="49926"/>
    <cellStyle name="Normal 57 5 9 3 3" xfId="37493"/>
    <cellStyle name="Normal 57 5 9 4" xfId="8897"/>
    <cellStyle name="Normal 57 5 9 4 2" xfId="21340"/>
    <cellStyle name="Normal 57 5 9 4 2 2" xfId="46215"/>
    <cellStyle name="Normal 57 5 9 4 3" xfId="33782"/>
    <cellStyle name="Normal 57 5 9 5" xfId="3879"/>
    <cellStyle name="Normal 57 5 9 5 2" xfId="16333"/>
    <cellStyle name="Normal 57 5 9 5 2 2" xfId="41208"/>
    <cellStyle name="Normal 57 5 9 5 3" xfId="28775"/>
    <cellStyle name="Normal 57 5 9 6" xfId="14802"/>
    <cellStyle name="Normal 57 5 9 6 2" xfId="39677"/>
    <cellStyle name="Normal 57 5 9 7" xfId="27236"/>
    <cellStyle name="Normal 57 5_Degree data" xfId="2489"/>
    <cellStyle name="Normal 57 6" xfId="137"/>
    <cellStyle name="Normal 57 6 10" xfId="7700"/>
    <cellStyle name="Normal 57 6 10 2" xfId="20146"/>
    <cellStyle name="Normal 57 6 10 2 2" xfId="45021"/>
    <cellStyle name="Normal 57 6 10 3" xfId="32588"/>
    <cellStyle name="Normal 57 6 11" xfId="11520"/>
    <cellStyle name="Normal 57 6 11 2" xfId="23954"/>
    <cellStyle name="Normal 57 6 11 2 2" xfId="48829"/>
    <cellStyle name="Normal 57 6 11 3" xfId="36396"/>
    <cellStyle name="Normal 57 6 12" xfId="6509"/>
    <cellStyle name="Normal 57 6 12 2" xfId="18958"/>
    <cellStyle name="Normal 57 6 12 2 2" xfId="43833"/>
    <cellStyle name="Normal 57 6 12 3" xfId="31400"/>
    <cellStyle name="Normal 57 6 13" xfId="2620"/>
    <cellStyle name="Normal 57 6 13 2" xfId="15139"/>
    <cellStyle name="Normal 57 6 13 2 2" xfId="40014"/>
    <cellStyle name="Normal 57 6 13 3" xfId="27573"/>
    <cellStyle name="Normal 57 6 14" xfId="12967"/>
    <cellStyle name="Normal 57 6 14 2" xfId="37842"/>
    <cellStyle name="Normal 57 6 15" xfId="25401"/>
    <cellStyle name="Normal 57 6 2" xfId="325"/>
    <cellStyle name="Normal 57 6 2 10" xfId="6555"/>
    <cellStyle name="Normal 57 6 2 10 2" xfId="19004"/>
    <cellStyle name="Normal 57 6 2 10 2 2" xfId="43879"/>
    <cellStyle name="Normal 57 6 2 10 3" xfId="31446"/>
    <cellStyle name="Normal 57 6 2 11" xfId="2723"/>
    <cellStyle name="Normal 57 6 2 11 2" xfId="15241"/>
    <cellStyle name="Normal 57 6 2 11 2 2" xfId="40116"/>
    <cellStyle name="Normal 57 6 2 11 3" xfId="27675"/>
    <cellStyle name="Normal 57 6 2 12" xfId="13142"/>
    <cellStyle name="Normal 57 6 2 12 2" xfId="38017"/>
    <cellStyle name="Normal 57 6 2 13" xfId="25576"/>
    <cellStyle name="Normal 57 6 2 2" xfId="427"/>
    <cellStyle name="Normal 57 6 2 2 10" xfId="13242"/>
    <cellStyle name="Normal 57 6 2 2 10 2" xfId="38117"/>
    <cellStyle name="Normal 57 6 2 2 11" xfId="25676"/>
    <cellStyle name="Normal 57 6 2 2 2" xfId="787"/>
    <cellStyle name="Normal 57 6 2 2 2 2" xfId="1536"/>
    <cellStyle name="Normal 57 6 2 2 2 2 2" xfId="9640"/>
    <cellStyle name="Normal 57 6 2 2 2 2 2 2" xfId="22083"/>
    <cellStyle name="Normal 57 6 2 2 2 2 2 2 2" xfId="46958"/>
    <cellStyle name="Normal 57 6 2 2 2 2 2 3" xfId="34525"/>
    <cellStyle name="Normal 57 6 2 2 2 2 3" xfId="4622"/>
    <cellStyle name="Normal 57 6 2 2 2 2 3 2" xfId="17076"/>
    <cellStyle name="Normal 57 6 2 2 2 2 3 2 2" xfId="41951"/>
    <cellStyle name="Normal 57 6 2 2 2 2 3 3" xfId="29518"/>
    <cellStyle name="Normal 57 6 2 2 2 2 4" xfId="14336"/>
    <cellStyle name="Normal 57 6 2 2 2 2 4 2" xfId="39211"/>
    <cellStyle name="Normal 57 6 2 2 2 2 5" xfId="26770"/>
    <cellStyle name="Normal 57 6 2 2 2 3" xfId="5681"/>
    <cellStyle name="Normal 57 6 2 2 2 3 2" xfId="10697"/>
    <cellStyle name="Normal 57 6 2 2 2 3 2 2" xfId="23140"/>
    <cellStyle name="Normal 57 6 2 2 2 3 2 2 2" xfId="48015"/>
    <cellStyle name="Normal 57 6 2 2 2 3 2 3" xfId="35582"/>
    <cellStyle name="Normal 57 6 2 2 2 3 3" xfId="18133"/>
    <cellStyle name="Normal 57 6 2 2 2 3 3 2" xfId="43008"/>
    <cellStyle name="Normal 57 6 2 2 2 3 4" xfId="30575"/>
    <cellStyle name="Normal 57 6 2 2 2 4" xfId="8756"/>
    <cellStyle name="Normal 57 6 2 2 2 4 2" xfId="21200"/>
    <cellStyle name="Normal 57 6 2 2 2 4 2 2" xfId="46075"/>
    <cellStyle name="Normal 57 6 2 2 2 4 3" xfId="33642"/>
    <cellStyle name="Normal 57 6 2 2 2 5" xfId="12151"/>
    <cellStyle name="Normal 57 6 2 2 2 5 2" xfId="24585"/>
    <cellStyle name="Normal 57 6 2 2 2 5 2 2" xfId="49460"/>
    <cellStyle name="Normal 57 6 2 2 2 5 3" xfId="37027"/>
    <cellStyle name="Normal 57 6 2 2 2 6" xfId="7233"/>
    <cellStyle name="Normal 57 6 2 2 2 6 2" xfId="19682"/>
    <cellStyle name="Normal 57 6 2 2 2 6 2 2" xfId="44557"/>
    <cellStyle name="Normal 57 6 2 2 2 6 3" xfId="32124"/>
    <cellStyle name="Normal 57 6 2 2 2 7" xfId="3687"/>
    <cellStyle name="Normal 57 6 2 2 2 7 2" xfId="16193"/>
    <cellStyle name="Normal 57 6 2 2 2 7 2 2" xfId="41068"/>
    <cellStyle name="Normal 57 6 2 2 2 7 3" xfId="28627"/>
    <cellStyle name="Normal 57 6 2 2 2 8" xfId="13589"/>
    <cellStyle name="Normal 57 6 2 2 2 8 2" xfId="38464"/>
    <cellStyle name="Normal 57 6 2 2 2 9" xfId="26023"/>
    <cellStyle name="Normal 57 6 2 2 3" xfId="1884"/>
    <cellStyle name="Normal 57 6 2 2 3 2" xfId="4971"/>
    <cellStyle name="Normal 57 6 2 2 3 2 2" xfId="9988"/>
    <cellStyle name="Normal 57 6 2 2 3 2 2 2" xfId="22431"/>
    <cellStyle name="Normal 57 6 2 2 3 2 2 2 2" xfId="47306"/>
    <cellStyle name="Normal 57 6 2 2 3 2 2 3" xfId="34873"/>
    <cellStyle name="Normal 57 6 2 2 3 2 3" xfId="17424"/>
    <cellStyle name="Normal 57 6 2 2 3 2 3 2" xfId="42299"/>
    <cellStyle name="Normal 57 6 2 2 3 2 4" xfId="29866"/>
    <cellStyle name="Normal 57 6 2 2 3 3" xfId="6030"/>
    <cellStyle name="Normal 57 6 2 2 3 3 2" xfId="11045"/>
    <cellStyle name="Normal 57 6 2 2 3 3 2 2" xfId="23488"/>
    <cellStyle name="Normal 57 6 2 2 3 3 2 2 2" xfId="48363"/>
    <cellStyle name="Normal 57 6 2 2 3 3 2 3" xfId="35930"/>
    <cellStyle name="Normal 57 6 2 2 3 3 3" xfId="18481"/>
    <cellStyle name="Normal 57 6 2 2 3 3 3 2" xfId="43356"/>
    <cellStyle name="Normal 57 6 2 2 3 3 4" xfId="30923"/>
    <cellStyle name="Normal 57 6 2 2 3 4" xfId="8395"/>
    <cellStyle name="Normal 57 6 2 2 3 4 2" xfId="20839"/>
    <cellStyle name="Normal 57 6 2 2 3 4 2 2" xfId="45714"/>
    <cellStyle name="Normal 57 6 2 2 3 4 3" xfId="33281"/>
    <cellStyle name="Normal 57 6 2 2 3 5" xfId="12499"/>
    <cellStyle name="Normal 57 6 2 2 3 5 2" xfId="24933"/>
    <cellStyle name="Normal 57 6 2 2 3 5 2 2" xfId="49808"/>
    <cellStyle name="Normal 57 6 2 2 3 5 3" xfId="37375"/>
    <cellStyle name="Normal 57 6 2 2 3 6" xfId="7582"/>
    <cellStyle name="Normal 57 6 2 2 3 6 2" xfId="20030"/>
    <cellStyle name="Normal 57 6 2 2 3 6 2 2" xfId="44905"/>
    <cellStyle name="Normal 57 6 2 2 3 6 3" xfId="32472"/>
    <cellStyle name="Normal 57 6 2 2 3 7" xfId="3326"/>
    <cellStyle name="Normal 57 6 2 2 3 7 2" xfId="15832"/>
    <cellStyle name="Normal 57 6 2 2 3 7 2 2" xfId="40707"/>
    <cellStyle name="Normal 57 6 2 2 3 7 3" xfId="28266"/>
    <cellStyle name="Normal 57 6 2 2 3 8" xfId="14684"/>
    <cellStyle name="Normal 57 6 2 2 3 8 2" xfId="39559"/>
    <cellStyle name="Normal 57 6 2 2 3 9" xfId="27118"/>
    <cellStyle name="Normal 57 6 2 2 4" xfId="2345"/>
    <cellStyle name="Normal 57 6 2 2 4 2" xfId="6369"/>
    <cellStyle name="Normal 57 6 2 2 4 2 2" xfId="11384"/>
    <cellStyle name="Normal 57 6 2 2 4 2 2 2" xfId="23827"/>
    <cellStyle name="Normal 57 6 2 2 4 2 2 2 2" xfId="48702"/>
    <cellStyle name="Normal 57 6 2 2 4 2 2 3" xfId="36269"/>
    <cellStyle name="Normal 57 6 2 2 4 2 3" xfId="18820"/>
    <cellStyle name="Normal 57 6 2 2 4 2 3 2" xfId="43695"/>
    <cellStyle name="Normal 57 6 2 2 4 2 4" xfId="31262"/>
    <cellStyle name="Normal 57 6 2 2 4 3" xfId="12838"/>
    <cellStyle name="Normal 57 6 2 2 4 3 2" xfId="25272"/>
    <cellStyle name="Normal 57 6 2 2 4 3 2 2" xfId="50147"/>
    <cellStyle name="Normal 57 6 2 2 4 3 3" xfId="37714"/>
    <cellStyle name="Normal 57 6 2 2 4 4" xfId="9279"/>
    <cellStyle name="Normal 57 6 2 2 4 4 2" xfId="21722"/>
    <cellStyle name="Normal 57 6 2 2 4 4 2 2" xfId="46597"/>
    <cellStyle name="Normal 57 6 2 2 4 4 3" xfId="34164"/>
    <cellStyle name="Normal 57 6 2 2 4 5" xfId="4261"/>
    <cellStyle name="Normal 57 6 2 2 4 5 2" xfId="16715"/>
    <cellStyle name="Normal 57 6 2 2 4 5 2 2" xfId="41590"/>
    <cellStyle name="Normal 57 6 2 2 4 5 3" xfId="29157"/>
    <cellStyle name="Normal 57 6 2 2 4 6" xfId="15023"/>
    <cellStyle name="Normal 57 6 2 2 4 6 2" xfId="39898"/>
    <cellStyle name="Normal 57 6 2 2 4 7" xfId="27457"/>
    <cellStyle name="Normal 57 6 2 2 5" xfId="1180"/>
    <cellStyle name="Normal 57 6 2 2 5 2" xfId="10341"/>
    <cellStyle name="Normal 57 6 2 2 5 2 2" xfId="22784"/>
    <cellStyle name="Normal 57 6 2 2 5 2 2 2" xfId="47659"/>
    <cellStyle name="Normal 57 6 2 2 5 2 3" xfId="35226"/>
    <cellStyle name="Normal 57 6 2 2 5 3" xfId="5325"/>
    <cellStyle name="Normal 57 6 2 2 5 3 2" xfId="17777"/>
    <cellStyle name="Normal 57 6 2 2 5 3 2 2" xfId="42652"/>
    <cellStyle name="Normal 57 6 2 2 5 3 3" xfId="30219"/>
    <cellStyle name="Normal 57 6 2 2 5 4" xfId="13980"/>
    <cellStyle name="Normal 57 6 2 2 5 4 2" xfId="38855"/>
    <cellStyle name="Normal 57 6 2 2 5 5" xfId="26414"/>
    <cellStyle name="Normal 57 6 2 2 6" xfId="7902"/>
    <cellStyle name="Normal 57 6 2 2 6 2" xfId="20348"/>
    <cellStyle name="Normal 57 6 2 2 6 2 2" xfId="45223"/>
    <cellStyle name="Normal 57 6 2 2 6 3" xfId="32790"/>
    <cellStyle name="Normal 57 6 2 2 7" xfId="11795"/>
    <cellStyle name="Normal 57 6 2 2 7 2" xfId="24229"/>
    <cellStyle name="Normal 57 6 2 2 7 2 2" xfId="49104"/>
    <cellStyle name="Normal 57 6 2 2 7 3" xfId="36671"/>
    <cellStyle name="Normal 57 6 2 2 8" xfId="6872"/>
    <cellStyle name="Normal 57 6 2 2 8 2" xfId="19321"/>
    <cellStyle name="Normal 57 6 2 2 8 2 2" xfId="44196"/>
    <cellStyle name="Normal 57 6 2 2 8 3" xfId="31763"/>
    <cellStyle name="Normal 57 6 2 2 9" xfId="2823"/>
    <cellStyle name="Normal 57 6 2 2 9 2" xfId="15341"/>
    <cellStyle name="Normal 57 6 2 2 9 2 2" xfId="40216"/>
    <cellStyle name="Normal 57 6 2 2 9 3" xfId="27775"/>
    <cellStyle name="Normal 57 6 2 2_Degree data" xfId="2501"/>
    <cellStyle name="Normal 57 6 2 3" xfId="686"/>
    <cellStyle name="Normal 57 6 2 3 2" xfId="1535"/>
    <cellStyle name="Normal 57 6 2 3 2 2" xfId="9179"/>
    <cellStyle name="Normal 57 6 2 3 2 2 2" xfId="21622"/>
    <cellStyle name="Normal 57 6 2 3 2 2 2 2" xfId="46497"/>
    <cellStyle name="Normal 57 6 2 3 2 2 3" xfId="34064"/>
    <cellStyle name="Normal 57 6 2 3 2 3" xfId="4161"/>
    <cellStyle name="Normal 57 6 2 3 2 3 2" xfId="16615"/>
    <cellStyle name="Normal 57 6 2 3 2 3 2 2" xfId="41490"/>
    <cellStyle name="Normal 57 6 2 3 2 3 3" xfId="29057"/>
    <cellStyle name="Normal 57 6 2 3 2 4" xfId="14335"/>
    <cellStyle name="Normal 57 6 2 3 2 4 2" xfId="39210"/>
    <cellStyle name="Normal 57 6 2 3 2 5" xfId="26769"/>
    <cellStyle name="Normal 57 6 2 3 3" xfId="5680"/>
    <cellStyle name="Normal 57 6 2 3 3 2" xfId="10696"/>
    <cellStyle name="Normal 57 6 2 3 3 2 2" xfId="23139"/>
    <cellStyle name="Normal 57 6 2 3 3 2 2 2" xfId="48014"/>
    <cellStyle name="Normal 57 6 2 3 3 2 3" xfId="35581"/>
    <cellStyle name="Normal 57 6 2 3 3 3" xfId="18132"/>
    <cellStyle name="Normal 57 6 2 3 3 3 2" xfId="43007"/>
    <cellStyle name="Normal 57 6 2 3 3 4" xfId="30574"/>
    <cellStyle name="Normal 57 6 2 3 4" xfId="8295"/>
    <cellStyle name="Normal 57 6 2 3 4 2" xfId="20739"/>
    <cellStyle name="Normal 57 6 2 3 4 2 2" xfId="45614"/>
    <cellStyle name="Normal 57 6 2 3 4 3" xfId="33181"/>
    <cellStyle name="Normal 57 6 2 3 5" xfId="12150"/>
    <cellStyle name="Normal 57 6 2 3 5 2" xfId="24584"/>
    <cellStyle name="Normal 57 6 2 3 5 2 2" xfId="49459"/>
    <cellStyle name="Normal 57 6 2 3 5 3" xfId="37026"/>
    <cellStyle name="Normal 57 6 2 3 6" xfId="6772"/>
    <cellStyle name="Normal 57 6 2 3 6 2" xfId="19221"/>
    <cellStyle name="Normal 57 6 2 3 6 2 2" xfId="44096"/>
    <cellStyle name="Normal 57 6 2 3 6 3" xfId="31663"/>
    <cellStyle name="Normal 57 6 2 3 7" xfId="3226"/>
    <cellStyle name="Normal 57 6 2 3 7 2" xfId="15732"/>
    <cellStyle name="Normal 57 6 2 3 7 2 2" xfId="40607"/>
    <cellStyle name="Normal 57 6 2 3 7 3" xfId="28166"/>
    <cellStyle name="Normal 57 6 2 3 8" xfId="13489"/>
    <cellStyle name="Normal 57 6 2 3 8 2" xfId="38364"/>
    <cellStyle name="Normal 57 6 2 3 9" xfId="25923"/>
    <cellStyle name="Normal 57 6 2 4" xfId="1883"/>
    <cellStyle name="Normal 57 6 2 4 2" xfId="4621"/>
    <cellStyle name="Normal 57 6 2 4 2 2" xfId="9639"/>
    <cellStyle name="Normal 57 6 2 4 2 2 2" xfId="22082"/>
    <cellStyle name="Normal 57 6 2 4 2 2 2 2" xfId="46957"/>
    <cellStyle name="Normal 57 6 2 4 2 2 3" xfId="34524"/>
    <cellStyle name="Normal 57 6 2 4 2 3" xfId="17075"/>
    <cellStyle name="Normal 57 6 2 4 2 3 2" xfId="41950"/>
    <cellStyle name="Normal 57 6 2 4 2 4" xfId="29517"/>
    <cellStyle name="Normal 57 6 2 4 3" xfId="6029"/>
    <cellStyle name="Normal 57 6 2 4 3 2" xfId="11044"/>
    <cellStyle name="Normal 57 6 2 4 3 2 2" xfId="23487"/>
    <cellStyle name="Normal 57 6 2 4 3 2 2 2" xfId="48362"/>
    <cellStyle name="Normal 57 6 2 4 3 2 3" xfId="35929"/>
    <cellStyle name="Normal 57 6 2 4 3 3" xfId="18480"/>
    <cellStyle name="Normal 57 6 2 4 3 3 2" xfId="43355"/>
    <cellStyle name="Normal 57 6 2 4 3 4" xfId="30922"/>
    <cellStyle name="Normal 57 6 2 4 4" xfId="8755"/>
    <cellStyle name="Normal 57 6 2 4 4 2" xfId="21199"/>
    <cellStyle name="Normal 57 6 2 4 4 2 2" xfId="46074"/>
    <cellStyle name="Normal 57 6 2 4 4 3" xfId="33641"/>
    <cellStyle name="Normal 57 6 2 4 5" xfId="12498"/>
    <cellStyle name="Normal 57 6 2 4 5 2" xfId="24932"/>
    <cellStyle name="Normal 57 6 2 4 5 2 2" xfId="49807"/>
    <cellStyle name="Normal 57 6 2 4 5 3" xfId="37374"/>
    <cellStyle name="Normal 57 6 2 4 6" xfId="7232"/>
    <cellStyle name="Normal 57 6 2 4 6 2" xfId="19681"/>
    <cellStyle name="Normal 57 6 2 4 6 2 2" xfId="44556"/>
    <cellStyle name="Normal 57 6 2 4 6 3" xfId="32123"/>
    <cellStyle name="Normal 57 6 2 4 7" xfId="3686"/>
    <cellStyle name="Normal 57 6 2 4 7 2" xfId="16192"/>
    <cellStyle name="Normal 57 6 2 4 7 2 2" xfId="41067"/>
    <cellStyle name="Normal 57 6 2 4 7 3" xfId="28626"/>
    <cellStyle name="Normal 57 6 2 4 8" xfId="14683"/>
    <cellStyle name="Normal 57 6 2 4 8 2" xfId="39558"/>
    <cellStyle name="Normal 57 6 2 4 9" xfId="27117"/>
    <cellStyle name="Normal 57 6 2 5" xfId="2243"/>
    <cellStyle name="Normal 57 6 2 5 2" xfId="4871"/>
    <cellStyle name="Normal 57 6 2 5 2 2" xfId="9888"/>
    <cellStyle name="Normal 57 6 2 5 2 2 2" xfId="22331"/>
    <cellStyle name="Normal 57 6 2 5 2 2 2 2" xfId="47206"/>
    <cellStyle name="Normal 57 6 2 5 2 2 3" xfId="34773"/>
    <cellStyle name="Normal 57 6 2 5 2 3" xfId="17324"/>
    <cellStyle name="Normal 57 6 2 5 2 3 2" xfId="42199"/>
    <cellStyle name="Normal 57 6 2 5 2 4" xfId="29766"/>
    <cellStyle name="Normal 57 6 2 5 3" xfId="6269"/>
    <cellStyle name="Normal 57 6 2 5 3 2" xfId="11284"/>
    <cellStyle name="Normal 57 6 2 5 3 2 2" xfId="23727"/>
    <cellStyle name="Normal 57 6 2 5 3 2 2 2" xfId="48602"/>
    <cellStyle name="Normal 57 6 2 5 3 2 3" xfId="36169"/>
    <cellStyle name="Normal 57 6 2 5 3 3" xfId="18720"/>
    <cellStyle name="Normal 57 6 2 5 3 3 2" xfId="43595"/>
    <cellStyle name="Normal 57 6 2 5 3 4" xfId="31162"/>
    <cellStyle name="Normal 57 6 2 5 4" xfId="8076"/>
    <cellStyle name="Normal 57 6 2 5 4 2" xfId="20522"/>
    <cellStyle name="Normal 57 6 2 5 4 2 2" xfId="45397"/>
    <cellStyle name="Normal 57 6 2 5 4 3" xfId="32964"/>
    <cellStyle name="Normal 57 6 2 5 5" xfId="12738"/>
    <cellStyle name="Normal 57 6 2 5 5 2" xfId="25172"/>
    <cellStyle name="Normal 57 6 2 5 5 2 2" xfId="50047"/>
    <cellStyle name="Normal 57 6 2 5 5 3" xfId="37614"/>
    <cellStyle name="Normal 57 6 2 5 6" xfId="7482"/>
    <cellStyle name="Normal 57 6 2 5 6 2" xfId="19930"/>
    <cellStyle name="Normal 57 6 2 5 6 2 2" xfId="44805"/>
    <cellStyle name="Normal 57 6 2 5 6 3" xfId="32372"/>
    <cellStyle name="Normal 57 6 2 5 7" xfId="3005"/>
    <cellStyle name="Normal 57 6 2 5 7 2" xfId="15515"/>
    <cellStyle name="Normal 57 6 2 5 7 2 2" xfId="40390"/>
    <cellStyle name="Normal 57 6 2 5 7 3" xfId="27949"/>
    <cellStyle name="Normal 57 6 2 5 8" xfId="14923"/>
    <cellStyle name="Normal 57 6 2 5 8 2" xfId="39798"/>
    <cellStyle name="Normal 57 6 2 5 9" xfId="27357"/>
    <cellStyle name="Normal 57 6 2 6" xfId="1080"/>
    <cellStyle name="Normal 57 6 2 6 2" xfId="8962"/>
    <cellStyle name="Normal 57 6 2 6 2 2" xfId="21405"/>
    <cellStyle name="Normal 57 6 2 6 2 2 2" xfId="46280"/>
    <cellStyle name="Normal 57 6 2 6 2 3" xfId="33847"/>
    <cellStyle name="Normal 57 6 2 6 3" xfId="3944"/>
    <cellStyle name="Normal 57 6 2 6 3 2" xfId="16398"/>
    <cellStyle name="Normal 57 6 2 6 3 2 2" xfId="41273"/>
    <cellStyle name="Normal 57 6 2 6 3 3" xfId="28840"/>
    <cellStyle name="Normal 57 6 2 6 4" xfId="13880"/>
    <cellStyle name="Normal 57 6 2 6 4 2" xfId="38755"/>
    <cellStyle name="Normal 57 6 2 6 5" xfId="26314"/>
    <cellStyle name="Normal 57 6 2 7" xfId="5225"/>
    <cellStyle name="Normal 57 6 2 7 2" xfId="10241"/>
    <cellStyle name="Normal 57 6 2 7 2 2" xfId="22684"/>
    <cellStyle name="Normal 57 6 2 7 2 2 2" xfId="47559"/>
    <cellStyle name="Normal 57 6 2 7 2 3" xfId="35126"/>
    <cellStyle name="Normal 57 6 2 7 3" xfId="17677"/>
    <cellStyle name="Normal 57 6 2 7 3 2" xfId="42552"/>
    <cellStyle name="Normal 57 6 2 7 4" xfId="30119"/>
    <cellStyle name="Normal 57 6 2 8" xfId="7802"/>
    <cellStyle name="Normal 57 6 2 8 2" xfId="20248"/>
    <cellStyle name="Normal 57 6 2 8 2 2" xfId="45123"/>
    <cellStyle name="Normal 57 6 2 8 3" xfId="32690"/>
    <cellStyle name="Normal 57 6 2 9" xfId="11695"/>
    <cellStyle name="Normal 57 6 2 9 2" xfId="24129"/>
    <cellStyle name="Normal 57 6 2 9 2 2" xfId="49004"/>
    <cellStyle name="Normal 57 6 2 9 3" xfId="36571"/>
    <cellStyle name="Normal 57 6 2_Degree data" xfId="2500"/>
    <cellStyle name="Normal 57 6 3" xfId="274"/>
    <cellStyle name="Normal 57 6 3 10" xfId="6614"/>
    <cellStyle name="Normal 57 6 3 10 2" xfId="19063"/>
    <cellStyle name="Normal 57 6 3 10 2 2" xfId="43938"/>
    <cellStyle name="Normal 57 6 3 10 3" xfId="31505"/>
    <cellStyle name="Normal 57 6 3 11" xfId="2677"/>
    <cellStyle name="Normal 57 6 3 11 2" xfId="15195"/>
    <cellStyle name="Normal 57 6 3 11 2 2" xfId="40070"/>
    <cellStyle name="Normal 57 6 3 11 3" xfId="27629"/>
    <cellStyle name="Normal 57 6 3 12" xfId="13096"/>
    <cellStyle name="Normal 57 6 3 12 2" xfId="37971"/>
    <cellStyle name="Normal 57 6 3 13" xfId="25530"/>
    <cellStyle name="Normal 57 6 3 2" xfId="488"/>
    <cellStyle name="Normal 57 6 3 2 10" xfId="13301"/>
    <cellStyle name="Normal 57 6 3 2 10 2" xfId="38176"/>
    <cellStyle name="Normal 57 6 3 2 11" xfId="25735"/>
    <cellStyle name="Normal 57 6 3 2 2" xfId="847"/>
    <cellStyle name="Normal 57 6 3 2 2 2" xfId="1538"/>
    <cellStyle name="Normal 57 6 3 2 2 2 2" xfId="9642"/>
    <cellStyle name="Normal 57 6 3 2 2 2 2 2" xfId="22085"/>
    <cellStyle name="Normal 57 6 3 2 2 2 2 2 2" xfId="46960"/>
    <cellStyle name="Normal 57 6 3 2 2 2 2 3" xfId="34527"/>
    <cellStyle name="Normal 57 6 3 2 2 2 3" xfId="4624"/>
    <cellStyle name="Normal 57 6 3 2 2 2 3 2" xfId="17078"/>
    <cellStyle name="Normal 57 6 3 2 2 2 3 2 2" xfId="41953"/>
    <cellStyle name="Normal 57 6 3 2 2 2 3 3" xfId="29520"/>
    <cellStyle name="Normal 57 6 3 2 2 2 4" xfId="14338"/>
    <cellStyle name="Normal 57 6 3 2 2 2 4 2" xfId="39213"/>
    <cellStyle name="Normal 57 6 3 2 2 2 5" xfId="26772"/>
    <cellStyle name="Normal 57 6 3 2 2 3" xfId="5683"/>
    <cellStyle name="Normal 57 6 3 2 2 3 2" xfId="10699"/>
    <cellStyle name="Normal 57 6 3 2 2 3 2 2" xfId="23142"/>
    <cellStyle name="Normal 57 6 3 2 2 3 2 2 2" xfId="48017"/>
    <cellStyle name="Normal 57 6 3 2 2 3 2 3" xfId="35584"/>
    <cellStyle name="Normal 57 6 3 2 2 3 3" xfId="18135"/>
    <cellStyle name="Normal 57 6 3 2 2 3 3 2" xfId="43010"/>
    <cellStyle name="Normal 57 6 3 2 2 3 4" xfId="30577"/>
    <cellStyle name="Normal 57 6 3 2 2 4" xfId="8758"/>
    <cellStyle name="Normal 57 6 3 2 2 4 2" xfId="21202"/>
    <cellStyle name="Normal 57 6 3 2 2 4 2 2" xfId="46077"/>
    <cellStyle name="Normal 57 6 3 2 2 4 3" xfId="33644"/>
    <cellStyle name="Normal 57 6 3 2 2 5" xfId="12153"/>
    <cellStyle name="Normal 57 6 3 2 2 5 2" xfId="24587"/>
    <cellStyle name="Normal 57 6 3 2 2 5 2 2" xfId="49462"/>
    <cellStyle name="Normal 57 6 3 2 2 5 3" xfId="37029"/>
    <cellStyle name="Normal 57 6 3 2 2 6" xfId="7235"/>
    <cellStyle name="Normal 57 6 3 2 2 6 2" xfId="19684"/>
    <cellStyle name="Normal 57 6 3 2 2 6 2 2" xfId="44559"/>
    <cellStyle name="Normal 57 6 3 2 2 6 3" xfId="32126"/>
    <cellStyle name="Normal 57 6 3 2 2 7" xfId="3689"/>
    <cellStyle name="Normal 57 6 3 2 2 7 2" xfId="16195"/>
    <cellStyle name="Normal 57 6 3 2 2 7 2 2" xfId="41070"/>
    <cellStyle name="Normal 57 6 3 2 2 7 3" xfId="28629"/>
    <cellStyle name="Normal 57 6 3 2 2 8" xfId="13648"/>
    <cellStyle name="Normal 57 6 3 2 2 8 2" xfId="38523"/>
    <cellStyle name="Normal 57 6 3 2 2 9" xfId="26082"/>
    <cellStyle name="Normal 57 6 3 2 3" xfId="1886"/>
    <cellStyle name="Normal 57 6 3 2 3 2" xfId="5030"/>
    <cellStyle name="Normal 57 6 3 2 3 2 2" xfId="10047"/>
    <cellStyle name="Normal 57 6 3 2 3 2 2 2" xfId="22490"/>
    <cellStyle name="Normal 57 6 3 2 3 2 2 2 2" xfId="47365"/>
    <cellStyle name="Normal 57 6 3 2 3 2 2 3" xfId="34932"/>
    <cellStyle name="Normal 57 6 3 2 3 2 3" xfId="17483"/>
    <cellStyle name="Normal 57 6 3 2 3 2 3 2" xfId="42358"/>
    <cellStyle name="Normal 57 6 3 2 3 2 4" xfId="29925"/>
    <cellStyle name="Normal 57 6 3 2 3 3" xfId="6032"/>
    <cellStyle name="Normal 57 6 3 2 3 3 2" xfId="11047"/>
    <cellStyle name="Normal 57 6 3 2 3 3 2 2" xfId="23490"/>
    <cellStyle name="Normal 57 6 3 2 3 3 2 2 2" xfId="48365"/>
    <cellStyle name="Normal 57 6 3 2 3 3 2 3" xfId="35932"/>
    <cellStyle name="Normal 57 6 3 2 3 3 3" xfId="18483"/>
    <cellStyle name="Normal 57 6 3 2 3 3 3 2" xfId="43358"/>
    <cellStyle name="Normal 57 6 3 2 3 3 4" xfId="30925"/>
    <cellStyle name="Normal 57 6 3 2 3 4" xfId="8454"/>
    <cellStyle name="Normal 57 6 3 2 3 4 2" xfId="20898"/>
    <cellStyle name="Normal 57 6 3 2 3 4 2 2" xfId="45773"/>
    <cellStyle name="Normal 57 6 3 2 3 4 3" xfId="33340"/>
    <cellStyle name="Normal 57 6 3 2 3 5" xfId="12501"/>
    <cellStyle name="Normal 57 6 3 2 3 5 2" xfId="24935"/>
    <cellStyle name="Normal 57 6 3 2 3 5 2 2" xfId="49810"/>
    <cellStyle name="Normal 57 6 3 2 3 5 3" xfId="37377"/>
    <cellStyle name="Normal 57 6 3 2 3 6" xfId="7641"/>
    <cellStyle name="Normal 57 6 3 2 3 6 2" xfId="20089"/>
    <cellStyle name="Normal 57 6 3 2 3 6 2 2" xfId="44964"/>
    <cellStyle name="Normal 57 6 3 2 3 6 3" xfId="32531"/>
    <cellStyle name="Normal 57 6 3 2 3 7" xfId="3385"/>
    <cellStyle name="Normal 57 6 3 2 3 7 2" xfId="15891"/>
    <cellStyle name="Normal 57 6 3 2 3 7 2 2" xfId="40766"/>
    <cellStyle name="Normal 57 6 3 2 3 7 3" xfId="28325"/>
    <cellStyle name="Normal 57 6 3 2 3 8" xfId="14686"/>
    <cellStyle name="Normal 57 6 3 2 3 8 2" xfId="39561"/>
    <cellStyle name="Normal 57 6 3 2 3 9" xfId="27120"/>
    <cellStyle name="Normal 57 6 3 2 4" xfId="2406"/>
    <cellStyle name="Normal 57 6 3 2 4 2" xfId="6428"/>
    <cellStyle name="Normal 57 6 3 2 4 2 2" xfId="11443"/>
    <cellStyle name="Normal 57 6 3 2 4 2 2 2" xfId="23886"/>
    <cellStyle name="Normal 57 6 3 2 4 2 2 2 2" xfId="48761"/>
    <cellStyle name="Normal 57 6 3 2 4 2 2 3" xfId="36328"/>
    <cellStyle name="Normal 57 6 3 2 4 2 3" xfId="18879"/>
    <cellStyle name="Normal 57 6 3 2 4 2 3 2" xfId="43754"/>
    <cellStyle name="Normal 57 6 3 2 4 2 4" xfId="31321"/>
    <cellStyle name="Normal 57 6 3 2 4 3" xfId="12897"/>
    <cellStyle name="Normal 57 6 3 2 4 3 2" xfId="25331"/>
    <cellStyle name="Normal 57 6 3 2 4 3 2 2" xfId="50206"/>
    <cellStyle name="Normal 57 6 3 2 4 3 3" xfId="37773"/>
    <cellStyle name="Normal 57 6 3 2 4 4" xfId="9338"/>
    <cellStyle name="Normal 57 6 3 2 4 4 2" xfId="21781"/>
    <cellStyle name="Normal 57 6 3 2 4 4 2 2" xfId="46656"/>
    <cellStyle name="Normal 57 6 3 2 4 4 3" xfId="34223"/>
    <cellStyle name="Normal 57 6 3 2 4 5" xfId="4320"/>
    <cellStyle name="Normal 57 6 3 2 4 5 2" xfId="16774"/>
    <cellStyle name="Normal 57 6 3 2 4 5 2 2" xfId="41649"/>
    <cellStyle name="Normal 57 6 3 2 4 5 3" xfId="29216"/>
    <cellStyle name="Normal 57 6 3 2 4 6" xfId="15082"/>
    <cellStyle name="Normal 57 6 3 2 4 6 2" xfId="39957"/>
    <cellStyle name="Normal 57 6 3 2 4 7" xfId="27516"/>
    <cellStyle name="Normal 57 6 3 2 5" xfId="1239"/>
    <cellStyle name="Normal 57 6 3 2 5 2" xfId="10400"/>
    <cellStyle name="Normal 57 6 3 2 5 2 2" xfId="22843"/>
    <cellStyle name="Normal 57 6 3 2 5 2 2 2" xfId="47718"/>
    <cellStyle name="Normal 57 6 3 2 5 2 3" xfId="35285"/>
    <cellStyle name="Normal 57 6 3 2 5 3" xfId="5384"/>
    <cellStyle name="Normal 57 6 3 2 5 3 2" xfId="17836"/>
    <cellStyle name="Normal 57 6 3 2 5 3 2 2" xfId="42711"/>
    <cellStyle name="Normal 57 6 3 2 5 3 3" xfId="30278"/>
    <cellStyle name="Normal 57 6 3 2 5 4" xfId="14039"/>
    <cellStyle name="Normal 57 6 3 2 5 4 2" xfId="38914"/>
    <cellStyle name="Normal 57 6 3 2 5 5" xfId="26473"/>
    <cellStyle name="Normal 57 6 3 2 6" xfId="7961"/>
    <cellStyle name="Normal 57 6 3 2 6 2" xfId="20407"/>
    <cellStyle name="Normal 57 6 3 2 6 2 2" xfId="45282"/>
    <cellStyle name="Normal 57 6 3 2 6 3" xfId="32849"/>
    <cellStyle name="Normal 57 6 3 2 7" xfId="11854"/>
    <cellStyle name="Normal 57 6 3 2 7 2" xfId="24288"/>
    <cellStyle name="Normal 57 6 3 2 7 2 2" xfId="49163"/>
    <cellStyle name="Normal 57 6 3 2 7 3" xfId="36730"/>
    <cellStyle name="Normal 57 6 3 2 8" xfId="6931"/>
    <cellStyle name="Normal 57 6 3 2 8 2" xfId="19380"/>
    <cellStyle name="Normal 57 6 3 2 8 2 2" xfId="44255"/>
    <cellStyle name="Normal 57 6 3 2 8 3" xfId="31822"/>
    <cellStyle name="Normal 57 6 3 2 9" xfId="2882"/>
    <cellStyle name="Normal 57 6 3 2 9 2" xfId="15400"/>
    <cellStyle name="Normal 57 6 3 2 9 2 2" xfId="40275"/>
    <cellStyle name="Normal 57 6 3 2 9 3" xfId="27834"/>
    <cellStyle name="Normal 57 6 3 2_Degree data" xfId="2503"/>
    <cellStyle name="Normal 57 6 3 3" xfId="636"/>
    <cellStyle name="Normal 57 6 3 3 2" xfId="1537"/>
    <cellStyle name="Normal 57 6 3 3 2 2" xfId="9133"/>
    <cellStyle name="Normal 57 6 3 3 2 2 2" xfId="21576"/>
    <cellStyle name="Normal 57 6 3 3 2 2 2 2" xfId="46451"/>
    <cellStyle name="Normal 57 6 3 3 2 2 3" xfId="34018"/>
    <cellStyle name="Normal 57 6 3 3 2 3" xfId="4115"/>
    <cellStyle name="Normal 57 6 3 3 2 3 2" xfId="16569"/>
    <cellStyle name="Normal 57 6 3 3 2 3 2 2" xfId="41444"/>
    <cellStyle name="Normal 57 6 3 3 2 3 3" xfId="29011"/>
    <cellStyle name="Normal 57 6 3 3 2 4" xfId="14337"/>
    <cellStyle name="Normal 57 6 3 3 2 4 2" xfId="39212"/>
    <cellStyle name="Normal 57 6 3 3 2 5" xfId="26771"/>
    <cellStyle name="Normal 57 6 3 3 3" xfId="5682"/>
    <cellStyle name="Normal 57 6 3 3 3 2" xfId="10698"/>
    <cellStyle name="Normal 57 6 3 3 3 2 2" xfId="23141"/>
    <cellStyle name="Normal 57 6 3 3 3 2 2 2" xfId="48016"/>
    <cellStyle name="Normal 57 6 3 3 3 2 3" xfId="35583"/>
    <cellStyle name="Normal 57 6 3 3 3 3" xfId="18134"/>
    <cellStyle name="Normal 57 6 3 3 3 3 2" xfId="43009"/>
    <cellStyle name="Normal 57 6 3 3 3 4" xfId="30576"/>
    <cellStyle name="Normal 57 6 3 3 4" xfId="8249"/>
    <cellStyle name="Normal 57 6 3 3 4 2" xfId="20693"/>
    <cellStyle name="Normal 57 6 3 3 4 2 2" xfId="45568"/>
    <cellStyle name="Normal 57 6 3 3 4 3" xfId="33135"/>
    <cellStyle name="Normal 57 6 3 3 5" xfId="12152"/>
    <cellStyle name="Normal 57 6 3 3 5 2" xfId="24586"/>
    <cellStyle name="Normal 57 6 3 3 5 2 2" xfId="49461"/>
    <cellStyle name="Normal 57 6 3 3 5 3" xfId="37028"/>
    <cellStyle name="Normal 57 6 3 3 6" xfId="6726"/>
    <cellStyle name="Normal 57 6 3 3 6 2" xfId="19175"/>
    <cellStyle name="Normal 57 6 3 3 6 2 2" xfId="44050"/>
    <cellStyle name="Normal 57 6 3 3 6 3" xfId="31617"/>
    <cellStyle name="Normal 57 6 3 3 7" xfId="3180"/>
    <cellStyle name="Normal 57 6 3 3 7 2" xfId="15686"/>
    <cellStyle name="Normal 57 6 3 3 7 2 2" xfId="40561"/>
    <cellStyle name="Normal 57 6 3 3 7 3" xfId="28120"/>
    <cellStyle name="Normal 57 6 3 3 8" xfId="13443"/>
    <cellStyle name="Normal 57 6 3 3 8 2" xfId="38318"/>
    <cellStyle name="Normal 57 6 3 3 9" xfId="25877"/>
    <cellStyle name="Normal 57 6 3 4" xfId="1885"/>
    <cellStyle name="Normal 57 6 3 4 2" xfId="4623"/>
    <cellStyle name="Normal 57 6 3 4 2 2" xfId="9641"/>
    <cellStyle name="Normal 57 6 3 4 2 2 2" xfId="22084"/>
    <cellStyle name="Normal 57 6 3 4 2 2 2 2" xfId="46959"/>
    <cellStyle name="Normal 57 6 3 4 2 2 3" xfId="34526"/>
    <cellStyle name="Normal 57 6 3 4 2 3" xfId="17077"/>
    <cellStyle name="Normal 57 6 3 4 2 3 2" xfId="41952"/>
    <cellStyle name="Normal 57 6 3 4 2 4" xfId="29519"/>
    <cellStyle name="Normal 57 6 3 4 3" xfId="6031"/>
    <cellStyle name="Normal 57 6 3 4 3 2" xfId="11046"/>
    <cellStyle name="Normal 57 6 3 4 3 2 2" xfId="23489"/>
    <cellStyle name="Normal 57 6 3 4 3 2 2 2" xfId="48364"/>
    <cellStyle name="Normal 57 6 3 4 3 2 3" xfId="35931"/>
    <cellStyle name="Normal 57 6 3 4 3 3" xfId="18482"/>
    <cellStyle name="Normal 57 6 3 4 3 3 2" xfId="43357"/>
    <cellStyle name="Normal 57 6 3 4 3 4" xfId="30924"/>
    <cellStyle name="Normal 57 6 3 4 4" xfId="8757"/>
    <cellStyle name="Normal 57 6 3 4 4 2" xfId="21201"/>
    <cellStyle name="Normal 57 6 3 4 4 2 2" xfId="46076"/>
    <cellStyle name="Normal 57 6 3 4 4 3" xfId="33643"/>
    <cellStyle name="Normal 57 6 3 4 5" xfId="12500"/>
    <cellStyle name="Normal 57 6 3 4 5 2" xfId="24934"/>
    <cellStyle name="Normal 57 6 3 4 5 2 2" xfId="49809"/>
    <cellStyle name="Normal 57 6 3 4 5 3" xfId="37376"/>
    <cellStyle name="Normal 57 6 3 4 6" xfId="7234"/>
    <cellStyle name="Normal 57 6 3 4 6 2" xfId="19683"/>
    <cellStyle name="Normal 57 6 3 4 6 2 2" xfId="44558"/>
    <cellStyle name="Normal 57 6 3 4 6 3" xfId="32125"/>
    <cellStyle name="Normal 57 6 3 4 7" xfId="3688"/>
    <cellStyle name="Normal 57 6 3 4 7 2" xfId="16194"/>
    <cellStyle name="Normal 57 6 3 4 7 2 2" xfId="41069"/>
    <cellStyle name="Normal 57 6 3 4 7 3" xfId="28628"/>
    <cellStyle name="Normal 57 6 3 4 8" xfId="14685"/>
    <cellStyle name="Normal 57 6 3 4 8 2" xfId="39560"/>
    <cellStyle name="Normal 57 6 3 4 9" xfId="27119"/>
    <cellStyle name="Normal 57 6 3 5" xfId="2192"/>
    <cellStyle name="Normal 57 6 3 5 2" xfId="4825"/>
    <cellStyle name="Normal 57 6 3 5 2 2" xfId="9842"/>
    <cellStyle name="Normal 57 6 3 5 2 2 2" xfId="22285"/>
    <cellStyle name="Normal 57 6 3 5 2 2 2 2" xfId="47160"/>
    <cellStyle name="Normal 57 6 3 5 2 2 3" xfId="34727"/>
    <cellStyle name="Normal 57 6 3 5 2 3" xfId="17278"/>
    <cellStyle name="Normal 57 6 3 5 2 3 2" xfId="42153"/>
    <cellStyle name="Normal 57 6 3 5 2 4" xfId="29720"/>
    <cellStyle name="Normal 57 6 3 5 3" xfId="6223"/>
    <cellStyle name="Normal 57 6 3 5 3 2" xfId="11238"/>
    <cellStyle name="Normal 57 6 3 5 3 2 2" xfId="23681"/>
    <cellStyle name="Normal 57 6 3 5 3 2 2 2" xfId="48556"/>
    <cellStyle name="Normal 57 6 3 5 3 2 3" xfId="36123"/>
    <cellStyle name="Normal 57 6 3 5 3 3" xfId="18674"/>
    <cellStyle name="Normal 57 6 3 5 3 3 2" xfId="43549"/>
    <cellStyle name="Normal 57 6 3 5 3 4" xfId="31116"/>
    <cellStyle name="Normal 57 6 3 5 4" xfId="8135"/>
    <cellStyle name="Normal 57 6 3 5 4 2" xfId="20581"/>
    <cellStyle name="Normal 57 6 3 5 4 2 2" xfId="45456"/>
    <cellStyle name="Normal 57 6 3 5 4 3" xfId="33023"/>
    <cellStyle name="Normal 57 6 3 5 5" xfId="12692"/>
    <cellStyle name="Normal 57 6 3 5 5 2" xfId="25126"/>
    <cellStyle name="Normal 57 6 3 5 5 2 2" xfId="50001"/>
    <cellStyle name="Normal 57 6 3 5 5 3" xfId="37568"/>
    <cellStyle name="Normal 57 6 3 5 6" xfId="7436"/>
    <cellStyle name="Normal 57 6 3 5 6 2" xfId="19884"/>
    <cellStyle name="Normal 57 6 3 5 6 2 2" xfId="44759"/>
    <cellStyle name="Normal 57 6 3 5 6 3" xfId="32326"/>
    <cellStyle name="Normal 57 6 3 5 7" xfId="3065"/>
    <cellStyle name="Normal 57 6 3 5 7 2" xfId="15574"/>
    <cellStyle name="Normal 57 6 3 5 7 2 2" xfId="40449"/>
    <cellStyle name="Normal 57 6 3 5 7 3" xfId="28008"/>
    <cellStyle name="Normal 57 6 3 5 8" xfId="14877"/>
    <cellStyle name="Normal 57 6 3 5 8 2" xfId="39752"/>
    <cellStyle name="Normal 57 6 3 5 9" xfId="27311"/>
    <cellStyle name="Normal 57 6 3 6" xfId="1034"/>
    <cellStyle name="Normal 57 6 3 6 2" xfId="9021"/>
    <cellStyle name="Normal 57 6 3 6 2 2" xfId="21464"/>
    <cellStyle name="Normal 57 6 3 6 2 2 2" xfId="46339"/>
    <cellStyle name="Normal 57 6 3 6 2 3" xfId="33906"/>
    <cellStyle name="Normal 57 6 3 6 3" xfId="4003"/>
    <cellStyle name="Normal 57 6 3 6 3 2" xfId="16457"/>
    <cellStyle name="Normal 57 6 3 6 3 2 2" xfId="41332"/>
    <cellStyle name="Normal 57 6 3 6 3 3" xfId="28899"/>
    <cellStyle name="Normal 57 6 3 6 4" xfId="13834"/>
    <cellStyle name="Normal 57 6 3 6 4 2" xfId="38709"/>
    <cellStyle name="Normal 57 6 3 6 5" xfId="26268"/>
    <cellStyle name="Normal 57 6 3 7" xfId="5179"/>
    <cellStyle name="Normal 57 6 3 7 2" xfId="10195"/>
    <cellStyle name="Normal 57 6 3 7 2 2" xfId="22638"/>
    <cellStyle name="Normal 57 6 3 7 2 2 2" xfId="47513"/>
    <cellStyle name="Normal 57 6 3 7 2 3" xfId="35080"/>
    <cellStyle name="Normal 57 6 3 7 3" xfId="17631"/>
    <cellStyle name="Normal 57 6 3 7 3 2" xfId="42506"/>
    <cellStyle name="Normal 57 6 3 7 4" xfId="30073"/>
    <cellStyle name="Normal 57 6 3 8" xfId="7756"/>
    <cellStyle name="Normal 57 6 3 8 2" xfId="20202"/>
    <cellStyle name="Normal 57 6 3 8 2 2" xfId="45077"/>
    <cellStyle name="Normal 57 6 3 8 3" xfId="32644"/>
    <cellStyle name="Normal 57 6 3 9" xfId="11649"/>
    <cellStyle name="Normal 57 6 3 9 2" xfId="24083"/>
    <cellStyle name="Normal 57 6 3 9 2 2" xfId="48958"/>
    <cellStyle name="Normal 57 6 3 9 3" xfId="36525"/>
    <cellStyle name="Normal 57 6 3_Degree data" xfId="2502"/>
    <cellStyle name="Normal 57 6 4" xfId="380"/>
    <cellStyle name="Normal 57 6 4 10" xfId="13196"/>
    <cellStyle name="Normal 57 6 4 10 2" xfId="38071"/>
    <cellStyle name="Normal 57 6 4 11" xfId="25630"/>
    <cellStyle name="Normal 57 6 4 2" xfId="740"/>
    <cellStyle name="Normal 57 6 4 2 2" xfId="1539"/>
    <cellStyle name="Normal 57 6 4 2 2 2" xfId="9643"/>
    <cellStyle name="Normal 57 6 4 2 2 2 2" xfId="22086"/>
    <cellStyle name="Normal 57 6 4 2 2 2 2 2" xfId="46961"/>
    <cellStyle name="Normal 57 6 4 2 2 2 3" xfId="34528"/>
    <cellStyle name="Normal 57 6 4 2 2 3" xfId="4625"/>
    <cellStyle name="Normal 57 6 4 2 2 3 2" xfId="17079"/>
    <cellStyle name="Normal 57 6 4 2 2 3 2 2" xfId="41954"/>
    <cellStyle name="Normal 57 6 4 2 2 3 3" xfId="29521"/>
    <cellStyle name="Normal 57 6 4 2 2 4" xfId="14339"/>
    <cellStyle name="Normal 57 6 4 2 2 4 2" xfId="39214"/>
    <cellStyle name="Normal 57 6 4 2 2 5" xfId="26773"/>
    <cellStyle name="Normal 57 6 4 2 3" xfId="5684"/>
    <cellStyle name="Normal 57 6 4 2 3 2" xfId="10700"/>
    <cellStyle name="Normal 57 6 4 2 3 2 2" xfId="23143"/>
    <cellStyle name="Normal 57 6 4 2 3 2 2 2" xfId="48018"/>
    <cellStyle name="Normal 57 6 4 2 3 2 3" xfId="35585"/>
    <cellStyle name="Normal 57 6 4 2 3 3" xfId="18136"/>
    <cellStyle name="Normal 57 6 4 2 3 3 2" xfId="43011"/>
    <cellStyle name="Normal 57 6 4 2 3 4" xfId="30578"/>
    <cellStyle name="Normal 57 6 4 2 4" xfId="8759"/>
    <cellStyle name="Normal 57 6 4 2 4 2" xfId="21203"/>
    <cellStyle name="Normal 57 6 4 2 4 2 2" xfId="46078"/>
    <cellStyle name="Normal 57 6 4 2 4 3" xfId="33645"/>
    <cellStyle name="Normal 57 6 4 2 5" xfId="12154"/>
    <cellStyle name="Normal 57 6 4 2 5 2" xfId="24588"/>
    <cellStyle name="Normal 57 6 4 2 5 2 2" xfId="49463"/>
    <cellStyle name="Normal 57 6 4 2 5 3" xfId="37030"/>
    <cellStyle name="Normal 57 6 4 2 6" xfId="7236"/>
    <cellStyle name="Normal 57 6 4 2 6 2" xfId="19685"/>
    <cellStyle name="Normal 57 6 4 2 6 2 2" xfId="44560"/>
    <cellStyle name="Normal 57 6 4 2 6 3" xfId="32127"/>
    <cellStyle name="Normal 57 6 4 2 7" xfId="3690"/>
    <cellStyle name="Normal 57 6 4 2 7 2" xfId="16196"/>
    <cellStyle name="Normal 57 6 4 2 7 2 2" xfId="41071"/>
    <cellStyle name="Normal 57 6 4 2 7 3" xfId="28630"/>
    <cellStyle name="Normal 57 6 4 2 8" xfId="13543"/>
    <cellStyle name="Normal 57 6 4 2 8 2" xfId="38418"/>
    <cellStyle name="Normal 57 6 4 2 9" xfId="25977"/>
    <cellStyle name="Normal 57 6 4 3" xfId="1887"/>
    <cellStyle name="Normal 57 6 4 3 2" xfId="4925"/>
    <cellStyle name="Normal 57 6 4 3 2 2" xfId="9942"/>
    <cellStyle name="Normal 57 6 4 3 2 2 2" xfId="22385"/>
    <cellStyle name="Normal 57 6 4 3 2 2 2 2" xfId="47260"/>
    <cellStyle name="Normal 57 6 4 3 2 2 3" xfId="34827"/>
    <cellStyle name="Normal 57 6 4 3 2 3" xfId="17378"/>
    <cellStyle name="Normal 57 6 4 3 2 3 2" xfId="42253"/>
    <cellStyle name="Normal 57 6 4 3 2 4" xfId="29820"/>
    <cellStyle name="Normal 57 6 4 3 3" xfId="6033"/>
    <cellStyle name="Normal 57 6 4 3 3 2" xfId="11048"/>
    <cellStyle name="Normal 57 6 4 3 3 2 2" xfId="23491"/>
    <cellStyle name="Normal 57 6 4 3 3 2 2 2" xfId="48366"/>
    <cellStyle name="Normal 57 6 4 3 3 2 3" xfId="35933"/>
    <cellStyle name="Normal 57 6 4 3 3 3" xfId="18484"/>
    <cellStyle name="Normal 57 6 4 3 3 3 2" xfId="43359"/>
    <cellStyle name="Normal 57 6 4 3 3 4" xfId="30926"/>
    <cellStyle name="Normal 57 6 4 3 4" xfId="8349"/>
    <cellStyle name="Normal 57 6 4 3 4 2" xfId="20793"/>
    <cellStyle name="Normal 57 6 4 3 4 2 2" xfId="45668"/>
    <cellStyle name="Normal 57 6 4 3 4 3" xfId="33235"/>
    <cellStyle name="Normal 57 6 4 3 5" xfId="12502"/>
    <cellStyle name="Normal 57 6 4 3 5 2" xfId="24936"/>
    <cellStyle name="Normal 57 6 4 3 5 2 2" xfId="49811"/>
    <cellStyle name="Normal 57 6 4 3 5 3" xfId="37378"/>
    <cellStyle name="Normal 57 6 4 3 6" xfId="7536"/>
    <cellStyle name="Normal 57 6 4 3 6 2" xfId="19984"/>
    <cellStyle name="Normal 57 6 4 3 6 2 2" xfId="44859"/>
    <cellStyle name="Normal 57 6 4 3 6 3" xfId="32426"/>
    <cellStyle name="Normal 57 6 4 3 7" xfId="3280"/>
    <cellStyle name="Normal 57 6 4 3 7 2" xfId="15786"/>
    <cellStyle name="Normal 57 6 4 3 7 2 2" xfId="40661"/>
    <cellStyle name="Normal 57 6 4 3 7 3" xfId="28220"/>
    <cellStyle name="Normal 57 6 4 3 8" xfId="14687"/>
    <cellStyle name="Normal 57 6 4 3 8 2" xfId="39562"/>
    <cellStyle name="Normal 57 6 4 3 9" xfId="27121"/>
    <cellStyle name="Normal 57 6 4 4" xfId="2298"/>
    <cellStyle name="Normal 57 6 4 4 2" xfId="6323"/>
    <cellStyle name="Normal 57 6 4 4 2 2" xfId="11338"/>
    <cellStyle name="Normal 57 6 4 4 2 2 2" xfId="23781"/>
    <cellStyle name="Normal 57 6 4 4 2 2 2 2" xfId="48656"/>
    <cellStyle name="Normal 57 6 4 4 2 2 3" xfId="36223"/>
    <cellStyle name="Normal 57 6 4 4 2 3" xfId="18774"/>
    <cellStyle name="Normal 57 6 4 4 2 3 2" xfId="43649"/>
    <cellStyle name="Normal 57 6 4 4 2 4" xfId="31216"/>
    <cellStyle name="Normal 57 6 4 4 3" xfId="12792"/>
    <cellStyle name="Normal 57 6 4 4 3 2" xfId="25226"/>
    <cellStyle name="Normal 57 6 4 4 3 2 2" xfId="50101"/>
    <cellStyle name="Normal 57 6 4 4 3 3" xfId="37668"/>
    <cellStyle name="Normal 57 6 4 4 4" xfId="9233"/>
    <cellStyle name="Normal 57 6 4 4 4 2" xfId="21676"/>
    <cellStyle name="Normal 57 6 4 4 4 2 2" xfId="46551"/>
    <cellStyle name="Normal 57 6 4 4 4 3" xfId="34118"/>
    <cellStyle name="Normal 57 6 4 4 5" xfId="4215"/>
    <cellStyle name="Normal 57 6 4 4 5 2" xfId="16669"/>
    <cellStyle name="Normal 57 6 4 4 5 2 2" xfId="41544"/>
    <cellStyle name="Normal 57 6 4 4 5 3" xfId="29111"/>
    <cellStyle name="Normal 57 6 4 4 6" xfId="14977"/>
    <cellStyle name="Normal 57 6 4 4 6 2" xfId="39852"/>
    <cellStyle name="Normal 57 6 4 4 7" xfId="27411"/>
    <cellStyle name="Normal 57 6 4 5" xfId="1134"/>
    <cellStyle name="Normal 57 6 4 5 2" xfId="10295"/>
    <cellStyle name="Normal 57 6 4 5 2 2" xfId="22738"/>
    <cellStyle name="Normal 57 6 4 5 2 2 2" xfId="47613"/>
    <cellStyle name="Normal 57 6 4 5 2 3" xfId="35180"/>
    <cellStyle name="Normal 57 6 4 5 3" xfId="5279"/>
    <cellStyle name="Normal 57 6 4 5 3 2" xfId="17731"/>
    <cellStyle name="Normal 57 6 4 5 3 2 2" xfId="42606"/>
    <cellStyle name="Normal 57 6 4 5 3 3" xfId="30173"/>
    <cellStyle name="Normal 57 6 4 5 4" xfId="13934"/>
    <cellStyle name="Normal 57 6 4 5 4 2" xfId="38809"/>
    <cellStyle name="Normal 57 6 4 5 5" xfId="26368"/>
    <cellStyle name="Normal 57 6 4 6" xfId="7856"/>
    <cellStyle name="Normal 57 6 4 6 2" xfId="20302"/>
    <cellStyle name="Normal 57 6 4 6 2 2" xfId="45177"/>
    <cellStyle name="Normal 57 6 4 6 3" xfId="32744"/>
    <cellStyle name="Normal 57 6 4 7" xfId="11749"/>
    <cellStyle name="Normal 57 6 4 7 2" xfId="24183"/>
    <cellStyle name="Normal 57 6 4 7 2 2" xfId="49058"/>
    <cellStyle name="Normal 57 6 4 7 3" xfId="36625"/>
    <cellStyle name="Normal 57 6 4 8" xfId="6826"/>
    <cellStyle name="Normal 57 6 4 8 2" xfId="19275"/>
    <cellStyle name="Normal 57 6 4 8 2 2" xfId="44150"/>
    <cellStyle name="Normal 57 6 4 8 3" xfId="31717"/>
    <cellStyle name="Normal 57 6 4 9" xfId="2777"/>
    <cellStyle name="Normal 57 6 4 9 2" xfId="15295"/>
    <cellStyle name="Normal 57 6 4 9 2 2" xfId="40170"/>
    <cellStyle name="Normal 57 6 4 9 3" xfId="27729"/>
    <cellStyle name="Normal 57 6 4_Degree data" xfId="2504"/>
    <cellStyle name="Normal 57 6 5" xfId="212"/>
    <cellStyle name="Normal 57 6 5 2" xfId="1534"/>
    <cellStyle name="Normal 57 6 5 2 2" xfId="9077"/>
    <cellStyle name="Normal 57 6 5 2 2 2" xfId="21520"/>
    <cellStyle name="Normal 57 6 5 2 2 2 2" xfId="46395"/>
    <cellStyle name="Normal 57 6 5 2 2 3" xfId="33962"/>
    <cellStyle name="Normal 57 6 5 2 3" xfId="4059"/>
    <cellStyle name="Normal 57 6 5 2 3 2" xfId="16513"/>
    <cellStyle name="Normal 57 6 5 2 3 2 2" xfId="41388"/>
    <cellStyle name="Normal 57 6 5 2 3 3" xfId="28955"/>
    <cellStyle name="Normal 57 6 5 2 4" xfId="14334"/>
    <cellStyle name="Normal 57 6 5 2 4 2" xfId="39209"/>
    <cellStyle name="Normal 57 6 5 2 5" xfId="26768"/>
    <cellStyle name="Normal 57 6 5 3" xfId="5679"/>
    <cellStyle name="Normal 57 6 5 3 2" xfId="10695"/>
    <cellStyle name="Normal 57 6 5 3 2 2" xfId="23138"/>
    <cellStyle name="Normal 57 6 5 3 2 2 2" xfId="48013"/>
    <cellStyle name="Normal 57 6 5 3 2 3" xfId="35580"/>
    <cellStyle name="Normal 57 6 5 3 3" xfId="18131"/>
    <cellStyle name="Normal 57 6 5 3 3 2" xfId="43006"/>
    <cellStyle name="Normal 57 6 5 3 4" xfId="30573"/>
    <cellStyle name="Normal 57 6 5 4" xfId="8193"/>
    <cellStyle name="Normal 57 6 5 4 2" xfId="20637"/>
    <cellStyle name="Normal 57 6 5 4 2 2" xfId="45512"/>
    <cellStyle name="Normal 57 6 5 4 3" xfId="33079"/>
    <cellStyle name="Normal 57 6 5 5" xfId="12149"/>
    <cellStyle name="Normal 57 6 5 5 2" xfId="24583"/>
    <cellStyle name="Normal 57 6 5 5 2 2" xfId="49458"/>
    <cellStyle name="Normal 57 6 5 5 3" xfId="37025"/>
    <cellStyle name="Normal 57 6 5 6" xfId="6670"/>
    <cellStyle name="Normal 57 6 5 6 2" xfId="19119"/>
    <cellStyle name="Normal 57 6 5 6 2 2" xfId="43994"/>
    <cellStyle name="Normal 57 6 5 6 3" xfId="31561"/>
    <cellStyle name="Normal 57 6 5 7" xfId="3124"/>
    <cellStyle name="Normal 57 6 5 7 2" xfId="15630"/>
    <cellStyle name="Normal 57 6 5 7 2 2" xfId="40505"/>
    <cellStyle name="Normal 57 6 5 7 3" xfId="28064"/>
    <cellStyle name="Normal 57 6 5 8" xfId="13040"/>
    <cellStyle name="Normal 57 6 5 8 2" xfId="37915"/>
    <cellStyle name="Normal 57 6 5 9" xfId="25474"/>
    <cellStyle name="Normal 57 6 6" xfId="578"/>
    <cellStyle name="Normal 57 6 6 2" xfId="1882"/>
    <cellStyle name="Normal 57 6 6 2 2" xfId="9638"/>
    <cellStyle name="Normal 57 6 6 2 2 2" xfId="22081"/>
    <cellStyle name="Normal 57 6 6 2 2 2 2" xfId="46956"/>
    <cellStyle name="Normal 57 6 6 2 2 3" xfId="34523"/>
    <cellStyle name="Normal 57 6 6 2 3" xfId="4620"/>
    <cellStyle name="Normal 57 6 6 2 3 2" xfId="17074"/>
    <cellStyle name="Normal 57 6 6 2 3 2 2" xfId="41949"/>
    <cellStyle name="Normal 57 6 6 2 3 3" xfId="29516"/>
    <cellStyle name="Normal 57 6 6 2 4" xfId="14682"/>
    <cellStyle name="Normal 57 6 6 2 4 2" xfId="39557"/>
    <cellStyle name="Normal 57 6 6 2 5" xfId="27116"/>
    <cellStyle name="Normal 57 6 6 3" xfId="6028"/>
    <cellStyle name="Normal 57 6 6 3 2" xfId="11043"/>
    <cellStyle name="Normal 57 6 6 3 2 2" xfId="23486"/>
    <cellStyle name="Normal 57 6 6 3 2 2 2" xfId="48361"/>
    <cellStyle name="Normal 57 6 6 3 2 3" xfId="35928"/>
    <cellStyle name="Normal 57 6 6 3 3" xfId="18479"/>
    <cellStyle name="Normal 57 6 6 3 3 2" xfId="43354"/>
    <cellStyle name="Normal 57 6 6 3 4" xfId="30921"/>
    <cellStyle name="Normal 57 6 6 4" xfId="8754"/>
    <cellStyle name="Normal 57 6 6 4 2" xfId="21198"/>
    <cellStyle name="Normal 57 6 6 4 2 2" xfId="46073"/>
    <cellStyle name="Normal 57 6 6 4 3" xfId="33640"/>
    <cellStyle name="Normal 57 6 6 5" xfId="12497"/>
    <cellStyle name="Normal 57 6 6 5 2" xfId="24931"/>
    <cellStyle name="Normal 57 6 6 5 2 2" xfId="49806"/>
    <cellStyle name="Normal 57 6 6 5 3" xfId="37373"/>
    <cellStyle name="Normal 57 6 6 6" xfId="7231"/>
    <cellStyle name="Normal 57 6 6 6 2" xfId="19680"/>
    <cellStyle name="Normal 57 6 6 6 2 2" xfId="44555"/>
    <cellStyle name="Normal 57 6 6 6 3" xfId="32122"/>
    <cellStyle name="Normal 57 6 6 7" xfId="3685"/>
    <cellStyle name="Normal 57 6 6 7 2" xfId="16191"/>
    <cellStyle name="Normal 57 6 6 7 2 2" xfId="41066"/>
    <cellStyle name="Normal 57 6 6 7 3" xfId="28625"/>
    <cellStyle name="Normal 57 6 6 8" xfId="13387"/>
    <cellStyle name="Normal 57 6 6 8 2" xfId="38262"/>
    <cellStyle name="Normal 57 6 6 9" xfId="25821"/>
    <cellStyle name="Normal 57 6 7" xfId="2130"/>
    <cellStyle name="Normal 57 6 7 2" xfId="4769"/>
    <cellStyle name="Normal 57 6 7 2 2" xfId="9786"/>
    <cellStyle name="Normal 57 6 7 2 2 2" xfId="22229"/>
    <cellStyle name="Normal 57 6 7 2 2 2 2" xfId="47104"/>
    <cellStyle name="Normal 57 6 7 2 2 3" xfId="34671"/>
    <cellStyle name="Normal 57 6 7 2 3" xfId="17222"/>
    <cellStyle name="Normal 57 6 7 2 3 2" xfId="42097"/>
    <cellStyle name="Normal 57 6 7 2 4" xfId="29664"/>
    <cellStyle name="Normal 57 6 7 3" xfId="6167"/>
    <cellStyle name="Normal 57 6 7 3 2" xfId="11182"/>
    <cellStyle name="Normal 57 6 7 3 2 2" xfId="23625"/>
    <cellStyle name="Normal 57 6 7 3 2 2 2" xfId="48500"/>
    <cellStyle name="Normal 57 6 7 3 2 3" xfId="36067"/>
    <cellStyle name="Normal 57 6 7 3 3" xfId="18618"/>
    <cellStyle name="Normal 57 6 7 3 3 2" xfId="43493"/>
    <cellStyle name="Normal 57 6 7 3 4" xfId="31060"/>
    <cellStyle name="Normal 57 6 7 4" xfId="8029"/>
    <cellStyle name="Normal 57 6 7 4 2" xfId="20475"/>
    <cellStyle name="Normal 57 6 7 4 2 2" xfId="45350"/>
    <cellStyle name="Normal 57 6 7 4 3" xfId="32917"/>
    <cellStyle name="Normal 57 6 7 5" xfId="12636"/>
    <cellStyle name="Normal 57 6 7 5 2" xfId="25070"/>
    <cellStyle name="Normal 57 6 7 5 2 2" xfId="49945"/>
    <cellStyle name="Normal 57 6 7 5 3" xfId="37512"/>
    <cellStyle name="Normal 57 6 7 6" xfId="7380"/>
    <cellStyle name="Normal 57 6 7 6 2" xfId="19828"/>
    <cellStyle name="Normal 57 6 7 6 2 2" xfId="44703"/>
    <cellStyle name="Normal 57 6 7 6 3" xfId="32270"/>
    <cellStyle name="Normal 57 6 7 7" xfId="2953"/>
    <cellStyle name="Normal 57 6 7 7 2" xfId="15468"/>
    <cellStyle name="Normal 57 6 7 7 2 2" xfId="40343"/>
    <cellStyle name="Normal 57 6 7 7 3" xfId="27902"/>
    <cellStyle name="Normal 57 6 7 8" xfId="14821"/>
    <cellStyle name="Normal 57 6 7 8 2" xfId="39696"/>
    <cellStyle name="Normal 57 6 7 9" xfId="27255"/>
    <cellStyle name="Normal 57 6 8" xfId="978"/>
    <cellStyle name="Normal 57 6 8 2" xfId="11593"/>
    <cellStyle name="Normal 57 6 8 2 2" xfId="24027"/>
    <cellStyle name="Normal 57 6 8 2 2 2" xfId="48902"/>
    <cellStyle name="Normal 57 6 8 2 3" xfId="36469"/>
    <cellStyle name="Normal 57 6 8 3" xfId="8916"/>
    <cellStyle name="Normal 57 6 8 3 2" xfId="21359"/>
    <cellStyle name="Normal 57 6 8 3 2 2" xfId="46234"/>
    <cellStyle name="Normal 57 6 8 3 3" xfId="33801"/>
    <cellStyle name="Normal 57 6 8 4" xfId="3898"/>
    <cellStyle name="Normal 57 6 8 4 2" xfId="16352"/>
    <cellStyle name="Normal 57 6 8 4 2 2" xfId="41227"/>
    <cellStyle name="Normal 57 6 8 4 3" xfId="28794"/>
    <cellStyle name="Normal 57 6 8 5" xfId="13778"/>
    <cellStyle name="Normal 57 6 8 5 2" xfId="38653"/>
    <cellStyle name="Normal 57 6 8 6" xfId="26212"/>
    <cellStyle name="Normal 57 6 9" xfId="905"/>
    <cellStyle name="Normal 57 6 9 2" xfId="10137"/>
    <cellStyle name="Normal 57 6 9 2 2" xfId="22580"/>
    <cellStyle name="Normal 57 6 9 2 2 2" xfId="47455"/>
    <cellStyle name="Normal 57 6 9 2 3" xfId="35022"/>
    <cellStyle name="Normal 57 6 9 3" xfId="5121"/>
    <cellStyle name="Normal 57 6 9 3 2" xfId="17573"/>
    <cellStyle name="Normal 57 6 9 3 2 2" xfId="42448"/>
    <cellStyle name="Normal 57 6 9 3 3" xfId="30015"/>
    <cellStyle name="Normal 57 6 9 4" xfId="13705"/>
    <cellStyle name="Normal 57 6 9 4 2" xfId="38580"/>
    <cellStyle name="Normal 57 6 9 5" xfId="26139"/>
    <cellStyle name="Normal 57 6_Degree data" xfId="2499"/>
    <cellStyle name="Normal 57 7" xfId="167"/>
    <cellStyle name="Normal 57 7 10" xfId="11652"/>
    <cellStyle name="Normal 57 7 10 2" xfId="24086"/>
    <cellStyle name="Normal 57 7 10 2 2" xfId="48961"/>
    <cellStyle name="Normal 57 7 10 3" xfId="36528"/>
    <cellStyle name="Normal 57 7 11" xfId="6512"/>
    <cellStyle name="Normal 57 7 11 2" xfId="18961"/>
    <cellStyle name="Normal 57 7 11 2 2" xfId="43836"/>
    <cellStyle name="Normal 57 7 11 3" xfId="31403"/>
    <cellStyle name="Normal 57 7 12" xfId="2680"/>
    <cellStyle name="Normal 57 7 12 2" xfId="15198"/>
    <cellStyle name="Normal 57 7 12 2 2" xfId="40073"/>
    <cellStyle name="Normal 57 7 12 3" xfId="27632"/>
    <cellStyle name="Normal 57 7 13" xfId="12997"/>
    <cellStyle name="Normal 57 7 13 2" xfId="37872"/>
    <cellStyle name="Normal 57 7 14" xfId="25431"/>
    <cellStyle name="Normal 57 7 2" xfId="491"/>
    <cellStyle name="Normal 57 7 2 10" xfId="2885"/>
    <cellStyle name="Normal 57 7 2 10 2" xfId="15403"/>
    <cellStyle name="Normal 57 7 2 10 2 2" xfId="40278"/>
    <cellStyle name="Normal 57 7 2 10 3" xfId="27837"/>
    <cellStyle name="Normal 57 7 2 11" xfId="13304"/>
    <cellStyle name="Normal 57 7 2 11 2" xfId="38179"/>
    <cellStyle name="Normal 57 7 2 12" xfId="25738"/>
    <cellStyle name="Normal 57 7 2 2" xfId="850"/>
    <cellStyle name="Normal 57 7 2 2 2" xfId="1541"/>
    <cellStyle name="Normal 57 7 2 2 2 2" xfId="9341"/>
    <cellStyle name="Normal 57 7 2 2 2 2 2" xfId="21784"/>
    <cellStyle name="Normal 57 7 2 2 2 2 2 2" xfId="46659"/>
    <cellStyle name="Normal 57 7 2 2 2 2 3" xfId="34226"/>
    <cellStyle name="Normal 57 7 2 2 2 3" xfId="4323"/>
    <cellStyle name="Normal 57 7 2 2 2 3 2" xfId="16777"/>
    <cellStyle name="Normal 57 7 2 2 2 3 2 2" xfId="41652"/>
    <cellStyle name="Normal 57 7 2 2 2 3 3" xfId="29219"/>
    <cellStyle name="Normal 57 7 2 2 2 4" xfId="14341"/>
    <cellStyle name="Normal 57 7 2 2 2 4 2" xfId="39216"/>
    <cellStyle name="Normal 57 7 2 2 2 5" xfId="26775"/>
    <cellStyle name="Normal 57 7 2 2 3" xfId="5686"/>
    <cellStyle name="Normal 57 7 2 2 3 2" xfId="10702"/>
    <cellStyle name="Normal 57 7 2 2 3 2 2" xfId="23145"/>
    <cellStyle name="Normal 57 7 2 2 3 2 2 2" xfId="48020"/>
    <cellStyle name="Normal 57 7 2 2 3 2 3" xfId="35587"/>
    <cellStyle name="Normal 57 7 2 2 3 3" xfId="18138"/>
    <cellStyle name="Normal 57 7 2 2 3 3 2" xfId="43013"/>
    <cellStyle name="Normal 57 7 2 2 3 4" xfId="30580"/>
    <cellStyle name="Normal 57 7 2 2 4" xfId="8457"/>
    <cellStyle name="Normal 57 7 2 2 4 2" xfId="20901"/>
    <cellStyle name="Normal 57 7 2 2 4 2 2" xfId="45776"/>
    <cellStyle name="Normal 57 7 2 2 4 3" xfId="33343"/>
    <cellStyle name="Normal 57 7 2 2 5" xfId="12156"/>
    <cellStyle name="Normal 57 7 2 2 5 2" xfId="24590"/>
    <cellStyle name="Normal 57 7 2 2 5 2 2" xfId="49465"/>
    <cellStyle name="Normal 57 7 2 2 5 3" xfId="37032"/>
    <cellStyle name="Normal 57 7 2 2 6" xfId="6934"/>
    <cellStyle name="Normal 57 7 2 2 6 2" xfId="19383"/>
    <cellStyle name="Normal 57 7 2 2 6 2 2" xfId="44258"/>
    <cellStyle name="Normal 57 7 2 2 6 3" xfId="31825"/>
    <cellStyle name="Normal 57 7 2 2 7" xfId="3388"/>
    <cellStyle name="Normal 57 7 2 2 7 2" xfId="15894"/>
    <cellStyle name="Normal 57 7 2 2 7 2 2" xfId="40769"/>
    <cellStyle name="Normal 57 7 2 2 7 3" xfId="28328"/>
    <cellStyle name="Normal 57 7 2 2 8" xfId="13651"/>
    <cellStyle name="Normal 57 7 2 2 8 2" xfId="38526"/>
    <cellStyle name="Normal 57 7 2 2 9" xfId="26085"/>
    <cellStyle name="Normal 57 7 2 3" xfId="1889"/>
    <cellStyle name="Normal 57 7 2 3 2" xfId="4627"/>
    <cellStyle name="Normal 57 7 2 3 2 2" xfId="9645"/>
    <cellStyle name="Normal 57 7 2 3 2 2 2" xfId="22088"/>
    <cellStyle name="Normal 57 7 2 3 2 2 2 2" xfId="46963"/>
    <cellStyle name="Normal 57 7 2 3 2 2 3" xfId="34530"/>
    <cellStyle name="Normal 57 7 2 3 2 3" xfId="17081"/>
    <cellStyle name="Normal 57 7 2 3 2 3 2" xfId="41956"/>
    <cellStyle name="Normal 57 7 2 3 2 4" xfId="29523"/>
    <cellStyle name="Normal 57 7 2 3 3" xfId="6035"/>
    <cellStyle name="Normal 57 7 2 3 3 2" xfId="11050"/>
    <cellStyle name="Normal 57 7 2 3 3 2 2" xfId="23493"/>
    <cellStyle name="Normal 57 7 2 3 3 2 2 2" xfId="48368"/>
    <cellStyle name="Normal 57 7 2 3 3 2 3" xfId="35935"/>
    <cellStyle name="Normal 57 7 2 3 3 3" xfId="18486"/>
    <cellStyle name="Normal 57 7 2 3 3 3 2" xfId="43361"/>
    <cellStyle name="Normal 57 7 2 3 3 4" xfId="30928"/>
    <cellStyle name="Normal 57 7 2 3 4" xfId="8761"/>
    <cellStyle name="Normal 57 7 2 3 4 2" xfId="21205"/>
    <cellStyle name="Normal 57 7 2 3 4 2 2" xfId="46080"/>
    <cellStyle name="Normal 57 7 2 3 4 3" xfId="33647"/>
    <cellStyle name="Normal 57 7 2 3 5" xfId="12504"/>
    <cellStyle name="Normal 57 7 2 3 5 2" xfId="24938"/>
    <cellStyle name="Normal 57 7 2 3 5 2 2" xfId="49813"/>
    <cellStyle name="Normal 57 7 2 3 5 3" xfId="37380"/>
    <cellStyle name="Normal 57 7 2 3 6" xfId="7238"/>
    <cellStyle name="Normal 57 7 2 3 6 2" xfId="19687"/>
    <cellStyle name="Normal 57 7 2 3 6 2 2" xfId="44562"/>
    <cellStyle name="Normal 57 7 2 3 6 3" xfId="32129"/>
    <cellStyle name="Normal 57 7 2 3 7" xfId="3692"/>
    <cellStyle name="Normal 57 7 2 3 7 2" xfId="16198"/>
    <cellStyle name="Normal 57 7 2 3 7 2 2" xfId="41073"/>
    <cellStyle name="Normal 57 7 2 3 7 3" xfId="28632"/>
    <cellStyle name="Normal 57 7 2 3 8" xfId="14689"/>
    <cellStyle name="Normal 57 7 2 3 8 2" xfId="39564"/>
    <cellStyle name="Normal 57 7 2 3 9" xfId="27123"/>
    <cellStyle name="Normal 57 7 2 4" xfId="2409"/>
    <cellStyle name="Normal 57 7 2 4 2" xfId="5033"/>
    <cellStyle name="Normal 57 7 2 4 2 2" xfId="10050"/>
    <cellStyle name="Normal 57 7 2 4 2 2 2" xfId="22493"/>
    <cellStyle name="Normal 57 7 2 4 2 2 2 2" xfId="47368"/>
    <cellStyle name="Normal 57 7 2 4 2 2 3" xfId="34935"/>
    <cellStyle name="Normal 57 7 2 4 2 3" xfId="17486"/>
    <cellStyle name="Normal 57 7 2 4 2 3 2" xfId="42361"/>
    <cellStyle name="Normal 57 7 2 4 2 4" xfId="29928"/>
    <cellStyle name="Normal 57 7 2 4 3" xfId="6431"/>
    <cellStyle name="Normal 57 7 2 4 3 2" xfId="11446"/>
    <cellStyle name="Normal 57 7 2 4 3 2 2" xfId="23889"/>
    <cellStyle name="Normal 57 7 2 4 3 2 2 2" xfId="48764"/>
    <cellStyle name="Normal 57 7 2 4 3 2 3" xfId="36331"/>
    <cellStyle name="Normal 57 7 2 4 3 3" xfId="18882"/>
    <cellStyle name="Normal 57 7 2 4 3 3 2" xfId="43757"/>
    <cellStyle name="Normal 57 7 2 4 3 4" xfId="31324"/>
    <cellStyle name="Normal 57 7 2 4 4" xfId="8138"/>
    <cellStyle name="Normal 57 7 2 4 4 2" xfId="20584"/>
    <cellStyle name="Normal 57 7 2 4 4 2 2" xfId="45459"/>
    <cellStyle name="Normal 57 7 2 4 4 3" xfId="33026"/>
    <cellStyle name="Normal 57 7 2 4 5" xfId="12900"/>
    <cellStyle name="Normal 57 7 2 4 5 2" xfId="25334"/>
    <cellStyle name="Normal 57 7 2 4 5 2 2" xfId="50209"/>
    <cellStyle name="Normal 57 7 2 4 5 3" xfId="37776"/>
    <cellStyle name="Normal 57 7 2 4 6" xfId="7644"/>
    <cellStyle name="Normal 57 7 2 4 6 2" xfId="20092"/>
    <cellStyle name="Normal 57 7 2 4 6 2 2" xfId="44967"/>
    <cellStyle name="Normal 57 7 2 4 6 3" xfId="32534"/>
    <cellStyle name="Normal 57 7 2 4 7" xfId="3068"/>
    <cellStyle name="Normal 57 7 2 4 7 2" xfId="15577"/>
    <cellStyle name="Normal 57 7 2 4 7 2 2" xfId="40452"/>
    <cellStyle name="Normal 57 7 2 4 7 3" xfId="28011"/>
    <cellStyle name="Normal 57 7 2 4 8" xfId="15085"/>
    <cellStyle name="Normal 57 7 2 4 8 2" xfId="39960"/>
    <cellStyle name="Normal 57 7 2 4 9" xfId="27519"/>
    <cellStyle name="Normal 57 7 2 5" xfId="1242"/>
    <cellStyle name="Normal 57 7 2 5 2" xfId="9024"/>
    <cellStyle name="Normal 57 7 2 5 2 2" xfId="21467"/>
    <cellStyle name="Normal 57 7 2 5 2 2 2" xfId="46342"/>
    <cellStyle name="Normal 57 7 2 5 2 3" xfId="33909"/>
    <cellStyle name="Normal 57 7 2 5 3" xfId="4006"/>
    <cellStyle name="Normal 57 7 2 5 3 2" xfId="16460"/>
    <cellStyle name="Normal 57 7 2 5 3 2 2" xfId="41335"/>
    <cellStyle name="Normal 57 7 2 5 3 3" xfId="28902"/>
    <cellStyle name="Normal 57 7 2 5 4" xfId="14042"/>
    <cellStyle name="Normal 57 7 2 5 4 2" xfId="38917"/>
    <cellStyle name="Normal 57 7 2 5 5" xfId="26476"/>
    <cellStyle name="Normal 57 7 2 6" xfId="5387"/>
    <cellStyle name="Normal 57 7 2 6 2" xfId="10403"/>
    <cellStyle name="Normal 57 7 2 6 2 2" xfId="22846"/>
    <cellStyle name="Normal 57 7 2 6 2 2 2" xfId="47721"/>
    <cellStyle name="Normal 57 7 2 6 2 3" xfId="35288"/>
    <cellStyle name="Normal 57 7 2 6 3" xfId="17839"/>
    <cellStyle name="Normal 57 7 2 6 3 2" xfId="42714"/>
    <cellStyle name="Normal 57 7 2 6 4" xfId="30281"/>
    <cellStyle name="Normal 57 7 2 7" xfId="7964"/>
    <cellStyle name="Normal 57 7 2 7 2" xfId="20410"/>
    <cellStyle name="Normal 57 7 2 7 2 2" xfId="45285"/>
    <cellStyle name="Normal 57 7 2 7 3" xfId="32852"/>
    <cellStyle name="Normal 57 7 2 8" xfId="11857"/>
    <cellStyle name="Normal 57 7 2 8 2" xfId="24291"/>
    <cellStyle name="Normal 57 7 2 8 2 2" xfId="49166"/>
    <cellStyle name="Normal 57 7 2 8 3" xfId="36733"/>
    <cellStyle name="Normal 57 7 2 9" xfId="6617"/>
    <cellStyle name="Normal 57 7 2 9 2" xfId="19066"/>
    <cellStyle name="Normal 57 7 2 9 2 2" xfId="43941"/>
    <cellStyle name="Normal 57 7 2 9 3" xfId="31508"/>
    <cellStyle name="Normal 57 7 2_Degree data" xfId="2506"/>
    <cellStyle name="Normal 57 7 3" xfId="383"/>
    <cellStyle name="Normal 57 7 3 10" xfId="13199"/>
    <cellStyle name="Normal 57 7 3 10 2" xfId="38074"/>
    <cellStyle name="Normal 57 7 3 11" xfId="25633"/>
    <cellStyle name="Normal 57 7 3 2" xfId="743"/>
    <cellStyle name="Normal 57 7 3 2 2" xfId="1542"/>
    <cellStyle name="Normal 57 7 3 2 2 2" xfId="9646"/>
    <cellStyle name="Normal 57 7 3 2 2 2 2" xfId="22089"/>
    <cellStyle name="Normal 57 7 3 2 2 2 2 2" xfId="46964"/>
    <cellStyle name="Normal 57 7 3 2 2 2 3" xfId="34531"/>
    <cellStyle name="Normal 57 7 3 2 2 3" xfId="4628"/>
    <cellStyle name="Normal 57 7 3 2 2 3 2" xfId="17082"/>
    <cellStyle name="Normal 57 7 3 2 2 3 2 2" xfId="41957"/>
    <cellStyle name="Normal 57 7 3 2 2 3 3" xfId="29524"/>
    <cellStyle name="Normal 57 7 3 2 2 4" xfId="14342"/>
    <cellStyle name="Normal 57 7 3 2 2 4 2" xfId="39217"/>
    <cellStyle name="Normal 57 7 3 2 2 5" xfId="26776"/>
    <cellStyle name="Normal 57 7 3 2 3" xfId="5687"/>
    <cellStyle name="Normal 57 7 3 2 3 2" xfId="10703"/>
    <cellStyle name="Normal 57 7 3 2 3 2 2" xfId="23146"/>
    <cellStyle name="Normal 57 7 3 2 3 2 2 2" xfId="48021"/>
    <cellStyle name="Normal 57 7 3 2 3 2 3" xfId="35588"/>
    <cellStyle name="Normal 57 7 3 2 3 3" xfId="18139"/>
    <cellStyle name="Normal 57 7 3 2 3 3 2" xfId="43014"/>
    <cellStyle name="Normal 57 7 3 2 3 4" xfId="30581"/>
    <cellStyle name="Normal 57 7 3 2 4" xfId="8762"/>
    <cellStyle name="Normal 57 7 3 2 4 2" xfId="21206"/>
    <cellStyle name="Normal 57 7 3 2 4 2 2" xfId="46081"/>
    <cellStyle name="Normal 57 7 3 2 4 3" xfId="33648"/>
    <cellStyle name="Normal 57 7 3 2 5" xfId="12157"/>
    <cellStyle name="Normal 57 7 3 2 5 2" xfId="24591"/>
    <cellStyle name="Normal 57 7 3 2 5 2 2" xfId="49466"/>
    <cellStyle name="Normal 57 7 3 2 5 3" xfId="37033"/>
    <cellStyle name="Normal 57 7 3 2 6" xfId="7239"/>
    <cellStyle name="Normal 57 7 3 2 6 2" xfId="19688"/>
    <cellStyle name="Normal 57 7 3 2 6 2 2" xfId="44563"/>
    <cellStyle name="Normal 57 7 3 2 6 3" xfId="32130"/>
    <cellStyle name="Normal 57 7 3 2 7" xfId="3693"/>
    <cellStyle name="Normal 57 7 3 2 7 2" xfId="16199"/>
    <cellStyle name="Normal 57 7 3 2 7 2 2" xfId="41074"/>
    <cellStyle name="Normal 57 7 3 2 7 3" xfId="28633"/>
    <cellStyle name="Normal 57 7 3 2 8" xfId="13546"/>
    <cellStyle name="Normal 57 7 3 2 8 2" xfId="38421"/>
    <cellStyle name="Normal 57 7 3 2 9" xfId="25980"/>
    <cellStyle name="Normal 57 7 3 3" xfId="1890"/>
    <cellStyle name="Normal 57 7 3 3 2" xfId="4928"/>
    <cellStyle name="Normal 57 7 3 3 2 2" xfId="9945"/>
    <cellStyle name="Normal 57 7 3 3 2 2 2" xfId="22388"/>
    <cellStyle name="Normal 57 7 3 3 2 2 2 2" xfId="47263"/>
    <cellStyle name="Normal 57 7 3 3 2 2 3" xfId="34830"/>
    <cellStyle name="Normal 57 7 3 3 2 3" xfId="17381"/>
    <cellStyle name="Normal 57 7 3 3 2 3 2" xfId="42256"/>
    <cellStyle name="Normal 57 7 3 3 2 4" xfId="29823"/>
    <cellStyle name="Normal 57 7 3 3 3" xfId="6036"/>
    <cellStyle name="Normal 57 7 3 3 3 2" xfId="11051"/>
    <cellStyle name="Normal 57 7 3 3 3 2 2" xfId="23494"/>
    <cellStyle name="Normal 57 7 3 3 3 2 2 2" xfId="48369"/>
    <cellStyle name="Normal 57 7 3 3 3 2 3" xfId="35936"/>
    <cellStyle name="Normal 57 7 3 3 3 3" xfId="18487"/>
    <cellStyle name="Normal 57 7 3 3 3 3 2" xfId="43362"/>
    <cellStyle name="Normal 57 7 3 3 3 4" xfId="30929"/>
    <cellStyle name="Normal 57 7 3 3 4" xfId="8352"/>
    <cellStyle name="Normal 57 7 3 3 4 2" xfId="20796"/>
    <cellStyle name="Normal 57 7 3 3 4 2 2" xfId="45671"/>
    <cellStyle name="Normal 57 7 3 3 4 3" xfId="33238"/>
    <cellStyle name="Normal 57 7 3 3 5" xfId="12505"/>
    <cellStyle name="Normal 57 7 3 3 5 2" xfId="24939"/>
    <cellStyle name="Normal 57 7 3 3 5 2 2" xfId="49814"/>
    <cellStyle name="Normal 57 7 3 3 5 3" xfId="37381"/>
    <cellStyle name="Normal 57 7 3 3 6" xfId="7539"/>
    <cellStyle name="Normal 57 7 3 3 6 2" xfId="19987"/>
    <cellStyle name="Normal 57 7 3 3 6 2 2" xfId="44862"/>
    <cellStyle name="Normal 57 7 3 3 6 3" xfId="32429"/>
    <cellStyle name="Normal 57 7 3 3 7" xfId="3283"/>
    <cellStyle name="Normal 57 7 3 3 7 2" xfId="15789"/>
    <cellStyle name="Normal 57 7 3 3 7 2 2" xfId="40664"/>
    <cellStyle name="Normal 57 7 3 3 7 3" xfId="28223"/>
    <cellStyle name="Normal 57 7 3 3 8" xfId="14690"/>
    <cellStyle name="Normal 57 7 3 3 8 2" xfId="39565"/>
    <cellStyle name="Normal 57 7 3 3 9" xfId="27124"/>
    <cellStyle name="Normal 57 7 3 4" xfId="2301"/>
    <cellStyle name="Normal 57 7 3 4 2" xfId="6326"/>
    <cellStyle name="Normal 57 7 3 4 2 2" xfId="11341"/>
    <cellStyle name="Normal 57 7 3 4 2 2 2" xfId="23784"/>
    <cellStyle name="Normal 57 7 3 4 2 2 2 2" xfId="48659"/>
    <cellStyle name="Normal 57 7 3 4 2 2 3" xfId="36226"/>
    <cellStyle name="Normal 57 7 3 4 2 3" xfId="18777"/>
    <cellStyle name="Normal 57 7 3 4 2 3 2" xfId="43652"/>
    <cellStyle name="Normal 57 7 3 4 2 4" xfId="31219"/>
    <cellStyle name="Normal 57 7 3 4 3" xfId="12795"/>
    <cellStyle name="Normal 57 7 3 4 3 2" xfId="25229"/>
    <cellStyle name="Normal 57 7 3 4 3 2 2" xfId="50104"/>
    <cellStyle name="Normal 57 7 3 4 3 3" xfId="37671"/>
    <cellStyle name="Normal 57 7 3 4 4" xfId="9236"/>
    <cellStyle name="Normal 57 7 3 4 4 2" xfId="21679"/>
    <cellStyle name="Normal 57 7 3 4 4 2 2" xfId="46554"/>
    <cellStyle name="Normal 57 7 3 4 4 3" xfId="34121"/>
    <cellStyle name="Normal 57 7 3 4 5" xfId="4218"/>
    <cellStyle name="Normal 57 7 3 4 5 2" xfId="16672"/>
    <cellStyle name="Normal 57 7 3 4 5 2 2" xfId="41547"/>
    <cellStyle name="Normal 57 7 3 4 5 3" xfId="29114"/>
    <cellStyle name="Normal 57 7 3 4 6" xfId="14980"/>
    <cellStyle name="Normal 57 7 3 4 6 2" xfId="39855"/>
    <cellStyle name="Normal 57 7 3 4 7" xfId="27414"/>
    <cellStyle name="Normal 57 7 3 5" xfId="1137"/>
    <cellStyle name="Normal 57 7 3 5 2" xfId="10298"/>
    <cellStyle name="Normal 57 7 3 5 2 2" xfId="22741"/>
    <cellStyle name="Normal 57 7 3 5 2 2 2" xfId="47616"/>
    <cellStyle name="Normal 57 7 3 5 2 3" xfId="35183"/>
    <cellStyle name="Normal 57 7 3 5 3" xfId="5282"/>
    <cellStyle name="Normal 57 7 3 5 3 2" xfId="17734"/>
    <cellStyle name="Normal 57 7 3 5 3 2 2" xfId="42609"/>
    <cellStyle name="Normal 57 7 3 5 3 3" xfId="30176"/>
    <cellStyle name="Normal 57 7 3 5 4" xfId="13937"/>
    <cellStyle name="Normal 57 7 3 5 4 2" xfId="38812"/>
    <cellStyle name="Normal 57 7 3 5 5" xfId="26371"/>
    <cellStyle name="Normal 57 7 3 6" xfId="7859"/>
    <cellStyle name="Normal 57 7 3 6 2" xfId="20305"/>
    <cellStyle name="Normal 57 7 3 6 2 2" xfId="45180"/>
    <cellStyle name="Normal 57 7 3 6 3" xfId="32747"/>
    <cellStyle name="Normal 57 7 3 7" xfId="11752"/>
    <cellStyle name="Normal 57 7 3 7 2" xfId="24186"/>
    <cellStyle name="Normal 57 7 3 7 2 2" xfId="49061"/>
    <cellStyle name="Normal 57 7 3 7 3" xfId="36628"/>
    <cellStyle name="Normal 57 7 3 8" xfId="6829"/>
    <cellStyle name="Normal 57 7 3 8 2" xfId="19278"/>
    <cellStyle name="Normal 57 7 3 8 2 2" xfId="44153"/>
    <cellStyle name="Normal 57 7 3 8 3" xfId="31720"/>
    <cellStyle name="Normal 57 7 3 9" xfId="2780"/>
    <cellStyle name="Normal 57 7 3 9 2" xfId="15298"/>
    <cellStyle name="Normal 57 7 3 9 2 2" xfId="40173"/>
    <cellStyle name="Normal 57 7 3 9 3" xfId="27732"/>
    <cellStyle name="Normal 57 7 3_Degree data" xfId="2507"/>
    <cellStyle name="Normal 57 7 4" xfId="280"/>
    <cellStyle name="Normal 57 7 4 2" xfId="1540"/>
    <cellStyle name="Normal 57 7 4 2 2" xfId="9136"/>
    <cellStyle name="Normal 57 7 4 2 2 2" xfId="21579"/>
    <cellStyle name="Normal 57 7 4 2 2 2 2" xfId="46454"/>
    <cellStyle name="Normal 57 7 4 2 2 3" xfId="34021"/>
    <cellStyle name="Normal 57 7 4 2 3" xfId="4118"/>
    <cellStyle name="Normal 57 7 4 2 3 2" xfId="16572"/>
    <cellStyle name="Normal 57 7 4 2 3 2 2" xfId="41447"/>
    <cellStyle name="Normal 57 7 4 2 3 3" xfId="29014"/>
    <cellStyle name="Normal 57 7 4 2 4" xfId="14340"/>
    <cellStyle name="Normal 57 7 4 2 4 2" xfId="39215"/>
    <cellStyle name="Normal 57 7 4 2 5" xfId="26774"/>
    <cellStyle name="Normal 57 7 4 3" xfId="5685"/>
    <cellStyle name="Normal 57 7 4 3 2" xfId="10701"/>
    <cellStyle name="Normal 57 7 4 3 2 2" xfId="23144"/>
    <cellStyle name="Normal 57 7 4 3 2 2 2" xfId="48019"/>
    <cellStyle name="Normal 57 7 4 3 2 3" xfId="35586"/>
    <cellStyle name="Normal 57 7 4 3 3" xfId="18137"/>
    <cellStyle name="Normal 57 7 4 3 3 2" xfId="43012"/>
    <cellStyle name="Normal 57 7 4 3 4" xfId="30579"/>
    <cellStyle name="Normal 57 7 4 4" xfId="8252"/>
    <cellStyle name="Normal 57 7 4 4 2" xfId="20696"/>
    <cellStyle name="Normal 57 7 4 4 2 2" xfId="45571"/>
    <cellStyle name="Normal 57 7 4 4 3" xfId="33138"/>
    <cellStyle name="Normal 57 7 4 5" xfId="12155"/>
    <cellStyle name="Normal 57 7 4 5 2" xfId="24589"/>
    <cellStyle name="Normal 57 7 4 5 2 2" xfId="49464"/>
    <cellStyle name="Normal 57 7 4 5 3" xfId="37031"/>
    <cellStyle name="Normal 57 7 4 6" xfId="6729"/>
    <cellStyle name="Normal 57 7 4 6 2" xfId="19178"/>
    <cellStyle name="Normal 57 7 4 6 2 2" xfId="44053"/>
    <cellStyle name="Normal 57 7 4 6 3" xfId="31620"/>
    <cellStyle name="Normal 57 7 4 7" xfId="3183"/>
    <cellStyle name="Normal 57 7 4 7 2" xfId="15689"/>
    <cellStyle name="Normal 57 7 4 7 2 2" xfId="40564"/>
    <cellStyle name="Normal 57 7 4 7 3" xfId="28123"/>
    <cellStyle name="Normal 57 7 4 8" xfId="13099"/>
    <cellStyle name="Normal 57 7 4 8 2" xfId="37974"/>
    <cellStyle name="Normal 57 7 4 9" xfId="25533"/>
    <cellStyle name="Normal 57 7 5" xfId="642"/>
    <cellStyle name="Normal 57 7 5 2" xfId="1888"/>
    <cellStyle name="Normal 57 7 5 2 2" xfId="9644"/>
    <cellStyle name="Normal 57 7 5 2 2 2" xfId="22087"/>
    <cellStyle name="Normal 57 7 5 2 2 2 2" xfId="46962"/>
    <cellStyle name="Normal 57 7 5 2 2 3" xfId="34529"/>
    <cellStyle name="Normal 57 7 5 2 3" xfId="4626"/>
    <cellStyle name="Normal 57 7 5 2 3 2" xfId="17080"/>
    <cellStyle name="Normal 57 7 5 2 3 2 2" xfId="41955"/>
    <cellStyle name="Normal 57 7 5 2 3 3" xfId="29522"/>
    <cellStyle name="Normal 57 7 5 2 4" xfId="14688"/>
    <cellStyle name="Normal 57 7 5 2 4 2" xfId="39563"/>
    <cellStyle name="Normal 57 7 5 2 5" xfId="27122"/>
    <cellStyle name="Normal 57 7 5 3" xfId="6034"/>
    <cellStyle name="Normal 57 7 5 3 2" xfId="11049"/>
    <cellStyle name="Normal 57 7 5 3 2 2" xfId="23492"/>
    <cellStyle name="Normal 57 7 5 3 2 2 2" xfId="48367"/>
    <cellStyle name="Normal 57 7 5 3 2 3" xfId="35934"/>
    <cellStyle name="Normal 57 7 5 3 3" xfId="18485"/>
    <cellStyle name="Normal 57 7 5 3 3 2" xfId="43360"/>
    <cellStyle name="Normal 57 7 5 3 4" xfId="30927"/>
    <cellStyle name="Normal 57 7 5 4" xfId="8760"/>
    <cellStyle name="Normal 57 7 5 4 2" xfId="21204"/>
    <cellStyle name="Normal 57 7 5 4 2 2" xfId="46079"/>
    <cellStyle name="Normal 57 7 5 4 3" xfId="33646"/>
    <cellStyle name="Normal 57 7 5 5" xfId="12503"/>
    <cellStyle name="Normal 57 7 5 5 2" xfId="24937"/>
    <cellStyle name="Normal 57 7 5 5 2 2" xfId="49812"/>
    <cellStyle name="Normal 57 7 5 5 3" xfId="37379"/>
    <cellStyle name="Normal 57 7 5 6" xfId="7237"/>
    <cellStyle name="Normal 57 7 5 6 2" xfId="19686"/>
    <cellStyle name="Normal 57 7 5 6 2 2" xfId="44561"/>
    <cellStyle name="Normal 57 7 5 6 3" xfId="32128"/>
    <cellStyle name="Normal 57 7 5 7" xfId="3691"/>
    <cellStyle name="Normal 57 7 5 7 2" xfId="16197"/>
    <cellStyle name="Normal 57 7 5 7 2 2" xfId="41072"/>
    <cellStyle name="Normal 57 7 5 7 3" xfId="28631"/>
    <cellStyle name="Normal 57 7 5 8" xfId="13446"/>
    <cellStyle name="Normal 57 7 5 8 2" xfId="38321"/>
    <cellStyle name="Normal 57 7 5 9" xfId="25880"/>
    <cellStyle name="Normal 57 7 6" xfId="2198"/>
    <cellStyle name="Normal 57 7 6 2" xfId="4828"/>
    <cellStyle name="Normal 57 7 6 2 2" xfId="9845"/>
    <cellStyle name="Normal 57 7 6 2 2 2" xfId="22288"/>
    <cellStyle name="Normal 57 7 6 2 2 2 2" xfId="47163"/>
    <cellStyle name="Normal 57 7 6 2 2 3" xfId="34730"/>
    <cellStyle name="Normal 57 7 6 2 3" xfId="17281"/>
    <cellStyle name="Normal 57 7 6 2 3 2" xfId="42156"/>
    <cellStyle name="Normal 57 7 6 2 4" xfId="29723"/>
    <cellStyle name="Normal 57 7 6 3" xfId="6226"/>
    <cellStyle name="Normal 57 7 6 3 2" xfId="11241"/>
    <cellStyle name="Normal 57 7 6 3 2 2" xfId="23684"/>
    <cellStyle name="Normal 57 7 6 3 2 2 2" xfId="48559"/>
    <cellStyle name="Normal 57 7 6 3 2 3" xfId="36126"/>
    <cellStyle name="Normal 57 7 6 3 3" xfId="18677"/>
    <cellStyle name="Normal 57 7 6 3 3 2" xfId="43552"/>
    <cellStyle name="Normal 57 7 6 3 4" xfId="31119"/>
    <cellStyle name="Normal 57 7 6 4" xfId="8032"/>
    <cellStyle name="Normal 57 7 6 4 2" xfId="20478"/>
    <cellStyle name="Normal 57 7 6 4 2 2" xfId="45353"/>
    <cellStyle name="Normal 57 7 6 4 3" xfId="32920"/>
    <cellStyle name="Normal 57 7 6 5" xfId="12695"/>
    <cellStyle name="Normal 57 7 6 5 2" xfId="25129"/>
    <cellStyle name="Normal 57 7 6 5 2 2" xfId="50004"/>
    <cellStyle name="Normal 57 7 6 5 3" xfId="37571"/>
    <cellStyle name="Normal 57 7 6 6" xfId="7439"/>
    <cellStyle name="Normal 57 7 6 6 2" xfId="19887"/>
    <cellStyle name="Normal 57 7 6 6 2 2" xfId="44762"/>
    <cellStyle name="Normal 57 7 6 6 3" xfId="32329"/>
    <cellStyle name="Normal 57 7 6 7" xfId="2959"/>
    <cellStyle name="Normal 57 7 6 7 2" xfId="15471"/>
    <cellStyle name="Normal 57 7 6 7 2 2" xfId="40346"/>
    <cellStyle name="Normal 57 7 6 7 3" xfId="27905"/>
    <cellStyle name="Normal 57 7 6 8" xfId="14880"/>
    <cellStyle name="Normal 57 7 6 8 2" xfId="39755"/>
    <cellStyle name="Normal 57 7 6 9" xfId="27314"/>
    <cellStyle name="Normal 57 7 7" xfId="1037"/>
    <cellStyle name="Normal 57 7 7 2" xfId="8919"/>
    <cellStyle name="Normal 57 7 7 2 2" xfId="21362"/>
    <cellStyle name="Normal 57 7 7 2 2 2" xfId="46237"/>
    <cellStyle name="Normal 57 7 7 2 3" xfId="33804"/>
    <cellStyle name="Normal 57 7 7 3" xfId="3901"/>
    <cellStyle name="Normal 57 7 7 3 2" xfId="16355"/>
    <cellStyle name="Normal 57 7 7 3 2 2" xfId="41230"/>
    <cellStyle name="Normal 57 7 7 3 3" xfId="28797"/>
    <cellStyle name="Normal 57 7 7 4" xfId="13837"/>
    <cellStyle name="Normal 57 7 7 4 2" xfId="38712"/>
    <cellStyle name="Normal 57 7 7 5" xfId="26271"/>
    <cellStyle name="Normal 57 7 8" xfId="5182"/>
    <cellStyle name="Normal 57 7 8 2" xfId="10198"/>
    <cellStyle name="Normal 57 7 8 2 2" xfId="22641"/>
    <cellStyle name="Normal 57 7 8 2 2 2" xfId="47516"/>
    <cellStyle name="Normal 57 7 8 2 3" xfId="35083"/>
    <cellStyle name="Normal 57 7 8 3" xfId="17634"/>
    <cellStyle name="Normal 57 7 8 3 2" xfId="42509"/>
    <cellStyle name="Normal 57 7 8 4" xfId="30076"/>
    <cellStyle name="Normal 57 7 9" xfId="7759"/>
    <cellStyle name="Normal 57 7 9 2" xfId="20205"/>
    <cellStyle name="Normal 57 7 9 2 2" xfId="45080"/>
    <cellStyle name="Normal 57 7 9 3" xfId="32647"/>
    <cellStyle name="Normal 57 7_Degree data" xfId="2505"/>
    <cellStyle name="Normal 57 8" xfId="312"/>
    <cellStyle name="Normal 57 8 10" xfId="6542"/>
    <cellStyle name="Normal 57 8 10 2" xfId="18991"/>
    <cellStyle name="Normal 57 8 10 2 2" xfId="43866"/>
    <cellStyle name="Normal 57 8 10 3" xfId="31433"/>
    <cellStyle name="Normal 57 8 11" xfId="2710"/>
    <cellStyle name="Normal 57 8 11 2" xfId="15228"/>
    <cellStyle name="Normal 57 8 11 2 2" xfId="40103"/>
    <cellStyle name="Normal 57 8 11 3" xfId="27662"/>
    <cellStyle name="Normal 57 8 12" xfId="13129"/>
    <cellStyle name="Normal 57 8 12 2" xfId="38004"/>
    <cellStyle name="Normal 57 8 13" xfId="25563"/>
    <cellStyle name="Normal 57 8 2" xfId="414"/>
    <cellStyle name="Normal 57 8 2 10" xfId="13229"/>
    <cellStyle name="Normal 57 8 2 10 2" xfId="38104"/>
    <cellStyle name="Normal 57 8 2 11" xfId="25663"/>
    <cellStyle name="Normal 57 8 2 2" xfId="774"/>
    <cellStyle name="Normal 57 8 2 2 2" xfId="1544"/>
    <cellStyle name="Normal 57 8 2 2 2 2" xfId="9648"/>
    <cellStyle name="Normal 57 8 2 2 2 2 2" xfId="22091"/>
    <cellStyle name="Normal 57 8 2 2 2 2 2 2" xfId="46966"/>
    <cellStyle name="Normal 57 8 2 2 2 2 3" xfId="34533"/>
    <cellStyle name="Normal 57 8 2 2 2 3" xfId="4630"/>
    <cellStyle name="Normal 57 8 2 2 2 3 2" xfId="17084"/>
    <cellStyle name="Normal 57 8 2 2 2 3 2 2" xfId="41959"/>
    <cellStyle name="Normal 57 8 2 2 2 3 3" xfId="29526"/>
    <cellStyle name="Normal 57 8 2 2 2 4" xfId="14344"/>
    <cellStyle name="Normal 57 8 2 2 2 4 2" xfId="39219"/>
    <cellStyle name="Normal 57 8 2 2 2 5" xfId="26778"/>
    <cellStyle name="Normal 57 8 2 2 3" xfId="5689"/>
    <cellStyle name="Normal 57 8 2 2 3 2" xfId="10705"/>
    <cellStyle name="Normal 57 8 2 2 3 2 2" xfId="23148"/>
    <cellStyle name="Normal 57 8 2 2 3 2 2 2" xfId="48023"/>
    <cellStyle name="Normal 57 8 2 2 3 2 3" xfId="35590"/>
    <cellStyle name="Normal 57 8 2 2 3 3" xfId="18141"/>
    <cellStyle name="Normal 57 8 2 2 3 3 2" xfId="43016"/>
    <cellStyle name="Normal 57 8 2 2 3 4" xfId="30583"/>
    <cellStyle name="Normal 57 8 2 2 4" xfId="8764"/>
    <cellStyle name="Normal 57 8 2 2 4 2" xfId="21208"/>
    <cellStyle name="Normal 57 8 2 2 4 2 2" xfId="46083"/>
    <cellStyle name="Normal 57 8 2 2 4 3" xfId="33650"/>
    <cellStyle name="Normal 57 8 2 2 5" xfId="12159"/>
    <cellStyle name="Normal 57 8 2 2 5 2" xfId="24593"/>
    <cellStyle name="Normal 57 8 2 2 5 2 2" xfId="49468"/>
    <cellStyle name="Normal 57 8 2 2 5 3" xfId="37035"/>
    <cellStyle name="Normal 57 8 2 2 6" xfId="7241"/>
    <cellStyle name="Normal 57 8 2 2 6 2" xfId="19690"/>
    <cellStyle name="Normal 57 8 2 2 6 2 2" xfId="44565"/>
    <cellStyle name="Normal 57 8 2 2 6 3" xfId="32132"/>
    <cellStyle name="Normal 57 8 2 2 7" xfId="3695"/>
    <cellStyle name="Normal 57 8 2 2 7 2" xfId="16201"/>
    <cellStyle name="Normal 57 8 2 2 7 2 2" xfId="41076"/>
    <cellStyle name="Normal 57 8 2 2 7 3" xfId="28635"/>
    <cellStyle name="Normal 57 8 2 2 8" xfId="13576"/>
    <cellStyle name="Normal 57 8 2 2 8 2" xfId="38451"/>
    <cellStyle name="Normal 57 8 2 2 9" xfId="26010"/>
    <cellStyle name="Normal 57 8 2 3" xfId="1892"/>
    <cellStyle name="Normal 57 8 2 3 2" xfId="4958"/>
    <cellStyle name="Normal 57 8 2 3 2 2" xfId="9975"/>
    <cellStyle name="Normal 57 8 2 3 2 2 2" xfId="22418"/>
    <cellStyle name="Normal 57 8 2 3 2 2 2 2" xfId="47293"/>
    <cellStyle name="Normal 57 8 2 3 2 2 3" xfId="34860"/>
    <cellStyle name="Normal 57 8 2 3 2 3" xfId="17411"/>
    <cellStyle name="Normal 57 8 2 3 2 3 2" xfId="42286"/>
    <cellStyle name="Normal 57 8 2 3 2 4" xfId="29853"/>
    <cellStyle name="Normal 57 8 2 3 3" xfId="6038"/>
    <cellStyle name="Normal 57 8 2 3 3 2" xfId="11053"/>
    <cellStyle name="Normal 57 8 2 3 3 2 2" xfId="23496"/>
    <cellStyle name="Normal 57 8 2 3 3 2 2 2" xfId="48371"/>
    <cellStyle name="Normal 57 8 2 3 3 2 3" xfId="35938"/>
    <cellStyle name="Normal 57 8 2 3 3 3" xfId="18489"/>
    <cellStyle name="Normal 57 8 2 3 3 3 2" xfId="43364"/>
    <cellStyle name="Normal 57 8 2 3 3 4" xfId="30931"/>
    <cellStyle name="Normal 57 8 2 3 4" xfId="8382"/>
    <cellStyle name="Normal 57 8 2 3 4 2" xfId="20826"/>
    <cellStyle name="Normal 57 8 2 3 4 2 2" xfId="45701"/>
    <cellStyle name="Normal 57 8 2 3 4 3" xfId="33268"/>
    <cellStyle name="Normal 57 8 2 3 5" xfId="12507"/>
    <cellStyle name="Normal 57 8 2 3 5 2" xfId="24941"/>
    <cellStyle name="Normal 57 8 2 3 5 2 2" xfId="49816"/>
    <cellStyle name="Normal 57 8 2 3 5 3" xfId="37383"/>
    <cellStyle name="Normal 57 8 2 3 6" xfId="7569"/>
    <cellStyle name="Normal 57 8 2 3 6 2" xfId="20017"/>
    <cellStyle name="Normal 57 8 2 3 6 2 2" xfId="44892"/>
    <cellStyle name="Normal 57 8 2 3 6 3" xfId="32459"/>
    <cellStyle name="Normal 57 8 2 3 7" xfId="3313"/>
    <cellStyle name="Normal 57 8 2 3 7 2" xfId="15819"/>
    <cellStyle name="Normal 57 8 2 3 7 2 2" xfId="40694"/>
    <cellStyle name="Normal 57 8 2 3 7 3" xfId="28253"/>
    <cellStyle name="Normal 57 8 2 3 8" xfId="14692"/>
    <cellStyle name="Normal 57 8 2 3 8 2" xfId="39567"/>
    <cellStyle name="Normal 57 8 2 3 9" xfId="27126"/>
    <cellStyle name="Normal 57 8 2 4" xfId="2332"/>
    <cellStyle name="Normal 57 8 2 4 2" xfId="6356"/>
    <cellStyle name="Normal 57 8 2 4 2 2" xfId="11371"/>
    <cellStyle name="Normal 57 8 2 4 2 2 2" xfId="23814"/>
    <cellStyle name="Normal 57 8 2 4 2 2 2 2" xfId="48689"/>
    <cellStyle name="Normal 57 8 2 4 2 2 3" xfId="36256"/>
    <cellStyle name="Normal 57 8 2 4 2 3" xfId="18807"/>
    <cellStyle name="Normal 57 8 2 4 2 3 2" xfId="43682"/>
    <cellStyle name="Normal 57 8 2 4 2 4" xfId="31249"/>
    <cellStyle name="Normal 57 8 2 4 3" xfId="12825"/>
    <cellStyle name="Normal 57 8 2 4 3 2" xfId="25259"/>
    <cellStyle name="Normal 57 8 2 4 3 2 2" xfId="50134"/>
    <cellStyle name="Normal 57 8 2 4 3 3" xfId="37701"/>
    <cellStyle name="Normal 57 8 2 4 4" xfId="9266"/>
    <cellStyle name="Normal 57 8 2 4 4 2" xfId="21709"/>
    <cellStyle name="Normal 57 8 2 4 4 2 2" xfId="46584"/>
    <cellStyle name="Normal 57 8 2 4 4 3" xfId="34151"/>
    <cellStyle name="Normal 57 8 2 4 5" xfId="4248"/>
    <cellStyle name="Normal 57 8 2 4 5 2" xfId="16702"/>
    <cellStyle name="Normal 57 8 2 4 5 2 2" xfId="41577"/>
    <cellStyle name="Normal 57 8 2 4 5 3" xfId="29144"/>
    <cellStyle name="Normal 57 8 2 4 6" xfId="15010"/>
    <cellStyle name="Normal 57 8 2 4 6 2" xfId="39885"/>
    <cellStyle name="Normal 57 8 2 4 7" xfId="27444"/>
    <cellStyle name="Normal 57 8 2 5" xfId="1167"/>
    <cellStyle name="Normal 57 8 2 5 2" xfId="10328"/>
    <cellStyle name="Normal 57 8 2 5 2 2" xfId="22771"/>
    <cellStyle name="Normal 57 8 2 5 2 2 2" xfId="47646"/>
    <cellStyle name="Normal 57 8 2 5 2 3" xfId="35213"/>
    <cellStyle name="Normal 57 8 2 5 3" xfId="5312"/>
    <cellStyle name="Normal 57 8 2 5 3 2" xfId="17764"/>
    <cellStyle name="Normal 57 8 2 5 3 2 2" xfId="42639"/>
    <cellStyle name="Normal 57 8 2 5 3 3" xfId="30206"/>
    <cellStyle name="Normal 57 8 2 5 4" xfId="13967"/>
    <cellStyle name="Normal 57 8 2 5 4 2" xfId="38842"/>
    <cellStyle name="Normal 57 8 2 5 5" xfId="26401"/>
    <cellStyle name="Normal 57 8 2 6" xfId="7889"/>
    <cellStyle name="Normal 57 8 2 6 2" xfId="20335"/>
    <cellStyle name="Normal 57 8 2 6 2 2" xfId="45210"/>
    <cellStyle name="Normal 57 8 2 6 3" xfId="32777"/>
    <cellStyle name="Normal 57 8 2 7" xfId="11782"/>
    <cellStyle name="Normal 57 8 2 7 2" xfId="24216"/>
    <cellStyle name="Normal 57 8 2 7 2 2" xfId="49091"/>
    <cellStyle name="Normal 57 8 2 7 3" xfId="36658"/>
    <cellStyle name="Normal 57 8 2 8" xfId="6859"/>
    <cellStyle name="Normal 57 8 2 8 2" xfId="19308"/>
    <cellStyle name="Normal 57 8 2 8 2 2" xfId="44183"/>
    <cellStyle name="Normal 57 8 2 8 3" xfId="31750"/>
    <cellStyle name="Normal 57 8 2 9" xfId="2810"/>
    <cellStyle name="Normal 57 8 2 9 2" xfId="15328"/>
    <cellStyle name="Normal 57 8 2 9 2 2" xfId="40203"/>
    <cellStyle name="Normal 57 8 2 9 3" xfId="27762"/>
    <cellStyle name="Normal 57 8 2_Degree data" xfId="2509"/>
    <cellStyle name="Normal 57 8 3" xfId="673"/>
    <cellStyle name="Normal 57 8 3 2" xfId="1543"/>
    <cellStyle name="Normal 57 8 3 2 2" xfId="9166"/>
    <cellStyle name="Normal 57 8 3 2 2 2" xfId="21609"/>
    <cellStyle name="Normal 57 8 3 2 2 2 2" xfId="46484"/>
    <cellStyle name="Normal 57 8 3 2 2 3" xfId="34051"/>
    <cellStyle name="Normal 57 8 3 2 3" xfId="4148"/>
    <cellStyle name="Normal 57 8 3 2 3 2" xfId="16602"/>
    <cellStyle name="Normal 57 8 3 2 3 2 2" xfId="41477"/>
    <cellStyle name="Normal 57 8 3 2 3 3" xfId="29044"/>
    <cellStyle name="Normal 57 8 3 2 4" xfId="14343"/>
    <cellStyle name="Normal 57 8 3 2 4 2" xfId="39218"/>
    <cellStyle name="Normal 57 8 3 2 5" xfId="26777"/>
    <cellStyle name="Normal 57 8 3 3" xfId="5688"/>
    <cellStyle name="Normal 57 8 3 3 2" xfId="10704"/>
    <cellStyle name="Normal 57 8 3 3 2 2" xfId="23147"/>
    <cellStyle name="Normal 57 8 3 3 2 2 2" xfId="48022"/>
    <cellStyle name="Normal 57 8 3 3 2 3" xfId="35589"/>
    <cellStyle name="Normal 57 8 3 3 3" xfId="18140"/>
    <cellStyle name="Normal 57 8 3 3 3 2" xfId="43015"/>
    <cellStyle name="Normal 57 8 3 3 4" xfId="30582"/>
    <cellStyle name="Normal 57 8 3 4" xfId="8282"/>
    <cellStyle name="Normal 57 8 3 4 2" xfId="20726"/>
    <cellStyle name="Normal 57 8 3 4 2 2" xfId="45601"/>
    <cellStyle name="Normal 57 8 3 4 3" xfId="33168"/>
    <cellStyle name="Normal 57 8 3 5" xfId="12158"/>
    <cellStyle name="Normal 57 8 3 5 2" xfId="24592"/>
    <cellStyle name="Normal 57 8 3 5 2 2" xfId="49467"/>
    <cellStyle name="Normal 57 8 3 5 3" xfId="37034"/>
    <cellStyle name="Normal 57 8 3 6" xfId="6759"/>
    <cellStyle name="Normal 57 8 3 6 2" xfId="19208"/>
    <cellStyle name="Normal 57 8 3 6 2 2" xfId="44083"/>
    <cellStyle name="Normal 57 8 3 6 3" xfId="31650"/>
    <cellStyle name="Normal 57 8 3 7" xfId="3213"/>
    <cellStyle name="Normal 57 8 3 7 2" xfId="15719"/>
    <cellStyle name="Normal 57 8 3 7 2 2" xfId="40594"/>
    <cellStyle name="Normal 57 8 3 7 3" xfId="28153"/>
    <cellStyle name="Normal 57 8 3 8" xfId="13476"/>
    <cellStyle name="Normal 57 8 3 8 2" xfId="38351"/>
    <cellStyle name="Normal 57 8 3 9" xfId="25910"/>
    <cellStyle name="Normal 57 8 4" xfId="1891"/>
    <cellStyle name="Normal 57 8 4 2" xfId="4629"/>
    <cellStyle name="Normal 57 8 4 2 2" xfId="9647"/>
    <cellStyle name="Normal 57 8 4 2 2 2" xfId="22090"/>
    <cellStyle name="Normal 57 8 4 2 2 2 2" xfId="46965"/>
    <cellStyle name="Normal 57 8 4 2 2 3" xfId="34532"/>
    <cellStyle name="Normal 57 8 4 2 3" xfId="17083"/>
    <cellStyle name="Normal 57 8 4 2 3 2" xfId="41958"/>
    <cellStyle name="Normal 57 8 4 2 4" xfId="29525"/>
    <cellStyle name="Normal 57 8 4 3" xfId="6037"/>
    <cellStyle name="Normal 57 8 4 3 2" xfId="11052"/>
    <cellStyle name="Normal 57 8 4 3 2 2" xfId="23495"/>
    <cellStyle name="Normal 57 8 4 3 2 2 2" xfId="48370"/>
    <cellStyle name="Normal 57 8 4 3 2 3" xfId="35937"/>
    <cellStyle name="Normal 57 8 4 3 3" xfId="18488"/>
    <cellStyle name="Normal 57 8 4 3 3 2" xfId="43363"/>
    <cellStyle name="Normal 57 8 4 3 4" xfId="30930"/>
    <cellStyle name="Normal 57 8 4 4" xfId="8763"/>
    <cellStyle name="Normal 57 8 4 4 2" xfId="21207"/>
    <cellStyle name="Normal 57 8 4 4 2 2" xfId="46082"/>
    <cellStyle name="Normal 57 8 4 4 3" xfId="33649"/>
    <cellStyle name="Normal 57 8 4 5" xfId="12506"/>
    <cellStyle name="Normal 57 8 4 5 2" xfId="24940"/>
    <cellStyle name="Normal 57 8 4 5 2 2" xfId="49815"/>
    <cellStyle name="Normal 57 8 4 5 3" xfId="37382"/>
    <cellStyle name="Normal 57 8 4 6" xfId="7240"/>
    <cellStyle name="Normal 57 8 4 6 2" xfId="19689"/>
    <cellStyle name="Normal 57 8 4 6 2 2" xfId="44564"/>
    <cellStyle name="Normal 57 8 4 6 3" xfId="32131"/>
    <cellStyle name="Normal 57 8 4 7" xfId="3694"/>
    <cellStyle name="Normal 57 8 4 7 2" xfId="16200"/>
    <cellStyle name="Normal 57 8 4 7 2 2" xfId="41075"/>
    <cellStyle name="Normal 57 8 4 7 3" xfId="28634"/>
    <cellStyle name="Normal 57 8 4 8" xfId="14691"/>
    <cellStyle name="Normal 57 8 4 8 2" xfId="39566"/>
    <cellStyle name="Normal 57 8 4 9" xfId="27125"/>
    <cellStyle name="Normal 57 8 5" xfId="2230"/>
    <cellStyle name="Normal 57 8 5 2" xfId="4858"/>
    <cellStyle name="Normal 57 8 5 2 2" xfId="9875"/>
    <cellStyle name="Normal 57 8 5 2 2 2" xfId="22318"/>
    <cellStyle name="Normal 57 8 5 2 2 2 2" xfId="47193"/>
    <cellStyle name="Normal 57 8 5 2 2 3" xfId="34760"/>
    <cellStyle name="Normal 57 8 5 2 3" xfId="17311"/>
    <cellStyle name="Normal 57 8 5 2 3 2" xfId="42186"/>
    <cellStyle name="Normal 57 8 5 2 4" xfId="29753"/>
    <cellStyle name="Normal 57 8 5 3" xfId="6256"/>
    <cellStyle name="Normal 57 8 5 3 2" xfId="11271"/>
    <cellStyle name="Normal 57 8 5 3 2 2" xfId="23714"/>
    <cellStyle name="Normal 57 8 5 3 2 2 2" xfId="48589"/>
    <cellStyle name="Normal 57 8 5 3 2 3" xfId="36156"/>
    <cellStyle name="Normal 57 8 5 3 3" xfId="18707"/>
    <cellStyle name="Normal 57 8 5 3 3 2" xfId="43582"/>
    <cellStyle name="Normal 57 8 5 3 4" xfId="31149"/>
    <cellStyle name="Normal 57 8 5 4" xfId="8063"/>
    <cellStyle name="Normal 57 8 5 4 2" xfId="20509"/>
    <cellStyle name="Normal 57 8 5 4 2 2" xfId="45384"/>
    <cellStyle name="Normal 57 8 5 4 3" xfId="32951"/>
    <cellStyle name="Normal 57 8 5 5" xfId="12725"/>
    <cellStyle name="Normal 57 8 5 5 2" xfId="25159"/>
    <cellStyle name="Normal 57 8 5 5 2 2" xfId="50034"/>
    <cellStyle name="Normal 57 8 5 5 3" xfId="37601"/>
    <cellStyle name="Normal 57 8 5 6" xfId="7469"/>
    <cellStyle name="Normal 57 8 5 6 2" xfId="19917"/>
    <cellStyle name="Normal 57 8 5 6 2 2" xfId="44792"/>
    <cellStyle name="Normal 57 8 5 6 3" xfId="32359"/>
    <cellStyle name="Normal 57 8 5 7" xfId="2992"/>
    <cellStyle name="Normal 57 8 5 7 2" xfId="15502"/>
    <cellStyle name="Normal 57 8 5 7 2 2" xfId="40377"/>
    <cellStyle name="Normal 57 8 5 7 3" xfId="27936"/>
    <cellStyle name="Normal 57 8 5 8" xfId="14910"/>
    <cellStyle name="Normal 57 8 5 8 2" xfId="39785"/>
    <cellStyle name="Normal 57 8 5 9" xfId="27344"/>
    <cellStyle name="Normal 57 8 6" xfId="1067"/>
    <cellStyle name="Normal 57 8 6 2" xfId="8949"/>
    <cellStyle name="Normal 57 8 6 2 2" xfId="21392"/>
    <cellStyle name="Normal 57 8 6 2 2 2" xfId="46267"/>
    <cellStyle name="Normal 57 8 6 2 3" xfId="33834"/>
    <cellStyle name="Normal 57 8 6 3" xfId="3931"/>
    <cellStyle name="Normal 57 8 6 3 2" xfId="16385"/>
    <cellStyle name="Normal 57 8 6 3 2 2" xfId="41260"/>
    <cellStyle name="Normal 57 8 6 3 3" xfId="28827"/>
    <cellStyle name="Normal 57 8 6 4" xfId="13867"/>
    <cellStyle name="Normal 57 8 6 4 2" xfId="38742"/>
    <cellStyle name="Normal 57 8 6 5" xfId="26301"/>
    <cellStyle name="Normal 57 8 7" xfId="5212"/>
    <cellStyle name="Normal 57 8 7 2" xfId="10228"/>
    <cellStyle name="Normal 57 8 7 2 2" xfId="22671"/>
    <cellStyle name="Normal 57 8 7 2 2 2" xfId="47546"/>
    <cellStyle name="Normal 57 8 7 2 3" xfId="35113"/>
    <cellStyle name="Normal 57 8 7 3" xfId="17664"/>
    <cellStyle name="Normal 57 8 7 3 2" xfId="42539"/>
    <cellStyle name="Normal 57 8 7 4" xfId="30106"/>
    <cellStyle name="Normal 57 8 8" xfId="7789"/>
    <cellStyle name="Normal 57 8 8 2" xfId="20235"/>
    <cellStyle name="Normal 57 8 8 2 2" xfId="45110"/>
    <cellStyle name="Normal 57 8 8 3" xfId="32677"/>
    <cellStyle name="Normal 57 8 9" xfId="11682"/>
    <cellStyle name="Normal 57 8 9 2" xfId="24116"/>
    <cellStyle name="Normal 57 8 9 2 2" xfId="48991"/>
    <cellStyle name="Normal 57 8 9 3" xfId="36558"/>
    <cellStyle name="Normal 57 8_Degree data" xfId="2508"/>
    <cellStyle name="Normal 57 9" xfId="250"/>
    <cellStyle name="Normal 57 9 10" xfId="6590"/>
    <cellStyle name="Normal 57 9 10 2" xfId="19039"/>
    <cellStyle name="Normal 57 9 10 2 2" xfId="43914"/>
    <cellStyle name="Normal 57 9 10 3" xfId="31481"/>
    <cellStyle name="Normal 57 9 11" xfId="2653"/>
    <cellStyle name="Normal 57 9 11 2" xfId="15171"/>
    <cellStyle name="Normal 57 9 11 2 2" xfId="40046"/>
    <cellStyle name="Normal 57 9 11 3" xfId="27605"/>
    <cellStyle name="Normal 57 9 12" xfId="13072"/>
    <cellStyle name="Normal 57 9 12 2" xfId="37947"/>
    <cellStyle name="Normal 57 9 13" xfId="25506"/>
    <cellStyle name="Normal 57 9 2" xfId="464"/>
    <cellStyle name="Normal 57 9 2 10" xfId="13277"/>
    <cellStyle name="Normal 57 9 2 10 2" xfId="38152"/>
    <cellStyle name="Normal 57 9 2 11" xfId="25711"/>
    <cellStyle name="Normal 57 9 2 2" xfId="823"/>
    <cellStyle name="Normal 57 9 2 2 2" xfId="1546"/>
    <cellStyle name="Normal 57 9 2 2 2 2" xfId="9650"/>
    <cellStyle name="Normal 57 9 2 2 2 2 2" xfId="22093"/>
    <cellStyle name="Normal 57 9 2 2 2 2 2 2" xfId="46968"/>
    <cellStyle name="Normal 57 9 2 2 2 2 3" xfId="34535"/>
    <cellStyle name="Normal 57 9 2 2 2 3" xfId="4632"/>
    <cellStyle name="Normal 57 9 2 2 2 3 2" xfId="17086"/>
    <cellStyle name="Normal 57 9 2 2 2 3 2 2" xfId="41961"/>
    <cellStyle name="Normal 57 9 2 2 2 3 3" xfId="29528"/>
    <cellStyle name="Normal 57 9 2 2 2 4" xfId="14346"/>
    <cellStyle name="Normal 57 9 2 2 2 4 2" xfId="39221"/>
    <cellStyle name="Normal 57 9 2 2 2 5" xfId="26780"/>
    <cellStyle name="Normal 57 9 2 2 3" xfId="5691"/>
    <cellStyle name="Normal 57 9 2 2 3 2" xfId="10707"/>
    <cellStyle name="Normal 57 9 2 2 3 2 2" xfId="23150"/>
    <cellStyle name="Normal 57 9 2 2 3 2 2 2" xfId="48025"/>
    <cellStyle name="Normal 57 9 2 2 3 2 3" xfId="35592"/>
    <cellStyle name="Normal 57 9 2 2 3 3" xfId="18143"/>
    <cellStyle name="Normal 57 9 2 2 3 3 2" xfId="43018"/>
    <cellStyle name="Normal 57 9 2 2 3 4" xfId="30585"/>
    <cellStyle name="Normal 57 9 2 2 4" xfId="8766"/>
    <cellStyle name="Normal 57 9 2 2 4 2" xfId="21210"/>
    <cellStyle name="Normal 57 9 2 2 4 2 2" xfId="46085"/>
    <cellStyle name="Normal 57 9 2 2 4 3" xfId="33652"/>
    <cellStyle name="Normal 57 9 2 2 5" xfId="12161"/>
    <cellStyle name="Normal 57 9 2 2 5 2" xfId="24595"/>
    <cellStyle name="Normal 57 9 2 2 5 2 2" xfId="49470"/>
    <cellStyle name="Normal 57 9 2 2 5 3" xfId="37037"/>
    <cellStyle name="Normal 57 9 2 2 6" xfId="7243"/>
    <cellStyle name="Normal 57 9 2 2 6 2" xfId="19692"/>
    <cellStyle name="Normal 57 9 2 2 6 2 2" xfId="44567"/>
    <cellStyle name="Normal 57 9 2 2 6 3" xfId="32134"/>
    <cellStyle name="Normal 57 9 2 2 7" xfId="3697"/>
    <cellStyle name="Normal 57 9 2 2 7 2" xfId="16203"/>
    <cellStyle name="Normal 57 9 2 2 7 2 2" xfId="41078"/>
    <cellStyle name="Normal 57 9 2 2 7 3" xfId="28637"/>
    <cellStyle name="Normal 57 9 2 2 8" xfId="13624"/>
    <cellStyle name="Normal 57 9 2 2 8 2" xfId="38499"/>
    <cellStyle name="Normal 57 9 2 2 9" xfId="26058"/>
    <cellStyle name="Normal 57 9 2 3" xfId="1894"/>
    <cellStyle name="Normal 57 9 2 3 2" xfId="5006"/>
    <cellStyle name="Normal 57 9 2 3 2 2" xfId="10023"/>
    <cellStyle name="Normal 57 9 2 3 2 2 2" xfId="22466"/>
    <cellStyle name="Normal 57 9 2 3 2 2 2 2" xfId="47341"/>
    <cellStyle name="Normal 57 9 2 3 2 2 3" xfId="34908"/>
    <cellStyle name="Normal 57 9 2 3 2 3" xfId="17459"/>
    <cellStyle name="Normal 57 9 2 3 2 3 2" xfId="42334"/>
    <cellStyle name="Normal 57 9 2 3 2 4" xfId="29901"/>
    <cellStyle name="Normal 57 9 2 3 3" xfId="6040"/>
    <cellStyle name="Normal 57 9 2 3 3 2" xfId="11055"/>
    <cellStyle name="Normal 57 9 2 3 3 2 2" xfId="23498"/>
    <cellStyle name="Normal 57 9 2 3 3 2 2 2" xfId="48373"/>
    <cellStyle name="Normal 57 9 2 3 3 2 3" xfId="35940"/>
    <cellStyle name="Normal 57 9 2 3 3 3" xfId="18491"/>
    <cellStyle name="Normal 57 9 2 3 3 3 2" xfId="43366"/>
    <cellStyle name="Normal 57 9 2 3 3 4" xfId="30933"/>
    <cellStyle name="Normal 57 9 2 3 4" xfId="8430"/>
    <cellStyle name="Normal 57 9 2 3 4 2" xfId="20874"/>
    <cellStyle name="Normal 57 9 2 3 4 2 2" xfId="45749"/>
    <cellStyle name="Normal 57 9 2 3 4 3" xfId="33316"/>
    <cellStyle name="Normal 57 9 2 3 5" xfId="12509"/>
    <cellStyle name="Normal 57 9 2 3 5 2" xfId="24943"/>
    <cellStyle name="Normal 57 9 2 3 5 2 2" xfId="49818"/>
    <cellStyle name="Normal 57 9 2 3 5 3" xfId="37385"/>
    <cellStyle name="Normal 57 9 2 3 6" xfId="7617"/>
    <cellStyle name="Normal 57 9 2 3 6 2" xfId="20065"/>
    <cellStyle name="Normal 57 9 2 3 6 2 2" xfId="44940"/>
    <cellStyle name="Normal 57 9 2 3 6 3" xfId="32507"/>
    <cellStyle name="Normal 57 9 2 3 7" xfId="3361"/>
    <cellStyle name="Normal 57 9 2 3 7 2" xfId="15867"/>
    <cellStyle name="Normal 57 9 2 3 7 2 2" xfId="40742"/>
    <cellStyle name="Normal 57 9 2 3 7 3" xfId="28301"/>
    <cellStyle name="Normal 57 9 2 3 8" xfId="14694"/>
    <cellStyle name="Normal 57 9 2 3 8 2" xfId="39569"/>
    <cellStyle name="Normal 57 9 2 3 9" xfId="27128"/>
    <cellStyle name="Normal 57 9 2 4" xfId="2382"/>
    <cellStyle name="Normal 57 9 2 4 2" xfId="6404"/>
    <cellStyle name="Normal 57 9 2 4 2 2" xfId="11419"/>
    <cellStyle name="Normal 57 9 2 4 2 2 2" xfId="23862"/>
    <cellStyle name="Normal 57 9 2 4 2 2 2 2" xfId="48737"/>
    <cellStyle name="Normal 57 9 2 4 2 2 3" xfId="36304"/>
    <cellStyle name="Normal 57 9 2 4 2 3" xfId="18855"/>
    <cellStyle name="Normal 57 9 2 4 2 3 2" xfId="43730"/>
    <cellStyle name="Normal 57 9 2 4 2 4" xfId="31297"/>
    <cellStyle name="Normal 57 9 2 4 3" xfId="12873"/>
    <cellStyle name="Normal 57 9 2 4 3 2" xfId="25307"/>
    <cellStyle name="Normal 57 9 2 4 3 2 2" xfId="50182"/>
    <cellStyle name="Normal 57 9 2 4 3 3" xfId="37749"/>
    <cellStyle name="Normal 57 9 2 4 4" xfId="9314"/>
    <cellStyle name="Normal 57 9 2 4 4 2" xfId="21757"/>
    <cellStyle name="Normal 57 9 2 4 4 2 2" xfId="46632"/>
    <cellStyle name="Normal 57 9 2 4 4 3" xfId="34199"/>
    <cellStyle name="Normal 57 9 2 4 5" xfId="4296"/>
    <cellStyle name="Normal 57 9 2 4 5 2" xfId="16750"/>
    <cellStyle name="Normal 57 9 2 4 5 2 2" xfId="41625"/>
    <cellStyle name="Normal 57 9 2 4 5 3" xfId="29192"/>
    <cellStyle name="Normal 57 9 2 4 6" xfId="15058"/>
    <cellStyle name="Normal 57 9 2 4 6 2" xfId="39933"/>
    <cellStyle name="Normal 57 9 2 4 7" xfId="27492"/>
    <cellStyle name="Normal 57 9 2 5" xfId="1215"/>
    <cellStyle name="Normal 57 9 2 5 2" xfId="10376"/>
    <cellStyle name="Normal 57 9 2 5 2 2" xfId="22819"/>
    <cellStyle name="Normal 57 9 2 5 2 2 2" xfId="47694"/>
    <cellStyle name="Normal 57 9 2 5 2 3" xfId="35261"/>
    <cellStyle name="Normal 57 9 2 5 3" xfId="5360"/>
    <cellStyle name="Normal 57 9 2 5 3 2" xfId="17812"/>
    <cellStyle name="Normal 57 9 2 5 3 2 2" xfId="42687"/>
    <cellStyle name="Normal 57 9 2 5 3 3" xfId="30254"/>
    <cellStyle name="Normal 57 9 2 5 4" xfId="14015"/>
    <cellStyle name="Normal 57 9 2 5 4 2" xfId="38890"/>
    <cellStyle name="Normal 57 9 2 5 5" xfId="26449"/>
    <cellStyle name="Normal 57 9 2 6" xfId="7937"/>
    <cellStyle name="Normal 57 9 2 6 2" xfId="20383"/>
    <cellStyle name="Normal 57 9 2 6 2 2" xfId="45258"/>
    <cellStyle name="Normal 57 9 2 6 3" xfId="32825"/>
    <cellStyle name="Normal 57 9 2 7" xfId="11830"/>
    <cellStyle name="Normal 57 9 2 7 2" xfId="24264"/>
    <cellStyle name="Normal 57 9 2 7 2 2" xfId="49139"/>
    <cellStyle name="Normal 57 9 2 7 3" xfId="36706"/>
    <cellStyle name="Normal 57 9 2 8" xfId="6907"/>
    <cellStyle name="Normal 57 9 2 8 2" xfId="19356"/>
    <cellStyle name="Normal 57 9 2 8 2 2" xfId="44231"/>
    <cellStyle name="Normal 57 9 2 8 3" xfId="31798"/>
    <cellStyle name="Normal 57 9 2 9" xfId="2858"/>
    <cellStyle name="Normal 57 9 2 9 2" xfId="15376"/>
    <cellStyle name="Normal 57 9 2 9 2 2" xfId="40251"/>
    <cellStyle name="Normal 57 9 2 9 3" xfId="27810"/>
    <cellStyle name="Normal 57 9 2_Degree data" xfId="2511"/>
    <cellStyle name="Normal 57 9 3" xfId="612"/>
    <cellStyle name="Normal 57 9 3 2" xfId="1545"/>
    <cellStyle name="Normal 57 9 3 2 2" xfId="9109"/>
    <cellStyle name="Normal 57 9 3 2 2 2" xfId="21552"/>
    <cellStyle name="Normal 57 9 3 2 2 2 2" xfId="46427"/>
    <cellStyle name="Normal 57 9 3 2 2 3" xfId="33994"/>
    <cellStyle name="Normal 57 9 3 2 3" xfId="4091"/>
    <cellStyle name="Normal 57 9 3 2 3 2" xfId="16545"/>
    <cellStyle name="Normal 57 9 3 2 3 2 2" xfId="41420"/>
    <cellStyle name="Normal 57 9 3 2 3 3" xfId="28987"/>
    <cellStyle name="Normal 57 9 3 2 4" xfId="14345"/>
    <cellStyle name="Normal 57 9 3 2 4 2" xfId="39220"/>
    <cellStyle name="Normal 57 9 3 2 5" xfId="26779"/>
    <cellStyle name="Normal 57 9 3 3" xfId="5690"/>
    <cellStyle name="Normal 57 9 3 3 2" xfId="10706"/>
    <cellStyle name="Normal 57 9 3 3 2 2" xfId="23149"/>
    <cellStyle name="Normal 57 9 3 3 2 2 2" xfId="48024"/>
    <cellStyle name="Normal 57 9 3 3 2 3" xfId="35591"/>
    <cellStyle name="Normal 57 9 3 3 3" xfId="18142"/>
    <cellStyle name="Normal 57 9 3 3 3 2" xfId="43017"/>
    <cellStyle name="Normal 57 9 3 3 4" xfId="30584"/>
    <cellStyle name="Normal 57 9 3 4" xfId="8225"/>
    <cellStyle name="Normal 57 9 3 4 2" xfId="20669"/>
    <cellStyle name="Normal 57 9 3 4 2 2" xfId="45544"/>
    <cellStyle name="Normal 57 9 3 4 3" xfId="33111"/>
    <cellStyle name="Normal 57 9 3 5" xfId="12160"/>
    <cellStyle name="Normal 57 9 3 5 2" xfId="24594"/>
    <cellStyle name="Normal 57 9 3 5 2 2" xfId="49469"/>
    <cellStyle name="Normal 57 9 3 5 3" xfId="37036"/>
    <cellStyle name="Normal 57 9 3 6" xfId="6702"/>
    <cellStyle name="Normal 57 9 3 6 2" xfId="19151"/>
    <cellStyle name="Normal 57 9 3 6 2 2" xfId="44026"/>
    <cellStyle name="Normal 57 9 3 6 3" xfId="31593"/>
    <cellStyle name="Normal 57 9 3 7" xfId="3156"/>
    <cellStyle name="Normal 57 9 3 7 2" xfId="15662"/>
    <cellStyle name="Normal 57 9 3 7 2 2" xfId="40537"/>
    <cellStyle name="Normal 57 9 3 7 3" xfId="28096"/>
    <cellStyle name="Normal 57 9 3 8" xfId="13419"/>
    <cellStyle name="Normal 57 9 3 8 2" xfId="38294"/>
    <cellStyle name="Normal 57 9 3 9" xfId="25853"/>
    <cellStyle name="Normal 57 9 4" xfId="1893"/>
    <cellStyle name="Normal 57 9 4 2" xfId="4631"/>
    <cellStyle name="Normal 57 9 4 2 2" xfId="9649"/>
    <cellStyle name="Normal 57 9 4 2 2 2" xfId="22092"/>
    <cellStyle name="Normal 57 9 4 2 2 2 2" xfId="46967"/>
    <cellStyle name="Normal 57 9 4 2 2 3" xfId="34534"/>
    <cellStyle name="Normal 57 9 4 2 3" xfId="17085"/>
    <cellStyle name="Normal 57 9 4 2 3 2" xfId="41960"/>
    <cellStyle name="Normal 57 9 4 2 4" xfId="29527"/>
    <cellStyle name="Normal 57 9 4 3" xfId="6039"/>
    <cellStyle name="Normal 57 9 4 3 2" xfId="11054"/>
    <cellStyle name="Normal 57 9 4 3 2 2" xfId="23497"/>
    <cellStyle name="Normal 57 9 4 3 2 2 2" xfId="48372"/>
    <cellStyle name="Normal 57 9 4 3 2 3" xfId="35939"/>
    <cellStyle name="Normal 57 9 4 3 3" xfId="18490"/>
    <cellStyle name="Normal 57 9 4 3 3 2" xfId="43365"/>
    <cellStyle name="Normal 57 9 4 3 4" xfId="30932"/>
    <cellStyle name="Normal 57 9 4 4" xfId="8765"/>
    <cellStyle name="Normal 57 9 4 4 2" xfId="21209"/>
    <cellStyle name="Normal 57 9 4 4 2 2" xfId="46084"/>
    <cellStyle name="Normal 57 9 4 4 3" xfId="33651"/>
    <cellStyle name="Normal 57 9 4 5" xfId="12508"/>
    <cellStyle name="Normal 57 9 4 5 2" xfId="24942"/>
    <cellStyle name="Normal 57 9 4 5 2 2" xfId="49817"/>
    <cellStyle name="Normal 57 9 4 5 3" xfId="37384"/>
    <cellStyle name="Normal 57 9 4 6" xfId="7242"/>
    <cellStyle name="Normal 57 9 4 6 2" xfId="19691"/>
    <cellStyle name="Normal 57 9 4 6 2 2" xfId="44566"/>
    <cellStyle name="Normal 57 9 4 6 3" xfId="32133"/>
    <cellStyle name="Normal 57 9 4 7" xfId="3696"/>
    <cellStyle name="Normal 57 9 4 7 2" xfId="16202"/>
    <cellStyle name="Normal 57 9 4 7 2 2" xfId="41077"/>
    <cellStyle name="Normal 57 9 4 7 3" xfId="28636"/>
    <cellStyle name="Normal 57 9 4 8" xfId="14693"/>
    <cellStyle name="Normal 57 9 4 8 2" xfId="39568"/>
    <cellStyle name="Normal 57 9 4 9" xfId="27127"/>
    <cellStyle name="Normal 57 9 5" xfId="2168"/>
    <cellStyle name="Normal 57 9 5 2" xfId="4801"/>
    <cellStyle name="Normal 57 9 5 2 2" xfId="9818"/>
    <cellStyle name="Normal 57 9 5 2 2 2" xfId="22261"/>
    <cellStyle name="Normal 57 9 5 2 2 2 2" xfId="47136"/>
    <cellStyle name="Normal 57 9 5 2 2 3" xfId="34703"/>
    <cellStyle name="Normal 57 9 5 2 3" xfId="17254"/>
    <cellStyle name="Normal 57 9 5 2 3 2" xfId="42129"/>
    <cellStyle name="Normal 57 9 5 2 4" xfId="29696"/>
    <cellStyle name="Normal 57 9 5 3" xfId="6199"/>
    <cellStyle name="Normal 57 9 5 3 2" xfId="11214"/>
    <cellStyle name="Normal 57 9 5 3 2 2" xfId="23657"/>
    <cellStyle name="Normal 57 9 5 3 2 2 2" xfId="48532"/>
    <cellStyle name="Normal 57 9 5 3 2 3" xfId="36099"/>
    <cellStyle name="Normal 57 9 5 3 3" xfId="18650"/>
    <cellStyle name="Normal 57 9 5 3 3 2" xfId="43525"/>
    <cellStyle name="Normal 57 9 5 3 4" xfId="31092"/>
    <cellStyle name="Normal 57 9 5 4" xfId="8111"/>
    <cellStyle name="Normal 57 9 5 4 2" xfId="20557"/>
    <cellStyle name="Normal 57 9 5 4 2 2" xfId="45432"/>
    <cellStyle name="Normal 57 9 5 4 3" xfId="32999"/>
    <cellStyle name="Normal 57 9 5 5" xfId="12668"/>
    <cellStyle name="Normal 57 9 5 5 2" xfId="25102"/>
    <cellStyle name="Normal 57 9 5 5 2 2" xfId="49977"/>
    <cellStyle name="Normal 57 9 5 5 3" xfId="37544"/>
    <cellStyle name="Normal 57 9 5 6" xfId="7412"/>
    <cellStyle name="Normal 57 9 5 6 2" xfId="19860"/>
    <cellStyle name="Normal 57 9 5 6 2 2" xfId="44735"/>
    <cellStyle name="Normal 57 9 5 6 3" xfId="32302"/>
    <cellStyle name="Normal 57 9 5 7" xfId="3041"/>
    <cellStyle name="Normal 57 9 5 7 2" xfId="15550"/>
    <cellStyle name="Normal 57 9 5 7 2 2" xfId="40425"/>
    <cellStyle name="Normal 57 9 5 7 3" xfId="27984"/>
    <cellStyle name="Normal 57 9 5 8" xfId="14853"/>
    <cellStyle name="Normal 57 9 5 8 2" xfId="39728"/>
    <cellStyle name="Normal 57 9 5 9" xfId="27287"/>
    <cellStyle name="Normal 57 9 6" xfId="1010"/>
    <cellStyle name="Normal 57 9 6 2" xfId="8997"/>
    <cellStyle name="Normal 57 9 6 2 2" xfId="21440"/>
    <cellStyle name="Normal 57 9 6 2 2 2" xfId="46315"/>
    <cellStyle name="Normal 57 9 6 2 3" xfId="33882"/>
    <cellStyle name="Normal 57 9 6 3" xfId="3979"/>
    <cellStyle name="Normal 57 9 6 3 2" xfId="16433"/>
    <cellStyle name="Normal 57 9 6 3 2 2" xfId="41308"/>
    <cellStyle name="Normal 57 9 6 3 3" xfId="28875"/>
    <cellStyle name="Normal 57 9 6 4" xfId="13810"/>
    <cellStyle name="Normal 57 9 6 4 2" xfId="38685"/>
    <cellStyle name="Normal 57 9 6 5" xfId="26244"/>
    <cellStyle name="Normal 57 9 7" xfId="5155"/>
    <cellStyle name="Normal 57 9 7 2" xfId="10171"/>
    <cellStyle name="Normal 57 9 7 2 2" xfId="22614"/>
    <cellStyle name="Normal 57 9 7 2 2 2" xfId="47489"/>
    <cellStyle name="Normal 57 9 7 2 3" xfId="35056"/>
    <cellStyle name="Normal 57 9 7 3" xfId="17607"/>
    <cellStyle name="Normal 57 9 7 3 2" xfId="42482"/>
    <cellStyle name="Normal 57 9 7 4" xfId="30049"/>
    <cellStyle name="Normal 57 9 8" xfId="7732"/>
    <cellStyle name="Normal 57 9 8 2" xfId="20178"/>
    <cellStyle name="Normal 57 9 8 2 2" xfId="45053"/>
    <cellStyle name="Normal 57 9 8 3" xfId="32620"/>
    <cellStyle name="Normal 57 9 9" xfId="11625"/>
    <cellStyle name="Normal 57 9 9 2" xfId="24059"/>
    <cellStyle name="Normal 57 9 9 2 2" xfId="48934"/>
    <cellStyle name="Normal 57 9 9 3" xfId="36501"/>
    <cellStyle name="Normal 57 9_Degree data" xfId="2510"/>
    <cellStyle name="Normal 57_Degree data" xfId="2454"/>
    <cellStyle name="Normal 58" xfId="79"/>
    <cellStyle name="Normal 58 10" xfId="357"/>
    <cellStyle name="Normal 58 10 10" xfId="13173"/>
    <cellStyle name="Normal 58 10 10 2" xfId="38048"/>
    <cellStyle name="Normal 58 10 11" xfId="25607"/>
    <cellStyle name="Normal 58 10 2" xfId="717"/>
    <cellStyle name="Normal 58 10 2 2" xfId="1548"/>
    <cellStyle name="Normal 58 10 2 2 2" xfId="9652"/>
    <cellStyle name="Normal 58 10 2 2 2 2" xfId="22095"/>
    <cellStyle name="Normal 58 10 2 2 2 2 2" xfId="46970"/>
    <cellStyle name="Normal 58 10 2 2 2 3" xfId="34537"/>
    <cellStyle name="Normal 58 10 2 2 3" xfId="4634"/>
    <cellStyle name="Normal 58 10 2 2 3 2" xfId="17088"/>
    <cellStyle name="Normal 58 10 2 2 3 2 2" xfId="41963"/>
    <cellStyle name="Normal 58 10 2 2 3 3" xfId="29530"/>
    <cellStyle name="Normal 58 10 2 2 4" xfId="14348"/>
    <cellStyle name="Normal 58 10 2 2 4 2" xfId="39223"/>
    <cellStyle name="Normal 58 10 2 2 5" xfId="26782"/>
    <cellStyle name="Normal 58 10 2 3" xfId="5693"/>
    <cellStyle name="Normal 58 10 2 3 2" xfId="10709"/>
    <cellStyle name="Normal 58 10 2 3 2 2" xfId="23152"/>
    <cellStyle name="Normal 58 10 2 3 2 2 2" xfId="48027"/>
    <cellStyle name="Normal 58 10 2 3 2 3" xfId="35594"/>
    <cellStyle name="Normal 58 10 2 3 3" xfId="18145"/>
    <cellStyle name="Normal 58 10 2 3 3 2" xfId="43020"/>
    <cellStyle name="Normal 58 10 2 3 4" xfId="30587"/>
    <cellStyle name="Normal 58 10 2 4" xfId="8768"/>
    <cellStyle name="Normal 58 10 2 4 2" xfId="21212"/>
    <cellStyle name="Normal 58 10 2 4 2 2" xfId="46087"/>
    <cellStyle name="Normal 58 10 2 4 3" xfId="33654"/>
    <cellStyle name="Normal 58 10 2 5" xfId="12163"/>
    <cellStyle name="Normal 58 10 2 5 2" xfId="24597"/>
    <cellStyle name="Normal 58 10 2 5 2 2" xfId="49472"/>
    <cellStyle name="Normal 58 10 2 5 3" xfId="37039"/>
    <cellStyle name="Normal 58 10 2 6" xfId="7245"/>
    <cellStyle name="Normal 58 10 2 6 2" xfId="19694"/>
    <cellStyle name="Normal 58 10 2 6 2 2" xfId="44569"/>
    <cellStyle name="Normal 58 10 2 6 3" xfId="32136"/>
    <cellStyle name="Normal 58 10 2 7" xfId="3699"/>
    <cellStyle name="Normal 58 10 2 7 2" xfId="16205"/>
    <cellStyle name="Normal 58 10 2 7 2 2" xfId="41080"/>
    <cellStyle name="Normal 58 10 2 7 3" xfId="28639"/>
    <cellStyle name="Normal 58 10 2 8" xfId="13520"/>
    <cellStyle name="Normal 58 10 2 8 2" xfId="38395"/>
    <cellStyle name="Normal 58 10 2 9" xfId="25954"/>
    <cellStyle name="Normal 58 10 3" xfId="1896"/>
    <cellStyle name="Normal 58 10 3 2" xfId="4902"/>
    <cellStyle name="Normal 58 10 3 2 2" xfId="9919"/>
    <cellStyle name="Normal 58 10 3 2 2 2" xfId="22362"/>
    <cellStyle name="Normal 58 10 3 2 2 2 2" xfId="47237"/>
    <cellStyle name="Normal 58 10 3 2 2 3" xfId="34804"/>
    <cellStyle name="Normal 58 10 3 2 3" xfId="17355"/>
    <cellStyle name="Normal 58 10 3 2 3 2" xfId="42230"/>
    <cellStyle name="Normal 58 10 3 2 4" xfId="29797"/>
    <cellStyle name="Normal 58 10 3 3" xfId="6042"/>
    <cellStyle name="Normal 58 10 3 3 2" xfId="11057"/>
    <cellStyle name="Normal 58 10 3 3 2 2" xfId="23500"/>
    <cellStyle name="Normal 58 10 3 3 2 2 2" xfId="48375"/>
    <cellStyle name="Normal 58 10 3 3 2 3" xfId="35942"/>
    <cellStyle name="Normal 58 10 3 3 3" xfId="18493"/>
    <cellStyle name="Normal 58 10 3 3 3 2" xfId="43368"/>
    <cellStyle name="Normal 58 10 3 3 4" xfId="30935"/>
    <cellStyle name="Normal 58 10 3 4" xfId="8326"/>
    <cellStyle name="Normal 58 10 3 4 2" xfId="20770"/>
    <cellStyle name="Normal 58 10 3 4 2 2" xfId="45645"/>
    <cellStyle name="Normal 58 10 3 4 3" xfId="33212"/>
    <cellStyle name="Normal 58 10 3 5" xfId="12511"/>
    <cellStyle name="Normal 58 10 3 5 2" xfId="24945"/>
    <cellStyle name="Normal 58 10 3 5 2 2" xfId="49820"/>
    <cellStyle name="Normal 58 10 3 5 3" xfId="37387"/>
    <cellStyle name="Normal 58 10 3 6" xfId="7513"/>
    <cellStyle name="Normal 58 10 3 6 2" xfId="19961"/>
    <cellStyle name="Normal 58 10 3 6 2 2" xfId="44836"/>
    <cellStyle name="Normal 58 10 3 6 3" xfId="32403"/>
    <cellStyle name="Normal 58 10 3 7" xfId="3257"/>
    <cellStyle name="Normal 58 10 3 7 2" xfId="15763"/>
    <cellStyle name="Normal 58 10 3 7 2 2" xfId="40638"/>
    <cellStyle name="Normal 58 10 3 7 3" xfId="28197"/>
    <cellStyle name="Normal 58 10 3 8" xfId="14696"/>
    <cellStyle name="Normal 58 10 3 8 2" xfId="39571"/>
    <cellStyle name="Normal 58 10 3 9" xfId="27130"/>
    <cellStyle name="Normal 58 10 4" xfId="2275"/>
    <cellStyle name="Normal 58 10 4 2" xfId="6300"/>
    <cellStyle name="Normal 58 10 4 2 2" xfId="11315"/>
    <cellStyle name="Normal 58 10 4 2 2 2" xfId="23758"/>
    <cellStyle name="Normal 58 10 4 2 2 2 2" xfId="48633"/>
    <cellStyle name="Normal 58 10 4 2 2 3" xfId="36200"/>
    <cellStyle name="Normal 58 10 4 2 3" xfId="18751"/>
    <cellStyle name="Normal 58 10 4 2 3 2" xfId="43626"/>
    <cellStyle name="Normal 58 10 4 2 4" xfId="31193"/>
    <cellStyle name="Normal 58 10 4 3" xfId="12769"/>
    <cellStyle name="Normal 58 10 4 3 2" xfId="25203"/>
    <cellStyle name="Normal 58 10 4 3 2 2" xfId="50078"/>
    <cellStyle name="Normal 58 10 4 3 3" xfId="37645"/>
    <cellStyle name="Normal 58 10 4 4" xfId="9210"/>
    <cellStyle name="Normal 58 10 4 4 2" xfId="21653"/>
    <cellStyle name="Normal 58 10 4 4 2 2" xfId="46528"/>
    <cellStyle name="Normal 58 10 4 4 3" xfId="34095"/>
    <cellStyle name="Normal 58 10 4 5" xfId="4192"/>
    <cellStyle name="Normal 58 10 4 5 2" xfId="16646"/>
    <cellStyle name="Normal 58 10 4 5 2 2" xfId="41521"/>
    <cellStyle name="Normal 58 10 4 5 3" xfId="29088"/>
    <cellStyle name="Normal 58 10 4 6" xfId="14954"/>
    <cellStyle name="Normal 58 10 4 6 2" xfId="39829"/>
    <cellStyle name="Normal 58 10 4 7" xfId="27388"/>
    <cellStyle name="Normal 58 10 5" xfId="1111"/>
    <cellStyle name="Normal 58 10 5 2" xfId="10272"/>
    <cellStyle name="Normal 58 10 5 2 2" xfId="22715"/>
    <cellStyle name="Normal 58 10 5 2 2 2" xfId="47590"/>
    <cellStyle name="Normal 58 10 5 2 3" xfId="35157"/>
    <cellStyle name="Normal 58 10 5 3" xfId="5256"/>
    <cellStyle name="Normal 58 10 5 3 2" xfId="17708"/>
    <cellStyle name="Normal 58 10 5 3 2 2" xfId="42583"/>
    <cellStyle name="Normal 58 10 5 3 3" xfId="30150"/>
    <cellStyle name="Normal 58 10 5 4" xfId="13911"/>
    <cellStyle name="Normal 58 10 5 4 2" xfId="38786"/>
    <cellStyle name="Normal 58 10 5 5" xfId="26345"/>
    <cellStyle name="Normal 58 10 6" xfId="7833"/>
    <cellStyle name="Normal 58 10 6 2" xfId="20279"/>
    <cellStyle name="Normal 58 10 6 2 2" xfId="45154"/>
    <cellStyle name="Normal 58 10 6 3" xfId="32721"/>
    <cellStyle name="Normal 58 10 7" xfId="11726"/>
    <cellStyle name="Normal 58 10 7 2" xfId="24160"/>
    <cellStyle name="Normal 58 10 7 2 2" xfId="49035"/>
    <cellStyle name="Normal 58 10 7 3" xfId="36602"/>
    <cellStyle name="Normal 58 10 8" xfId="6803"/>
    <cellStyle name="Normal 58 10 8 2" xfId="19252"/>
    <cellStyle name="Normal 58 10 8 2 2" xfId="44127"/>
    <cellStyle name="Normal 58 10 8 3" xfId="31694"/>
    <cellStyle name="Normal 58 10 9" xfId="2754"/>
    <cellStyle name="Normal 58 10 9 2" xfId="15272"/>
    <cellStyle name="Normal 58 10 9 2 2" xfId="40147"/>
    <cellStyle name="Normal 58 10 9 3" xfId="27706"/>
    <cellStyle name="Normal 58 10_Degree data" xfId="2513"/>
    <cellStyle name="Normal 58 11" xfId="199"/>
    <cellStyle name="Normal 58 11 10" xfId="13029"/>
    <cellStyle name="Normal 58 11 10 2" xfId="37904"/>
    <cellStyle name="Normal 58 11 11" xfId="25463"/>
    <cellStyle name="Normal 58 11 2" xfId="566"/>
    <cellStyle name="Normal 58 11 2 2" xfId="1549"/>
    <cellStyle name="Normal 58 11 2 2 2" xfId="9653"/>
    <cellStyle name="Normal 58 11 2 2 2 2" xfId="22096"/>
    <cellStyle name="Normal 58 11 2 2 2 2 2" xfId="46971"/>
    <cellStyle name="Normal 58 11 2 2 2 3" xfId="34538"/>
    <cellStyle name="Normal 58 11 2 2 3" xfId="4635"/>
    <cellStyle name="Normal 58 11 2 2 3 2" xfId="17089"/>
    <cellStyle name="Normal 58 11 2 2 3 2 2" xfId="41964"/>
    <cellStyle name="Normal 58 11 2 2 3 3" xfId="29531"/>
    <cellStyle name="Normal 58 11 2 2 4" xfId="14349"/>
    <cellStyle name="Normal 58 11 2 2 4 2" xfId="39224"/>
    <cellStyle name="Normal 58 11 2 2 5" xfId="26783"/>
    <cellStyle name="Normal 58 11 2 3" xfId="5694"/>
    <cellStyle name="Normal 58 11 2 3 2" xfId="10710"/>
    <cellStyle name="Normal 58 11 2 3 2 2" xfId="23153"/>
    <cellStyle name="Normal 58 11 2 3 2 2 2" xfId="48028"/>
    <cellStyle name="Normal 58 11 2 3 2 3" xfId="35595"/>
    <cellStyle name="Normal 58 11 2 3 3" xfId="18146"/>
    <cellStyle name="Normal 58 11 2 3 3 2" xfId="43021"/>
    <cellStyle name="Normal 58 11 2 3 4" xfId="30588"/>
    <cellStyle name="Normal 58 11 2 4" xfId="8769"/>
    <cellStyle name="Normal 58 11 2 4 2" xfId="21213"/>
    <cellStyle name="Normal 58 11 2 4 2 2" xfId="46088"/>
    <cellStyle name="Normal 58 11 2 4 3" xfId="33655"/>
    <cellStyle name="Normal 58 11 2 5" xfId="12164"/>
    <cellStyle name="Normal 58 11 2 5 2" xfId="24598"/>
    <cellStyle name="Normal 58 11 2 5 2 2" xfId="49473"/>
    <cellStyle name="Normal 58 11 2 5 3" xfId="37040"/>
    <cellStyle name="Normal 58 11 2 6" xfId="7246"/>
    <cellStyle name="Normal 58 11 2 6 2" xfId="19695"/>
    <cellStyle name="Normal 58 11 2 6 2 2" xfId="44570"/>
    <cellStyle name="Normal 58 11 2 6 3" xfId="32137"/>
    <cellStyle name="Normal 58 11 2 7" xfId="3700"/>
    <cellStyle name="Normal 58 11 2 7 2" xfId="16206"/>
    <cellStyle name="Normal 58 11 2 7 2 2" xfId="41081"/>
    <cellStyle name="Normal 58 11 2 7 3" xfId="28640"/>
    <cellStyle name="Normal 58 11 2 8" xfId="13376"/>
    <cellStyle name="Normal 58 11 2 8 2" xfId="38251"/>
    <cellStyle name="Normal 58 11 2 9" xfId="25810"/>
    <cellStyle name="Normal 58 11 3" xfId="1897"/>
    <cellStyle name="Normal 58 11 3 2" xfId="4758"/>
    <cellStyle name="Normal 58 11 3 2 2" xfId="9775"/>
    <cellStyle name="Normal 58 11 3 2 2 2" xfId="22218"/>
    <cellStyle name="Normal 58 11 3 2 2 2 2" xfId="47093"/>
    <cellStyle name="Normal 58 11 3 2 2 3" xfId="34660"/>
    <cellStyle name="Normal 58 11 3 2 3" xfId="17211"/>
    <cellStyle name="Normal 58 11 3 2 3 2" xfId="42086"/>
    <cellStyle name="Normal 58 11 3 2 4" xfId="29653"/>
    <cellStyle name="Normal 58 11 3 3" xfId="6043"/>
    <cellStyle name="Normal 58 11 3 3 2" xfId="11058"/>
    <cellStyle name="Normal 58 11 3 3 2 2" xfId="23501"/>
    <cellStyle name="Normal 58 11 3 3 2 2 2" xfId="48376"/>
    <cellStyle name="Normal 58 11 3 3 2 3" xfId="35943"/>
    <cellStyle name="Normal 58 11 3 3 3" xfId="18494"/>
    <cellStyle name="Normal 58 11 3 3 3 2" xfId="43369"/>
    <cellStyle name="Normal 58 11 3 3 4" xfId="30936"/>
    <cellStyle name="Normal 58 11 3 4" xfId="8884"/>
    <cellStyle name="Normal 58 11 3 4 2" xfId="21327"/>
    <cellStyle name="Normal 58 11 3 4 2 2" xfId="46202"/>
    <cellStyle name="Normal 58 11 3 4 3" xfId="33769"/>
    <cellStyle name="Normal 58 11 3 5" xfId="12512"/>
    <cellStyle name="Normal 58 11 3 5 2" xfId="24946"/>
    <cellStyle name="Normal 58 11 3 5 2 2" xfId="49821"/>
    <cellStyle name="Normal 58 11 3 5 3" xfId="37388"/>
    <cellStyle name="Normal 58 11 3 6" xfId="7369"/>
    <cellStyle name="Normal 58 11 3 6 2" xfId="19817"/>
    <cellStyle name="Normal 58 11 3 6 2 2" xfId="44692"/>
    <cellStyle name="Normal 58 11 3 6 3" xfId="32259"/>
    <cellStyle name="Normal 58 11 3 7" xfId="3866"/>
    <cellStyle name="Normal 58 11 3 7 2" xfId="16320"/>
    <cellStyle name="Normal 58 11 3 7 2 2" xfId="41195"/>
    <cellStyle name="Normal 58 11 3 7 3" xfId="28762"/>
    <cellStyle name="Normal 58 11 3 8" xfId="14697"/>
    <cellStyle name="Normal 58 11 3 8 2" xfId="39572"/>
    <cellStyle name="Normal 58 11 3 9" xfId="27131"/>
    <cellStyle name="Normal 58 11 4" xfId="2117"/>
    <cellStyle name="Normal 58 11 4 2" xfId="6156"/>
    <cellStyle name="Normal 58 11 4 2 2" xfId="11171"/>
    <cellStyle name="Normal 58 11 4 2 2 2" xfId="23614"/>
    <cellStyle name="Normal 58 11 4 2 2 2 2" xfId="48489"/>
    <cellStyle name="Normal 58 11 4 2 2 3" xfId="36056"/>
    <cellStyle name="Normal 58 11 4 2 3" xfId="18607"/>
    <cellStyle name="Normal 58 11 4 2 3 2" xfId="43482"/>
    <cellStyle name="Normal 58 11 4 2 4" xfId="31049"/>
    <cellStyle name="Normal 58 11 4 3" xfId="12625"/>
    <cellStyle name="Normal 58 11 4 3 2" xfId="25059"/>
    <cellStyle name="Normal 58 11 4 3 2 2" xfId="49934"/>
    <cellStyle name="Normal 58 11 4 3 3" xfId="37501"/>
    <cellStyle name="Normal 58 11 4 4" xfId="9066"/>
    <cellStyle name="Normal 58 11 4 4 2" xfId="21509"/>
    <cellStyle name="Normal 58 11 4 4 2 2" xfId="46384"/>
    <cellStyle name="Normal 58 11 4 4 3" xfId="33951"/>
    <cellStyle name="Normal 58 11 4 5" xfId="4048"/>
    <cellStyle name="Normal 58 11 4 5 2" xfId="16502"/>
    <cellStyle name="Normal 58 11 4 5 2 2" xfId="41377"/>
    <cellStyle name="Normal 58 11 4 5 3" xfId="28944"/>
    <cellStyle name="Normal 58 11 4 6" xfId="14810"/>
    <cellStyle name="Normal 58 11 4 6 2" xfId="39685"/>
    <cellStyle name="Normal 58 11 4 7" xfId="27244"/>
    <cellStyle name="Normal 58 11 5" xfId="967"/>
    <cellStyle name="Normal 58 11 5 2" xfId="10126"/>
    <cellStyle name="Normal 58 11 5 2 2" xfId="22569"/>
    <cellStyle name="Normal 58 11 5 2 2 2" xfId="47444"/>
    <cellStyle name="Normal 58 11 5 2 3" xfId="35011"/>
    <cellStyle name="Normal 58 11 5 3" xfId="5110"/>
    <cellStyle name="Normal 58 11 5 3 2" xfId="17562"/>
    <cellStyle name="Normal 58 11 5 3 2 2" xfId="42437"/>
    <cellStyle name="Normal 58 11 5 3 3" xfId="30004"/>
    <cellStyle name="Normal 58 11 5 4" xfId="13767"/>
    <cellStyle name="Normal 58 11 5 4 2" xfId="38642"/>
    <cellStyle name="Normal 58 11 5 5" xfId="26201"/>
    <cellStyle name="Normal 58 11 6" xfId="8182"/>
    <cellStyle name="Normal 58 11 6 2" xfId="20626"/>
    <cellStyle name="Normal 58 11 6 2 2" xfId="45501"/>
    <cellStyle name="Normal 58 11 6 3" xfId="33068"/>
    <cellStyle name="Normal 58 11 7" xfId="11582"/>
    <cellStyle name="Normal 58 11 7 2" xfId="24016"/>
    <cellStyle name="Normal 58 11 7 2 2" xfId="48891"/>
    <cellStyle name="Normal 58 11 7 3" xfId="36458"/>
    <cellStyle name="Normal 58 11 8" xfId="6659"/>
    <cellStyle name="Normal 58 11 8 2" xfId="19108"/>
    <cellStyle name="Normal 58 11 8 2 2" xfId="43983"/>
    <cellStyle name="Normal 58 11 8 3" xfId="31550"/>
    <cellStyle name="Normal 58 11 9" xfId="3113"/>
    <cellStyle name="Normal 58 11 9 2" xfId="15619"/>
    <cellStyle name="Normal 58 11 9 2 2" xfId="40494"/>
    <cellStyle name="Normal 58 11 9 3" xfId="28053"/>
    <cellStyle name="Normal 58 11_Degree data" xfId="2514"/>
    <cellStyle name="Normal 58 12" xfId="539"/>
    <cellStyle name="Normal 58 12 2" xfId="1547"/>
    <cellStyle name="Normal 58 12 2 2" xfId="9651"/>
    <cellStyle name="Normal 58 12 2 2 2" xfId="22094"/>
    <cellStyle name="Normal 58 12 2 2 2 2" xfId="46969"/>
    <cellStyle name="Normal 58 12 2 2 3" xfId="34536"/>
    <cellStyle name="Normal 58 12 2 3" xfId="4633"/>
    <cellStyle name="Normal 58 12 2 3 2" xfId="17087"/>
    <cellStyle name="Normal 58 12 2 3 2 2" xfId="41962"/>
    <cellStyle name="Normal 58 12 2 3 3" xfId="29529"/>
    <cellStyle name="Normal 58 12 2 4" xfId="14347"/>
    <cellStyle name="Normal 58 12 2 4 2" xfId="39222"/>
    <cellStyle name="Normal 58 12 2 5" xfId="26781"/>
    <cellStyle name="Normal 58 12 3" xfId="5692"/>
    <cellStyle name="Normal 58 12 3 2" xfId="10708"/>
    <cellStyle name="Normal 58 12 3 2 2" xfId="23151"/>
    <cellStyle name="Normal 58 12 3 2 2 2" xfId="48026"/>
    <cellStyle name="Normal 58 12 3 2 3" xfId="35593"/>
    <cellStyle name="Normal 58 12 3 3" xfId="18144"/>
    <cellStyle name="Normal 58 12 3 3 2" xfId="43019"/>
    <cellStyle name="Normal 58 12 3 4" xfId="30586"/>
    <cellStyle name="Normal 58 12 4" xfId="8767"/>
    <cellStyle name="Normal 58 12 4 2" xfId="21211"/>
    <cellStyle name="Normal 58 12 4 2 2" xfId="46086"/>
    <cellStyle name="Normal 58 12 4 3" xfId="33653"/>
    <cellStyle name="Normal 58 12 5" xfId="12162"/>
    <cellStyle name="Normal 58 12 5 2" xfId="24596"/>
    <cellStyle name="Normal 58 12 5 2 2" xfId="49471"/>
    <cellStyle name="Normal 58 12 5 3" xfId="37038"/>
    <cellStyle name="Normal 58 12 6" xfId="7244"/>
    <cellStyle name="Normal 58 12 6 2" xfId="19693"/>
    <cellStyle name="Normal 58 12 6 2 2" xfId="44568"/>
    <cellStyle name="Normal 58 12 6 3" xfId="32135"/>
    <cellStyle name="Normal 58 12 7" xfId="3698"/>
    <cellStyle name="Normal 58 12 7 2" xfId="16204"/>
    <cellStyle name="Normal 58 12 7 2 2" xfId="41079"/>
    <cellStyle name="Normal 58 12 7 3" xfId="28638"/>
    <cellStyle name="Normal 58 12 8" xfId="13349"/>
    <cellStyle name="Normal 58 12 8 2" xfId="38224"/>
    <cellStyle name="Normal 58 12 9" xfId="25783"/>
    <cellStyle name="Normal 58 13" xfId="1895"/>
    <cellStyle name="Normal 58 13 2" xfId="4731"/>
    <cellStyle name="Normal 58 13 2 2" xfId="9748"/>
    <cellStyle name="Normal 58 13 2 2 2" xfId="22191"/>
    <cellStyle name="Normal 58 13 2 2 2 2" xfId="47066"/>
    <cellStyle name="Normal 58 13 2 2 3" xfId="34633"/>
    <cellStyle name="Normal 58 13 2 3" xfId="17184"/>
    <cellStyle name="Normal 58 13 2 3 2" xfId="42059"/>
    <cellStyle name="Normal 58 13 2 4" xfId="29626"/>
    <cellStyle name="Normal 58 13 3" xfId="6041"/>
    <cellStyle name="Normal 58 13 3 2" xfId="11056"/>
    <cellStyle name="Normal 58 13 3 2 2" xfId="23499"/>
    <cellStyle name="Normal 58 13 3 2 2 2" xfId="48374"/>
    <cellStyle name="Normal 58 13 3 2 3" xfId="35941"/>
    <cellStyle name="Normal 58 13 3 3" xfId="18492"/>
    <cellStyle name="Normal 58 13 3 3 2" xfId="43367"/>
    <cellStyle name="Normal 58 13 3 4" xfId="30934"/>
    <cellStyle name="Normal 58 13 4" xfId="8006"/>
    <cellStyle name="Normal 58 13 4 2" xfId="20452"/>
    <cellStyle name="Normal 58 13 4 2 2" xfId="45327"/>
    <cellStyle name="Normal 58 13 4 3" xfId="32894"/>
    <cellStyle name="Normal 58 13 5" xfId="12510"/>
    <cellStyle name="Normal 58 13 5 2" xfId="24944"/>
    <cellStyle name="Normal 58 13 5 2 2" xfId="49819"/>
    <cellStyle name="Normal 58 13 5 3" xfId="37386"/>
    <cellStyle name="Normal 58 13 6" xfId="7342"/>
    <cellStyle name="Normal 58 13 6 2" xfId="19790"/>
    <cellStyle name="Normal 58 13 6 2 2" xfId="44665"/>
    <cellStyle name="Normal 58 13 6 3" xfId="32232"/>
    <cellStyle name="Normal 58 13 7" xfId="2927"/>
    <cellStyle name="Normal 58 13 7 2" xfId="15445"/>
    <cellStyle name="Normal 58 13 7 2 2" xfId="40320"/>
    <cellStyle name="Normal 58 13 7 3" xfId="27879"/>
    <cellStyle name="Normal 58 13 8" xfId="14695"/>
    <cellStyle name="Normal 58 13 8 2" xfId="39570"/>
    <cellStyle name="Normal 58 13 9" xfId="27129"/>
    <cellStyle name="Normal 58 14" xfId="2049"/>
    <cellStyle name="Normal 58 14 2" xfId="6129"/>
    <cellStyle name="Normal 58 14 2 2" xfId="11144"/>
    <cellStyle name="Normal 58 14 2 2 2" xfId="23587"/>
    <cellStyle name="Normal 58 14 2 2 2 2" xfId="48462"/>
    <cellStyle name="Normal 58 14 2 2 3" xfId="36029"/>
    <cellStyle name="Normal 58 14 2 3" xfId="18580"/>
    <cellStyle name="Normal 58 14 2 3 2" xfId="43455"/>
    <cellStyle name="Normal 58 14 2 4" xfId="31022"/>
    <cellStyle name="Normal 58 14 3" xfId="12598"/>
    <cellStyle name="Normal 58 14 3 2" xfId="25032"/>
    <cellStyle name="Normal 58 14 3 2 2" xfId="49907"/>
    <cellStyle name="Normal 58 14 3 3" xfId="37474"/>
    <cellStyle name="Normal 58 14 4" xfId="8892"/>
    <cellStyle name="Normal 58 14 4 2" xfId="21335"/>
    <cellStyle name="Normal 58 14 4 2 2" xfId="46210"/>
    <cellStyle name="Normal 58 14 4 3" xfId="33777"/>
    <cellStyle name="Normal 58 14 5" xfId="3874"/>
    <cellStyle name="Normal 58 14 5 2" xfId="16328"/>
    <cellStyle name="Normal 58 14 5 2 2" xfId="41203"/>
    <cellStyle name="Normal 58 14 5 3" xfId="28770"/>
    <cellStyle name="Normal 58 14 6" xfId="14783"/>
    <cellStyle name="Normal 58 14 6 2" xfId="39658"/>
    <cellStyle name="Normal 58 14 7" xfId="27217"/>
    <cellStyle name="Normal 58 15" xfId="940"/>
    <cellStyle name="Normal 58 15 2" xfId="11555"/>
    <cellStyle name="Normal 58 15 2 2" xfId="23989"/>
    <cellStyle name="Normal 58 15 2 2 2" xfId="48864"/>
    <cellStyle name="Normal 58 15 2 3" xfId="36431"/>
    <cellStyle name="Normal 58 15 3" xfId="10099"/>
    <cellStyle name="Normal 58 15 3 2" xfId="22542"/>
    <cellStyle name="Normal 58 15 3 2 2" xfId="47417"/>
    <cellStyle name="Normal 58 15 3 3" xfId="34984"/>
    <cellStyle name="Normal 58 15 4" xfId="5083"/>
    <cellStyle name="Normal 58 15 4 2" xfId="17535"/>
    <cellStyle name="Normal 58 15 4 2 2" xfId="42410"/>
    <cellStyle name="Normal 58 15 4 3" xfId="29977"/>
    <cellStyle name="Normal 58 15 5" xfId="13740"/>
    <cellStyle name="Normal 58 15 5 2" xfId="38615"/>
    <cellStyle name="Normal 58 15 6" xfId="26174"/>
    <cellStyle name="Normal 58 16" xfId="900"/>
    <cellStyle name="Normal 58 16 2" xfId="7689"/>
    <cellStyle name="Normal 58 16 2 2" xfId="20135"/>
    <cellStyle name="Normal 58 16 2 2 2" xfId="45010"/>
    <cellStyle name="Normal 58 16 2 3" xfId="32577"/>
    <cellStyle name="Normal 58 16 3" xfId="13700"/>
    <cellStyle name="Normal 58 16 3 2" xfId="38575"/>
    <cellStyle name="Normal 58 16 4" xfId="26134"/>
    <cellStyle name="Normal 58 17" xfId="11515"/>
    <cellStyle name="Normal 58 17 2" xfId="23949"/>
    <cellStyle name="Normal 58 17 2 2" xfId="48824"/>
    <cellStyle name="Normal 58 17 3" xfId="36391"/>
    <cellStyle name="Normal 58 18" xfId="6486"/>
    <cellStyle name="Normal 58 18 2" xfId="18935"/>
    <cellStyle name="Normal 58 18 2 2" xfId="43810"/>
    <cellStyle name="Normal 58 18 3" xfId="31377"/>
    <cellStyle name="Normal 58 19" xfId="2606"/>
    <cellStyle name="Normal 58 19 2" xfId="15128"/>
    <cellStyle name="Normal 58 19 2 2" xfId="40003"/>
    <cellStyle name="Normal 58 19 3" xfId="27562"/>
    <cellStyle name="Normal 58 2" xfId="78"/>
    <cellStyle name="Normal 58 2 2" xfId="19"/>
    <cellStyle name="Normal 58 20" xfId="12948"/>
    <cellStyle name="Normal 58 20 2" xfId="37823"/>
    <cellStyle name="Normal 58 21" xfId="25382"/>
    <cellStyle name="Normal 58 3" xfId="128"/>
    <cellStyle name="Normal 58 3 10" xfId="952"/>
    <cellStyle name="Normal 58 3 10 2" xfId="11567"/>
    <cellStyle name="Normal 58 3 10 2 2" xfId="24001"/>
    <cellStyle name="Normal 58 3 10 2 2 2" xfId="48876"/>
    <cellStyle name="Normal 58 3 10 2 3" xfId="36443"/>
    <cellStyle name="Normal 58 3 10 3" xfId="10111"/>
    <cellStyle name="Normal 58 3 10 3 2" xfId="22554"/>
    <cellStyle name="Normal 58 3 10 3 2 2" xfId="47429"/>
    <cellStyle name="Normal 58 3 10 3 3" xfId="34996"/>
    <cellStyle name="Normal 58 3 10 4" xfId="5095"/>
    <cellStyle name="Normal 58 3 10 4 2" xfId="17547"/>
    <cellStyle name="Normal 58 3 10 4 2 2" xfId="42422"/>
    <cellStyle name="Normal 58 3 10 4 3" xfId="29989"/>
    <cellStyle name="Normal 58 3 10 5" xfId="13752"/>
    <cellStyle name="Normal 58 3 10 5 2" xfId="38627"/>
    <cellStyle name="Normal 58 3 10 6" xfId="26186"/>
    <cellStyle name="Normal 58 3 11" xfId="922"/>
    <cellStyle name="Normal 58 3 11 2" xfId="7694"/>
    <cellStyle name="Normal 58 3 11 2 2" xfId="20140"/>
    <cellStyle name="Normal 58 3 11 2 2 2" xfId="45015"/>
    <cellStyle name="Normal 58 3 11 2 3" xfId="32582"/>
    <cellStyle name="Normal 58 3 11 3" xfId="13722"/>
    <cellStyle name="Normal 58 3 11 3 2" xfId="38597"/>
    <cellStyle name="Normal 58 3 11 4" xfId="26156"/>
    <cellStyle name="Normal 58 3 12" xfId="11537"/>
    <cellStyle name="Normal 58 3 12 2" xfId="23971"/>
    <cellStyle name="Normal 58 3 12 2 2" xfId="48846"/>
    <cellStyle name="Normal 58 3 12 3" xfId="36413"/>
    <cellStyle name="Normal 58 3 13" xfId="6499"/>
    <cellStyle name="Normal 58 3 13 2" xfId="18948"/>
    <cellStyle name="Normal 58 3 13 2 2" xfId="43823"/>
    <cellStyle name="Normal 58 3 13 3" xfId="31390"/>
    <cellStyle name="Normal 58 3 14" xfId="2613"/>
    <cellStyle name="Normal 58 3 14 2" xfId="15133"/>
    <cellStyle name="Normal 58 3 14 2 2" xfId="40008"/>
    <cellStyle name="Normal 58 3 14 3" xfId="27567"/>
    <cellStyle name="Normal 58 3 15" xfId="12960"/>
    <cellStyle name="Normal 58 3 15 2" xfId="37835"/>
    <cellStyle name="Normal 58 3 16" xfId="25394"/>
    <cellStyle name="Normal 58 3 2" xfId="154"/>
    <cellStyle name="Normal 58 3 2 10" xfId="7719"/>
    <cellStyle name="Normal 58 3 2 10 2" xfId="20165"/>
    <cellStyle name="Normal 58 3 2 10 2 2" xfId="45040"/>
    <cellStyle name="Normal 58 3 2 10 3" xfId="32607"/>
    <cellStyle name="Normal 58 3 2 11" xfId="11612"/>
    <cellStyle name="Normal 58 3 2 11 2" xfId="24046"/>
    <cellStyle name="Normal 58 3 2 11 2 2" xfId="48921"/>
    <cellStyle name="Normal 58 3 2 11 3" xfId="36488"/>
    <cellStyle name="Normal 58 3 2 12" xfId="6529"/>
    <cellStyle name="Normal 58 3 2 12 2" xfId="18978"/>
    <cellStyle name="Normal 58 3 2 12 2 2" xfId="43853"/>
    <cellStyle name="Normal 58 3 2 12 3" xfId="31420"/>
    <cellStyle name="Normal 58 3 2 13" xfId="2640"/>
    <cellStyle name="Normal 58 3 2 13 2" xfId="15158"/>
    <cellStyle name="Normal 58 3 2 13 2 2" xfId="40033"/>
    <cellStyle name="Normal 58 3 2 13 3" xfId="27592"/>
    <cellStyle name="Normal 58 3 2 14" xfId="12984"/>
    <cellStyle name="Normal 58 3 2 14 2" xfId="37859"/>
    <cellStyle name="Normal 58 3 2 15" xfId="25418"/>
    <cellStyle name="Normal 58 3 2 2" xfId="298"/>
    <cellStyle name="Normal 58 3 2 2 10" xfId="6633"/>
    <cellStyle name="Normal 58 3 2 2 10 2" xfId="19082"/>
    <cellStyle name="Normal 58 3 2 2 10 2 2" xfId="43957"/>
    <cellStyle name="Normal 58 3 2 2 10 3" xfId="31524"/>
    <cellStyle name="Normal 58 3 2 2 11" xfId="2697"/>
    <cellStyle name="Normal 58 3 2 2 11 2" xfId="15215"/>
    <cellStyle name="Normal 58 3 2 2 11 2 2" xfId="40090"/>
    <cellStyle name="Normal 58 3 2 2 11 3" xfId="27649"/>
    <cellStyle name="Normal 58 3 2 2 12" xfId="13116"/>
    <cellStyle name="Normal 58 3 2 2 12 2" xfId="37991"/>
    <cellStyle name="Normal 58 3 2 2 13" xfId="25550"/>
    <cellStyle name="Normal 58 3 2 2 2" xfId="507"/>
    <cellStyle name="Normal 58 3 2 2 2 10" xfId="13320"/>
    <cellStyle name="Normal 58 3 2 2 2 10 2" xfId="38195"/>
    <cellStyle name="Normal 58 3 2 2 2 11" xfId="25754"/>
    <cellStyle name="Normal 58 3 2 2 2 2" xfId="866"/>
    <cellStyle name="Normal 58 3 2 2 2 2 2" xfId="1553"/>
    <cellStyle name="Normal 58 3 2 2 2 2 2 2" xfId="9657"/>
    <cellStyle name="Normal 58 3 2 2 2 2 2 2 2" xfId="22100"/>
    <cellStyle name="Normal 58 3 2 2 2 2 2 2 2 2" xfId="46975"/>
    <cellStyle name="Normal 58 3 2 2 2 2 2 2 3" xfId="34542"/>
    <cellStyle name="Normal 58 3 2 2 2 2 2 3" xfId="4639"/>
    <cellStyle name="Normal 58 3 2 2 2 2 2 3 2" xfId="17093"/>
    <cellStyle name="Normal 58 3 2 2 2 2 2 3 2 2" xfId="41968"/>
    <cellStyle name="Normal 58 3 2 2 2 2 2 3 3" xfId="29535"/>
    <cellStyle name="Normal 58 3 2 2 2 2 2 4" xfId="14353"/>
    <cellStyle name="Normal 58 3 2 2 2 2 2 4 2" xfId="39228"/>
    <cellStyle name="Normal 58 3 2 2 2 2 2 5" xfId="26787"/>
    <cellStyle name="Normal 58 3 2 2 2 2 3" xfId="5698"/>
    <cellStyle name="Normal 58 3 2 2 2 2 3 2" xfId="10714"/>
    <cellStyle name="Normal 58 3 2 2 2 2 3 2 2" xfId="23157"/>
    <cellStyle name="Normal 58 3 2 2 2 2 3 2 2 2" xfId="48032"/>
    <cellStyle name="Normal 58 3 2 2 2 2 3 2 3" xfId="35599"/>
    <cellStyle name="Normal 58 3 2 2 2 2 3 3" xfId="18150"/>
    <cellStyle name="Normal 58 3 2 2 2 2 3 3 2" xfId="43025"/>
    <cellStyle name="Normal 58 3 2 2 2 2 3 4" xfId="30592"/>
    <cellStyle name="Normal 58 3 2 2 2 2 4" xfId="8773"/>
    <cellStyle name="Normal 58 3 2 2 2 2 4 2" xfId="21217"/>
    <cellStyle name="Normal 58 3 2 2 2 2 4 2 2" xfId="46092"/>
    <cellStyle name="Normal 58 3 2 2 2 2 4 3" xfId="33659"/>
    <cellStyle name="Normal 58 3 2 2 2 2 5" xfId="12168"/>
    <cellStyle name="Normal 58 3 2 2 2 2 5 2" xfId="24602"/>
    <cellStyle name="Normal 58 3 2 2 2 2 5 2 2" xfId="49477"/>
    <cellStyle name="Normal 58 3 2 2 2 2 5 3" xfId="37044"/>
    <cellStyle name="Normal 58 3 2 2 2 2 6" xfId="7250"/>
    <cellStyle name="Normal 58 3 2 2 2 2 6 2" xfId="19699"/>
    <cellStyle name="Normal 58 3 2 2 2 2 6 2 2" xfId="44574"/>
    <cellStyle name="Normal 58 3 2 2 2 2 6 3" xfId="32141"/>
    <cellStyle name="Normal 58 3 2 2 2 2 7" xfId="3704"/>
    <cellStyle name="Normal 58 3 2 2 2 2 7 2" xfId="16210"/>
    <cellStyle name="Normal 58 3 2 2 2 2 7 2 2" xfId="41085"/>
    <cellStyle name="Normal 58 3 2 2 2 2 7 3" xfId="28644"/>
    <cellStyle name="Normal 58 3 2 2 2 2 8" xfId="13667"/>
    <cellStyle name="Normal 58 3 2 2 2 2 8 2" xfId="38542"/>
    <cellStyle name="Normal 58 3 2 2 2 2 9" xfId="26101"/>
    <cellStyle name="Normal 58 3 2 2 2 3" xfId="1901"/>
    <cellStyle name="Normal 58 3 2 2 2 3 2" xfId="5049"/>
    <cellStyle name="Normal 58 3 2 2 2 3 2 2" xfId="10066"/>
    <cellStyle name="Normal 58 3 2 2 2 3 2 2 2" xfId="22509"/>
    <cellStyle name="Normal 58 3 2 2 2 3 2 2 2 2" xfId="47384"/>
    <cellStyle name="Normal 58 3 2 2 2 3 2 2 3" xfId="34951"/>
    <cellStyle name="Normal 58 3 2 2 2 3 2 3" xfId="17502"/>
    <cellStyle name="Normal 58 3 2 2 2 3 2 3 2" xfId="42377"/>
    <cellStyle name="Normal 58 3 2 2 2 3 2 4" xfId="29944"/>
    <cellStyle name="Normal 58 3 2 2 2 3 3" xfId="6047"/>
    <cellStyle name="Normal 58 3 2 2 2 3 3 2" xfId="11062"/>
    <cellStyle name="Normal 58 3 2 2 2 3 3 2 2" xfId="23505"/>
    <cellStyle name="Normal 58 3 2 2 2 3 3 2 2 2" xfId="48380"/>
    <cellStyle name="Normal 58 3 2 2 2 3 3 2 3" xfId="35947"/>
    <cellStyle name="Normal 58 3 2 2 2 3 3 3" xfId="18498"/>
    <cellStyle name="Normal 58 3 2 2 2 3 3 3 2" xfId="43373"/>
    <cellStyle name="Normal 58 3 2 2 2 3 3 4" xfId="30940"/>
    <cellStyle name="Normal 58 3 2 2 2 3 4" xfId="8473"/>
    <cellStyle name="Normal 58 3 2 2 2 3 4 2" xfId="20917"/>
    <cellStyle name="Normal 58 3 2 2 2 3 4 2 2" xfId="45792"/>
    <cellStyle name="Normal 58 3 2 2 2 3 4 3" xfId="33359"/>
    <cellStyle name="Normal 58 3 2 2 2 3 5" xfId="12516"/>
    <cellStyle name="Normal 58 3 2 2 2 3 5 2" xfId="24950"/>
    <cellStyle name="Normal 58 3 2 2 2 3 5 2 2" xfId="49825"/>
    <cellStyle name="Normal 58 3 2 2 2 3 5 3" xfId="37392"/>
    <cellStyle name="Normal 58 3 2 2 2 3 6" xfId="7660"/>
    <cellStyle name="Normal 58 3 2 2 2 3 6 2" xfId="20108"/>
    <cellStyle name="Normal 58 3 2 2 2 3 6 2 2" xfId="44983"/>
    <cellStyle name="Normal 58 3 2 2 2 3 6 3" xfId="32550"/>
    <cellStyle name="Normal 58 3 2 2 2 3 7" xfId="3404"/>
    <cellStyle name="Normal 58 3 2 2 2 3 7 2" xfId="15910"/>
    <cellStyle name="Normal 58 3 2 2 2 3 7 2 2" xfId="40785"/>
    <cellStyle name="Normal 58 3 2 2 2 3 7 3" xfId="28344"/>
    <cellStyle name="Normal 58 3 2 2 2 3 8" xfId="14701"/>
    <cellStyle name="Normal 58 3 2 2 2 3 8 2" xfId="39576"/>
    <cellStyle name="Normal 58 3 2 2 2 3 9" xfId="27135"/>
    <cellStyle name="Normal 58 3 2 2 2 4" xfId="2425"/>
    <cellStyle name="Normal 58 3 2 2 2 4 2" xfId="6447"/>
    <cellStyle name="Normal 58 3 2 2 2 4 2 2" xfId="11462"/>
    <cellStyle name="Normal 58 3 2 2 2 4 2 2 2" xfId="23905"/>
    <cellStyle name="Normal 58 3 2 2 2 4 2 2 2 2" xfId="48780"/>
    <cellStyle name="Normal 58 3 2 2 2 4 2 2 3" xfId="36347"/>
    <cellStyle name="Normal 58 3 2 2 2 4 2 3" xfId="18898"/>
    <cellStyle name="Normal 58 3 2 2 2 4 2 3 2" xfId="43773"/>
    <cellStyle name="Normal 58 3 2 2 2 4 2 4" xfId="31340"/>
    <cellStyle name="Normal 58 3 2 2 2 4 3" xfId="12916"/>
    <cellStyle name="Normal 58 3 2 2 2 4 3 2" xfId="25350"/>
    <cellStyle name="Normal 58 3 2 2 2 4 3 2 2" xfId="50225"/>
    <cellStyle name="Normal 58 3 2 2 2 4 3 3" xfId="37792"/>
    <cellStyle name="Normal 58 3 2 2 2 4 4" xfId="9357"/>
    <cellStyle name="Normal 58 3 2 2 2 4 4 2" xfId="21800"/>
    <cellStyle name="Normal 58 3 2 2 2 4 4 2 2" xfId="46675"/>
    <cellStyle name="Normal 58 3 2 2 2 4 4 3" xfId="34242"/>
    <cellStyle name="Normal 58 3 2 2 2 4 5" xfId="4339"/>
    <cellStyle name="Normal 58 3 2 2 2 4 5 2" xfId="16793"/>
    <cellStyle name="Normal 58 3 2 2 2 4 5 2 2" xfId="41668"/>
    <cellStyle name="Normal 58 3 2 2 2 4 5 3" xfId="29235"/>
    <cellStyle name="Normal 58 3 2 2 2 4 6" xfId="15101"/>
    <cellStyle name="Normal 58 3 2 2 2 4 6 2" xfId="39976"/>
    <cellStyle name="Normal 58 3 2 2 2 4 7" xfId="27535"/>
    <cellStyle name="Normal 58 3 2 2 2 5" xfId="1258"/>
    <cellStyle name="Normal 58 3 2 2 2 5 2" xfId="10419"/>
    <cellStyle name="Normal 58 3 2 2 2 5 2 2" xfId="22862"/>
    <cellStyle name="Normal 58 3 2 2 2 5 2 2 2" xfId="47737"/>
    <cellStyle name="Normal 58 3 2 2 2 5 2 3" xfId="35304"/>
    <cellStyle name="Normal 58 3 2 2 2 5 3" xfId="5403"/>
    <cellStyle name="Normal 58 3 2 2 2 5 3 2" xfId="17855"/>
    <cellStyle name="Normal 58 3 2 2 2 5 3 2 2" xfId="42730"/>
    <cellStyle name="Normal 58 3 2 2 2 5 3 3" xfId="30297"/>
    <cellStyle name="Normal 58 3 2 2 2 5 4" xfId="14058"/>
    <cellStyle name="Normal 58 3 2 2 2 5 4 2" xfId="38933"/>
    <cellStyle name="Normal 58 3 2 2 2 5 5" xfId="26492"/>
    <cellStyle name="Normal 58 3 2 2 2 6" xfId="7980"/>
    <cellStyle name="Normal 58 3 2 2 2 6 2" xfId="20426"/>
    <cellStyle name="Normal 58 3 2 2 2 6 2 2" xfId="45301"/>
    <cellStyle name="Normal 58 3 2 2 2 6 3" xfId="32868"/>
    <cellStyle name="Normal 58 3 2 2 2 7" xfId="11873"/>
    <cellStyle name="Normal 58 3 2 2 2 7 2" xfId="24307"/>
    <cellStyle name="Normal 58 3 2 2 2 7 2 2" xfId="49182"/>
    <cellStyle name="Normal 58 3 2 2 2 7 3" xfId="36749"/>
    <cellStyle name="Normal 58 3 2 2 2 8" xfId="6950"/>
    <cellStyle name="Normal 58 3 2 2 2 8 2" xfId="19399"/>
    <cellStyle name="Normal 58 3 2 2 2 8 2 2" xfId="44274"/>
    <cellStyle name="Normal 58 3 2 2 2 8 3" xfId="31841"/>
    <cellStyle name="Normal 58 3 2 2 2 9" xfId="2901"/>
    <cellStyle name="Normal 58 3 2 2 2 9 2" xfId="15419"/>
    <cellStyle name="Normal 58 3 2 2 2 9 2 2" xfId="40294"/>
    <cellStyle name="Normal 58 3 2 2 2 9 3" xfId="27853"/>
    <cellStyle name="Normal 58 3 2 2 2_Degree data" xfId="2518"/>
    <cellStyle name="Normal 58 3 2 2 3" xfId="659"/>
    <cellStyle name="Normal 58 3 2 2 3 2" xfId="1552"/>
    <cellStyle name="Normal 58 3 2 2 3 2 2" xfId="9153"/>
    <cellStyle name="Normal 58 3 2 2 3 2 2 2" xfId="21596"/>
    <cellStyle name="Normal 58 3 2 2 3 2 2 2 2" xfId="46471"/>
    <cellStyle name="Normal 58 3 2 2 3 2 2 3" xfId="34038"/>
    <cellStyle name="Normal 58 3 2 2 3 2 3" xfId="4135"/>
    <cellStyle name="Normal 58 3 2 2 3 2 3 2" xfId="16589"/>
    <cellStyle name="Normal 58 3 2 2 3 2 3 2 2" xfId="41464"/>
    <cellStyle name="Normal 58 3 2 2 3 2 3 3" xfId="29031"/>
    <cellStyle name="Normal 58 3 2 2 3 2 4" xfId="14352"/>
    <cellStyle name="Normal 58 3 2 2 3 2 4 2" xfId="39227"/>
    <cellStyle name="Normal 58 3 2 2 3 2 5" xfId="26786"/>
    <cellStyle name="Normal 58 3 2 2 3 3" xfId="5697"/>
    <cellStyle name="Normal 58 3 2 2 3 3 2" xfId="10713"/>
    <cellStyle name="Normal 58 3 2 2 3 3 2 2" xfId="23156"/>
    <cellStyle name="Normal 58 3 2 2 3 3 2 2 2" xfId="48031"/>
    <cellStyle name="Normal 58 3 2 2 3 3 2 3" xfId="35598"/>
    <cellStyle name="Normal 58 3 2 2 3 3 3" xfId="18149"/>
    <cellStyle name="Normal 58 3 2 2 3 3 3 2" xfId="43024"/>
    <cellStyle name="Normal 58 3 2 2 3 3 4" xfId="30591"/>
    <cellStyle name="Normal 58 3 2 2 3 4" xfId="8269"/>
    <cellStyle name="Normal 58 3 2 2 3 4 2" xfId="20713"/>
    <cellStyle name="Normal 58 3 2 2 3 4 2 2" xfId="45588"/>
    <cellStyle name="Normal 58 3 2 2 3 4 3" xfId="33155"/>
    <cellStyle name="Normal 58 3 2 2 3 5" xfId="12167"/>
    <cellStyle name="Normal 58 3 2 2 3 5 2" xfId="24601"/>
    <cellStyle name="Normal 58 3 2 2 3 5 2 2" xfId="49476"/>
    <cellStyle name="Normal 58 3 2 2 3 5 3" xfId="37043"/>
    <cellStyle name="Normal 58 3 2 2 3 6" xfId="6746"/>
    <cellStyle name="Normal 58 3 2 2 3 6 2" xfId="19195"/>
    <cellStyle name="Normal 58 3 2 2 3 6 2 2" xfId="44070"/>
    <cellStyle name="Normal 58 3 2 2 3 6 3" xfId="31637"/>
    <cellStyle name="Normal 58 3 2 2 3 7" xfId="3200"/>
    <cellStyle name="Normal 58 3 2 2 3 7 2" xfId="15706"/>
    <cellStyle name="Normal 58 3 2 2 3 7 2 2" xfId="40581"/>
    <cellStyle name="Normal 58 3 2 2 3 7 3" xfId="28140"/>
    <cellStyle name="Normal 58 3 2 2 3 8" xfId="13463"/>
    <cellStyle name="Normal 58 3 2 2 3 8 2" xfId="38338"/>
    <cellStyle name="Normal 58 3 2 2 3 9" xfId="25897"/>
    <cellStyle name="Normal 58 3 2 2 4" xfId="1900"/>
    <cellStyle name="Normal 58 3 2 2 4 2" xfId="4638"/>
    <cellStyle name="Normal 58 3 2 2 4 2 2" xfId="9656"/>
    <cellStyle name="Normal 58 3 2 2 4 2 2 2" xfId="22099"/>
    <cellStyle name="Normal 58 3 2 2 4 2 2 2 2" xfId="46974"/>
    <cellStyle name="Normal 58 3 2 2 4 2 2 3" xfId="34541"/>
    <cellStyle name="Normal 58 3 2 2 4 2 3" xfId="17092"/>
    <cellStyle name="Normal 58 3 2 2 4 2 3 2" xfId="41967"/>
    <cellStyle name="Normal 58 3 2 2 4 2 4" xfId="29534"/>
    <cellStyle name="Normal 58 3 2 2 4 3" xfId="6046"/>
    <cellStyle name="Normal 58 3 2 2 4 3 2" xfId="11061"/>
    <cellStyle name="Normal 58 3 2 2 4 3 2 2" xfId="23504"/>
    <cellStyle name="Normal 58 3 2 2 4 3 2 2 2" xfId="48379"/>
    <cellStyle name="Normal 58 3 2 2 4 3 2 3" xfId="35946"/>
    <cellStyle name="Normal 58 3 2 2 4 3 3" xfId="18497"/>
    <cellStyle name="Normal 58 3 2 2 4 3 3 2" xfId="43372"/>
    <cellStyle name="Normal 58 3 2 2 4 3 4" xfId="30939"/>
    <cellStyle name="Normal 58 3 2 2 4 4" xfId="8772"/>
    <cellStyle name="Normal 58 3 2 2 4 4 2" xfId="21216"/>
    <cellStyle name="Normal 58 3 2 2 4 4 2 2" xfId="46091"/>
    <cellStyle name="Normal 58 3 2 2 4 4 3" xfId="33658"/>
    <cellStyle name="Normal 58 3 2 2 4 5" xfId="12515"/>
    <cellStyle name="Normal 58 3 2 2 4 5 2" xfId="24949"/>
    <cellStyle name="Normal 58 3 2 2 4 5 2 2" xfId="49824"/>
    <cellStyle name="Normal 58 3 2 2 4 5 3" xfId="37391"/>
    <cellStyle name="Normal 58 3 2 2 4 6" xfId="7249"/>
    <cellStyle name="Normal 58 3 2 2 4 6 2" xfId="19698"/>
    <cellStyle name="Normal 58 3 2 2 4 6 2 2" xfId="44573"/>
    <cellStyle name="Normal 58 3 2 2 4 6 3" xfId="32140"/>
    <cellStyle name="Normal 58 3 2 2 4 7" xfId="3703"/>
    <cellStyle name="Normal 58 3 2 2 4 7 2" xfId="16209"/>
    <cellStyle name="Normal 58 3 2 2 4 7 2 2" xfId="41084"/>
    <cellStyle name="Normal 58 3 2 2 4 7 3" xfId="28643"/>
    <cellStyle name="Normal 58 3 2 2 4 8" xfId="14700"/>
    <cellStyle name="Normal 58 3 2 2 4 8 2" xfId="39575"/>
    <cellStyle name="Normal 58 3 2 2 4 9" xfId="27134"/>
    <cellStyle name="Normal 58 3 2 2 5" xfId="2216"/>
    <cellStyle name="Normal 58 3 2 2 5 2" xfId="4845"/>
    <cellStyle name="Normal 58 3 2 2 5 2 2" xfId="9862"/>
    <cellStyle name="Normal 58 3 2 2 5 2 2 2" xfId="22305"/>
    <cellStyle name="Normal 58 3 2 2 5 2 2 2 2" xfId="47180"/>
    <cellStyle name="Normal 58 3 2 2 5 2 2 3" xfId="34747"/>
    <cellStyle name="Normal 58 3 2 2 5 2 3" xfId="17298"/>
    <cellStyle name="Normal 58 3 2 2 5 2 3 2" xfId="42173"/>
    <cellStyle name="Normal 58 3 2 2 5 2 4" xfId="29740"/>
    <cellStyle name="Normal 58 3 2 2 5 3" xfId="6243"/>
    <cellStyle name="Normal 58 3 2 2 5 3 2" xfId="11258"/>
    <cellStyle name="Normal 58 3 2 2 5 3 2 2" xfId="23701"/>
    <cellStyle name="Normal 58 3 2 2 5 3 2 2 2" xfId="48576"/>
    <cellStyle name="Normal 58 3 2 2 5 3 2 3" xfId="36143"/>
    <cellStyle name="Normal 58 3 2 2 5 3 3" xfId="18694"/>
    <cellStyle name="Normal 58 3 2 2 5 3 3 2" xfId="43569"/>
    <cellStyle name="Normal 58 3 2 2 5 3 4" xfId="31136"/>
    <cellStyle name="Normal 58 3 2 2 5 4" xfId="8154"/>
    <cellStyle name="Normal 58 3 2 2 5 4 2" xfId="20600"/>
    <cellStyle name="Normal 58 3 2 2 5 4 2 2" xfId="45475"/>
    <cellStyle name="Normal 58 3 2 2 5 4 3" xfId="33042"/>
    <cellStyle name="Normal 58 3 2 2 5 5" xfId="12712"/>
    <cellStyle name="Normal 58 3 2 2 5 5 2" xfId="25146"/>
    <cellStyle name="Normal 58 3 2 2 5 5 2 2" xfId="50021"/>
    <cellStyle name="Normal 58 3 2 2 5 5 3" xfId="37588"/>
    <cellStyle name="Normal 58 3 2 2 5 6" xfId="7456"/>
    <cellStyle name="Normal 58 3 2 2 5 6 2" xfId="19904"/>
    <cellStyle name="Normal 58 3 2 2 5 6 2 2" xfId="44779"/>
    <cellStyle name="Normal 58 3 2 2 5 6 3" xfId="32346"/>
    <cellStyle name="Normal 58 3 2 2 5 7" xfId="3084"/>
    <cellStyle name="Normal 58 3 2 2 5 7 2" xfId="15593"/>
    <cellStyle name="Normal 58 3 2 2 5 7 2 2" xfId="40468"/>
    <cellStyle name="Normal 58 3 2 2 5 7 3" xfId="28027"/>
    <cellStyle name="Normal 58 3 2 2 5 8" xfId="14897"/>
    <cellStyle name="Normal 58 3 2 2 5 8 2" xfId="39772"/>
    <cellStyle name="Normal 58 3 2 2 5 9" xfId="27331"/>
    <cellStyle name="Normal 58 3 2 2 6" xfId="1054"/>
    <cellStyle name="Normal 58 3 2 2 6 2" xfId="9040"/>
    <cellStyle name="Normal 58 3 2 2 6 2 2" xfId="21483"/>
    <cellStyle name="Normal 58 3 2 2 6 2 2 2" xfId="46358"/>
    <cellStyle name="Normal 58 3 2 2 6 2 3" xfId="33925"/>
    <cellStyle name="Normal 58 3 2 2 6 3" xfId="4022"/>
    <cellStyle name="Normal 58 3 2 2 6 3 2" xfId="16476"/>
    <cellStyle name="Normal 58 3 2 2 6 3 2 2" xfId="41351"/>
    <cellStyle name="Normal 58 3 2 2 6 3 3" xfId="28918"/>
    <cellStyle name="Normal 58 3 2 2 6 4" xfId="13854"/>
    <cellStyle name="Normal 58 3 2 2 6 4 2" xfId="38729"/>
    <cellStyle name="Normal 58 3 2 2 6 5" xfId="26288"/>
    <cellStyle name="Normal 58 3 2 2 7" xfId="5199"/>
    <cellStyle name="Normal 58 3 2 2 7 2" xfId="10215"/>
    <cellStyle name="Normal 58 3 2 2 7 2 2" xfId="22658"/>
    <cellStyle name="Normal 58 3 2 2 7 2 2 2" xfId="47533"/>
    <cellStyle name="Normal 58 3 2 2 7 2 3" xfId="35100"/>
    <cellStyle name="Normal 58 3 2 2 7 3" xfId="17651"/>
    <cellStyle name="Normal 58 3 2 2 7 3 2" xfId="42526"/>
    <cellStyle name="Normal 58 3 2 2 7 4" xfId="30093"/>
    <cellStyle name="Normal 58 3 2 2 8" xfId="7776"/>
    <cellStyle name="Normal 58 3 2 2 8 2" xfId="20222"/>
    <cellStyle name="Normal 58 3 2 2 8 2 2" xfId="45097"/>
    <cellStyle name="Normal 58 3 2 2 8 3" xfId="32664"/>
    <cellStyle name="Normal 58 3 2 2 9" xfId="11669"/>
    <cellStyle name="Normal 58 3 2 2 9 2" xfId="24103"/>
    <cellStyle name="Normal 58 3 2 2 9 2 2" xfId="48978"/>
    <cellStyle name="Normal 58 3 2 2 9 3" xfId="36545"/>
    <cellStyle name="Normal 58 3 2 2_Degree data" xfId="2517"/>
    <cellStyle name="Normal 58 3 2 3" xfId="463"/>
    <cellStyle name="Normal 58 3 2 3 10" xfId="2857"/>
    <cellStyle name="Normal 58 3 2 3 10 2" xfId="15375"/>
    <cellStyle name="Normal 58 3 2 3 10 2 2" xfId="40250"/>
    <cellStyle name="Normal 58 3 2 3 10 3" xfId="27809"/>
    <cellStyle name="Normal 58 3 2 3 11" xfId="13276"/>
    <cellStyle name="Normal 58 3 2 3 11 2" xfId="38151"/>
    <cellStyle name="Normal 58 3 2 3 12" xfId="25710"/>
    <cellStyle name="Normal 58 3 2 3 2" xfId="822"/>
    <cellStyle name="Normal 58 3 2 3 2 2" xfId="1554"/>
    <cellStyle name="Normal 58 3 2 3 2 2 2" xfId="9313"/>
    <cellStyle name="Normal 58 3 2 3 2 2 2 2" xfId="21756"/>
    <cellStyle name="Normal 58 3 2 3 2 2 2 2 2" xfId="46631"/>
    <cellStyle name="Normal 58 3 2 3 2 2 2 3" xfId="34198"/>
    <cellStyle name="Normal 58 3 2 3 2 2 3" xfId="4295"/>
    <cellStyle name="Normal 58 3 2 3 2 2 3 2" xfId="16749"/>
    <cellStyle name="Normal 58 3 2 3 2 2 3 2 2" xfId="41624"/>
    <cellStyle name="Normal 58 3 2 3 2 2 3 3" xfId="29191"/>
    <cellStyle name="Normal 58 3 2 3 2 2 4" xfId="14354"/>
    <cellStyle name="Normal 58 3 2 3 2 2 4 2" xfId="39229"/>
    <cellStyle name="Normal 58 3 2 3 2 2 5" xfId="26788"/>
    <cellStyle name="Normal 58 3 2 3 2 3" xfId="5699"/>
    <cellStyle name="Normal 58 3 2 3 2 3 2" xfId="10715"/>
    <cellStyle name="Normal 58 3 2 3 2 3 2 2" xfId="23158"/>
    <cellStyle name="Normal 58 3 2 3 2 3 2 2 2" xfId="48033"/>
    <cellStyle name="Normal 58 3 2 3 2 3 2 3" xfId="35600"/>
    <cellStyle name="Normal 58 3 2 3 2 3 3" xfId="18151"/>
    <cellStyle name="Normal 58 3 2 3 2 3 3 2" xfId="43026"/>
    <cellStyle name="Normal 58 3 2 3 2 3 4" xfId="30593"/>
    <cellStyle name="Normal 58 3 2 3 2 4" xfId="8429"/>
    <cellStyle name="Normal 58 3 2 3 2 4 2" xfId="20873"/>
    <cellStyle name="Normal 58 3 2 3 2 4 2 2" xfId="45748"/>
    <cellStyle name="Normal 58 3 2 3 2 4 3" xfId="33315"/>
    <cellStyle name="Normal 58 3 2 3 2 5" xfId="12169"/>
    <cellStyle name="Normal 58 3 2 3 2 5 2" xfId="24603"/>
    <cellStyle name="Normal 58 3 2 3 2 5 2 2" xfId="49478"/>
    <cellStyle name="Normal 58 3 2 3 2 5 3" xfId="37045"/>
    <cellStyle name="Normal 58 3 2 3 2 6" xfId="6906"/>
    <cellStyle name="Normal 58 3 2 3 2 6 2" xfId="19355"/>
    <cellStyle name="Normal 58 3 2 3 2 6 2 2" xfId="44230"/>
    <cellStyle name="Normal 58 3 2 3 2 6 3" xfId="31797"/>
    <cellStyle name="Normal 58 3 2 3 2 7" xfId="3360"/>
    <cellStyle name="Normal 58 3 2 3 2 7 2" xfId="15866"/>
    <cellStyle name="Normal 58 3 2 3 2 7 2 2" xfId="40741"/>
    <cellStyle name="Normal 58 3 2 3 2 7 3" xfId="28300"/>
    <cellStyle name="Normal 58 3 2 3 2 8" xfId="13623"/>
    <cellStyle name="Normal 58 3 2 3 2 8 2" xfId="38498"/>
    <cellStyle name="Normal 58 3 2 3 2 9" xfId="26057"/>
    <cellStyle name="Normal 58 3 2 3 3" xfId="1902"/>
    <cellStyle name="Normal 58 3 2 3 3 2" xfId="4640"/>
    <cellStyle name="Normal 58 3 2 3 3 2 2" xfId="9658"/>
    <cellStyle name="Normal 58 3 2 3 3 2 2 2" xfId="22101"/>
    <cellStyle name="Normal 58 3 2 3 3 2 2 2 2" xfId="46976"/>
    <cellStyle name="Normal 58 3 2 3 3 2 2 3" xfId="34543"/>
    <cellStyle name="Normal 58 3 2 3 3 2 3" xfId="17094"/>
    <cellStyle name="Normal 58 3 2 3 3 2 3 2" xfId="41969"/>
    <cellStyle name="Normal 58 3 2 3 3 2 4" xfId="29536"/>
    <cellStyle name="Normal 58 3 2 3 3 3" xfId="6048"/>
    <cellStyle name="Normal 58 3 2 3 3 3 2" xfId="11063"/>
    <cellStyle name="Normal 58 3 2 3 3 3 2 2" xfId="23506"/>
    <cellStyle name="Normal 58 3 2 3 3 3 2 2 2" xfId="48381"/>
    <cellStyle name="Normal 58 3 2 3 3 3 2 3" xfId="35948"/>
    <cellStyle name="Normal 58 3 2 3 3 3 3" xfId="18499"/>
    <cellStyle name="Normal 58 3 2 3 3 3 3 2" xfId="43374"/>
    <cellStyle name="Normal 58 3 2 3 3 3 4" xfId="30941"/>
    <cellStyle name="Normal 58 3 2 3 3 4" xfId="8774"/>
    <cellStyle name="Normal 58 3 2 3 3 4 2" xfId="21218"/>
    <cellStyle name="Normal 58 3 2 3 3 4 2 2" xfId="46093"/>
    <cellStyle name="Normal 58 3 2 3 3 4 3" xfId="33660"/>
    <cellStyle name="Normal 58 3 2 3 3 5" xfId="12517"/>
    <cellStyle name="Normal 58 3 2 3 3 5 2" xfId="24951"/>
    <cellStyle name="Normal 58 3 2 3 3 5 2 2" xfId="49826"/>
    <cellStyle name="Normal 58 3 2 3 3 5 3" xfId="37393"/>
    <cellStyle name="Normal 58 3 2 3 3 6" xfId="7251"/>
    <cellStyle name="Normal 58 3 2 3 3 6 2" xfId="19700"/>
    <cellStyle name="Normal 58 3 2 3 3 6 2 2" xfId="44575"/>
    <cellStyle name="Normal 58 3 2 3 3 6 3" xfId="32142"/>
    <cellStyle name="Normal 58 3 2 3 3 7" xfId="3705"/>
    <cellStyle name="Normal 58 3 2 3 3 7 2" xfId="16211"/>
    <cellStyle name="Normal 58 3 2 3 3 7 2 2" xfId="41086"/>
    <cellStyle name="Normal 58 3 2 3 3 7 3" xfId="28645"/>
    <cellStyle name="Normal 58 3 2 3 3 8" xfId="14702"/>
    <cellStyle name="Normal 58 3 2 3 3 8 2" xfId="39577"/>
    <cellStyle name="Normal 58 3 2 3 3 9" xfId="27136"/>
    <cellStyle name="Normal 58 3 2 3 4" xfId="2381"/>
    <cellStyle name="Normal 58 3 2 3 4 2" xfId="5005"/>
    <cellStyle name="Normal 58 3 2 3 4 2 2" xfId="10022"/>
    <cellStyle name="Normal 58 3 2 3 4 2 2 2" xfId="22465"/>
    <cellStyle name="Normal 58 3 2 3 4 2 2 2 2" xfId="47340"/>
    <cellStyle name="Normal 58 3 2 3 4 2 2 3" xfId="34907"/>
    <cellStyle name="Normal 58 3 2 3 4 2 3" xfId="17458"/>
    <cellStyle name="Normal 58 3 2 3 4 2 3 2" xfId="42333"/>
    <cellStyle name="Normal 58 3 2 3 4 2 4" xfId="29900"/>
    <cellStyle name="Normal 58 3 2 3 4 3" xfId="6403"/>
    <cellStyle name="Normal 58 3 2 3 4 3 2" xfId="11418"/>
    <cellStyle name="Normal 58 3 2 3 4 3 2 2" xfId="23861"/>
    <cellStyle name="Normal 58 3 2 3 4 3 2 2 2" xfId="48736"/>
    <cellStyle name="Normal 58 3 2 3 4 3 2 3" xfId="36303"/>
    <cellStyle name="Normal 58 3 2 3 4 3 3" xfId="18854"/>
    <cellStyle name="Normal 58 3 2 3 4 3 3 2" xfId="43729"/>
    <cellStyle name="Normal 58 3 2 3 4 3 4" xfId="31296"/>
    <cellStyle name="Normal 58 3 2 3 4 4" xfId="8110"/>
    <cellStyle name="Normal 58 3 2 3 4 4 2" xfId="20556"/>
    <cellStyle name="Normal 58 3 2 3 4 4 2 2" xfId="45431"/>
    <cellStyle name="Normal 58 3 2 3 4 4 3" xfId="32998"/>
    <cellStyle name="Normal 58 3 2 3 4 5" xfId="12872"/>
    <cellStyle name="Normal 58 3 2 3 4 5 2" xfId="25306"/>
    <cellStyle name="Normal 58 3 2 3 4 5 2 2" xfId="50181"/>
    <cellStyle name="Normal 58 3 2 3 4 5 3" xfId="37748"/>
    <cellStyle name="Normal 58 3 2 3 4 6" xfId="7616"/>
    <cellStyle name="Normal 58 3 2 3 4 6 2" xfId="20064"/>
    <cellStyle name="Normal 58 3 2 3 4 6 2 2" xfId="44939"/>
    <cellStyle name="Normal 58 3 2 3 4 6 3" xfId="32506"/>
    <cellStyle name="Normal 58 3 2 3 4 7" xfId="3040"/>
    <cellStyle name="Normal 58 3 2 3 4 7 2" xfId="15549"/>
    <cellStyle name="Normal 58 3 2 3 4 7 2 2" xfId="40424"/>
    <cellStyle name="Normal 58 3 2 3 4 7 3" xfId="27983"/>
    <cellStyle name="Normal 58 3 2 3 4 8" xfId="15057"/>
    <cellStyle name="Normal 58 3 2 3 4 8 2" xfId="39932"/>
    <cellStyle name="Normal 58 3 2 3 4 9" xfId="27491"/>
    <cellStyle name="Normal 58 3 2 3 5" xfId="1214"/>
    <cellStyle name="Normal 58 3 2 3 5 2" xfId="8996"/>
    <cellStyle name="Normal 58 3 2 3 5 2 2" xfId="21439"/>
    <cellStyle name="Normal 58 3 2 3 5 2 2 2" xfId="46314"/>
    <cellStyle name="Normal 58 3 2 3 5 2 3" xfId="33881"/>
    <cellStyle name="Normal 58 3 2 3 5 3" xfId="3978"/>
    <cellStyle name="Normal 58 3 2 3 5 3 2" xfId="16432"/>
    <cellStyle name="Normal 58 3 2 3 5 3 2 2" xfId="41307"/>
    <cellStyle name="Normal 58 3 2 3 5 3 3" xfId="28874"/>
    <cellStyle name="Normal 58 3 2 3 5 4" xfId="14014"/>
    <cellStyle name="Normal 58 3 2 3 5 4 2" xfId="38889"/>
    <cellStyle name="Normal 58 3 2 3 5 5" xfId="26448"/>
    <cellStyle name="Normal 58 3 2 3 6" xfId="5359"/>
    <cellStyle name="Normal 58 3 2 3 6 2" xfId="10375"/>
    <cellStyle name="Normal 58 3 2 3 6 2 2" xfId="22818"/>
    <cellStyle name="Normal 58 3 2 3 6 2 2 2" xfId="47693"/>
    <cellStyle name="Normal 58 3 2 3 6 2 3" xfId="35260"/>
    <cellStyle name="Normal 58 3 2 3 6 3" xfId="17811"/>
    <cellStyle name="Normal 58 3 2 3 6 3 2" xfId="42686"/>
    <cellStyle name="Normal 58 3 2 3 6 4" xfId="30253"/>
    <cellStyle name="Normal 58 3 2 3 7" xfId="7936"/>
    <cellStyle name="Normal 58 3 2 3 7 2" xfId="20382"/>
    <cellStyle name="Normal 58 3 2 3 7 2 2" xfId="45257"/>
    <cellStyle name="Normal 58 3 2 3 7 3" xfId="32824"/>
    <cellStyle name="Normal 58 3 2 3 8" xfId="11829"/>
    <cellStyle name="Normal 58 3 2 3 8 2" xfId="24263"/>
    <cellStyle name="Normal 58 3 2 3 8 2 2" xfId="49138"/>
    <cellStyle name="Normal 58 3 2 3 8 3" xfId="36705"/>
    <cellStyle name="Normal 58 3 2 3 9" xfId="6589"/>
    <cellStyle name="Normal 58 3 2 3 9 2" xfId="19038"/>
    <cellStyle name="Normal 58 3 2 3 9 2 2" xfId="43913"/>
    <cellStyle name="Normal 58 3 2 3 9 3" xfId="31480"/>
    <cellStyle name="Normal 58 3 2 3_Degree data" xfId="2519"/>
    <cellStyle name="Normal 58 3 2 4" xfId="400"/>
    <cellStyle name="Normal 58 3 2 4 10" xfId="13216"/>
    <cellStyle name="Normal 58 3 2 4 10 2" xfId="38091"/>
    <cellStyle name="Normal 58 3 2 4 11" xfId="25650"/>
    <cellStyle name="Normal 58 3 2 4 2" xfId="760"/>
    <cellStyle name="Normal 58 3 2 4 2 2" xfId="1555"/>
    <cellStyle name="Normal 58 3 2 4 2 2 2" xfId="9659"/>
    <cellStyle name="Normal 58 3 2 4 2 2 2 2" xfId="22102"/>
    <cellStyle name="Normal 58 3 2 4 2 2 2 2 2" xfId="46977"/>
    <cellStyle name="Normal 58 3 2 4 2 2 2 3" xfId="34544"/>
    <cellStyle name="Normal 58 3 2 4 2 2 3" xfId="4641"/>
    <cellStyle name="Normal 58 3 2 4 2 2 3 2" xfId="17095"/>
    <cellStyle name="Normal 58 3 2 4 2 2 3 2 2" xfId="41970"/>
    <cellStyle name="Normal 58 3 2 4 2 2 3 3" xfId="29537"/>
    <cellStyle name="Normal 58 3 2 4 2 2 4" xfId="14355"/>
    <cellStyle name="Normal 58 3 2 4 2 2 4 2" xfId="39230"/>
    <cellStyle name="Normal 58 3 2 4 2 2 5" xfId="26789"/>
    <cellStyle name="Normal 58 3 2 4 2 3" xfId="5700"/>
    <cellStyle name="Normal 58 3 2 4 2 3 2" xfId="10716"/>
    <cellStyle name="Normal 58 3 2 4 2 3 2 2" xfId="23159"/>
    <cellStyle name="Normal 58 3 2 4 2 3 2 2 2" xfId="48034"/>
    <cellStyle name="Normal 58 3 2 4 2 3 2 3" xfId="35601"/>
    <cellStyle name="Normal 58 3 2 4 2 3 3" xfId="18152"/>
    <cellStyle name="Normal 58 3 2 4 2 3 3 2" xfId="43027"/>
    <cellStyle name="Normal 58 3 2 4 2 3 4" xfId="30594"/>
    <cellStyle name="Normal 58 3 2 4 2 4" xfId="8775"/>
    <cellStyle name="Normal 58 3 2 4 2 4 2" xfId="21219"/>
    <cellStyle name="Normal 58 3 2 4 2 4 2 2" xfId="46094"/>
    <cellStyle name="Normal 58 3 2 4 2 4 3" xfId="33661"/>
    <cellStyle name="Normal 58 3 2 4 2 5" xfId="12170"/>
    <cellStyle name="Normal 58 3 2 4 2 5 2" xfId="24604"/>
    <cellStyle name="Normal 58 3 2 4 2 5 2 2" xfId="49479"/>
    <cellStyle name="Normal 58 3 2 4 2 5 3" xfId="37046"/>
    <cellStyle name="Normal 58 3 2 4 2 6" xfId="7252"/>
    <cellStyle name="Normal 58 3 2 4 2 6 2" xfId="19701"/>
    <cellStyle name="Normal 58 3 2 4 2 6 2 2" xfId="44576"/>
    <cellStyle name="Normal 58 3 2 4 2 6 3" xfId="32143"/>
    <cellStyle name="Normal 58 3 2 4 2 7" xfId="3706"/>
    <cellStyle name="Normal 58 3 2 4 2 7 2" xfId="16212"/>
    <cellStyle name="Normal 58 3 2 4 2 7 2 2" xfId="41087"/>
    <cellStyle name="Normal 58 3 2 4 2 7 3" xfId="28646"/>
    <cellStyle name="Normal 58 3 2 4 2 8" xfId="13563"/>
    <cellStyle name="Normal 58 3 2 4 2 8 2" xfId="38438"/>
    <cellStyle name="Normal 58 3 2 4 2 9" xfId="25997"/>
    <cellStyle name="Normal 58 3 2 4 3" xfId="1903"/>
    <cellStyle name="Normal 58 3 2 4 3 2" xfId="4945"/>
    <cellStyle name="Normal 58 3 2 4 3 2 2" xfId="9962"/>
    <cellStyle name="Normal 58 3 2 4 3 2 2 2" xfId="22405"/>
    <cellStyle name="Normal 58 3 2 4 3 2 2 2 2" xfId="47280"/>
    <cellStyle name="Normal 58 3 2 4 3 2 2 3" xfId="34847"/>
    <cellStyle name="Normal 58 3 2 4 3 2 3" xfId="17398"/>
    <cellStyle name="Normal 58 3 2 4 3 2 3 2" xfId="42273"/>
    <cellStyle name="Normal 58 3 2 4 3 2 4" xfId="29840"/>
    <cellStyle name="Normal 58 3 2 4 3 3" xfId="6049"/>
    <cellStyle name="Normal 58 3 2 4 3 3 2" xfId="11064"/>
    <cellStyle name="Normal 58 3 2 4 3 3 2 2" xfId="23507"/>
    <cellStyle name="Normal 58 3 2 4 3 3 2 2 2" xfId="48382"/>
    <cellStyle name="Normal 58 3 2 4 3 3 2 3" xfId="35949"/>
    <cellStyle name="Normal 58 3 2 4 3 3 3" xfId="18500"/>
    <cellStyle name="Normal 58 3 2 4 3 3 3 2" xfId="43375"/>
    <cellStyle name="Normal 58 3 2 4 3 3 4" xfId="30942"/>
    <cellStyle name="Normal 58 3 2 4 3 4" xfId="8369"/>
    <cellStyle name="Normal 58 3 2 4 3 4 2" xfId="20813"/>
    <cellStyle name="Normal 58 3 2 4 3 4 2 2" xfId="45688"/>
    <cellStyle name="Normal 58 3 2 4 3 4 3" xfId="33255"/>
    <cellStyle name="Normal 58 3 2 4 3 5" xfId="12518"/>
    <cellStyle name="Normal 58 3 2 4 3 5 2" xfId="24952"/>
    <cellStyle name="Normal 58 3 2 4 3 5 2 2" xfId="49827"/>
    <cellStyle name="Normal 58 3 2 4 3 5 3" xfId="37394"/>
    <cellStyle name="Normal 58 3 2 4 3 6" xfId="7556"/>
    <cellStyle name="Normal 58 3 2 4 3 6 2" xfId="20004"/>
    <cellStyle name="Normal 58 3 2 4 3 6 2 2" xfId="44879"/>
    <cellStyle name="Normal 58 3 2 4 3 6 3" xfId="32446"/>
    <cellStyle name="Normal 58 3 2 4 3 7" xfId="3300"/>
    <cellStyle name="Normal 58 3 2 4 3 7 2" xfId="15806"/>
    <cellStyle name="Normal 58 3 2 4 3 7 2 2" xfId="40681"/>
    <cellStyle name="Normal 58 3 2 4 3 7 3" xfId="28240"/>
    <cellStyle name="Normal 58 3 2 4 3 8" xfId="14703"/>
    <cellStyle name="Normal 58 3 2 4 3 8 2" xfId="39578"/>
    <cellStyle name="Normal 58 3 2 4 3 9" xfId="27137"/>
    <cellStyle name="Normal 58 3 2 4 4" xfId="2318"/>
    <cellStyle name="Normal 58 3 2 4 4 2" xfId="6343"/>
    <cellStyle name="Normal 58 3 2 4 4 2 2" xfId="11358"/>
    <cellStyle name="Normal 58 3 2 4 4 2 2 2" xfId="23801"/>
    <cellStyle name="Normal 58 3 2 4 4 2 2 2 2" xfId="48676"/>
    <cellStyle name="Normal 58 3 2 4 4 2 2 3" xfId="36243"/>
    <cellStyle name="Normal 58 3 2 4 4 2 3" xfId="18794"/>
    <cellStyle name="Normal 58 3 2 4 4 2 3 2" xfId="43669"/>
    <cellStyle name="Normal 58 3 2 4 4 2 4" xfId="31236"/>
    <cellStyle name="Normal 58 3 2 4 4 3" xfId="12812"/>
    <cellStyle name="Normal 58 3 2 4 4 3 2" xfId="25246"/>
    <cellStyle name="Normal 58 3 2 4 4 3 2 2" xfId="50121"/>
    <cellStyle name="Normal 58 3 2 4 4 3 3" xfId="37688"/>
    <cellStyle name="Normal 58 3 2 4 4 4" xfId="9253"/>
    <cellStyle name="Normal 58 3 2 4 4 4 2" xfId="21696"/>
    <cellStyle name="Normal 58 3 2 4 4 4 2 2" xfId="46571"/>
    <cellStyle name="Normal 58 3 2 4 4 4 3" xfId="34138"/>
    <cellStyle name="Normal 58 3 2 4 4 5" xfId="4235"/>
    <cellStyle name="Normal 58 3 2 4 4 5 2" xfId="16689"/>
    <cellStyle name="Normal 58 3 2 4 4 5 2 2" xfId="41564"/>
    <cellStyle name="Normal 58 3 2 4 4 5 3" xfId="29131"/>
    <cellStyle name="Normal 58 3 2 4 4 6" xfId="14997"/>
    <cellStyle name="Normal 58 3 2 4 4 6 2" xfId="39872"/>
    <cellStyle name="Normal 58 3 2 4 4 7" xfId="27431"/>
    <cellStyle name="Normal 58 3 2 4 5" xfId="1154"/>
    <cellStyle name="Normal 58 3 2 4 5 2" xfId="10315"/>
    <cellStyle name="Normal 58 3 2 4 5 2 2" xfId="22758"/>
    <cellStyle name="Normal 58 3 2 4 5 2 2 2" xfId="47633"/>
    <cellStyle name="Normal 58 3 2 4 5 2 3" xfId="35200"/>
    <cellStyle name="Normal 58 3 2 4 5 3" xfId="5299"/>
    <cellStyle name="Normal 58 3 2 4 5 3 2" xfId="17751"/>
    <cellStyle name="Normal 58 3 2 4 5 3 2 2" xfId="42626"/>
    <cellStyle name="Normal 58 3 2 4 5 3 3" xfId="30193"/>
    <cellStyle name="Normal 58 3 2 4 5 4" xfId="13954"/>
    <cellStyle name="Normal 58 3 2 4 5 4 2" xfId="38829"/>
    <cellStyle name="Normal 58 3 2 4 5 5" xfId="26388"/>
    <cellStyle name="Normal 58 3 2 4 6" xfId="7876"/>
    <cellStyle name="Normal 58 3 2 4 6 2" xfId="20322"/>
    <cellStyle name="Normal 58 3 2 4 6 2 2" xfId="45197"/>
    <cellStyle name="Normal 58 3 2 4 6 3" xfId="32764"/>
    <cellStyle name="Normal 58 3 2 4 7" xfId="11769"/>
    <cellStyle name="Normal 58 3 2 4 7 2" xfId="24203"/>
    <cellStyle name="Normal 58 3 2 4 7 2 2" xfId="49078"/>
    <cellStyle name="Normal 58 3 2 4 7 3" xfId="36645"/>
    <cellStyle name="Normal 58 3 2 4 8" xfId="6846"/>
    <cellStyle name="Normal 58 3 2 4 8 2" xfId="19295"/>
    <cellStyle name="Normal 58 3 2 4 8 2 2" xfId="44170"/>
    <cellStyle name="Normal 58 3 2 4 8 3" xfId="31737"/>
    <cellStyle name="Normal 58 3 2 4 9" xfId="2797"/>
    <cellStyle name="Normal 58 3 2 4 9 2" xfId="15315"/>
    <cellStyle name="Normal 58 3 2 4 9 2 2" xfId="40190"/>
    <cellStyle name="Normal 58 3 2 4 9 3" xfId="27749"/>
    <cellStyle name="Normal 58 3 2 4_Degree data" xfId="2520"/>
    <cellStyle name="Normal 58 3 2 5" xfId="233"/>
    <cellStyle name="Normal 58 3 2 5 2" xfId="1551"/>
    <cellStyle name="Normal 58 3 2 5 2 2" xfId="9096"/>
    <cellStyle name="Normal 58 3 2 5 2 2 2" xfId="21539"/>
    <cellStyle name="Normal 58 3 2 5 2 2 2 2" xfId="46414"/>
    <cellStyle name="Normal 58 3 2 5 2 2 3" xfId="33981"/>
    <cellStyle name="Normal 58 3 2 5 2 3" xfId="4078"/>
    <cellStyle name="Normal 58 3 2 5 2 3 2" xfId="16532"/>
    <cellStyle name="Normal 58 3 2 5 2 3 2 2" xfId="41407"/>
    <cellStyle name="Normal 58 3 2 5 2 3 3" xfId="28974"/>
    <cellStyle name="Normal 58 3 2 5 2 4" xfId="14351"/>
    <cellStyle name="Normal 58 3 2 5 2 4 2" xfId="39226"/>
    <cellStyle name="Normal 58 3 2 5 2 5" xfId="26785"/>
    <cellStyle name="Normal 58 3 2 5 3" xfId="5696"/>
    <cellStyle name="Normal 58 3 2 5 3 2" xfId="10712"/>
    <cellStyle name="Normal 58 3 2 5 3 2 2" xfId="23155"/>
    <cellStyle name="Normal 58 3 2 5 3 2 2 2" xfId="48030"/>
    <cellStyle name="Normal 58 3 2 5 3 2 3" xfId="35597"/>
    <cellStyle name="Normal 58 3 2 5 3 3" xfId="18148"/>
    <cellStyle name="Normal 58 3 2 5 3 3 2" xfId="43023"/>
    <cellStyle name="Normal 58 3 2 5 3 4" xfId="30590"/>
    <cellStyle name="Normal 58 3 2 5 4" xfId="8212"/>
    <cellStyle name="Normal 58 3 2 5 4 2" xfId="20656"/>
    <cellStyle name="Normal 58 3 2 5 4 2 2" xfId="45531"/>
    <cellStyle name="Normal 58 3 2 5 4 3" xfId="33098"/>
    <cellStyle name="Normal 58 3 2 5 5" xfId="12166"/>
    <cellStyle name="Normal 58 3 2 5 5 2" xfId="24600"/>
    <cellStyle name="Normal 58 3 2 5 5 2 2" xfId="49475"/>
    <cellStyle name="Normal 58 3 2 5 5 3" xfId="37042"/>
    <cellStyle name="Normal 58 3 2 5 6" xfId="6689"/>
    <cellStyle name="Normal 58 3 2 5 6 2" xfId="19138"/>
    <cellStyle name="Normal 58 3 2 5 6 2 2" xfId="44013"/>
    <cellStyle name="Normal 58 3 2 5 6 3" xfId="31580"/>
    <cellStyle name="Normal 58 3 2 5 7" xfId="3143"/>
    <cellStyle name="Normal 58 3 2 5 7 2" xfId="15649"/>
    <cellStyle name="Normal 58 3 2 5 7 2 2" xfId="40524"/>
    <cellStyle name="Normal 58 3 2 5 7 3" xfId="28083"/>
    <cellStyle name="Normal 58 3 2 5 8" xfId="13059"/>
    <cellStyle name="Normal 58 3 2 5 8 2" xfId="37934"/>
    <cellStyle name="Normal 58 3 2 5 9" xfId="25493"/>
    <cellStyle name="Normal 58 3 2 6" xfId="597"/>
    <cellStyle name="Normal 58 3 2 6 2" xfId="1899"/>
    <cellStyle name="Normal 58 3 2 6 2 2" xfId="9655"/>
    <cellStyle name="Normal 58 3 2 6 2 2 2" xfId="22098"/>
    <cellStyle name="Normal 58 3 2 6 2 2 2 2" xfId="46973"/>
    <cellStyle name="Normal 58 3 2 6 2 2 3" xfId="34540"/>
    <cellStyle name="Normal 58 3 2 6 2 3" xfId="4637"/>
    <cellStyle name="Normal 58 3 2 6 2 3 2" xfId="17091"/>
    <cellStyle name="Normal 58 3 2 6 2 3 2 2" xfId="41966"/>
    <cellStyle name="Normal 58 3 2 6 2 3 3" xfId="29533"/>
    <cellStyle name="Normal 58 3 2 6 2 4" xfId="14699"/>
    <cellStyle name="Normal 58 3 2 6 2 4 2" xfId="39574"/>
    <cellStyle name="Normal 58 3 2 6 2 5" xfId="27133"/>
    <cellStyle name="Normal 58 3 2 6 3" xfId="6045"/>
    <cellStyle name="Normal 58 3 2 6 3 2" xfId="11060"/>
    <cellStyle name="Normal 58 3 2 6 3 2 2" xfId="23503"/>
    <cellStyle name="Normal 58 3 2 6 3 2 2 2" xfId="48378"/>
    <cellStyle name="Normal 58 3 2 6 3 2 3" xfId="35945"/>
    <cellStyle name="Normal 58 3 2 6 3 3" xfId="18496"/>
    <cellStyle name="Normal 58 3 2 6 3 3 2" xfId="43371"/>
    <cellStyle name="Normal 58 3 2 6 3 4" xfId="30938"/>
    <cellStyle name="Normal 58 3 2 6 4" xfId="8771"/>
    <cellStyle name="Normal 58 3 2 6 4 2" xfId="21215"/>
    <cellStyle name="Normal 58 3 2 6 4 2 2" xfId="46090"/>
    <cellStyle name="Normal 58 3 2 6 4 3" xfId="33657"/>
    <cellStyle name="Normal 58 3 2 6 5" xfId="12514"/>
    <cellStyle name="Normal 58 3 2 6 5 2" xfId="24948"/>
    <cellStyle name="Normal 58 3 2 6 5 2 2" xfId="49823"/>
    <cellStyle name="Normal 58 3 2 6 5 3" xfId="37390"/>
    <cellStyle name="Normal 58 3 2 6 6" xfId="7248"/>
    <cellStyle name="Normal 58 3 2 6 6 2" xfId="19697"/>
    <cellStyle name="Normal 58 3 2 6 6 2 2" xfId="44572"/>
    <cellStyle name="Normal 58 3 2 6 6 3" xfId="32139"/>
    <cellStyle name="Normal 58 3 2 6 7" xfId="3702"/>
    <cellStyle name="Normal 58 3 2 6 7 2" xfId="16208"/>
    <cellStyle name="Normal 58 3 2 6 7 2 2" xfId="41083"/>
    <cellStyle name="Normal 58 3 2 6 7 3" xfId="28642"/>
    <cellStyle name="Normal 58 3 2 6 8" xfId="13406"/>
    <cellStyle name="Normal 58 3 2 6 8 2" xfId="38281"/>
    <cellStyle name="Normal 58 3 2 6 9" xfId="25840"/>
    <cellStyle name="Normal 58 3 2 7" xfId="2151"/>
    <cellStyle name="Normal 58 3 2 7 2" xfId="4788"/>
    <cellStyle name="Normal 58 3 2 7 2 2" xfId="9805"/>
    <cellStyle name="Normal 58 3 2 7 2 2 2" xfId="22248"/>
    <cellStyle name="Normal 58 3 2 7 2 2 2 2" xfId="47123"/>
    <cellStyle name="Normal 58 3 2 7 2 2 3" xfId="34690"/>
    <cellStyle name="Normal 58 3 2 7 2 3" xfId="17241"/>
    <cellStyle name="Normal 58 3 2 7 2 3 2" xfId="42116"/>
    <cellStyle name="Normal 58 3 2 7 2 4" xfId="29683"/>
    <cellStyle name="Normal 58 3 2 7 3" xfId="6186"/>
    <cellStyle name="Normal 58 3 2 7 3 2" xfId="11201"/>
    <cellStyle name="Normal 58 3 2 7 3 2 2" xfId="23644"/>
    <cellStyle name="Normal 58 3 2 7 3 2 2 2" xfId="48519"/>
    <cellStyle name="Normal 58 3 2 7 3 2 3" xfId="36086"/>
    <cellStyle name="Normal 58 3 2 7 3 3" xfId="18637"/>
    <cellStyle name="Normal 58 3 2 7 3 3 2" xfId="43512"/>
    <cellStyle name="Normal 58 3 2 7 3 4" xfId="31079"/>
    <cellStyle name="Normal 58 3 2 7 4" xfId="8050"/>
    <cellStyle name="Normal 58 3 2 7 4 2" xfId="20496"/>
    <cellStyle name="Normal 58 3 2 7 4 2 2" xfId="45371"/>
    <cellStyle name="Normal 58 3 2 7 4 3" xfId="32938"/>
    <cellStyle name="Normal 58 3 2 7 5" xfId="12655"/>
    <cellStyle name="Normal 58 3 2 7 5 2" xfId="25089"/>
    <cellStyle name="Normal 58 3 2 7 5 2 2" xfId="49964"/>
    <cellStyle name="Normal 58 3 2 7 5 3" xfId="37531"/>
    <cellStyle name="Normal 58 3 2 7 6" xfId="7399"/>
    <cellStyle name="Normal 58 3 2 7 6 2" xfId="19847"/>
    <cellStyle name="Normal 58 3 2 7 6 2 2" xfId="44722"/>
    <cellStyle name="Normal 58 3 2 7 6 3" xfId="32289"/>
    <cellStyle name="Normal 58 3 2 7 7" xfId="2977"/>
    <cellStyle name="Normal 58 3 2 7 7 2" xfId="15489"/>
    <cellStyle name="Normal 58 3 2 7 7 2 2" xfId="40364"/>
    <cellStyle name="Normal 58 3 2 7 7 3" xfId="27923"/>
    <cellStyle name="Normal 58 3 2 7 8" xfId="14840"/>
    <cellStyle name="Normal 58 3 2 7 8 2" xfId="39715"/>
    <cellStyle name="Normal 58 3 2 7 9" xfId="27274"/>
    <cellStyle name="Normal 58 3 2 8" xfId="997"/>
    <cellStyle name="Normal 58 3 2 8 2" xfId="8936"/>
    <cellStyle name="Normal 58 3 2 8 2 2" xfId="21379"/>
    <cellStyle name="Normal 58 3 2 8 2 2 2" xfId="46254"/>
    <cellStyle name="Normal 58 3 2 8 2 3" xfId="33821"/>
    <cellStyle name="Normal 58 3 2 8 3" xfId="3918"/>
    <cellStyle name="Normal 58 3 2 8 3 2" xfId="16372"/>
    <cellStyle name="Normal 58 3 2 8 3 2 2" xfId="41247"/>
    <cellStyle name="Normal 58 3 2 8 3 3" xfId="28814"/>
    <cellStyle name="Normal 58 3 2 8 4" xfId="13797"/>
    <cellStyle name="Normal 58 3 2 8 4 2" xfId="38672"/>
    <cellStyle name="Normal 58 3 2 8 5" xfId="26231"/>
    <cellStyle name="Normal 58 3 2 9" xfId="5140"/>
    <cellStyle name="Normal 58 3 2 9 2" xfId="10156"/>
    <cellStyle name="Normal 58 3 2 9 2 2" xfId="22599"/>
    <cellStyle name="Normal 58 3 2 9 2 2 2" xfId="47474"/>
    <cellStyle name="Normal 58 3 2 9 2 3" xfId="35041"/>
    <cellStyle name="Normal 58 3 2 9 3" xfId="17592"/>
    <cellStyle name="Normal 58 3 2 9 3 2" xfId="42467"/>
    <cellStyle name="Normal 58 3 2 9 4" xfId="30034"/>
    <cellStyle name="Normal 58 3 2_Degree data" xfId="2516"/>
    <cellStyle name="Normal 58 3 3" xfId="184"/>
    <cellStyle name="Normal 58 3 3 10" xfId="6572"/>
    <cellStyle name="Normal 58 3 3 10 2" xfId="19021"/>
    <cellStyle name="Normal 58 3 3 10 2 2" xfId="43896"/>
    <cellStyle name="Normal 58 3 3 10 3" xfId="31463"/>
    <cellStyle name="Normal 58 3 3 11" xfId="2740"/>
    <cellStyle name="Normal 58 3 3 11 2" xfId="15258"/>
    <cellStyle name="Normal 58 3 3 11 2 2" xfId="40133"/>
    <cellStyle name="Normal 58 3 3 11 3" xfId="27692"/>
    <cellStyle name="Normal 58 3 3 12" xfId="13014"/>
    <cellStyle name="Normal 58 3 3 12 2" xfId="37889"/>
    <cellStyle name="Normal 58 3 3 13" xfId="25448"/>
    <cellStyle name="Normal 58 3 3 2" xfId="445"/>
    <cellStyle name="Normal 58 3 3 2 10" xfId="13259"/>
    <cellStyle name="Normal 58 3 3 2 10 2" xfId="38134"/>
    <cellStyle name="Normal 58 3 3 2 11" xfId="25693"/>
    <cellStyle name="Normal 58 3 3 2 2" xfId="805"/>
    <cellStyle name="Normal 58 3 3 2 2 2" xfId="1557"/>
    <cellStyle name="Normal 58 3 3 2 2 2 2" xfId="9661"/>
    <cellStyle name="Normal 58 3 3 2 2 2 2 2" xfId="22104"/>
    <cellStyle name="Normal 58 3 3 2 2 2 2 2 2" xfId="46979"/>
    <cellStyle name="Normal 58 3 3 2 2 2 2 3" xfId="34546"/>
    <cellStyle name="Normal 58 3 3 2 2 2 3" xfId="4643"/>
    <cellStyle name="Normal 58 3 3 2 2 2 3 2" xfId="17097"/>
    <cellStyle name="Normal 58 3 3 2 2 2 3 2 2" xfId="41972"/>
    <cellStyle name="Normal 58 3 3 2 2 2 3 3" xfId="29539"/>
    <cellStyle name="Normal 58 3 3 2 2 2 4" xfId="14357"/>
    <cellStyle name="Normal 58 3 3 2 2 2 4 2" xfId="39232"/>
    <cellStyle name="Normal 58 3 3 2 2 2 5" xfId="26791"/>
    <cellStyle name="Normal 58 3 3 2 2 3" xfId="5702"/>
    <cellStyle name="Normal 58 3 3 2 2 3 2" xfId="10718"/>
    <cellStyle name="Normal 58 3 3 2 2 3 2 2" xfId="23161"/>
    <cellStyle name="Normal 58 3 3 2 2 3 2 2 2" xfId="48036"/>
    <cellStyle name="Normal 58 3 3 2 2 3 2 3" xfId="35603"/>
    <cellStyle name="Normal 58 3 3 2 2 3 3" xfId="18154"/>
    <cellStyle name="Normal 58 3 3 2 2 3 3 2" xfId="43029"/>
    <cellStyle name="Normal 58 3 3 2 2 3 4" xfId="30596"/>
    <cellStyle name="Normal 58 3 3 2 2 4" xfId="8777"/>
    <cellStyle name="Normal 58 3 3 2 2 4 2" xfId="21221"/>
    <cellStyle name="Normal 58 3 3 2 2 4 2 2" xfId="46096"/>
    <cellStyle name="Normal 58 3 3 2 2 4 3" xfId="33663"/>
    <cellStyle name="Normal 58 3 3 2 2 5" xfId="12172"/>
    <cellStyle name="Normal 58 3 3 2 2 5 2" xfId="24606"/>
    <cellStyle name="Normal 58 3 3 2 2 5 2 2" xfId="49481"/>
    <cellStyle name="Normal 58 3 3 2 2 5 3" xfId="37048"/>
    <cellStyle name="Normal 58 3 3 2 2 6" xfId="7254"/>
    <cellStyle name="Normal 58 3 3 2 2 6 2" xfId="19703"/>
    <cellStyle name="Normal 58 3 3 2 2 6 2 2" xfId="44578"/>
    <cellStyle name="Normal 58 3 3 2 2 6 3" xfId="32145"/>
    <cellStyle name="Normal 58 3 3 2 2 7" xfId="3708"/>
    <cellStyle name="Normal 58 3 3 2 2 7 2" xfId="16214"/>
    <cellStyle name="Normal 58 3 3 2 2 7 2 2" xfId="41089"/>
    <cellStyle name="Normal 58 3 3 2 2 7 3" xfId="28648"/>
    <cellStyle name="Normal 58 3 3 2 2 8" xfId="13606"/>
    <cellStyle name="Normal 58 3 3 2 2 8 2" xfId="38481"/>
    <cellStyle name="Normal 58 3 3 2 2 9" xfId="26040"/>
    <cellStyle name="Normal 58 3 3 2 3" xfId="1905"/>
    <cellStyle name="Normal 58 3 3 2 3 2" xfId="4988"/>
    <cellStyle name="Normal 58 3 3 2 3 2 2" xfId="10005"/>
    <cellStyle name="Normal 58 3 3 2 3 2 2 2" xfId="22448"/>
    <cellStyle name="Normal 58 3 3 2 3 2 2 2 2" xfId="47323"/>
    <cellStyle name="Normal 58 3 3 2 3 2 2 3" xfId="34890"/>
    <cellStyle name="Normal 58 3 3 2 3 2 3" xfId="17441"/>
    <cellStyle name="Normal 58 3 3 2 3 2 3 2" xfId="42316"/>
    <cellStyle name="Normal 58 3 3 2 3 2 4" xfId="29883"/>
    <cellStyle name="Normal 58 3 3 2 3 3" xfId="6051"/>
    <cellStyle name="Normal 58 3 3 2 3 3 2" xfId="11066"/>
    <cellStyle name="Normal 58 3 3 2 3 3 2 2" xfId="23509"/>
    <cellStyle name="Normal 58 3 3 2 3 3 2 2 2" xfId="48384"/>
    <cellStyle name="Normal 58 3 3 2 3 3 2 3" xfId="35951"/>
    <cellStyle name="Normal 58 3 3 2 3 3 3" xfId="18502"/>
    <cellStyle name="Normal 58 3 3 2 3 3 3 2" xfId="43377"/>
    <cellStyle name="Normal 58 3 3 2 3 3 4" xfId="30944"/>
    <cellStyle name="Normal 58 3 3 2 3 4" xfId="8412"/>
    <cellStyle name="Normal 58 3 3 2 3 4 2" xfId="20856"/>
    <cellStyle name="Normal 58 3 3 2 3 4 2 2" xfId="45731"/>
    <cellStyle name="Normal 58 3 3 2 3 4 3" xfId="33298"/>
    <cellStyle name="Normal 58 3 3 2 3 5" xfId="12520"/>
    <cellStyle name="Normal 58 3 3 2 3 5 2" xfId="24954"/>
    <cellStyle name="Normal 58 3 3 2 3 5 2 2" xfId="49829"/>
    <cellStyle name="Normal 58 3 3 2 3 5 3" xfId="37396"/>
    <cellStyle name="Normal 58 3 3 2 3 6" xfId="7599"/>
    <cellStyle name="Normal 58 3 3 2 3 6 2" xfId="20047"/>
    <cellStyle name="Normal 58 3 3 2 3 6 2 2" xfId="44922"/>
    <cellStyle name="Normal 58 3 3 2 3 6 3" xfId="32489"/>
    <cellStyle name="Normal 58 3 3 2 3 7" xfId="3343"/>
    <cellStyle name="Normal 58 3 3 2 3 7 2" xfId="15849"/>
    <cellStyle name="Normal 58 3 3 2 3 7 2 2" xfId="40724"/>
    <cellStyle name="Normal 58 3 3 2 3 7 3" xfId="28283"/>
    <cellStyle name="Normal 58 3 3 2 3 8" xfId="14705"/>
    <cellStyle name="Normal 58 3 3 2 3 8 2" xfId="39580"/>
    <cellStyle name="Normal 58 3 3 2 3 9" xfId="27139"/>
    <cellStyle name="Normal 58 3 3 2 4" xfId="2363"/>
    <cellStyle name="Normal 58 3 3 2 4 2" xfId="6386"/>
    <cellStyle name="Normal 58 3 3 2 4 2 2" xfId="11401"/>
    <cellStyle name="Normal 58 3 3 2 4 2 2 2" xfId="23844"/>
    <cellStyle name="Normal 58 3 3 2 4 2 2 2 2" xfId="48719"/>
    <cellStyle name="Normal 58 3 3 2 4 2 2 3" xfId="36286"/>
    <cellStyle name="Normal 58 3 3 2 4 2 3" xfId="18837"/>
    <cellStyle name="Normal 58 3 3 2 4 2 3 2" xfId="43712"/>
    <cellStyle name="Normal 58 3 3 2 4 2 4" xfId="31279"/>
    <cellStyle name="Normal 58 3 3 2 4 3" xfId="12855"/>
    <cellStyle name="Normal 58 3 3 2 4 3 2" xfId="25289"/>
    <cellStyle name="Normal 58 3 3 2 4 3 2 2" xfId="50164"/>
    <cellStyle name="Normal 58 3 3 2 4 3 3" xfId="37731"/>
    <cellStyle name="Normal 58 3 3 2 4 4" xfId="9296"/>
    <cellStyle name="Normal 58 3 3 2 4 4 2" xfId="21739"/>
    <cellStyle name="Normal 58 3 3 2 4 4 2 2" xfId="46614"/>
    <cellStyle name="Normal 58 3 3 2 4 4 3" xfId="34181"/>
    <cellStyle name="Normal 58 3 3 2 4 5" xfId="4278"/>
    <cellStyle name="Normal 58 3 3 2 4 5 2" xfId="16732"/>
    <cellStyle name="Normal 58 3 3 2 4 5 2 2" xfId="41607"/>
    <cellStyle name="Normal 58 3 3 2 4 5 3" xfId="29174"/>
    <cellStyle name="Normal 58 3 3 2 4 6" xfId="15040"/>
    <cellStyle name="Normal 58 3 3 2 4 6 2" xfId="39915"/>
    <cellStyle name="Normal 58 3 3 2 4 7" xfId="27474"/>
    <cellStyle name="Normal 58 3 3 2 5" xfId="1197"/>
    <cellStyle name="Normal 58 3 3 2 5 2" xfId="10358"/>
    <cellStyle name="Normal 58 3 3 2 5 2 2" xfId="22801"/>
    <cellStyle name="Normal 58 3 3 2 5 2 2 2" xfId="47676"/>
    <cellStyle name="Normal 58 3 3 2 5 2 3" xfId="35243"/>
    <cellStyle name="Normal 58 3 3 2 5 3" xfId="5342"/>
    <cellStyle name="Normal 58 3 3 2 5 3 2" xfId="17794"/>
    <cellStyle name="Normal 58 3 3 2 5 3 2 2" xfId="42669"/>
    <cellStyle name="Normal 58 3 3 2 5 3 3" xfId="30236"/>
    <cellStyle name="Normal 58 3 3 2 5 4" xfId="13997"/>
    <cellStyle name="Normal 58 3 3 2 5 4 2" xfId="38872"/>
    <cellStyle name="Normal 58 3 3 2 5 5" xfId="26431"/>
    <cellStyle name="Normal 58 3 3 2 6" xfId="7919"/>
    <cellStyle name="Normal 58 3 3 2 6 2" xfId="20365"/>
    <cellStyle name="Normal 58 3 3 2 6 2 2" xfId="45240"/>
    <cellStyle name="Normal 58 3 3 2 6 3" xfId="32807"/>
    <cellStyle name="Normal 58 3 3 2 7" xfId="11812"/>
    <cellStyle name="Normal 58 3 3 2 7 2" xfId="24246"/>
    <cellStyle name="Normal 58 3 3 2 7 2 2" xfId="49121"/>
    <cellStyle name="Normal 58 3 3 2 7 3" xfId="36688"/>
    <cellStyle name="Normal 58 3 3 2 8" xfId="6889"/>
    <cellStyle name="Normal 58 3 3 2 8 2" xfId="19338"/>
    <cellStyle name="Normal 58 3 3 2 8 2 2" xfId="44213"/>
    <cellStyle name="Normal 58 3 3 2 8 3" xfId="31780"/>
    <cellStyle name="Normal 58 3 3 2 9" xfId="2840"/>
    <cellStyle name="Normal 58 3 3 2 9 2" xfId="15358"/>
    <cellStyle name="Normal 58 3 3 2 9 2 2" xfId="40233"/>
    <cellStyle name="Normal 58 3 3 2 9 3" xfId="27792"/>
    <cellStyle name="Normal 58 3 3 2_Degree data" xfId="2522"/>
    <cellStyle name="Normal 58 3 3 3" xfId="343"/>
    <cellStyle name="Normal 58 3 3 3 2" xfId="1556"/>
    <cellStyle name="Normal 58 3 3 3 2 2" xfId="9196"/>
    <cellStyle name="Normal 58 3 3 3 2 2 2" xfId="21639"/>
    <cellStyle name="Normal 58 3 3 3 2 2 2 2" xfId="46514"/>
    <cellStyle name="Normal 58 3 3 3 2 2 3" xfId="34081"/>
    <cellStyle name="Normal 58 3 3 3 2 3" xfId="4178"/>
    <cellStyle name="Normal 58 3 3 3 2 3 2" xfId="16632"/>
    <cellStyle name="Normal 58 3 3 3 2 3 2 2" xfId="41507"/>
    <cellStyle name="Normal 58 3 3 3 2 3 3" xfId="29074"/>
    <cellStyle name="Normal 58 3 3 3 2 4" xfId="14356"/>
    <cellStyle name="Normal 58 3 3 3 2 4 2" xfId="39231"/>
    <cellStyle name="Normal 58 3 3 3 2 5" xfId="26790"/>
    <cellStyle name="Normal 58 3 3 3 3" xfId="5701"/>
    <cellStyle name="Normal 58 3 3 3 3 2" xfId="10717"/>
    <cellStyle name="Normal 58 3 3 3 3 2 2" xfId="23160"/>
    <cellStyle name="Normal 58 3 3 3 3 2 2 2" xfId="48035"/>
    <cellStyle name="Normal 58 3 3 3 3 2 3" xfId="35602"/>
    <cellStyle name="Normal 58 3 3 3 3 3" xfId="18153"/>
    <cellStyle name="Normal 58 3 3 3 3 3 2" xfId="43028"/>
    <cellStyle name="Normal 58 3 3 3 3 4" xfId="30595"/>
    <cellStyle name="Normal 58 3 3 3 4" xfId="8312"/>
    <cellStyle name="Normal 58 3 3 3 4 2" xfId="20756"/>
    <cellStyle name="Normal 58 3 3 3 4 2 2" xfId="45631"/>
    <cellStyle name="Normal 58 3 3 3 4 3" xfId="33198"/>
    <cellStyle name="Normal 58 3 3 3 5" xfId="12171"/>
    <cellStyle name="Normal 58 3 3 3 5 2" xfId="24605"/>
    <cellStyle name="Normal 58 3 3 3 5 2 2" xfId="49480"/>
    <cellStyle name="Normal 58 3 3 3 5 3" xfId="37047"/>
    <cellStyle name="Normal 58 3 3 3 6" xfId="6789"/>
    <cellStyle name="Normal 58 3 3 3 6 2" xfId="19238"/>
    <cellStyle name="Normal 58 3 3 3 6 2 2" xfId="44113"/>
    <cellStyle name="Normal 58 3 3 3 6 3" xfId="31680"/>
    <cellStyle name="Normal 58 3 3 3 7" xfId="3243"/>
    <cellStyle name="Normal 58 3 3 3 7 2" xfId="15749"/>
    <cellStyle name="Normal 58 3 3 3 7 2 2" xfId="40624"/>
    <cellStyle name="Normal 58 3 3 3 7 3" xfId="28183"/>
    <cellStyle name="Normal 58 3 3 3 8" xfId="13159"/>
    <cellStyle name="Normal 58 3 3 3 8 2" xfId="38034"/>
    <cellStyle name="Normal 58 3 3 3 9" xfId="25593"/>
    <cellStyle name="Normal 58 3 3 4" xfId="703"/>
    <cellStyle name="Normal 58 3 3 4 2" xfId="1904"/>
    <cellStyle name="Normal 58 3 3 4 2 2" xfId="9660"/>
    <cellStyle name="Normal 58 3 3 4 2 2 2" xfId="22103"/>
    <cellStyle name="Normal 58 3 3 4 2 2 2 2" xfId="46978"/>
    <cellStyle name="Normal 58 3 3 4 2 2 3" xfId="34545"/>
    <cellStyle name="Normal 58 3 3 4 2 3" xfId="4642"/>
    <cellStyle name="Normal 58 3 3 4 2 3 2" xfId="17096"/>
    <cellStyle name="Normal 58 3 3 4 2 3 2 2" xfId="41971"/>
    <cellStyle name="Normal 58 3 3 4 2 3 3" xfId="29538"/>
    <cellStyle name="Normal 58 3 3 4 2 4" xfId="14704"/>
    <cellStyle name="Normal 58 3 3 4 2 4 2" xfId="39579"/>
    <cellStyle name="Normal 58 3 3 4 2 5" xfId="27138"/>
    <cellStyle name="Normal 58 3 3 4 3" xfId="6050"/>
    <cellStyle name="Normal 58 3 3 4 3 2" xfId="11065"/>
    <cellStyle name="Normal 58 3 3 4 3 2 2" xfId="23508"/>
    <cellStyle name="Normal 58 3 3 4 3 2 2 2" xfId="48383"/>
    <cellStyle name="Normal 58 3 3 4 3 2 3" xfId="35950"/>
    <cellStyle name="Normal 58 3 3 4 3 3" xfId="18501"/>
    <cellStyle name="Normal 58 3 3 4 3 3 2" xfId="43376"/>
    <cellStyle name="Normal 58 3 3 4 3 4" xfId="30943"/>
    <cellStyle name="Normal 58 3 3 4 4" xfId="8776"/>
    <cellStyle name="Normal 58 3 3 4 4 2" xfId="21220"/>
    <cellStyle name="Normal 58 3 3 4 4 2 2" xfId="46095"/>
    <cellStyle name="Normal 58 3 3 4 4 3" xfId="33662"/>
    <cellStyle name="Normal 58 3 3 4 5" xfId="12519"/>
    <cellStyle name="Normal 58 3 3 4 5 2" xfId="24953"/>
    <cellStyle name="Normal 58 3 3 4 5 2 2" xfId="49828"/>
    <cellStyle name="Normal 58 3 3 4 5 3" xfId="37395"/>
    <cellStyle name="Normal 58 3 3 4 6" xfId="7253"/>
    <cellStyle name="Normal 58 3 3 4 6 2" xfId="19702"/>
    <cellStyle name="Normal 58 3 3 4 6 2 2" xfId="44577"/>
    <cellStyle name="Normal 58 3 3 4 6 3" xfId="32144"/>
    <cellStyle name="Normal 58 3 3 4 7" xfId="3707"/>
    <cellStyle name="Normal 58 3 3 4 7 2" xfId="16213"/>
    <cellStyle name="Normal 58 3 3 4 7 2 2" xfId="41088"/>
    <cellStyle name="Normal 58 3 3 4 7 3" xfId="28647"/>
    <cellStyle name="Normal 58 3 3 4 8" xfId="13506"/>
    <cellStyle name="Normal 58 3 3 4 8 2" xfId="38381"/>
    <cellStyle name="Normal 58 3 3 4 9" xfId="25940"/>
    <cellStyle name="Normal 58 3 3 5" xfId="2261"/>
    <cellStyle name="Normal 58 3 3 5 2" xfId="4888"/>
    <cellStyle name="Normal 58 3 3 5 2 2" xfId="9905"/>
    <cellStyle name="Normal 58 3 3 5 2 2 2" xfId="22348"/>
    <cellStyle name="Normal 58 3 3 5 2 2 2 2" xfId="47223"/>
    <cellStyle name="Normal 58 3 3 5 2 2 3" xfId="34790"/>
    <cellStyle name="Normal 58 3 3 5 2 3" xfId="17341"/>
    <cellStyle name="Normal 58 3 3 5 2 3 2" xfId="42216"/>
    <cellStyle name="Normal 58 3 3 5 2 4" xfId="29783"/>
    <cellStyle name="Normal 58 3 3 5 3" xfId="6286"/>
    <cellStyle name="Normal 58 3 3 5 3 2" xfId="11301"/>
    <cellStyle name="Normal 58 3 3 5 3 2 2" xfId="23744"/>
    <cellStyle name="Normal 58 3 3 5 3 2 2 2" xfId="48619"/>
    <cellStyle name="Normal 58 3 3 5 3 2 3" xfId="36186"/>
    <cellStyle name="Normal 58 3 3 5 3 3" xfId="18737"/>
    <cellStyle name="Normal 58 3 3 5 3 3 2" xfId="43612"/>
    <cellStyle name="Normal 58 3 3 5 3 4" xfId="31179"/>
    <cellStyle name="Normal 58 3 3 5 4" xfId="8093"/>
    <cellStyle name="Normal 58 3 3 5 4 2" xfId="20539"/>
    <cellStyle name="Normal 58 3 3 5 4 2 2" xfId="45414"/>
    <cellStyle name="Normal 58 3 3 5 4 3" xfId="32981"/>
    <cellStyle name="Normal 58 3 3 5 5" xfId="12755"/>
    <cellStyle name="Normal 58 3 3 5 5 2" xfId="25189"/>
    <cellStyle name="Normal 58 3 3 5 5 2 2" xfId="50064"/>
    <cellStyle name="Normal 58 3 3 5 5 3" xfId="37631"/>
    <cellStyle name="Normal 58 3 3 5 6" xfId="7499"/>
    <cellStyle name="Normal 58 3 3 5 6 2" xfId="19947"/>
    <cellStyle name="Normal 58 3 3 5 6 2 2" xfId="44822"/>
    <cellStyle name="Normal 58 3 3 5 6 3" xfId="32389"/>
    <cellStyle name="Normal 58 3 3 5 7" xfId="3023"/>
    <cellStyle name="Normal 58 3 3 5 7 2" xfId="15532"/>
    <cellStyle name="Normal 58 3 3 5 7 2 2" xfId="40407"/>
    <cellStyle name="Normal 58 3 3 5 7 3" xfId="27966"/>
    <cellStyle name="Normal 58 3 3 5 8" xfId="14940"/>
    <cellStyle name="Normal 58 3 3 5 8 2" xfId="39815"/>
    <cellStyle name="Normal 58 3 3 5 9" xfId="27374"/>
    <cellStyle name="Normal 58 3 3 6" xfId="1097"/>
    <cellStyle name="Normal 58 3 3 6 2" xfId="8979"/>
    <cellStyle name="Normal 58 3 3 6 2 2" xfId="21422"/>
    <cellStyle name="Normal 58 3 3 6 2 2 2" xfId="46297"/>
    <cellStyle name="Normal 58 3 3 6 2 3" xfId="33864"/>
    <cellStyle name="Normal 58 3 3 6 3" xfId="3961"/>
    <cellStyle name="Normal 58 3 3 6 3 2" xfId="16415"/>
    <cellStyle name="Normal 58 3 3 6 3 2 2" xfId="41290"/>
    <cellStyle name="Normal 58 3 3 6 3 3" xfId="28857"/>
    <cellStyle name="Normal 58 3 3 6 4" xfId="13897"/>
    <cellStyle name="Normal 58 3 3 6 4 2" xfId="38772"/>
    <cellStyle name="Normal 58 3 3 6 5" xfId="26331"/>
    <cellStyle name="Normal 58 3 3 7" xfId="5242"/>
    <cellStyle name="Normal 58 3 3 7 2" xfId="10258"/>
    <cellStyle name="Normal 58 3 3 7 2 2" xfId="22701"/>
    <cellStyle name="Normal 58 3 3 7 2 2 2" xfId="47576"/>
    <cellStyle name="Normal 58 3 3 7 2 3" xfId="35143"/>
    <cellStyle name="Normal 58 3 3 7 3" xfId="17694"/>
    <cellStyle name="Normal 58 3 3 7 3 2" xfId="42569"/>
    <cellStyle name="Normal 58 3 3 7 4" xfId="30136"/>
    <cellStyle name="Normal 58 3 3 8" xfId="7819"/>
    <cellStyle name="Normal 58 3 3 8 2" xfId="20265"/>
    <cellStyle name="Normal 58 3 3 8 2 2" xfId="45140"/>
    <cellStyle name="Normal 58 3 3 8 3" xfId="32707"/>
    <cellStyle name="Normal 58 3 3 9" xfId="11712"/>
    <cellStyle name="Normal 58 3 3 9 2" xfId="24146"/>
    <cellStyle name="Normal 58 3 3 9 2 2" xfId="49021"/>
    <cellStyle name="Normal 58 3 3 9 3" xfId="36588"/>
    <cellStyle name="Normal 58 3 3_Degree data" xfId="2521"/>
    <cellStyle name="Normal 58 3 4" xfId="264"/>
    <cellStyle name="Normal 58 3 4 10" xfId="6604"/>
    <cellStyle name="Normal 58 3 4 10 2" xfId="19053"/>
    <cellStyle name="Normal 58 3 4 10 2 2" xfId="43928"/>
    <cellStyle name="Normal 58 3 4 10 3" xfId="31495"/>
    <cellStyle name="Normal 58 3 4 11" xfId="2667"/>
    <cellStyle name="Normal 58 3 4 11 2" xfId="15185"/>
    <cellStyle name="Normal 58 3 4 11 2 2" xfId="40060"/>
    <cellStyle name="Normal 58 3 4 11 3" xfId="27619"/>
    <cellStyle name="Normal 58 3 4 12" xfId="13086"/>
    <cellStyle name="Normal 58 3 4 12 2" xfId="37961"/>
    <cellStyle name="Normal 58 3 4 13" xfId="25520"/>
    <cellStyle name="Normal 58 3 4 2" xfId="478"/>
    <cellStyle name="Normal 58 3 4 2 10" xfId="13291"/>
    <cellStyle name="Normal 58 3 4 2 10 2" xfId="38166"/>
    <cellStyle name="Normal 58 3 4 2 11" xfId="25725"/>
    <cellStyle name="Normal 58 3 4 2 2" xfId="837"/>
    <cellStyle name="Normal 58 3 4 2 2 2" xfId="1559"/>
    <cellStyle name="Normal 58 3 4 2 2 2 2" xfId="9663"/>
    <cellStyle name="Normal 58 3 4 2 2 2 2 2" xfId="22106"/>
    <cellStyle name="Normal 58 3 4 2 2 2 2 2 2" xfId="46981"/>
    <cellStyle name="Normal 58 3 4 2 2 2 2 3" xfId="34548"/>
    <cellStyle name="Normal 58 3 4 2 2 2 3" xfId="4645"/>
    <cellStyle name="Normal 58 3 4 2 2 2 3 2" xfId="17099"/>
    <cellStyle name="Normal 58 3 4 2 2 2 3 2 2" xfId="41974"/>
    <cellStyle name="Normal 58 3 4 2 2 2 3 3" xfId="29541"/>
    <cellStyle name="Normal 58 3 4 2 2 2 4" xfId="14359"/>
    <cellStyle name="Normal 58 3 4 2 2 2 4 2" xfId="39234"/>
    <cellStyle name="Normal 58 3 4 2 2 2 5" xfId="26793"/>
    <cellStyle name="Normal 58 3 4 2 2 3" xfId="5704"/>
    <cellStyle name="Normal 58 3 4 2 2 3 2" xfId="10720"/>
    <cellStyle name="Normal 58 3 4 2 2 3 2 2" xfId="23163"/>
    <cellStyle name="Normal 58 3 4 2 2 3 2 2 2" xfId="48038"/>
    <cellStyle name="Normal 58 3 4 2 2 3 2 3" xfId="35605"/>
    <cellStyle name="Normal 58 3 4 2 2 3 3" xfId="18156"/>
    <cellStyle name="Normal 58 3 4 2 2 3 3 2" xfId="43031"/>
    <cellStyle name="Normal 58 3 4 2 2 3 4" xfId="30598"/>
    <cellStyle name="Normal 58 3 4 2 2 4" xfId="8779"/>
    <cellStyle name="Normal 58 3 4 2 2 4 2" xfId="21223"/>
    <cellStyle name="Normal 58 3 4 2 2 4 2 2" xfId="46098"/>
    <cellStyle name="Normal 58 3 4 2 2 4 3" xfId="33665"/>
    <cellStyle name="Normal 58 3 4 2 2 5" xfId="12174"/>
    <cellStyle name="Normal 58 3 4 2 2 5 2" xfId="24608"/>
    <cellStyle name="Normal 58 3 4 2 2 5 2 2" xfId="49483"/>
    <cellStyle name="Normal 58 3 4 2 2 5 3" xfId="37050"/>
    <cellStyle name="Normal 58 3 4 2 2 6" xfId="7256"/>
    <cellStyle name="Normal 58 3 4 2 2 6 2" xfId="19705"/>
    <cellStyle name="Normal 58 3 4 2 2 6 2 2" xfId="44580"/>
    <cellStyle name="Normal 58 3 4 2 2 6 3" xfId="32147"/>
    <cellStyle name="Normal 58 3 4 2 2 7" xfId="3710"/>
    <cellStyle name="Normal 58 3 4 2 2 7 2" xfId="16216"/>
    <cellStyle name="Normal 58 3 4 2 2 7 2 2" xfId="41091"/>
    <cellStyle name="Normal 58 3 4 2 2 7 3" xfId="28650"/>
    <cellStyle name="Normal 58 3 4 2 2 8" xfId="13638"/>
    <cellStyle name="Normal 58 3 4 2 2 8 2" xfId="38513"/>
    <cellStyle name="Normal 58 3 4 2 2 9" xfId="26072"/>
    <cellStyle name="Normal 58 3 4 2 3" xfId="1907"/>
    <cellStyle name="Normal 58 3 4 2 3 2" xfId="5020"/>
    <cellStyle name="Normal 58 3 4 2 3 2 2" xfId="10037"/>
    <cellStyle name="Normal 58 3 4 2 3 2 2 2" xfId="22480"/>
    <cellStyle name="Normal 58 3 4 2 3 2 2 2 2" xfId="47355"/>
    <cellStyle name="Normal 58 3 4 2 3 2 2 3" xfId="34922"/>
    <cellStyle name="Normal 58 3 4 2 3 2 3" xfId="17473"/>
    <cellStyle name="Normal 58 3 4 2 3 2 3 2" xfId="42348"/>
    <cellStyle name="Normal 58 3 4 2 3 2 4" xfId="29915"/>
    <cellStyle name="Normal 58 3 4 2 3 3" xfId="6053"/>
    <cellStyle name="Normal 58 3 4 2 3 3 2" xfId="11068"/>
    <cellStyle name="Normal 58 3 4 2 3 3 2 2" xfId="23511"/>
    <cellStyle name="Normal 58 3 4 2 3 3 2 2 2" xfId="48386"/>
    <cellStyle name="Normal 58 3 4 2 3 3 2 3" xfId="35953"/>
    <cellStyle name="Normal 58 3 4 2 3 3 3" xfId="18504"/>
    <cellStyle name="Normal 58 3 4 2 3 3 3 2" xfId="43379"/>
    <cellStyle name="Normal 58 3 4 2 3 3 4" xfId="30946"/>
    <cellStyle name="Normal 58 3 4 2 3 4" xfId="8444"/>
    <cellStyle name="Normal 58 3 4 2 3 4 2" xfId="20888"/>
    <cellStyle name="Normal 58 3 4 2 3 4 2 2" xfId="45763"/>
    <cellStyle name="Normal 58 3 4 2 3 4 3" xfId="33330"/>
    <cellStyle name="Normal 58 3 4 2 3 5" xfId="12522"/>
    <cellStyle name="Normal 58 3 4 2 3 5 2" xfId="24956"/>
    <cellStyle name="Normal 58 3 4 2 3 5 2 2" xfId="49831"/>
    <cellStyle name="Normal 58 3 4 2 3 5 3" xfId="37398"/>
    <cellStyle name="Normal 58 3 4 2 3 6" xfId="7631"/>
    <cellStyle name="Normal 58 3 4 2 3 6 2" xfId="20079"/>
    <cellStyle name="Normal 58 3 4 2 3 6 2 2" xfId="44954"/>
    <cellStyle name="Normal 58 3 4 2 3 6 3" xfId="32521"/>
    <cellStyle name="Normal 58 3 4 2 3 7" xfId="3375"/>
    <cellStyle name="Normal 58 3 4 2 3 7 2" xfId="15881"/>
    <cellStyle name="Normal 58 3 4 2 3 7 2 2" xfId="40756"/>
    <cellStyle name="Normal 58 3 4 2 3 7 3" xfId="28315"/>
    <cellStyle name="Normal 58 3 4 2 3 8" xfId="14707"/>
    <cellStyle name="Normal 58 3 4 2 3 8 2" xfId="39582"/>
    <cellStyle name="Normal 58 3 4 2 3 9" xfId="27141"/>
    <cellStyle name="Normal 58 3 4 2 4" xfId="2396"/>
    <cellStyle name="Normal 58 3 4 2 4 2" xfId="6418"/>
    <cellStyle name="Normal 58 3 4 2 4 2 2" xfId="11433"/>
    <cellStyle name="Normal 58 3 4 2 4 2 2 2" xfId="23876"/>
    <cellStyle name="Normal 58 3 4 2 4 2 2 2 2" xfId="48751"/>
    <cellStyle name="Normal 58 3 4 2 4 2 2 3" xfId="36318"/>
    <cellStyle name="Normal 58 3 4 2 4 2 3" xfId="18869"/>
    <cellStyle name="Normal 58 3 4 2 4 2 3 2" xfId="43744"/>
    <cellStyle name="Normal 58 3 4 2 4 2 4" xfId="31311"/>
    <cellStyle name="Normal 58 3 4 2 4 3" xfId="12887"/>
    <cellStyle name="Normal 58 3 4 2 4 3 2" xfId="25321"/>
    <cellStyle name="Normal 58 3 4 2 4 3 2 2" xfId="50196"/>
    <cellStyle name="Normal 58 3 4 2 4 3 3" xfId="37763"/>
    <cellStyle name="Normal 58 3 4 2 4 4" xfId="9328"/>
    <cellStyle name="Normal 58 3 4 2 4 4 2" xfId="21771"/>
    <cellStyle name="Normal 58 3 4 2 4 4 2 2" xfId="46646"/>
    <cellStyle name="Normal 58 3 4 2 4 4 3" xfId="34213"/>
    <cellStyle name="Normal 58 3 4 2 4 5" xfId="4310"/>
    <cellStyle name="Normal 58 3 4 2 4 5 2" xfId="16764"/>
    <cellStyle name="Normal 58 3 4 2 4 5 2 2" xfId="41639"/>
    <cellStyle name="Normal 58 3 4 2 4 5 3" xfId="29206"/>
    <cellStyle name="Normal 58 3 4 2 4 6" xfId="15072"/>
    <cellStyle name="Normal 58 3 4 2 4 6 2" xfId="39947"/>
    <cellStyle name="Normal 58 3 4 2 4 7" xfId="27506"/>
    <cellStyle name="Normal 58 3 4 2 5" xfId="1229"/>
    <cellStyle name="Normal 58 3 4 2 5 2" xfId="10390"/>
    <cellStyle name="Normal 58 3 4 2 5 2 2" xfId="22833"/>
    <cellStyle name="Normal 58 3 4 2 5 2 2 2" xfId="47708"/>
    <cellStyle name="Normal 58 3 4 2 5 2 3" xfId="35275"/>
    <cellStyle name="Normal 58 3 4 2 5 3" xfId="5374"/>
    <cellStyle name="Normal 58 3 4 2 5 3 2" xfId="17826"/>
    <cellStyle name="Normal 58 3 4 2 5 3 2 2" xfId="42701"/>
    <cellStyle name="Normal 58 3 4 2 5 3 3" xfId="30268"/>
    <cellStyle name="Normal 58 3 4 2 5 4" xfId="14029"/>
    <cellStyle name="Normal 58 3 4 2 5 4 2" xfId="38904"/>
    <cellStyle name="Normal 58 3 4 2 5 5" xfId="26463"/>
    <cellStyle name="Normal 58 3 4 2 6" xfId="7951"/>
    <cellStyle name="Normal 58 3 4 2 6 2" xfId="20397"/>
    <cellStyle name="Normal 58 3 4 2 6 2 2" xfId="45272"/>
    <cellStyle name="Normal 58 3 4 2 6 3" xfId="32839"/>
    <cellStyle name="Normal 58 3 4 2 7" xfId="11844"/>
    <cellStyle name="Normal 58 3 4 2 7 2" xfId="24278"/>
    <cellStyle name="Normal 58 3 4 2 7 2 2" xfId="49153"/>
    <cellStyle name="Normal 58 3 4 2 7 3" xfId="36720"/>
    <cellStyle name="Normal 58 3 4 2 8" xfId="6921"/>
    <cellStyle name="Normal 58 3 4 2 8 2" xfId="19370"/>
    <cellStyle name="Normal 58 3 4 2 8 2 2" xfId="44245"/>
    <cellStyle name="Normal 58 3 4 2 8 3" xfId="31812"/>
    <cellStyle name="Normal 58 3 4 2 9" xfId="2872"/>
    <cellStyle name="Normal 58 3 4 2 9 2" xfId="15390"/>
    <cellStyle name="Normal 58 3 4 2 9 2 2" xfId="40265"/>
    <cellStyle name="Normal 58 3 4 2 9 3" xfId="27824"/>
    <cellStyle name="Normal 58 3 4 2_Degree data" xfId="2524"/>
    <cellStyle name="Normal 58 3 4 3" xfId="626"/>
    <cellStyle name="Normal 58 3 4 3 2" xfId="1558"/>
    <cellStyle name="Normal 58 3 4 3 2 2" xfId="9123"/>
    <cellStyle name="Normal 58 3 4 3 2 2 2" xfId="21566"/>
    <cellStyle name="Normal 58 3 4 3 2 2 2 2" xfId="46441"/>
    <cellStyle name="Normal 58 3 4 3 2 2 3" xfId="34008"/>
    <cellStyle name="Normal 58 3 4 3 2 3" xfId="4105"/>
    <cellStyle name="Normal 58 3 4 3 2 3 2" xfId="16559"/>
    <cellStyle name="Normal 58 3 4 3 2 3 2 2" xfId="41434"/>
    <cellStyle name="Normal 58 3 4 3 2 3 3" xfId="29001"/>
    <cellStyle name="Normal 58 3 4 3 2 4" xfId="14358"/>
    <cellStyle name="Normal 58 3 4 3 2 4 2" xfId="39233"/>
    <cellStyle name="Normal 58 3 4 3 2 5" xfId="26792"/>
    <cellStyle name="Normal 58 3 4 3 3" xfId="5703"/>
    <cellStyle name="Normal 58 3 4 3 3 2" xfId="10719"/>
    <cellStyle name="Normal 58 3 4 3 3 2 2" xfId="23162"/>
    <cellStyle name="Normal 58 3 4 3 3 2 2 2" xfId="48037"/>
    <cellStyle name="Normal 58 3 4 3 3 2 3" xfId="35604"/>
    <cellStyle name="Normal 58 3 4 3 3 3" xfId="18155"/>
    <cellStyle name="Normal 58 3 4 3 3 3 2" xfId="43030"/>
    <cellStyle name="Normal 58 3 4 3 3 4" xfId="30597"/>
    <cellStyle name="Normal 58 3 4 3 4" xfId="8239"/>
    <cellStyle name="Normal 58 3 4 3 4 2" xfId="20683"/>
    <cellStyle name="Normal 58 3 4 3 4 2 2" xfId="45558"/>
    <cellStyle name="Normal 58 3 4 3 4 3" xfId="33125"/>
    <cellStyle name="Normal 58 3 4 3 5" xfId="12173"/>
    <cellStyle name="Normal 58 3 4 3 5 2" xfId="24607"/>
    <cellStyle name="Normal 58 3 4 3 5 2 2" xfId="49482"/>
    <cellStyle name="Normal 58 3 4 3 5 3" xfId="37049"/>
    <cellStyle name="Normal 58 3 4 3 6" xfId="6716"/>
    <cellStyle name="Normal 58 3 4 3 6 2" xfId="19165"/>
    <cellStyle name="Normal 58 3 4 3 6 2 2" xfId="44040"/>
    <cellStyle name="Normal 58 3 4 3 6 3" xfId="31607"/>
    <cellStyle name="Normal 58 3 4 3 7" xfId="3170"/>
    <cellStyle name="Normal 58 3 4 3 7 2" xfId="15676"/>
    <cellStyle name="Normal 58 3 4 3 7 2 2" xfId="40551"/>
    <cellStyle name="Normal 58 3 4 3 7 3" xfId="28110"/>
    <cellStyle name="Normal 58 3 4 3 8" xfId="13433"/>
    <cellStyle name="Normal 58 3 4 3 8 2" xfId="38308"/>
    <cellStyle name="Normal 58 3 4 3 9" xfId="25867"/>
    <cellStyle name="Normal 58 3 4 4" xfId="1906"/>
    <cellStyle name="Normal 58 3 4 4 2" xfId="4644"/>
    <cellStyle name="Normal 58 3 4 4 2 2" xfId="9662"/>
    <cellStyle name="Normal 58 3 4 4 2 2 2" xfId="22105"/>
    <cellStyle name="Normal 58 3 4 4 2 2 2 2" xfId="46980"/>
    <cellStyle name="Normal 58 3 4 4 2 2 3" xfId="34547"/>
    <cellStyle name="Normal 58 3 4 4 2 3" xfId="17098"/>
    <cellStyle name="Normal 58 3 4 4 2 3 2" xfId="41973"/>
    <cellStyle name="Normal 58 3 4 4 2 4" xfId="29540"/>
    <cellStyle name="Normal 58 3 4 4 3" xfId="6052"/>
    <cellStyle name="Normal 58 3 4 4 3 2" xfId="11067"/>
    <cellStyle name="Normal 58 3 4 4 3 2 2" xfId="23510"/>
    <cellStyle name="Normal 58 3 4 4 3 2 2 2" xfId="48385"/>
    <cellStyle name="Normal 58 3 4 4 3 2 3" xfId="35952"/>
    <cellStyle name="Normal 58 3 4 4 3 3" xfId="18503"/>
    <cellStyle name="Normal 58 3 4 4 3 3 2" xfId="43378"/>
    <cellStyle name="Normal 58 3 4 4 3 4" xfId="30945"/>
    <cellStyle name="Normal 58 3 4 4 4" xfId="8778"/>
    <cellStyle name="Normal 58 3 4 4 4 2" xfId="21222"/>
    <cellStyle name="Normal 58 3 4 4 4 2 2" xfId="46097"/>
    <cellStyle name="Normal 58 3 4 4 4 3" xfId="33664"/>
    <cellStyle name="Normal 58 3 4 4 5" xfId="12521"/>
    <cellStyle name="Normal 58 3 4 4 5 2" xfId="24955"/>
    <cellStyle name="Normal 58 3 4 4 5 2 2" xfId="49830"/>
    <cellStyle name="Normal 58 3 4 4 5 3" xfId="37397"/>
    <cellStyle name="Normal 58 3 4 4 6" xfId="7255"/>
    <cellStyle name="Normal 58 3 4 4 6 2" xfId="19704"/>
    <cellStyle name="Normal 58 3 4 4 6 2 2" xfId="44579"/>
    <cellStyle name="Normal 58 3 4 4 6 3" xfId="32146"/>
    <cellStyle name="Normal 58 3 4 4 7" xfId="3709"/>
    <cellStyle name="Normal 58 3 4 4 7 2" xfId="16215"/>
    <cellStyle name="Normal 58 3 4 4 7 2 2" xfId="41090"/>
    <cellStyle name="Normal 58 3 4 4 7 3" xfId="28649"/>
    <cellStyle name="Normal 58 3 4 4 8" xfId="14706"/>
    <cellStyle name="Normal 58 3 4 4 8 2" xfId="39581"/>
    <cellStyle name="Normal 58 3 4 4 9" xfId="27140"/>
    <cellStyle name="Normal 58 3 4 5" xfId="2182"/>
    <cellStyle name="Normal 58 3 4 5 2" xfId="4815"/>
    <cellStyle name="Normal 58 3 4 5 2 2" xfId="9832"/>
    <cellStyle name="Normal 58 3 4 5 2 2 2" xfId="22275"/>
    <cellStyle name="Normal 58 3 4 5 2 2 2 2" xfId="47150"/>
    <cellStyle name="Normal 58 3 4 5 2 2 3" xfId="34717"/>
    <cellStyle name="Normal 58 3 4 5 2 3" xfId="17268"/>
    <cellStyle name="Normal 58 3 4 5 2 3 2" xfId="42143"/>
    <cellStyle name="Normal 58 3 4 5 2 4" xfId="29710"/>
    <cellStyle name="Normal 58 3 4 5 3" xfId="6213"/>
    <cellStyle name="Normal 58 3 4 5 3 2" xfId="11228"/>
    <cellStyle name="Normal 58 3 4 5 3 2 2" xfId="23671"/>
    <cellStyle name="Normal 58 3 4 5 3 2 2 2" xfId="48546"/>
    <cellStyle name="Normal 58 3 4 5 3 2 3" xfId="36113"/>
    <cellStyle name="Normal 58 3 4 5 3 3" xfId="18664"/>
    <cellStyle name="Normal 58 3 4 5 3 3 2" xfId="43539"/>
    <cellStyle name="Normal 58 3 4 5 3 4" xfId="31106"/>
    <cellStyle name="Normal 58 3 4 5 4" xfId="8125"/>
    <cellStyle name="Normal 58 3 4 5 4 2" xfId="20571"/>
    <cellStyle name="Normal 58 3 4 5 4 2 2" xfId="45446"/>
    <cellStyle name="Normal 58 3 4 5 4 3" xfId="33013"/>
    <cellStyle name="Normal 58 3 4 5 5" xfId="12682"/>
    <cellStyle name="Normal 58 3 4 5 5 2" xfId="25116"/>
    <cellStyle name="Normal 58 3 4 5 5 2 2" xfId="49991"/>
    <cellStyle name="Normal 58 3 4 5 5 3" xfId="37558"/>
    <cellStyle name="Normal 58 3 4 5 6" xfId="7426"/>
    <cellStyle name="Normal 58 3 4 5 6 2" xfId="19874"/>
    <cellStyle name="Normal 58 3 4 5 6 2 2" xfId="44749"/>
    <cellStyle name="Normal 58 3 4 5 6 3" xfId="32316"/>
    <cellStyle name="Normal 58 3 4 5 7" xfId="3055"/>
    <cellStyle name="Normal 58 3 4 5 7 2" xfId="15564"/>
    <cellStyle name="Normal 58 3 4 5 7 2 2" xfId="40439"/>
    <cellStyle name="Normal 58 3 4 5 7 3" xfId="27998"/>
    <cellStyle name="Normal 58 3 4 5 8" xfId="14867"/>
    <cellStyle name="Normal 58 3 4 5 8 2" xfId="39742"/>
    <cellStyle name="Normal 58 3 4 5 9" xfId="27301"/>
    <cellStyle name="Normal 58 3 4 6" xfId="1024"/>
    <cellStyle name="Normal 58 3 4 6 2" xfId="9011"/>
    <cellStyle name="Normal 58 3 4 6 2 2" xfId="21454"/>
    <cellStyle name="Normal 58 3 4 6 2 2 2" xfId="46329"/>
    <cellStyle name="Normal 58 3 4 6 2 3" xfId="33896"/>
    <cellStyle name="Normal 58 3 4 6 3" xfId="3993"/>
    <cellStyle name="Normal 58 3 4 6 3 2" xfId="16447"/>
    <cellStyle name="Normal 58 3 4 6 3 2 2" xfId="41322"/>
    <cellStyle name="Normal 58 3 4 6 3 3" xfId="28889"/>
    <cellStyle name="Normal 58 3 4 6 4" xfId="13824"/>
    <cellStyle name="Normal 58 3 4 6 4 2" xfId="38699"/>
    <cellStyle name="Normal 58 3 4 6 5" xfId="26258"/>
    <cellStyle name="Normal 58 3 4 7" xfId="5169"/>
    <cellStyle name="Normal 58 3 4 7 2" xfId="10185"/>
    <cellStyle name="Normal 58 3 4 7 2 2" xfId="22628"/>
    <cellStyle name="Normal 58 3 4 7 2 2 2" xfId="47503"/>
    <cellStyle name="Normal 58 3 4 7 2 3" xfId="35070"/>
    <cellStyle name="Normal 58 3 4 7 3" xfId="17621"/>
    <cellStyle name="Normal 58 3 4 7 3 2" xfId="42496"/>
    <cellStyle name="Normal 58 3 4 7 4" xfId="30063"/>
    <cellStyle name="Normal 58 3 4 8" xfId="7746"/>
    <cellStyle name="Normal 58 3 4 8 2" xfId="20192"/>
    <cellStyle name="Normal 58 3 4 8 2 2" xfId="45067"/>
    <cellStyle name="Normal 58 3 4 8 3" xfId="32634"/>
    <cellStyle name="Normal 58 3 4 9" xfId="11639"/>
    <cellStyle name="Normal 58 3 4 9 2" xfId="24073"/>
    <cellStyle name="Normal 58 3 4 9 2 2" xfId="48948"/>
    <cellStyle name="Normal 58 3 4 9 3" xfId="36515"/>
    <cellStyle name="Normal 58 3 4_Degree data" xfId="2523"/>
    <cellStyle name="Normal 58 3 5" xfId="370"/>
    <cellStyle name="Normal 58 3 5 10" xfId="13186"/>
    <cellStyle name="Normal 58 3 5 10 2" xfId="38061"/>
    <cellStyle name="Normal 58 3 5 11" xfId="25620"/>
    <cellStyle name="Normal 58 3 5 2" xfId="730"/>
    <cellStyle name="Normal 58 3 5 2 2" xfId="1560"/>
    <cellStyle name="Normal 58 3 5 2 2 2" xfId="9664"/>
    <cellStyle name="Normal 58 3 5 2 2 2 2" xfId="22107"/>
    <cellStyle name="Normal 58 3 5 2 2 2 2 2" xfId="46982"/>
    <cellStyle name="Normal 58 3 5 2 2 2 3" xfId="34549"/>
    <cellStyle name="Normal 58 3 5 2 2 3" xfId="4646"/>
    <cellStyle name="Normal 58 3 5 2 2 3 2" xfId="17100"/>
    <cellStyle name="Normal 58 3 5 2 2 3 2 2" xfId="41975"/>
    <cellStyle name="Normal 58 3 5 2 2 3 3" xfId="29542"/>
    <cellStyle name="Normal 58 3 5 2 2 4" xfId="14360"/>
    <cellStyle name="Normal 58 3 5 2 2 4 2" xfId="39235"/>
    <cellStyle name="Normal 58 3 5 2 2 5" xfId="26794"/>
    <cellStyle name="Normal 58 3 5 2 3" xfId="5705"/>
    <cellStyle name="Normal 58 3 5 2 3 2" xfId="10721"/>
    <cellStyle name="Normal 58 3 5 2 3 2 2" xfId="23164"/>
    <cellStyle name="Normal 58 3 5 2 3 2 2 2" xfId="48039"/>
    <cellStyle name="Normal 58 3 5 2 3 2 3" xfId="35606"/>
    <cellStyle name="Normal 58 3 5 2 3 3" xfId="18157"/>
    <cellStyle name="Normal 58 3 5 2 3 3 2" xfId="43032"/>
    <cellStyle name="Normal 58 3 5 2 3 4" xfId="30599"/>
    <cellStyle name="Normal 58 3 5 2 4" xfId="8780"/>
    <cellStyle name="Normal 58 3 5 2 4 2" xfId="21224"/>
    <cellStyle name="Normal 58 3 5 2 4 2 2" xfId="46099"/>
    <cellStyle name="Normal 58 3 5 2 4 3" xfId="33666"/>
    <cellStyle name="Normal 58 3 5 2 5" xfId="12175"/>
    <cellStyle name="Normal 58 3 5 2 5 2" xfId="24609"/>
    <cellStyle name="Normal 58 3 5 2 5 2 2" xfId="49484"/>
    <cellStyle name="Normal 58 3 5 2 5 3" xfId="37051"/>
    <cellStyle name="Normal 58 3 5 2 6" xfId="7257"/>
    <cellStyle name="Normal 58 3 5 2 6 2" xfId="19706"/>
    <cellStyle name="Normal 58 3 5 2 6 2 2" xfId="44581"/>
    <cellStyle name="Normal 58 3 5 2 6 3" xfId="32148"/>
    <cellStyle name="Normal 58 3 5 2 7" xfId="3711"/>
    <cellStyle name="Normal 58 3 5 2 7 2" xfId="16217"/>
    <cellStyle name="Normal 58 3 5 2 7 2 2" xfId="41092"/>
    <cellStyle name="Normal 58 3 5 2 7 3" xfId="28651"/>
    <cellStyle name="Normal 58 3 5 2 8" xfId="13533"/>
    <cellStyle name="Normal 58 3 5 2 8 2" xfId="38408"/>
    <cellStyle name="Normal 58 3 5 2 9" xfId="25967"/>
    <cellStyle name="Normal 58 3 5 3" xfId="1908"/>
    <cellStyle name="Normal 58 3 5 3 2" xfId="4915"/>
    <cellStyle name="Normal 58 3 5 3 2 2" xfId="9932"/>
    <cellStyle name="Normal 58 3 5 3 2 2 2" xfId="22375"/>
    <cellStyle name="Normal 58 3 5 3 2 2 2 2" xfId="47250"/>
    <cellStyle name="Normal 58 3 5 3 2 2 3" xfId="34817"/>
    <cellStyle name="Normal 58 3 5 3 2 3" xfId="17368"/>
    <cellStyle name="Normal 58 3 5 3 2 3 2" xfId="42243"/>
    <cellStyle name="Normal 58 3 5 3 2 4" xfId="29810"/>
    <cellStyle name="Normal 58 3 5 3 3" xfId="6054"/>
    <cellStyle name="Normal 58 3 5 3 3 2" xfId="11069"/>
    <cellStyle name="Normal 58 3 5 3 3 2 2" xfId="23512"/>
    <cellStyle name="Normal 58 3 5 3 3 2 2 2" xfId="48387"/>
    <cellStyle name="Normal 58 3 5 3 3 2 3" xfId="35954"/>
    <cellStyle name="Normal 58 3 5 3 3 3" xfId="18505"/>
    <cellStyle name="Normal 58 3 5 3 3 3 2" xfId="43380"/>
    <cellStyle name="Normal 58 3 5 3 3 4" xfId="30947"/>
    <cellStyle name="Normal 58 3 5 3 4" xfId="8339"/>
    <cellStyle name="Normal 58 3 5 3 4 2" xfId="20783"/>
    <cellStyle name="Normal 58 3 5 3 4 2 2" xfId="45658"/>
    <cellStyle name="Normal 58 3 5 3 4 3" xfId="33225"/>
    <cellStyle name="Normal 58 3 5 3 5" xfId="12523"/>
    <cellStyle name="Normal 58 3 5 3 5 2" xfId="24957"/>
    <cellStyle name="Normal 58 3 5 3 5 2 2" xfId="49832"/>
    <cellStyle name="Normal 58 3 5 3 5 3" xfId="37399"/>
    <cellStyle name="Normal 58 3 5 3 6" xfId="7526"/>
    <cellStyle name="Normal 58 3 5 3 6 2" xfId="19974"/>
    <cellStyle name="Normal 58 3 5 3 6 2 2" xfId="44849"/>
    <cellStyle name="Normal 58 3 5 3 6 3" xfId="32416"/>
    <cellStyle name="Normal 58 3 5 3 7" xfId="3270"/>
    <cellStyle name="Normal 58 3 5 3 7 2" xfId="15776"/>
    <cellStyle name="Normal 58 3 5 3 7 2 2" xfId="40651"/>
    <cellStyle name="Normal 58 3 5 3 7 3" xfId="28210"/>
    <cellStyle name="Normal 58 3 5 3 8" xfId="14708"/>
    <cellStyle name="Normal 58 3 5 3 8 2" xfId="39583"/>
    <cellStyle name="Normal 58 3 5 3 9" xfId="27142"/>
    <cellStyle name="Normal 58 3 5 4" xfId="2288"/>
    <cellStyle name="Normal 58 3 5 4 2" xfId="6313"/>
    <cellStyle name="Normal 58 3 5 4 2 2" xfId="11328"/>
    <cellStyle name="Normal 58 3 5 4 2 2 2" xfId="23771"/>
    <cellStyle name="Normal 58 3 5 4 2 2 2 2" xfId="48646"/>
    <cellStyle name="Normal 58 3 5 4 2 2 3" xfId="36213"/>
    <cellStyle name="Normal 58 3 5 4 2 3" xfId="18764"/>
    <cellStyle name="Normal 58 3 5 4 2 3 2" xfId="43639"/>
    <cellStyle name="Normal 58 3 5 4 2 4" xfId="31206"/>
    <cellStyle name="Normal 58 3 5 4 3" xfId="12782"/>
    <cellStyle name="Normal 58 3 5 4 3 2" xfId="25216"/>
    <cellStyle name="Normal 58 3 5 4 3 2 2" xfId="50091"/>
    <cellStyle name="Normal 58 3 5 4 3 3" xfId="37658"/>
    <cellStyle name="Normal 58 3 5 4 4" xfId="9223"/>
    <cellStyle name="Normal 58 3 5 4 4 2" xfId="21666"/>
    <cellStyle name="Normal 58 3 5 4 4 2 2" xfId="46541"/>
    <cellStyle name="Normal 58 3 5 4 4 3" xfId="34108"/>
    <cellStyle name="Normal 58 3 5 4 5" xfId="4205"/>
    <cellStyle name="Normal 58 3 5 4 5 2" xfId="16659"/>
    <cellStyle name="Normal 58 3 5 4 5 2 2" xfId="41534"/>
    <cellStyle name="Normal 58 3 5 4 5 3" xfId="29101"/>
    <cellStyle name="Normal 58 3 5 4 6" xfId="14967"/>
    <cellStyle name="Normal 58 3 5 4 6 2" xfId="39842"/>
    <cellStyle name="Normal 58 3 5 4 7" xfId="27401"/>
    <cellStyle name="Normal 58 3 5 5" xfId="1124"/>
    <cellStyle name="Normal 58 3 5 5 2" xfId="10285"/>
    <cellStyle name="Normal 58 3 5 5 2 2" xfId="22728"/>
    <cellStyle name="Normal 58 3 5 5 2 2 2" xfId="47603"/>
    <cellStyle name="Normal 58 3 5 5 2 3" xfId="35170"/>
    <cellStyle name="Normal 58 3 5 5 3" xfId="5269"/>
    <cellStyle name="Normal 58 3 5 5 3 2" xfId="17721"/>
    <cellStyle name="Normal 58 3 5 5 3 2 2" xfId="42596"/>
    <cellStyle name="Normal 58 3 5 5 3 3" xfId="30163"/>
    <cellStyle name="Normal 58 3 5 5 4" xfId="13924"/>
    <cellStyle name="Normal 58 3 5 5 4 2" xfId="38799"/>
    <cellStyle name="Normal 58 3 5 5 5" xfId="26358"/>
    <cellStyle name="Normal 58 3 5 6" xfId="7846"/>
    <cellStyle name="Normal 58 3 5 6 2" xfId="20292"/>
    <cellStyle name="Normal 58 3 5 6 2 2" xfId="45167"/>
    <cellStyle name="Normal 58 3 5 6 3" xfId="32734"/>
    <cellStyle name="Normal 58 3 5 7" xfId="11739"/>
    <cellStyle name="Normal 58 3 5 7 2" xfId="24173"/>
    <cellStyle name="Normal 58 3 5 7 2 2" xfId="49048"/>
    <cellStyle name="Normal 58 3 5 7 3" xfId="36615"/>
    <cellStyle name="Normal 58 3 5 8" xfId="6816"/>
    <cellStyle name="Normal 58 3 5 8 2" xfId="19265"/>
    <cellStyle name="Normal 58 3 5 8 2 2" xfId="44140"/>
    <cellStyle name="Normal 58 3 5 8 3" xfId="31707"/>
    <cellStyle name="Normal 58 3 5 9" xfId="2767"/>
    <cellStyle name="Normal 58 3 5 9 2" xfId="15285"/>
    <cellStyle name="Normal 58 3 5 9 2 2" xfId="40160"/>
    <cellStyle name="Normal 58 3 5 9 3" xfId="27719"/>
    <cellStyle name="Normal 58 3 5_Degree data" xfId="2525"/>
    <cellStyle name="Normal 58 3 6" xfId="204"/>
    <cellStyle name="Normal 58 3 6 10" xfId="13034"/>
    <cellStyle name="Normal 58 3 6 10 2" xfId="37909"/>
    <cellStyle name="Normal 58 3 6 11" xfId="25468"/>
    <cellStyle name="Normal 58 3 6 2" xfId="571"/>
    <cellStyle name="Normal 58 3 6 2 2" xfId="1561"/>
    <cellStyle name="Normal 58 3 6 2 2 2" xfId="9665"/>
    <cellStyle name="Normal 58 3 6 2 2 2 2" xfId="22108"/>
    <cellStyle name="Normal 58 3 6 2 2 2 2 2" xfId="46983"/>
    <cellStyle name="Normal 58 3 6 2 2 2 3" xfId="34550"/>
    <cellStyle name="Normal 58 3 6 2 2 3" xfId="4647"/>
    <cellStyle name="Normal 58 3 6 2 2 3 2" xfId="17101"/>
    <cellStyle name="Normal 58 3 6 2 2 3 2 2" xfId="41976"/>
    <cellStyle name="Normal 58 3 6 2 2 3 3" xfId="29543"/>
    <cellStyle name="Normal 58 3 6 2 2 4" xfId="14361"/>
    <cellStyle name="Normal 58 3 6 2 2 4 2" xfId="39236"/>
    <cellStyle name="Normal 58 3 6 2 2 5" xfId="26795"/>
    <cellStyle name="Normal 58 3 6 2 3" xfId="5706"/>
    <cellStyle name="Normal 58 3 6 2 3 2" xfId="10722"/>
    <cellStyle name="Normal 58 3 6 2 3 2 2" xfId="23165"/>
    <cellStyle name="Normal 58 3 6 2 3 2 2 2" xfId="48040"/>
    <cellStyle name="Normal 58 3 6 2 3 2 3" xfId="35607"/>
    <cellStyle name="Normal 58 3 6 2 3 3" xfId="18158"/>
    <cellStyle name="Normal 58 3 6 2 3 3 2" xfId="43033"/>
    <cellStyle name="Normal 58 3 6 2 3 4" xfId="30600"/>
    <cellStyle name="Normal 58 3 6 2 4" xfId="8781"/>
    <cellStyle name="Normal 58 3 6 2 4 2" xfId="21225"/>
    <cellStyle name="Normal 58 3 6 2 4 2 2" xfId="46100"/>
    <cellStyle name="Normal 58 3 6 2 4 3" xfId="33667"/>
    <cellStyle name="Normal 58 3 6 2 5" xfId="12176"/>
    <cellStyle name="Normal 58 3 6 2 5 2" xfId="24610"/>
    <cellStyle name="Normal 58 3 6 2 5 2 2" xfId="49485"/>
    <cellStyle name="Normal 58 3 6 2 5 3" xfId="37052"/>
    <cellStyle name="Normal 58 3 6 2 6" xfId="7258"/>
    <cellStyle name="Normal 58 3 6 2 6 2" xfId="19707"/>
    <cellStyle name="Normal 58 3 6 2 6 2 2" xfId="44582"/>
    <cellStyle name="Normal 58 3 6 2 6 3" xfId="32149"/>
    <cellStyle name="Normal 58 3 6 2 7" xfId="3712"/>
    <cellStyle name="Normal 58 3 6 2 7 2" xfId="16218"/>
    <cellStyle name="Normal 58 3 6 2 7 2 2" xfId="41093"/>
    <cellStyle name="Normal 58 3 6 2 7 3" xfId="28652"/>
    <cellStyle name="Normal 58 3 6 2 8" xfId="13381"/>
    <cellStyle name="Normal 58 3 6 2 8 2" xfId="38256"/>
    <cellStyle name="Normal 58 3 6 2 9" xfId="25815"/>
    <cellStyle name="Normal 58 3 6 3" xfId="1909"/>
    <cellStyle name="Normal 58 3 6 3 2" xfId="4763"/>
    <cellStyle name="Normal 58 3 6 3 2 2" xfId="9780"/>
    <cellStyle name="Normal 58 3 6 3 2 2 2" xfId="22223"/>
    <cellStyle name="Normal 58 3 6 3 2 2 2 2" xfId="47098"/>
    <cellStyle name="Normal 58 3 6 3 2 2 3" xfId="34665"/>
    <cellStyle name="Normal 58 3 6 3 2 3" xfId="17216"/>
    <cellStyle name="Normal 58 3 6 3 2 3 2" xfId="42091"/>
    <cellStyle name="Normal 58 3 6 3 2 4" xfId="29658"/>
    <cellStyle name="Normal 58 3 6 3 3" xfId="6055"/>
    <cellStyle name="Normal 58 3 6 3 3 2" xfId="11070"/>
    <cellStyle name="Normal 58 3 6 3 3 2 2" xfId="23513"/>
    <cellStyle name="Normal 58 3 6 3 3 2 2 2" xfId="48388"/>
    <cellStyle name="Normal 58 3 6 3 3 2 3" xfId="35955"/>
    <cellStyle name="Normal 58 3 6 3 3 3" xfId="18506"/>
    <cellStyle name="Normal 58 3 6 3 3 3 2" xfId="43381"/>
    <cellStyle name="Normal 58 3 6 3 3 4" xfId="30948"/>
    <cellStyle name="Normal 58 3 6 3 4" xfId="8885"/>
    <cellStyle name="Normal 58 3 6 3 4 2" xfId="21328"/>
    <cellStyle name="Normal 58 3 6 3 4 2 2" xfId="46203"/>
    <cellStyle name="Normal 58 3 6 3 4 3" xfId="33770"/>
    <cellStyle name="Normal 58 3 6 3 5" xfId="12524"/>
    <cellStyle name="Normal 58 3 6 3 5 2" xfId="24958"/>
    <cellStyle name="Normal 58 3 6 3 5 2 2" xfId="49833"/>
    <cellStyle name="Normal 58 3 6 3 5 3" xfId="37400"/>
    <cellStyle name="Normal 58 3 6 3 6" xfId="7374"/>
    <cellStyle name="Normal 58 3 6 3 6 2" xfId="19822"/>
    <cellStyle name="Normal 58 3 6 3 6 2 2" xfId="44697"/>
    <cellStyle name="Normal 58 3 6 3 6 3" xfId="32264"/>
    <cellStyle name="Normal 58 3 6 3 7" xfId="3867"/>
    <cellStyle name="Normal 58 3 6 3 7 2" xfId="16321"/>
    <cellStyle name="Normal 58 3 6 3 7 2 2" xfId="41196"/>
    <cellStyle name="Normal 58 3 6 3 7 3" xfId="28763"/>
    <cellStyle name="Normal 58 3 6 3 8" xfId="14709"/>
    <cellStyle name="Normal 58 3 6 3 8 2" xfId="39584"/>
    <cellStyle name="Normal 58 3 6 3 9" xfId="27143"/>
    <cellStyle name="Normal 58 3 6 4" xfId="2122"/>
    <cellStyle name="Normal 58 3 6 4 2" xfId="6161"/>
    <cellStyle name="Normal 58 3 6 4 2 2" xfId="11176"/>
    <cellStyle name="Normal 58 3 6 4 2 2 2" xfId="23619"/>
    <cellStyle name="Normal 58 3 6 4 2 2 2 2" xfId="48494"/>
    <cellStyle name="Normal 58 3 6 4 2 2 3" xfId="36061"/>
    <cellStyle name="Normal 58 3 6 4 2 3" xfId="18612"/>
    <cellStyle name="Normal 58 3 6 4 2 3 2" xfId="43487"/>
    <cellStyle name="Normal 58 3 6 4 2 4" xfId="31054"/>
    <cellStyle name="Normal 58 3 6 4 3" xfId="12630"/>
    <cellStyle name="Normal 58 3 6 4 3 2" xfId="25064"/>
    <cellStyle name="Normal 58 3 6 4 3 2 2" xfId="49939"/>
    <cellStyle name="Normal 58 3 6 4 3 3" xfId="37506"/>
    <cellStyle name="Normal 58 3 6 4 4" xfId="9071"/>
    <cellStyle name="Normal 58 3 6 4 4 2" xfId="21514"/>
    <cellStyle name="Normal 58 3 6 4 4 2 2" xfId="46389"/>
    <cellStyle name="Normal 58 3 6 4 4 3" xfId="33956"/>
    <cellStyle name="Normal 58 3 6 4 5" xfId="4053"/>
    <cellStyle name="Normal 58 3 6 4 5 2" xfId="16507"/>
    <cellStyle name="Normal 58 3 6 4 5 2 2" xfId="41382"/>
    <cellStyle name="Normal 58 3 6 4 5 3" xfId="28949"/>
    <cellStyle name="Normal 58 3 6 4 6" xfId="14815"/>
    <cellStyle name="Normal 58 3 6 4 6 2" xfId="39690"/>
    <cellStyle name="Normal 58 3 6 4 7" xfId="27249"/>
    <cellStyle name="Normal 58 3 6 5" xfId="972"/>
    <cellStyle name="Normal 58 3 6 5 2" xfId="10131"/>
    <cellStyle name="Normal 58 3 6 5 2 2" xfId="22574"/>
    <cellStyle name="Normal 58 3 6 5 2 2 2" xfId="47449"/>
    <cellStyle name="Normal 58 3 6 5 2 3" xfId="35016"/>
    <cellStyle name="Normal 58 3 6 5 3" xfId="5115"/>
    <cellStyle name="Normal 58 3 6 5 3 2" xfId="17567"/>
    <cellStyle name="Normal 58 3 6 5 3 2 2" xfId="42442"/>
    <cellStyle name="Normal 58 3 6 5 3 3" xfId="30009"/>
    <cellStyle name="Normal 58 3 6 5 4" xfId="13772"/>
    <cellStyle name="Normal 58 3 6 5 4 2" xfId="38647"/>
    <cellStyle name="Normal 58 3 6 5 5" xfId="26206"/>
    <cellStyle name="Normal 58 3 6 6" xfId="8187"/>
    <cellStyle name="Normal 58 3 6 6 2" xfId="20631"/>
    <cellStyle name="Normal 58 3 6 6 2 2" xfId="45506"/>
    <cellStyle name="Normal 58 3 6 6 3" xfId="33073"/>
    <cellStyle name="Normal 58 3 6 7" xfId="11587"/>
    <cellStyle name="Normal 58 3 6 7 2" xfId="24021"/>
    <cellStyle name="Normal 58 3 6 7 2 2" xfId="48896"/>
    <cellStyle name="Normal 58 3 6 7 3" xfId="36463"/>
    <cellStyle name="Normal 58 3 6 8" xfId="6664"/>
    <cellStyle name="Normal 58 3 6 8 2" xfId="19113"/>
    <cellStyle name="Normal 58 3 6 8 2 2" xfId="43988"/>
    <cellStyle name="Normal 58 3 6 8 3" xfId="31555"/>
    <cellStyle name="Normal 58 3 6 9" xfId="3118"/>
    <cellStyle name="Normal 58 3 6 9 2" xfId="15624"/>
    <cellStyle name="Normal 58 3 6 9 2 2" xfId="40499"/>
    <cellStyle name="Normal 58 3 6 9 3" xfId="28058"/>
    <cellStyle name="Normal 58 3 6_Degree data" xfId="2526"/>
    <cellStyle name="Normal 58 3 7" xfId="551"/>
    <cellStyle name="Normal 58 3 7 2" xfId="1550"/>
    <cellStyle name="Normal 58 3 7 2 2" xfId="9654"/>
    <cellStyle name="Normal 58 3 7 2 2 2" xfId="22097"/>
    <cellStyle name="Normal 58 3 7 2 2 2 2" xfId="46972"/>
    <cellStyle name="Normal 58 3 7 2 2 3" xfId="34539"/>
    <cellStyle name="Normal 58 3 7 2 3" xfId="4636"/>
    <cellStyle name="Normal 58 3 7 2 3 2" xfId="17090"/>
    <cellStyle name="Normal 58 3 7 2 3 2 2" xfId="41965"/>
    <cellStyle name="Normal 58 3 7 2 3 3" xfId="29532"/>
    <cellStyle name="Normal 58 3 7 2 4" xfId="14350"/>
    <cellStyle name="Normal 58 3 7 2 4 2" xfId="39225"/>
    <cellStyle name="Normal 58 3 7 2 5" xfId="26784"/>
    <cellStyle name="Normal 58 3 7 3" xfId="5695"/>
    <cellStyle name="Normal 58 3 7 3 2" xfId="10711"/>
    <cellStyle name="Normal 58 3 7 3 2 2" xfId="23154"/>
    <cellStyle name="Normal 58 3 7 3 2 2 2" xfId="48029"/>
    <cellStyle name="Normal 58 3 7 3 2 3" xfId="35596"/>
    <cellStyle name="Normal 58 3 7 3 3" xfId="18147"/>
    <cellStyle name="Normal 58 3 7 3 3 2" xfId="43022"/>
    <cellStyle name="Normal 58 3 7 3 4" xfId="30589"/>
    <cellStyle name="Normal 58 3 7 4" xfId="8770"/>
    <cellStyle name="Normal 58 3 7 4 2" xfId="21214"/>
    <cellStyle name="Normal 58 3 7 4 2 2" xfId="46089"/>
    <cellStyle name="Normal 58 3 7 4 3" xfId="33656"/>
    <cellStyle name="Normal 58 3 7 5" xfId="12165"/>
    <cellStyle name="Normal 58 3 7 5 2" xfId="24599"/>
    <cellStyle name="Normal 58 3 7 5 2 2" xfId="49474"/>
    <cellStyle name="Normal 58 3 7 5 3" xfId="37041"/>
    <cellStyle name="Normal 58 3 7 6" xfId="7247"/>
    <cellStyle name="Normal 58 3 7 6 2" xfId="19696"/>
    <cellStyle name="Normal 58 3 7 6 2 2" xfId="44571"/>
    <cellStyle name="Normal 58 3 7 6 3" xfId="32138"/>
    <cellStyle name="Normal 58 3 7 7" xfId="3701"/>
    <cellStyle name="Normal 58 3 7 7 2" xfId="16207"/>
    <cellStyle name="Normal 58 3 7 7 2 2" xfId="41082"/>
    <cellStyle name="Normal 58 3 7 7 3" xfId="28641"/>
    <cellStyle name="Normal 58 3 7 8" xfId="13361"/>
    <cellStyle name="Normal 58 3 7 8 2" xfId="38236"/>
    <cellStyle name="Normal 58 3 7 9" xfId="25795"/>
    <cellStyle name="Normal 58 3 8" xfId="1898"/>
    <cellStyle name="Normal 58 3 8 2" xfId="4743"/>
    <cellStyle name="Normal 58 3 8 2 2" xfId="9760"/>
    <cellStyle name="Normal 58 3 8 2 2 2" xfId="22203"/>
    <cellStyle name="Normal 58 3 8 2 2 2 2" xfId="47078"/>
    <cellStyle name="Normal 58 3 8 2 2 3" xfId="34645"/>
    <cellStyle name="Normal 58 3 8 2 3" xfId="17196"/>
    <cellStyle name="Normal 58 3 8 2 3 2" xfId="42071"/>
    <cellStyle name="Normal 58 3 8 2 4" xfId="29638"/>
    <cellStyle name="Normal 58 3 8 3" xfId="6044"/>
    <cellStyle name="Normal 58 3 8 3 2" xfId="11059"/>
    <cellStyle name="Normal 58 3 8 3 2 2" xfId="23502"/>
    <cellStyle name="Normal 58 3 8 3 2 2 2" xfId="48377"/>
    <cellStyle name="Normal 58 3 8 3 2 3" xfId="35944"/>
    <cellStyle name="Normal 58 3 8 3 3" xfId="18495"/>
    <cellStyle name="Normal 58 3 8 3 3 2" xfId="43370"/>
    <cellStyle name="Normal 58 3 8 3 4" xfId="30937"/>
    <cellStyle name="Normal 58 3 8 4" xfId="8019"/>
    <cellStyle name="Normal 58 3 8 4 2" xfId="20465"/>
    <cellStyle name="Normal 58 3 8 4 2 2" xfId="45340"/>
    <cellStyle name="Normal 58 3 8 4 3" xfId="32907"/>
    <cellStyle name="Normal 58 3 8 5" xfId="12513"/>
    <cellStyle name="Normal 58 3 8 5 2" xfId="24947"/>
    <cellStyle name="Normal 58 3 8 5 2 2" xfId="49822"/>
    <cellStyle name="Normal 58 3 8 5 3" xfId="37389"/>
    <cellStyle name="Normal 58 3 8 6" xfId="7354"/>
    <cellStyle name="Normal 58 3 8 6 2" xfId="19802"/>
    <cellStyle name="Normal 58 3 8 6 2 2" xfId="44677"/>
    <cellStyle name="Normal 58 3 8 6 3" xfId="32244"/>
    <cellStyle name="Normal 58 3 8 7" xfId="2943"/>
    <cellStyle name="Normal 58 3 8 7 2" xfId="15458"/>
    <cellStyle name="Normal 58 3 8 7 2 2" xfId="40333"/>
    <cellStyle name="Normal 58 3 8 7 3" xfId="27892"/>
    <cellStyle name="Normal 58 3 8 8" xfId="14698"/>
    <cellStyle name="Normal 58 3 8 8 2" xfId="39573"/>
    <cellStyle name="Normal 58 3 8 9" xfId="27132"/>
    <cellStyle name="Normal 58 3 9" xfId="2100"/>
    <cellStyle name="Normal 58 3 9 2" xfId="6141"/>
    <cellStyle name="Normal 58 3 9 2 2" xfId="11156"/>
    <cellStyle name="Normal 58 3 9 2 2 2" xfId="23599"/>
    <cellStyle name="Normal 58 3 9 2 2 2 2" xfId="48474"/>
    <cellStyle name="Normal 58 3 9 2 2 3" xfId="36041"/>
    <cellStyle name="Normal 58 3 9 2 3" xfId="18592"/>
    <cellStyle name="Normal 58 3 9 2 3 2" xfId="43467"/>
    <cellStyle name="Normal 58 3 9 2 4" xfId="31034"/>
    <cellStyle name="Normal 58 3 9 3" xfId="12610"/>
    <cellStyle name="Normal 58 3 9 3 2" xfId="25044"/>
    <cellStyle name="Normal 58 3 9 3 2 2" xfId="49919"/>
    <cellStyle name="Normal 58 3 9 3 3" xfId="37486"/>
    <cellStyle name="Normal 58 3 9 4" xfId="8905"/>
    <cellStyle name="Normal 58 3 9 4 2" xfId="21348"/>
    <cellStyle name="Normal 58 3 9 4 2 2" xfId="46223"/>
    <cellStyle name="Normal 58 3 9 4 3" xfId="33790"/>
    <cellStyle name="Normal 58 3 9 5" xfId="3887"/>
    <cellStyle name="Normal 58 3 9 5 2" xfId="16341"/>
    <cellStyle name="Normal 58 3 9 5 2 2" xfId="41216"/>
    <cellStyle name="Normal 58 3 9 5 3" xfId="28783"/>
    <cellStyle name="Normal 58 3 9 6" xfId="14795"/>
    <cellStyle name="Normal 58 3 9 6 2" xfId="39670"/>
    <cellStyle name="Normal 58 3 9 7" xfId="27229"/>
    <cellStyle name="Normal 58 3_Degree data" xfId="2515"/>
    <cellStyle name="Normal 58 4" xfId="99"/>
    <cellStyle name="Normal 58 4 10" xfId="947"/>
    <cellStyle name="Normal 58 4 10 2" xfId="11562"/>
    <cellStyle name="Normal 58 4 10 2 2" xfId="23996"/>
    <cellStyle name="Normal 58 4 10 2 2 2" xfId="48871"/>
    <cellStyle name="Normal 58 4 10 2 3" xfId="36438"/>
    <cellStyle name="Normal 58 4 10 3" xfId="10106"/>
    <cellStyle name="Normal 58 4 10 3 2" xfId="22549"/>
    <cellStyle name="Normal 58 4 10 3 2 2" xfId="47424"/>
    <cellStyle name="Normal 58 4 10 3 3" xfId="34991"/>
    <cellStyle name="Normal 58 4 10 4" xfId="5090"/>
    <cellStyle name="Normal 58 4 10 4 2" xfId="17542"/>
    <cellStyle name="Normal 58 4 10 4 2 2" xfId="42417"/>
    <cellStyle name="Normal 58 4 10 4 3" xfId="29984"/>
    <cellStyle name="Normal 58 4 10 5" xfId="13747"/>
    <cellStyle name="Normal 58 4 10 5 2" xfId="38622"/>
    <cellStyle name="Normal 58 4 10 6" xfId="26181"/>
    <cellStyle name="Normal 58 4 11" xfId="917"/>
    <cellStyle name="Normal 58 4 11 2" xfId="7712"/>
    <cellStyle name="Normal 58 4 11 2 2" xfId="20158"/>
    <cellStyle name="Normal 58 4 11 2 2 2" xfId="45033"/>
    <cellStyle name="Normal 58 4 11 2 3" xfId="32600"/>
    <cellStyle name="Normal 58 4 11 3" xfId="13717"/>
    <cellStyle name="Normal 58 4 11 3 2" xfId="38592"/>
    <cellStyle name="Normal 58 4 11 4" xfId="26151"/>
    <cellStyle name="Normal 58 4 12" xfId="11532"/>
    <cellStyle name="Normal 58 4 12 2" xfId="23966"/>
    <cellStyle name="Normal 58 4 12 2 2" xfId="48841"/>
    <cellStyle name="Normal 58 4 12 3" xfId="36408"/>
    <cellStyle name="Normal 58 4 13" xfId="6510"/>
    <cellStyle name="Normal 58 4 13 2" xfId="18959"/>
    <cellStyle name="Normal 58 4 13 2 2" xfId="43834"/>
    <cellStyle name="Normal 58 4 13 3" xfId="31401"/>
    <cellStyle name="Normal 58 4 14" xfId="2632"/>
    <cellStyle name="Normal 58 4 14 2" xfId="15151"/>
    <cellStyle name="Normal 58 4 14 2 2" xfId="40026"/>
    <cellStyle name="Normal 58 4 14 3" xfId="27585"/>
    <cellStyle name="Normal 58 4 15" xfId="12955"/>
    <cellStyle name="Normal 58 4 15 2" xfId="37830"/>
    <cellStyle name="Normal 58 4 16" xfId="25389"/>
    <cellStyle name="Normal 58 4 2" xfId="149"/>
    <cellStyle name="Normal 58 4 2 10" xfId="11664"/>
    <cellStyle name="Normal 58 4 2 10 2" xfId="24098"/>
    <cellStyle name="Normal 58 4 2 10 2 2" xfId="48973"/>
    <cellStyle name="Normal 58 4 2 10 3" xfId="36540"/>
    <cellStyle name="Normal 58 4 2 11" xfId="6524"/>
    <cellStyle name="Normal 58 4 2 11 2" xfId="18973"/>
    <cellStyle name="Normal 58 4 2 11 2 2" xfId="43848"/>
    <cellStyle name="Normal 58 4 2 11 3" xfId="31415"/>
    <cellStyle name="Normal 58 4 2 12" xfId="2692"/>
    <cellStyle name="Normal 58 4 2 12 2" xfId="15210"/>
    <cellStyle name="Normal 58 4 2 12 2 2" xfId="40085"/>
    <cellStyle name="Normal 58 4 2 12 3" xfId="27644"/>
    <cellStyle name="Normal 58 4 2 13" xfId="12979"/>
    <cellStyle name="Normal 58 4 2 13 2" xfId="37854"/>
    <cellStyle name="Normal 58 4 2 14" xfId="25413"/>
    <cellStyle name="Normal 58 4 2 2" xfId="502"/>
    <cellStyle name="Normal 58 4 2 2 10" xfId="2896"/>
    <cellStyle name="Normal 58 4 2 2 10 2" xfId="15414"/>
    <cellStyle name="Normal 58 4 2 2 10 2 2" xfId="40289"/>
    <cellStyle name="Normal 58 4 2 2 10 3" xfId="27848"/>
    <cellStyle name="Normal 58 4 2 2 11" xfId="13315"/>
    <cellStyle name="Normal 58 4 2 2 11 2" xfId="38190"/>
    <cellStyle name="Normal 58 4 2 2 12" xfId="25749"/>
    <cellStyle name="Normal 58 4 2 2 2" xfId="861"/>
    <cellStyle name="Normal 58 4 2 2 2 2" xfId="1564"/>
    <cellStyle name="Normal 58 4 2 2 2 2 2" xfId="9352"/>
    <cellStyle name="Normal 58 4 2 2 2 2 2 2" xfId="21795"/>
    <cellStyle name="Normal 58 4 2 2 2 2 2 2 2" xfId="46670"/>
    <cellStyle name="Normal 58 4 2 2 2 2 2 3" xfId="34237"/>
    <cellStyle name="Normal 58 4 2 2 2 2 3" xfId="4334"/>
    <cellStyle name="Normal 58 4 2 2 2 2 3 2" xfId="16788"/>
    <cellStyle name="Normal 58 4 2 2 2 2 3 2 2" xfId="41663"/>
    <cellStyle name="Normal 58 4 2 2 2 2 3 3" xfId="29230"/>
    <cellStyle name="Normal 58 4 2 2 2 2 4" xfId="14364"/>
    <cellStyle name="Normal 58 4 2 2 2 2 4 2" xfId="39239"/>
    <cellStyle name="Normal 58 4 2 2 2 2 5" xfId="26798"/>
    <cellStyle name="Normal 58 4 2 2 2 3" xfId="5709"/>
    <cellStyle name="Normal 58 4 2 2 2 3 2" xfId="10725"/>
    <cellStyle name="Normal 58 4 2 2 2 3 2 2" xfId="23168"/>
    <cellStyle name="Normal 58 4 2 2 2 3 2 2 2" xfId="48043"/>
    <cellStyle name="Normal 58 4 2 2 2 3 2 3" xfId="35610"/>
    <cellStyle name="Normal 58 4 2 2 2 3 3" xfId="18161"/>
    <cellStyle name="Normal 58 4 2 2 2 3 3 2" xfId="43036"/>
    <cellStyle name="Normal 58 4 2 2 2 3 4" xfId="30603"/>
    <cellStyle name="Normal 58 4 2 2 2 4" xfId="8468"/>
    <cellStyle name="Normal 58 4 2 2 2 4 2" xfId="20912"/>
    <cellStyle name="Normal 58 4 2 2 2 4 2 2" xfId="45787"/>
    <cellStyle name="Normal 58 4 2 2 2 4 3" xfId="33354"/>
    <cellStyle name="Normal 58 4 2 2 2 5" xfId="12179"/>
    <cellStyle name="Normal 58 4 2 2 2 5 2" xfId="24613"/>
    <cellStyle name="Normal 58 4 2 2 2 5 2 2" xfId="49488"/>
    <cellStyle name="Normal 58 4 2 2 2 5 3" xfId="37055"/>
    <cellStyle name="Normal 58 4 2 2 2 6" xfId="6945"/>
    <cellStyle name="Normal 58 4 2 2 2 6 2" xfId="19394"/>
    <cellStyle name="Normal 58 4 2 2 2 6 2 2" xfId="44269"/>
    <cellStyle name="Normal 58 4 2 2 2 6 3" xfId="31836"/>
    <cellStyle name="Normal 58 4 2 2 2 7" xfId="3399"/>
    <cellStyle name="Normal 58 4 2 2 2 7 2" xfId="15905"/>
    <cellStyle name="Normal 58 4 2 2 2 7 2 2" xfId="40780"/>
    <cellStyle name="Normal 58 4 2 2 2 7 3" xfId="28339"/>
    <cellStyle name="Normal 58 4 2 2 2 8" xfId="13662"/>
    <cellStyle name="Normal 58 4 2 2 2 8 2" xfId="38537"/>
    <cellStyle name="Normal 58 4 2 2 2 9" xfId="26096"/>
    <cellStyle name="Normal 58 4 2 2 3" xfId="1912"/>
    <cellStyle name="Normal 58 4 2 2 3 2" xfId="4650"/>
    <cellStyle name="Normal 58 4 2 2 3 2 2" xfId="9668"/>
    <cellStyle name="Normal 58 4 2 2 3 2 2 2" xfId="22111"/>
    <cellStyle name="Normal 58 4 2 2 3 2 2 2 2" xfId="46986"/>
    <cellStyle name="Normal 58 4 2 2 3 2 2 3" xfId="34553"/>
    <cellStyle name="Normal 58 4 2 2 3 2 3" xfId="17104"/>
    <cellStyle name="Normal 58 4 2 2 3 2 3 2" xfId="41979"/>
    <cellStyle name="Normal 58 4 2 2 3 2 4" xfId="29546"/>
    <cellStyle name="Normal 58 4 2 2 3 3" xfId="6058"/>
    <cellStyle name="Normal 58 4 2 2 3 3 2" xfId="11073"/>
    <cellStyle name="Normal 58 4 2 2 3 3 2 2" xfId="23516"/>
    <cellStyle name="Normal 58 4 2 2 3 3 2 2 2" xfId="48391"/>
    <cellStyle name="Normal 58 4 2 2 3 3 2 3" xfId="35958"/>
    <cellStyle name="Normal 58 4 2 2 3 3 3" xfId="18509"/>
    <cellStyle name="Normal 58 4 2 2 3 3 3 2" xfId="43384"/>
    <cellStyle name="Normal 58 4 2 2 3 3 4" xfId="30951"/>
    <cellStyle name="Normal 58 4 2 2 3 4" xfId="8784"/>
    <cellStyle name="Normal 58 4 2 2 3 4 2" xfId="21228"/>
    <cellStyle name="Normal 58 4 2 2 3 4 2 2" xfId="46103"/>
    <cellStyle name="Normal 58 4 2 2 3 4 3" xfId="33670"/>
    <cellStyle name="Normal 58 4 2 2 3 5" xfId="12527"/>
    <cellStyle name="Normal 58 4 2 2 3 5 2" xfId="24961"/>
    <cellStyle name="Normal 58 4 2 2 3 5 2 2" xfId="49836"/>
    <cellStyle name="Normal 58 4 2 2 3 5 3" xfId="37403"/>
    <cellStyle name="Normal 58 4 2 2 3 6" xfId="7261"/>
    <cellStyle name="Normal 58 4 2 2 3 6 2" xfId="19710"/>
    <cellStyle name="Normal 58 4 2 2 3 6 2 2" xfId="44585"/>
    <cellStyle name="Normal 58 4 2 2 3 6 3" xfId="32152"/>
    <cellStyle name="Normal 58 4 2 2 3 7" xfId="3715"/>
    <cellStyle name="Normal 58 4 2 2 3 7 2" xfId="16221"/>
    <cellStyle name="Normal 58 4 2 2 3 7 2 2" xfId="41096"/>
    <cellStyle name="Normal 58 4 2 2 3 7 3" xfId="28655"/>
    <cellStyle name="Normal 58 4 2 2 3 8" xfId="14712"/>
    <cellStyle name="Normal 58 4 2 2 3 8 2" xfId="39587"/>
    <cellStyle name="Normal 58 4 2 2 3 9" xfId="27146"/>
    <cellStyle name="Normal 58 4 2 2 4" xfId="2420"/>
    <cellStyle name="Normal 58 4 2 2 4 2" xfId="5044"/>
    <cellStyle name="Normal 58 4 2 2 4 2 2" xfId="10061"/>
    <cellStyle name="Normal 58 4 2 2 4 2 2 2" xfId="22504"/>
    <cellStyle name="Normal 58 4 2 2 4 2 2 2 2" xfId="47379"/>
    <cellStyle name="Normal 58 4 2 2 4 2 2 3" xfId="34946"/>
    <cellStyle name="Normal 58 4 2 2 4 2 3" xfId="17497"/>
    <cellStyle name="Normal 58 4 2 2 4 2 3 2" xfId="42372"/>
    <cellStyle name="Normal 58 4 2 2 4 2 4" xfId="29939"/>
    <cellStyle name="Normal 58 4 2 2 4 3" xfId="6442"/>
    <cellStyle name="Normal 58 4 2 2 4 3 2" xfId="11457"/>
    <cellStyle name="Normal 58 4 2 2 4 3 2 2" xfId="23900"/>
    <cellStyle name="Normal 58 4 2 2 4 3 2 2 2" xfId="48775"/>
    <cellStyle name="Normal 58 4 2 2 4 3 2 3" xfId="36342"/>
    <cellStyle name="Normal 58 4 2 2 4 3 3" xfId="18893"/>
    <cellStyle name="Normal 58 4 2 2 4 3 3 2" xfId="43768"/>
    <cellStyle name="Normal 58 4 2 2 4 3 4" xfId="31335"/>
    <cellStyle name="Normal 58 4 2 2 4 4" xfId="8149"/>
    <cellStyle name="Normal 58 4 2 2 4 4 2" xfId="20595"/>
    <cellStyle name="Normal 58 4 2 2 4 4 2 2" xfId="45470"/>
    <cellStyle name="Normal 58 4 2 2 4 4 3" xfId="33037"/>
    <cellStyle name="Normal 58 4 2 2 4 5" xfId="12911"/>
    <cellStyle name="Normal 58 4 2 2 4 5 2" xfId="25345"/>
    <cellStyle name="Normal 58 4 2 2 4 5 2 2" xfId="50220"/>
    <cellStyle name="Normal 58 4 2 2 4 5 3" xfId="37787"/>
    <cellStyle name="Normal 58 4 2 2 4 6" xfId="7655"/>
    <cellStyle name="Normal 58 4 2 2 4 6 2" xfId="20103"/>
    <cellStyle name="Normal 58 4 2 2 4 6 2 2" xfId="44978"/>
    <cellStyle name="Normal 58 4 2 2 4 6 3" xfId="32545"/>
    <cellStyle name="Normal 58 4 2 2 4 7" xfId="3079"/>
    <cellStyle name="Normal 58 4 2 2 4 7 2" xfId="15588"/>
    <cellStyle name="Normal 58 4 2 2 4 7 2 2" xfId="40463"/>
    <cellStyle name="Normal 58 4 2 2 4 7 3" xfId="28022"/>
    <cellStyle name="Normal 58 4 2 2 4 8" xfId="15096"/>
    <cellStyle name="Normal 58 4 2 2 4 8 2" xfId="39971"/>
    <cellStyle name="Normal 58 4 2 2 4 9" xfId="27530"/>
    <cellStyle name="Normal 58 4 2 2 5" xfId="1253"/>
    <cellStyle name="Normal 58 4 2 2 5 2" xfId="9035"/>
    <cellStyle name="Normal 58 4 2 2 5 2 2" xfId="21478"/>
    <cellStyle name="Normal 58 4 2 2 5 2 2 2" xfId="46353"/>
    <cellStyle name="Normal 58 4 2 2 5 2 3" xfId="33920"/>
    <cellStyle name="Normal 58 4 2 2 5 3" xfId="4017"/>
    <cellStyle name="Normal 58 4 2 2 5 3 2" xfId="16471"/>
    <cellStyle name="Normal 58 4 2 2 5 3 2 2" xfId="41346"/>
    <cellStyle name="Normal 58 4 2 2 5 3 3" xfId="28913"/>
    <cellStyle name="Normal 58 4 2 2 5 4" xfId="14053"/>
    <cellStyle name="Normal 58 4 2 2 5 4 2" xfId="38928"/>
    <cellStyle name="Normal 58 4 2 2 5 5" xfId="26487"/>
    <cellStyle name="Normal 58 4 2 2 6" xfId="5398"/>
    <cellStyle name="Normal 58 4 2 2 6 2" xfId="10414"/>
    <cellStyle name="Normal 58 4 2 2 6 2 2" xfId="22857"/>
    <cellStyle name="Normal 58 4 2 2 6 2 2 2" xfId="47732"/>
    <cellStyle name="Normal 58 4 2 2 6 2 3" xfId="35299"/>
    <cellStyle name="Normal 58 4 2 2 6 3" xfId="17850"/>
    <cellStyle name="Normal 58 4 2 2 6 3 2" xfId="42725"/>
    <cellStyle name="Normal 58 4 2 2 6 4" xfId="30292"/>
    <cellStyle name="Normal 58 4 2 2 7" xfId="7975"/>
    <cellStyle name="Normal 58 4 2 2 7 2" xfId="20421"/>
    <cellStyle name="Normal 58 4 2 2 7 2 2" xfId="45296"/>
    <cellStyle name="Normal 58 4 2 2 7 3" xfId="32863"/>
    <cellStyle name="Normal 58 4 2 2 8" xfId="11868"/>
    <cellStyle name="Normal 58 4 2 2 8 2" xfId="24302"/>
    <cellStyle name="Normal 58 4 2 2 8 2 2" xfId="49177"/>
    <cellStyle name="Normal 58 4 2 2 8 3" xfId="36744"/>
    <cellStyle name="Normal 58 4 2 2 9" xfId="6628"/>
    <cellStyle name="Normal 58 4 2 2 9 2" xfId="19077"/>
    <cellStyle name="Normal 58 4 2 2 9 2 2" xfId="43952"/>
    <cellStyle name="Normal 58 4 2 2 9 3" xfId="31519"/>
    <cellStyle name="Normal 58 4 2 2_Degree data" xfId="2529"/>
    <cellStyle name="Normal 58 4 2 3" xfId="395"/>
    <cellStyle name="Normal 58 4 2 3 10" xfId="13211"/>
    <cellStyle name="Normal 58 4 2 3 10 2" xfId="38086"/>
    <cellStyle name="Normal 58 4 2 3 11" xfId="25645"/>
    <cellStyle name="Normal 58 4 2 3 2" xfId="755"/>
    <cellStyle name="Normal 58 4 2 3 2 2" xfId="1565"/>
    <cellStyle name="Normal 58 4 2 3 2 2 2" xfId="9669"/>
    <cellStyle name="Normal 58 4 2 3 2 2 2 2" xfId="22112"/>
    <cellStyle name="Normal 58 4 2 3 2 2 2 2 2" xfId="46987"/>
    <cellStyle name="Normal 58 4 2 3 2 2 2 3" xfId="34554"/>
    <cellStyle name="Normal 58 4 2 3 2 2 3" xfId="4651"/>
    <cellStyle name="Normal 58 4 2 3 2 2 3 2" xfId="17105"/>
    <cellStyle name="Normal 58 4 2 3 2 2 3 2 2" xfId="41980"/>
    <cellStyle name="Normal 58 4 2 3 2 2 3 3" xfId="29547"/>
    <cellStyle name="Normal 58 4 2 3 2 2 4" xfId="14365"/>
    <cellStyle name="Normal 58 4 2 3 2 2 4 2" xfId="39240"/>
    <cellStyle name="Normal 58 4 2 3 2 2 5" xfId="26799"/>
    <cellStyle name="Normal 58 4 2 3 2 3" xfId="5710"/>
    <cellStyle name="Normal 58 4 2 3 2 3 2" xfId="10726"/>
    <cellStyle name="Normal 58 4 2 3 2 3 2 2" xfId="23169"/>
    <cellStyle name="Normal 58 4 2 3 2 3 2 2 2" xfId="48044"/>
    <cellStyle name="Normal 58 4 2 3 2 3 2 3" xfId="35611"/>
    <cellStyle name="Normal 58 4 2 3 2 3 3" xfId="18162"/>
    <cellStyle name="Normal 58 4 2 3 2 3 3 2" xfId="43037"/>
    <cellStyle name="Normal 58 4 2 3 2 3 4" xfId="30604"/>
    <cellStyle name="Normal 58 4 2 3 2 4" xfId="8785"/>
    <cellStyle name="Normal 58 4 2 3 2 4 2" xfId="21229"/>
    <cellStyle name="Normal 58 4 2 3 2 4 2 2" xfId="46104"/>
    <cellStyle name="Normal 58 4 2 3 2 4 3" xfId="33671"/>
    <cellStyle name="Normal 58 4 2 3 2 5" xfId="12180"/>
    <cellStyle name="Normal 58 4 2 3 2 5 2" xfId="24614"/>
    <cellStyle name="Normal 58 4 2 3 2 5 2 2" xfId="49489"/>
    <cellStyle name="Normal 58 4 2 3 2 5 3" xfId="37056"/>
    <cellStyle name="Normal 58 4 2 3 2 6" xfId="7262"/>
    <cellStyle name="Normal 58 4 2 3 2 6 2" xfId="19711"/>
    <cellStyle name="Normal 58 4 2 3 2 6 2 2" xfId="44586"/>
    <cellStyle name="Normal 58 4 2 3 2 6 3" xfId="32153"/>
    <cellStyle name="Normal 58 4 2 3 2 7" xfId="3716"/>
    <cellStyle name="Normal 58 4 2 3 2 7 2" xfId="16222"/>
    <cellStyle name="Normal 58 4 2 3 2 7 2 2" xfId="41097"/>
    <cellStyle name="Normal 58 4 2 3 2 7 3" xfId="28656"/>
    <cellStyle name="Normal 58 4 2 3 2 8" xfId="13558"/>
    <cellStyle name="Normal 58 4 2 3 2 8 2" xfId="38433"/>
    <cellStyle name="Normal 58 4 2 3 2 9" xfId="25992"/>
    <cellStyle name="Normal 58 4 2 3 3" xfId="1913"/>
    <cellStyle name="Normal 58 4 2 3 3 2" xfId="4940"/>
    <cellStyle name="Normal 58 4 2 3 3 2 2" xfId="9957"/>
    <cellStyle name="Normal 58 4 2 3 3 2 2 2" xfId="22400"/>
    <cellStyle name="Normal 58 4 2 3 3 2 2 2 2" xfId="47275"/>
    <cellStyle name="Normal 58 4 2 3 3 2 2 3" xfId="34842"/>
    <cellStyle name="Normal 58 4 2 3 3 2 3" xfId="17393"/>
    <cellStyle name="Normal 58 4 2 3 3 2 3 2" xfId="42268"/>
    <cellStyle name="Normal 58 4 2 3 3 2 4" xfId="29835"/>
    <cellStyle name="Normal 58 4 2 3 3 3" xfId="6059"/>
    <cellStyle name="Normal 58 4 2 3 3 3 2" xfId="11074"/>
    <cellStyle name="Normal 58 4 2 3 3 3 2 2" xfId="23517"/>
    <cellStyle name="Normal 58 4 2 3 3 3 2 2 2" xfId="48392"/>
    <cellStyle name="Normal 58 4 2 3 3 3 2 3" xfId="35959"/>
    <cellStyle name="Normal 58 4 2 3 3 3 3" xfId="18510"/>
    <cellStyle name="Normal 58 4 2 3 3 3 3 2" xfId="43385"/>
    <cellStyle name="Normal 58 4 2 3 3 3 4" xfId="30952"/>
    <cellStyle name="Normal 58 4 2 3 3 4" xfId="8364"/>
    <cellStyle name="Normal 58 4 2 3 3 4 2" xfId="20808"/>
    <cellStyle name="Normal 58 4 2 3 3 4 2 2" xfId="45683"/>
    <cellStyle name="Normal 58 4 2 3 3 4 3" xfId="33250"/>
    <cellStyle name="Normal 58 4 2 3 3 5" xfId="12528"/>
    <cellStyle name="Normal 58 4 2 3 3 5 2" xfId="24962"/>
    <cellStyle name="Normal 58 4 2 3 3 5 2 2" xfId="49837"/>
    <cellStyle name="Normal 58 4 2 3 3 5 3" xfId="37404"/>
    <cellStyle name="Normal 58 4 2 3 3 6" xfId="7551"/>
    <cellStyle name="Normal 58 4 2 3 3 6 2" xfId="19999"/>
    <cellStyle name="Normal 58 4 2 3 3 6 2 2" xfId="44874"/>
    <cellStyle name="Normal 58 4 2 3 3 6 3" xfId="32441"/>
    <cellStyle name="Normal 58 4 2 3 3 7" xfId="3295"/>
    <cellStyle name="Normal 58 4 2 3 3 7 2" xfId="15801"/>
    <cellStyle name="Normal 58 4 2 3 3 7 2 2" xfId="40676"/>
    <cellStyle name="Normal 58 4 2 3 3 7 3" xfId="28235"/>
    <cellStyle name="Normal 58 4 2 3 3 8" xfId="14713"/>
    <cellStyle name="Normal 58 4 2 3 3 8 2" xfId="39588"/>
    <cellStyle name="Normal 58 4 2 3 3 9" xfId="27147"/>
    <cellStyle name="Normal 58 4 2 3 4" xfId="2313"/>
    <cellStyle name="Normal 58 4 2 3 4 2" xfId="6338"/>
    <cellStyle name="Normal 58 4 2 3 4 2 2" xfId="11353"/>
    <cellStyle name="Normal 58 4 2 3 4 2 2 2" xfId="23796"/>
    <cellStyle name="Normal 58 4 2 3 4 2 2 2 2" xfId="48671"/>
    <cellStyle name="Normal 58 4 2 3 4 2 2 3" xfId="36238"/>
    <cellStyle name="Normal 58 4 2 3 4 2 3" xfId="18789"/>
    <cellStyle name="Normal 58 4 2 3 4 2 3 2" xfId="43664"/>
    <cellStyle name="Normal 58 4 2 3 4 2 4" xfId="31231"/>
    <cellStyle name="Normal 58 4 2 3 4 3" xfId="12807"/>
    <cellStyle name="Normal 58 4 2 3 4 3 2" xfId="25241"/>
    <cellStyle name="Normal 58 4 2 3 4 3 2 2" xfId="50116"/>
    <cellStyle name="Normal 58 4 2 3 4 3 3" xfId="37683"/>
    <cellStyle name="Normal 58 4 2 3 4 4" xfId="9248"/>
    <cellStyle name="Normal 58 4 2 3 4 4 2" xfId="21691"/>
    <cellStyle name="Normal 58 4 2 3 4 4 2 2" xfId="46566"/>
    <cellStyle name="Normal 58 4 2 3 4 4 3" xfId="34133"/>
    <cellStyle name="Normal 58 4 2 3 4 5" xfId="4230"/>
    <cellStyle name="Normal 58 4 2 3 4 5 2" xfId="16684"/>
    <cellStyle name="Normal 58 4 2 3 4 5 2 2" xfId="41559"/>
    <cellStyle name="Normal 58 4 2 3 4 5 3" xfId="29126"/>
    <cellStyle name="Normal 58 4 2 3 4 6" xfId="14992"/>
    <cellStyle name="Normal 58 4 2 3 4 6 2" xfId="39867"/>
    <cellStyle name="Normal 58 4 2 3 4 7" xfId="27426"/>
    <cellStyle name="Normal 58 4 2 3 5" xfId="1149"/>
    <cellStyle name="Normal 58 4 2 3 5 2" xfId="10310"/>
    <cellStyle name="Normal 58 4 2 3 5 2 2" xfId="22753"/>
    <cellStyle name="Normal 58 4 2 3 5 2 2 2" xfId="47628"/>
    <cellStyle name="Normal 58 4 2 3 5 2 3" xfId="35195"/>
    <cellStyle name="Normal 58 4 2 3 5 3" xfId="5294"/>
    <cellStyle name="Normal 58 4 2 3 5 3 2" xfId="17746"/>
    <cellStyle name="Normal 58 4 2 3 5 3 2 2" xfId="42621"/>
    <cellStyle name="Normal 58 4 2 3 5 3 3" xfId="30188"/>
    <cellStyle name="Normal 58 4 2 3 5 4" xfId="13949"/>
    <cellStyle name="Normal 58 4 2 3 5 4 2" xfId="38824"/>
    <cellStyle name="Normal 58 4 2 3 5 5" xfId="26383"/>
    <cellStyle name="Normal 58 4 2 3 6" xfId="7871"/>
    <cellStyle name="Normal 58 4 2 3 6 2" xfId="20317"/>
    <cellStyle name="Normal 58 4 2 3 6 2 2" xfId="45192"/>
    <cellStyle name="Normal 58 4 2 3 6 3" xfId="32759"/>
    <cellStyle name="Normal 58 4 2 3 7" xfId="11764"/>
    <cellStyle name="Normal 58 4 2 3 7 2" xfId="24198"/>
    <cellStyle name="Normal 58 4 2 3 7 2 2" xfId="49073"/>
    <cellStyle name="Normal 58 4 2 3 7 3" xfId="36640"/>
    <cellStyle name="Normal 58 4 2 3 8" xfId="6841"/>
    <cellStyle name="Normal 58 4 2 3 8 2" xfId="19290"/>
    <cellStyle name="Normal 58 4 2 3 8 2 2" xfId="44165"/>
    <cellStyle name="Normal 58 4 2 3 8 3" xfId="31732"/>
    <cellStyle name="Normal 58 4 2 3 9" xfId="2792"/>
    <cellStyle name="Normal 58 4 2 3 9 2" xfId="15310"/>
    <cellStyle name="Normal 58 4 2 3 9 2 2" xfId="40185"/>
    <cellStyle name="Normal 58 4 2 3 9 3" xfId="27744"/>
    <cellStyle name="Normal 58 4 2 3_Degree data" xfId="2530"/>
    <cellStyle name="Normal 58 4 2 4" xfId="292"/>
    <cellStyle name="Normal 58 4 2 4 2" xfId="1563"/>
    <cellStyle name="Normal 58 4 2 4 2 2" xfId="9148"/>
    <cellStyle name="Normal 58 4 2 4 2 2 2" xfId="21591"/>
    <cellStyle name="Normal 58 4 2 4 2 2 2 2" xfId="46466"/>
    <cellStyle name="Normal 58 4 2 4 2 2 3" xfId="34033"/>
    <cellStyle name="Normal 58 4 2 4 2 3" xfId="4130"/>
    <cellStyle name="Normal 58 4 2 4 2 3 2" xfId="16584"/>
    <cellStyle name="Normal 58 4 2 4 2 3 2 2" xfId="41459"/>
    <cellStyle name="Normal 58 4 2 4 2 3 3" xfId="29026"/>
    <cellStyle name="Normal 58 4 2 4 2 4" xfId="14363"/>
    <cellStyle name="Normal 58 4 2 4 2 4 2" xfId="39238"/>
    <cellStyle name="Normal 58 4 2 4 2 5" xfId="26797"/>
    <cellStyle name="Normal 58 4 2 4 3" xfId="5708"/>
    <cellStyle name="Normal 58 4 2 4 3 2" xfId="10724"/>
    <cellStyle name="Normal 58 4 2 4 3 2 2" xfId="23167"/>
    <cellStyle name="Normal 58 4 2 4 3 2 2 2" xfId="48042"/>
    <cellStyle name="Normal 58 4 2 4 3 2 3" xfId="35609"/>
    <cellStyle name="Normal 58 4 2 4 3 3" xfId="18160"/>
    <cellStyle name="Normal 58 4 2 4 3 3 2" xfId="43035"/>
    <cellStyle name="Normal 58 4 2 4 3 4" xfId="30602"/>
    <cellStyle name="Normal 58 4 2 4 4" xfId="8264"/>
    <cellStyle name="Normal 58 4 2 4 4 2" xfId="20708"/>
    <cellStyle name="Normal 58 4 2 4 4 2 2" xfId="45583"/>
    <cellStyle name="Normal 58 4 2 4 4 3" xfId="33150"/>
    <cellStyle name="Normal 58 4 2 4 5" xfId="12178"/>
    <cellStyle name="Normal 58 4 2 4 5 2" xfId="24612"/>
    <cellStyle name="Normal 58 4 2 4 5 2 2" xfId="49487"/>
    <cellStyle name="Normal 58 4 2 4 5 3" xfId="37054"/>
    <cellStyle name="Normal 58 4 2 4 6" xfId="6741"/>
    <cellStyle name="Normal 58 4 2 4 6 2" xfId="19190"/>
    <cellStyle name="Normal 58 4 2 4 6 2 2" xfId="44065"/>
    <cellStyle name="Normal 58 4 2 4 6 3" xfId="31632"/>
    <cellStyle name="Normal 58 4 2 4 7" xfId="3195"/>
    <cellStyle name="Normal 58 4 2 4 7 2" xfId="15701"/>
    <cellStyle name="Normal 58 4 2 4 7 2 2" xfId="40576"/>
    <cellStyle name="Normal 58 4 2 4 7 3" xfId="28135"/>
    <cellStyle name="Normal 58 4 2 4 8" xfId="13111"/>
    <cellStyle name="Normal 58 4 2 4 8 2" xfId="37986"/>
    <cellStyle name="Normal 58 4 2 4 9" xfId="25545"/>
    <cellStyle name="Normal 58 4 2 5" xfId="654"/>
    <cellStyle name="Normal 58 4 2 5 2" xfId="1911"/>
    <cellStyle name="Normal 58 4 2 5 2 2" xfId="9667"/>
    <cellStyle name="Normal 58 4 2 5 2 2 2" xfId="22110"/>
    <cellStyle name="Normal 58 4 2 5 2 2 2 2" xfId="46985"/>
    <cellStyle name="Normal 58 4 2 5 2 2 3" xfId="34552"/>
    <cellStyle name="Normal 58 4 2 5 2 3" xfId="4649"/>
    <cellStyle name="Normal 58 4 2 5 2 3 2" xfId="17103"/>
    <cellStyle name="Normal 58 4 2 5 2 3 2 2" xfId="41978"/>
    <cellStyle name="Normal 58 4 2 5 2 3 3" xfId="29545"/>
    <cellStyle name="Normal 58 4 2 5 2 4" xfId="14711"/>
    <cellStyle name="Normal 58 4 2 5 2 4 2" xfId="39586"/>
    <cellStyle name="Normal 58 4 2 5 2 5" xfId="27145"/>
    <cellStyle name="Normal 58 4 2 5 3" xfId="6057"/>
    <cellStyle name="Normal 58 4 2 5 3 2" xfId="11072"/>
    <cellStyle name="Normal 58 4 2 5 3 2 2" xfId="23515"/>
    <cellStyle name="Normal 58 4 2 5 3 2 2 2" xfId="48390"/>
    <cellStyle name="Normal 58 4 2 5 3 2 3" xfId="35957"/>
    <cellStyle name="Normal 58 4 2 5 3 3" xfId="18508"/>
    <cellStyle name="Normal 58 4 2 5 3 3 2" xfId="43383"/>
    <cellStyle name="Normal 58 4 2 5 3 4" xfId="30950"/>
    <cellStyle name="Normal 58 4 2 5 4" xfId="8783"/>
    <cellStyle name="Normal 58 4 2 5 4 2" xfId="21227"/>
    <cellStyle name="Normal 58 4 2 5 4 2 2" xfId="46102"/>
    <cellStyle name="Normal 58 4 2 5 4 3" xfId="33669"/>
    <cellStyle name="Normal 58 4 2 5 5" xfId="12526"/>
    <cellStyle name="Normal 58 4 2 5 5 2" xfId="24960"/>
    <cellStyle name="Normal 58 4 2 5 5 2 2" xfId="49835"/>
    <cellStyle name="Normal 58 4 2 5 5 3" xfId="37402"/>
    <cellStyle name="Normal 58 4 2 5 6" xfId="7260"/>
    <cellStyle name="Normal 58 4 2 5 6 2" xfId="19709"/>
    <cellStyle name="Normal 58 4 2 5 6 2 2" xfId="44584"/>
    <cellStyle name="Normal 58 4 2 5 6 3" xfId="32151"/>
    <cellStyle name="Normal 58 4 2 5 7" xfId="3714"/>
    <cellStyle name="Normal 58 4 2 5 7 2" xfId="16220"/>
    <cellStyle name="Normal 58 4 2 5 7 2 2" xfId="41095"/>
    <cellStyle name="Normal 58 4 2 5 7 3" xfId="28654"/>
    <cellStyle name="Normal 58 4 2 5 8" xfId="13458"/>
    <cellStyle name="Normal 58 4 2 5 8 2" xfId="38333"/>
    <cellStyle name="Normal 58 4 2 5 9" xfId="25892"/>
    <cellStyle name="Normal 58 4 2 6" xfId="2210"/>
    <cellStyle name="Normal 58 4 2 6 2" xfId="4840"/>
    <cellStyle name="Normal 58 4 2 6 2 2" xfId="9857"/>
    <cellStyle name="Normal 58 4 2 6 2 2 2" xfId="22300"/>
    <cellStyle name="Normal 58 4 2 6 2 2 2 2" xfId="47175"/>
    <cellStyle name="Normal 58 4 2 6 2 2 3" xfId="34742"/>
    <cellStyle name="Normal 58 4 2 6 2 3" xfId="17293"/>
    <cellStyle name="Normal 58 4 2 6 2 3 2" xfId="42168"/>
    <cellStyle name="Normal 58 4 2 6 2 4" xfId="29735"/>
    <cellStyle name="Normal 58 4 2 6 3" xfId="6238"/>
    <cellStyle name="Normal 58 4 2 6 3 2" xfId="11253"/>
    <cellStyle name="Normal 58 4 2 6 3 2 2" xfId="23696"/>
    <cellStyle name="Normal 58 4 2 6 3 2 2 2" xfId="48571"/>
    <cellStyle name="Normal 58 4 2 6 3 2 3" xfId="36138"/>
    <cellStyle name="Normal 58 4 2 6 3 3" xfId="18689"/>
    <cellStyle name="Normal 58 4 2 6 3 3 2" xfId="43564"/>
    <cellStyle name="Normal 58 4 2 6 3 4" xfId="31131"/>
    <cellStyle name="Normal 58 4 2 6 4" xfId="8044"/>
    <cellStyle name="Normal 58 4 2 6 4 2" xfId="20490"/>
    <cellStyle name="Normal 58 4 2 6 4 2 2" xfId="45365"/>
    <cellStyle name="Normal 58 4 2 6 4 3" xfId="32932"/>
    <cellStyle name="Normal 58 4 2 6 5" xfId="12707"/>
    <cellStyle name="Normal 58 4 2 6 5 2" xfId="25141"/>
    <cellStyle name="Normal 58 4 2 6 5 2 2" xfId="50016"/>
    <cellStyle name="Normal 58 4 2 6 5 3" xfId="37583"/>
    <cellStyle name="Normal 58 4 2 6 6" xfId="7451"/>
    <cellStyle name="Normal 58 4 2 6 6 2" xfId="19899"/>
    <cellStyle name="Normal 58 4 2 6 6 2 2" xfId="44774"/>
    <cellStyle name="Normal 58 4 2 6 6 3" xfId="32341"/>
    <cellStyle name="Normal 58 4 2 6 7" xfId="2971"/>
    <cellStyle name="Normal 58 4 2 6 7 2" xfId="15483"/>
    <cellStyle name="Normal 58 4 2 6 7 2 2" xfId="40358"/>
    <cellStyle name="Normal 58 4 2 6 7 3" xfId="27917"/>
    <cellStyle name="Normal 58 4 2 6 8" xfId="14892"/>
    <cellStyle name="Normal 58 4 2 6 8 2" xfId="39767"/>
    <cellStyle name="Normal 58 4 2 6 9" xfId="27326"/>
    <cellStyle name="Normal 58 4 2 7" xfId="1049"/>
    <cellStyle name="Normal 58 4 2 7 2" xfId="8931"/>
    <cellStyle name="Normal 58 4 2 7 2 2" xfId="21374"/>
    <cellStyle name="Normal 58 4 2 7 2 2 2" xfId="46249"/>
    <cellStyle name="Normal 58 4 2 7 2 3" xfId="33816"/>
    <cellStyle name="Normal 58 4 2 7 3" xfId="3913"/>
    <cellStyle name="Normal 58 4 2 7 3 2" xfId="16367"/>
    <cellStyle name="Normal 58 4 2 7 3 2 2" xfId="41242"/>
    <cellStyle name="Normal 58 4 2 7 3 3" xfId="28809"/>
    <cellStyle name="Normal 58 4 2 7 4" xfId="13849"/>
    <cellStyle name="Normal 58 4 2 7 4 2" xfId="38724"/>
    <cellStyle name="Normal 58 4 2 7 5" xfId="26283"/>
    <cellStyle name="Normal 58 4 2 8" xfId="5194"/>
    <cellStyle name="Normal 58 4 2 8 2" xfId="10210"/>
    <cellStyle name="Normal 58 4 2 8 2 2" xfId="22653"/>
    <cellStyle name="Normal 58 4 2 8 2 2 2" xfId="47528"/>
    <cellStyle name="Normal 58 4 2 8 2 3" xfId="35095"/>
    <cellStyle name="Normal 58 4 2 8 3" xfId="17646"/>
    <cellStyle name="Normal 58 4 2 8 3 2" xfId="42521"/>
    <cellStyle name="Normal 58 4 2 8 4" xfId="30088"/>
    <cellStyle name="Normal 58 4 2 9" xfId="7771"/>
    <cellStyle name="Normal 58 4 2 9 2" xfId="20217"/>
    <cellStyle name="Normal 58 4 2 9 2 2" xfId="45092"/>
    <cellStyle name="Normal 58 4 2 9 3" xfId="32659"/>
    <cellStyle name="Normal 58 4 2_Degree data" xfId="2528"/>
    <cellStyle name="Normal 58 4 3" xfId="179"/>
    <cellStyle name="Normal 58 4 3 10" xfId="6567"/>
    <cellStyle name="Normal 58 4 3 10 2" xfId="19016"/>
    <cellStyle name="Normal 58 4 3 10 2 2" xfId="43891"/>
    <cellStyle name="Normal 58 4 3 10 3" xfId="31458"/>
    <cellStyle name="Normal 58 4 3 11" xfId="2735"/>
    <cellStyle name="Normal 58 4 3 11 2" xfId="15253"/>
    <cellStyle name="Normal 58 4 3 11 2 2" xfId="40128"/>
    <cellStyle name="Normal 58 4 3 11 3" xfId="27687"/>
    <cellStyle name="Normal 58 4 3 12" xfId="13009"/>
    <cellStyle name="Normal 58 4 3 12 2" xfId="37884"/>
    <cellStyle name="Normal 58 4 3 13" xfId="25443"/>
    <cellStyle name="Normal 58 4 3 2" xfId="439"/>
    <cellStyle name="Normal 58 4 3 2 10" xfId="13254"/>
    <cellStyle name="Normal 58 4 3 2 10 2" xfId="38129"/>
    <cellStyle name="Normal 58 4 3 2 11" xfId="25688"/>
    <cellStyle name="Normal 58 4 3 2 2" xfId="799"/>
    <cellStyle name="Normal 58 4 3 2 2 2" xfId="1567"/>
    <cellStyle name="Normal 58 4 3 2 2 2 2" xfId="9671"/>
    <cellStyle name="Normal 58 4 3 2 2 2 2 2" xfId="22114"/>
    <cellStyle name="Normal 58 4 3 2 2 2 2 2 2" xfId="46989"/>
    <cellStyle name="Normal 58 4 3 2 2 2 2 3" xfId="34556"/>
    <cellStyle name="Normal 58 4 3 2 2 2 3" xfId="4653"/>
    <cellStyle name="Normal 58 4 3 2 2 2 3 2" xfId="17107"/>
    <cellStyle name="Normal 58 4 3 2 2 2 3 2 2" xfId="41982"/>
    <cellStyle name="Normal 58 4 3 2 2 2 3 3" xfId="29549"/>
    <cellStyle name="Normal 58 4 3 2 2 2 4" xfId="14367"/>
    <cellStyle name="Normal 58 4 3 2 2 2 4 2" xfId="39242"/>
    <cellStyle name="Normal 58 4 3 2 2 2 5" xfId="26801"/>
    <cellStyle name="Normal 58 4 3 2 2 3" xfId="5712"/>
    <cellStyle name="Normal 58 4 3 2 2 3 2" xfId="10728"/>
    <cellStyle name="Normal 58 4 3 2 2 3 2 2" xfId="23171"/>
    <cellStyle name="Normal 58 4 3 2 2 3 2 2 2" xfId="48046"/>
    <cellStyle name="Normal 58 4 3 2 2 3 2 3" xfId="35613"/>
    <cellStyle name="Normal 58 4 3 2 2 3 3" xfId="18164"/>
    <cellStyle name="Normal 58 4 3 2 2 3 3 2" xfId="43039"/>
    <cellStyle name="Normal 58 4 3 2 2 3 4" xfId="30606"/>
    <cellStyle name="Normal 58 4 3 2 2 4" xfId="8787"/>
    <cellStyle name="Normal 58 4 3 2 2 4 2" xfId="21231"/>
    <cellStyle name="Normal 58 4 3 2 2 4 2 2" xfId="46106"/>
    <cellStyle name="Normal 58 4 3 2 2 4 3" xfId="33673"/>
    <cellStyle name="Normal 58 4 3 2 2 5" xfId="12182"/>
    <cellStyle name="Normal 58 4 3 2 2 5 2" xfId="24616"/>
    <cellStyle name="Normal 58 4 3 2 2 5 2 2" xfId="49491"/>
    <cellStyle name="Normal 58 4 3 2 2 5 3" xfId="37058"/>
    <cellStyle name="Normal 58 4 3 2 2 6" xfId="7264"/>
    <cellStyle name="Normal 58 4 3 2 2 6 2" xfId="19713"/>
    <cellStyle name="Normal 58 4 3 2 2 6 2 2" xfId="44588"/>
    <cellStyle name="Normal 58 4 3 2 2 6 3" xfId="32155"/>
    <cellStyle name="Normal 58 4 3 2 2 7" xfId="3718"/>
    <cellStyle name="Normal 58 4 3 2 2 7 2" xfId="16224"/>
    <cellStyle name="Normal 58 4 3 2 2 7 2 2" xfId="41099"/>
    <cellStyle name="Normal 58 4 3 2 2 7 3" xfId="28658"/>
    <cellStyle name="Normal 58 4 3 2 2 8" xfId="13601"/>
    <cellStyle name="Normal 58 4 3 2 2 8 2" xfId="38476"/>
    <cellStyle name="Normal 58 4 3 2 2 9" xfId="26035"/>
    <cellStyle name="Normal 58 4 3 2 3" xfId="1915"/>
    <cellStyle name="Normal 58 4 3 2 3 2" xfId="4983"/>
    <cellStyle name="Normal 58 4 3 2 3 2 2" xfId="10000"/>
    <cellStyle name="Normal 58 4 3 2 3 2 2 2" xfId="22443"/>
    <cellStyle name="Normal 58 4 3 2 3 2 2 2 2" xfId="47318"/>
    <cellStyle name="Normal 58 4 3 2 3 2 2 3" xfId="34885"/>
    <cellStyle name="Normal 58 4 3 2 3 2 3" xfId="17436"/>
    <cellStyle name="Normal 58 4 3 2 3 2 3 2" xfId="42311"/>
    <cellStyle name="Normal 58 4 3 2 3 2 4" xfId="29878"/>
    <cellStyle name="Normal 58 4 3 2 3 3" xfId="6061"/>
    <cellStyle name="Normal 58 4 3 2 3 3 2" xfId="11076"/>
    <cellStyle name="Normal 58 4 3 2 3 3 2 2" xfId="23519"/>
    <cellStyle name="Normal 58 4 3 2 3 3 2 2 2" xfId="48394"/>
    <cellStyle name="Normal 58 4 3 2 3 3 2 3" xfId="35961"/>
    <cellStyle name="Normal 58 4 3 2 3 3 3" xfId="18512"/>
    <cellStyle name="Normal 58 4 3 2 3 3 3 2" xfId="43387"/>
    <cellStyle name="Normal 58 4 3 2 3 3 4" xfId="30954"/>
    <cellStyle name="Normal 58 4 3 2 3 4" xfId="8407"/>
    <cellStyle name="Normal 58 4 3 2 3 4 2" xfId="20851"/>
    <cellStyle name="Normal 58 4 3 2 3 4 2 2" xfId="45726"/>
    <cellStyle name="Normal 58 4 3 2 3 4 3" xfId="33293"/>
    <cellStyle name="Normal 58 4 3 2 3 5" xfId="12530"/>
    <cellStyle name="Normal 58 4 3 2 3 5 2" xfId="24964"/>
    <cellStyle name="Normal 58 4 3 2 3 5 2 2" xfId="49839"/>
    <cellStyle name="Normal 58 4 3 2 3 5 3" xfId="37406"/>
    <cellStyle name="Normal 58 4 3 2 3 6" xfId="7594"/>
    <cellStyle name="Normal 58 4 3 2 3 6 2" xfId="20042"/>
    <cellStyle name="Normal 58 4 3 2 3 6 2 2" xfId="44917"/>
    <cellStyle name="Normal 58 4 3 2 3 6 3" xfId="32484"/>
    <cellStyle name="Normal 58 4 3 2 3 7" xfId="3338"/>
    <cellStyle name="Normal 58 4 3 2 3 7 2" xfId="15844"/>
    <cellStyle name="Normal 58 4 3 2 3 7 2 2" xfId="40719"/>
    <cellStyle name="Normal 58 4 3 2 3 7 3" xfId="28278"/>
    <cellStyle name="Normal 58 4 3 2 3 8" xfId="14715"/>
    <cellStyle name="Normal 58 4 3 2 3 8 2" xfId="39590"/>
    <cellStyle name="Normal 58 4 3 2 3 9" xfId="27149"/>
    <cellStyle name="Normal 58 4 3 2 4" xfId="2357"/>
    <cellStyle name="Normal 58 4 3 2 4 2" xfId="6381"/>
    <cellStyle name="Normal 58 4 3 2 4 2 2" xfId="11396"/>
    <cellStyle name="Normal 58 4 3 2 4 2 2 2" xfId="23839"/>
    <cellStyle name="Normal 58 4 3 2 4 2 2 2 2" xfId="48714"/>
    <cellStyle name="Normal 58 4 3 2 4 2 2 3" xfId="36281"/>
    <cellStyle name="Normal 58 4 3 2 4 2 3" xfId="18832"/>
    <cellStyle name="Normal 58 4 3 2 4 2 3 2" xfId="43707"/>
    <cellStyle name="Normal 58 4 3 2 4 2 4" xfId="31274"/>
    <cellStyle name="Normal 58 4 3 2 4 3" xfId="12850"/>
    <cellStyle name="Normal 58 4 3 2 4 3 2" xfId="25284"/>
    <cellStyle name="Normal 58 4 3 2 4 3 2 2" xfId="50159"/>
    <cellStyle name="Normal 58 4 3 2 4 3 3" xfId="37726"/>
    <cellStyle name="Normal 58 4 3 2 4 4" xfId="9291"/>
    <cellStyle name="Normal 58 4 3 2 4 4 2" xfId="21734"/>
    <cellStyle name="Normal 58 4 3 2 4 4 2 2" xfId="46609"/>
    <cellStyle name="Normal 58 4 3 2 4 4 3" xfId="34176"/>
    <cellStyle name="Normal 58 4 3 2 4 5" xfId="4273"/>
    <cellStyle name="Normal 58 4 3 2 4 5 2" xfId="16727"/>
    <cellStyle name="Normal 58 4 3 2 4 5 2 2" xfId="41602"/>
    <cellStyle name="Normal 58 4 3 2 4 5 3" xfId="29169"/>
    <cellStyle name="Normal 58 4 3 2 4 6" xfId="15035"/>
    <cellStyle name="Normal 58 4 3 2 4 6 2" xfId="39910"/>
    <cellStyle name="Normal 58 4 3 2 4 7" xfId="27469"/>
    <cellStyle name="Normal 58 4 3 2 5" xfId="1192"/>
    <cellStyle name="Normal 58 4 3 2 5 2" xfId="10353"/>
    <cellStyle name="Normal 58 4 3 2 5 2 2" xfId="22796"/>
    <cellStyle name="Normal 58 4 3 2 5 2 2 2" xfId="47671"/>
    <cellStyle name="Normal 58 4 3 2 5 2 3" xfId="35238"/>
    <cellStyle name="Normal 58 4 3 2 5 3" xfId="5337"/>
    <cellStyle name="Normal 58 4 3 2 5 3 2" xfId="17789"/>
    <cellStyle name="Normal 58 4 3 2 5 3 2 2" xfId="42664"/>
    <cellStyle name="Normal 58 4 3 2 5 3 3" xfId="30231"/>
    <cellStyle name="Normal 58 4 3 2 5 4" xfId="13992"/>
    <cellStyle name="Normal 58 4 3 2 5 4 2" xfId="38867"/>
    <cellStyle name="Normal 58 4 3 2 5 5" xfId="26426"/>
    <cellStyle name="Normal 58 4 3 2 6" xfId="7914"/>
    <cellStyle name="Normal 58 4 3 2 6 2" xfId="20360"/>
    <cellStyle name="Normal 58 4 3 2 6 2 2" xfId="45235"/>
    <cellStyle name="Normal 58 4 3 2 6 3" xfId="32802"/>
    <cellStyle name="Normal 58 4 3 2 7" xfId="11807"/>
    <cellStyle name="Normal 58 4 3 2 7 2" xfId="24241"/>
    <cellStyle name="Normal 58 4 3 2 7 2 2" xfId="49116"/>
    <cellStyle name="Normal 58 4 3 2 7 3" xfId="36683"/>
    <cellStyle name="Normal 58 4 3 2 8" xfId="6884"/>
    <cellStyle name="Normal 58 4 3 2 8 2" xfId="19333"/>
    <cellStyle name="Normal 58 4 3 2 8 2 2" xfId="44208"/>
    <cellStyle name="Normal 58 4 3 2 8 3" xfId="31775"/>
    <cellStyle name="Normal 58 4 3 2 9" xfId="2835"/>
    <cellStyle name="Normal 58 4 3 2 9 2" xfId="15353"/>
    <cellStyle name="Normal 58 4 3 2 9 2 2" xfId="40228"/>
    <cellStyle name="Normal 58 4 3 2 9 3" xfId="27787"/>
    <cellStyle name="Normal 58 4 3 2_Degree data" xfId="2532"/>
    <cellStyle name="Normal 58 4 3 3" xfId="337"/>
    <cellStyle name="Normal 58 4 3 3 2" xfId="1566"/>
    <cellStyle name="Normal 58 4 3 3 2 2" xfId="9191"/>
    <cellStyle name="Normal 58 4 3 3 2 2 2" xfId="21634"/>
    <cellStyle name="Normal 58 4 3 3 2 2 2 2" xfId="46509"/>
    <cellStyle name="Normal 58 4 3 3 2 2 3" xfId="34076"/>
    <cellStyle name="Normal 58 4 3 3 2 3" xfId="4173"/>
    <cellStyle name="Normal 58 4 3 3 2 3 2" xfId="16627"/>
    <cellStyle name="Normal 58 4 3 3 2 3 2 2" xfId="41502"/>
    <cellStyle name="Normal 58 4 3 3 2 3 3" xfId="29069"/>
    <cellStyle name="Normal 58 4 3 3 2 4" xfId="14366"/>
    <cellStyle name="Normal 58 4 3 3 2 4 2" xfId="39241"/>
    <cellStyle name="Normal 58 4 3 3 2 5" xfId="26800"/>
    <cellStyle name="Normal 58 4 3 3 3" xfId="5711"/>
    <cellStyle name="Normal 58 4 3 3 3 2" xfId="10727"/>
    <cellStyle name="Normal 58 4 3 3 3 2 2" xfId="23170"/>
    <cellStyle name="Normal 58 4 3 3 3 2 2 2" xfId="48045"/>
    <cellStyle name="Normal 58 4 3 3 3 2 3" xfId="35612"/>
    <cellStyle name="Normal 58 4 3 3 3 3" xfId="18163"/>
    <cellStyle name="Normal 58 4 3 3 3 3 2" xfId="43038"/>
    <cellStyle name="Normal 58 4 3 3 3 4" xfId="30605"/>
    <cellStyle name="Normal 58 4 3 3 4" xfId="8307"/>
    <cellStyle name="Normal 58 4 3 3 4 2" xfId="20751"/>
    <cellStyle name="Normal 58 4 3 3 4 2 2" xfId="45626"/>
    <cellStyle name="Normal 58 4 3 3 4 3" xfId="33193"/>
    <cellStyle name="Normal 58 4 3 3 5" xfId="12181"/>
    <cellStyle name="Normal 58 4 3 3 5 2" xfId="24615"/>
    <cellStyle name="Normal 58 4 3 3 5 2 2" xfId="49490"/>
    <cellStyle name="Normal 58 4 3 3 5 3" xfId="37057"/>
    <cellStyle name="Normal 58 4 3 3 6" xfId="6784"/>
    <cellStyle name="Normal 58 4 3 3 6 2" xfId="19233"/>
    <cellStyle name="Normal 58 4 3 3 6 2 2" xfId="44108"/>
    <cellStyle name="Normal 58 4 3 3 6 3" xfId="31675"/>
    <cellStyle name="Normal 58 4 3 3 7" xfId="3238"/>
    <cellStyle name="Normal 58 4 3 3 7 2" xfId="15744"/>
    <cellStyle name="Normal 58 4 3 3 7 2 2" xfId="40619"/>
    <cellStyle name="Normal 58 4 3 3 7 3" xfId="28178"/>
    <cellStyle name="Normal 58 4 3 3 8" xfId="13154"/>
    <cellStyle name="Normal 58 4 3 3 8 2" xfId="38029"/>
    <cellStyle name="Normal 58 4 3 3 9" xfId="25588"/>
    <cellStyle name="Normal 58 4 3 4" xfId="698"/>
    <cellStyle name="Normal 58 4 3 4 2" xfId="1914"/>
    <cellStyle name="Normal 58 4 3 4 2 2" xfId="9670"/>
    <cellStyle name="Normal 58 4 3 4 2 2 2" xfId="22113"/>
    <cellStyle name="Normal 58 4 3 4 2 2 2 2" xfId="46988"/>
    <cellStyle name="Normal 58 4 3 4 2 2 3" xfId="34555"/>
    <cellStyle name="Normal 58 4 3 4 2 3" xfId="4652"/>
    <cellStyle name="Normal 58 4 3 4 2 3 2" xfId="17106"/>
    <cellStyle name="Normal 58 4 3 4 2 3 2 2" xfId="41981"/>
    <cellStyle name="Normal 58 4 3 4 2 3 3" xfId="29548"/>
    <cellStyle name="Normal 58 4 3 4 2 4" xfId="14714"/>
    <cellStyle name="Normal 58 4 3 4 2 4 2" xfId="39589"/>
    <cellStyle name="Normal 58 4 3 4 2 5" xfId="27148"/>
    <cellStyle name="Normal 58 4 3 4 3" xfId="6060"/>
    <cellStyle name="Normal 58 4 3 4 3 2" xfId="11075"/>
    <cellStyle name="Normal 58 4 3 4 3 2 2" xfId="23518"/>
    <cellStyle name="Normal 58 4 3 4 3 2 2 2" xfId="48393"/>
    <cellStyle name="Normal 58 4 3 4 3 2 3" xfId="35960"/>
    <cellStyle name="Normal 58 4 3 4 3 3" xfId="18511"/>
    <cellStyle name="Normal 58 4 3 4 3 3 2" xfId="43386"/>
    <cellStyle name="Normal 58 4 3 4 3 4" xfId="30953"/>
    <cellStyle name="Normal 58 4 3 4 4" xfId="8786"/>
    <cellStyle name="Normal 58 4 3 4 4 2" xfId="21230"/>
    <cellStyle name="Normal 58 4 3 4 4 2 2" xfId="46105"/>
    <cellStyle name="Normal 58 4 3 4 4 3" xfId="33672"/>
    <cellStyle name="Normal 58 4 3 4 5" xfId="12529"/>
    <cellStyle name="Normal 58 4 3 4 5 2" xfId="24963"/>
    <cellStyle name="Normal 58 4 3 4 5 2 2" xfId="49838"/>
    <cellStyle name="Normal 58 4 3 4 5 3" xfId="37405"/>
    <cellStyle name="Normal 58 4 3 4 6" xfId="7263"/>
    <cellStyle name="Normal 58 4 3 4 6 2" xfId="19712"/>
    <cellStyle name="Normal 58 4 3 4 6 2 2" xfId="44587"/>
    <cellStyle name="Normal 58 4 3 4 6 3" xfId="32154"/>
    <cellStyle name="Normal 58 4 3 4 7" xfId="3717"/>
    <cellStyle name="Normal 58 4 3 4 7 2" xfId="16223"/>
    <cellStyle name="Normal 58 4 3 4 7 2 2" xfId="41098"/>
    <cellStyle name="Normal 58 4 3 4 7 3" xfId="28657"/>
    <cellStyle name="Normal 58 4 3 4 8" xfId="13501"/>
    <cellStyle name="Normal 58 4 3 4 8 2" xfId="38376"/>
    <cellStyle name="Normal 58 4 3 4 9" xfId="25935"/>
    <cellStyle name="Normal 58 4 3 5" xfId="2255"/>
    <cellStyle name="Normal 58 4 3 5 2" xfId="4883"/>
    <cellStyle name="Normal 58 4 3 5 2 2" xfId="9900"/>
    <cellStyle name="Normal 58 4 3 5 2 2 2" xfId="22343"/>
    <cellStyle name="Normal 58 4 3 5 2 2 2 2" xfId="47218"/>
    <cellStyle name="Normal 58 4 3 5 2 2 3" xfId="34785"/>
    <cellStyle name="Normal 58 4 3 5 2 3" xfId="17336"/>
    <cellStyle name="Normal 58 4 3 5 2 3 2" xfId="42211"/>
    <cellStyle name="Normal 58 4 3 5 2 4" xfId="29778"/>
    <cellStyle name="Normal 58 4 3 5 3" xfId="6281"/>
    <cellStyle name="Normal 58 4 3 5 3 2" xfId="11296"/>
    <cellStyle name="Normal 58 4 3 5 3 2 2" xfId="23739"/>
    <cellStyle name="Normal 58 4 3 5 3 2 2 2" xfId="48614"/>
    <cellStyle name="Normal 58 4 3 5 3 2 3" xfId="36181"/>
    <cellStyle name="Normal 58 4 3 5 3 3" xfId="18732"/>
    <cellStyle name="Normal 58 4 3 5 3 3 2" xfId="43607"/>
    <cellStyle name="Normal 58 4 3 5 3 4" xfId="31174"/>
    <cellStyle name="Normal 58 4 3 5 4" xfId="8088"/>
    <cellStyle name="Normal 58 4 3 5 4 2" xfId="20534"/>
    <cellStyle name="Normal 58 4 3 5 4 2 2" xfId="45409"/>
    <cellStyle name="Normal 58 4 3 5 4 3" xfId="32976"/>
    <cellStyle name="Normal 58 4 3 5 5" xfId="12750"/>
    <cellStyle name="Normal 58 4 3 5 5 2" xfId="25184"/>
    <cellStyle name="Normal 58 4 3 5 5 2 2" xfId="50059"/>
    <cellStyle name="Normal 58 4 3 5 5 3" xfId="37626"/>
    <cellStyle name="Normal 58 4 3 5 6" xfId="7494"/>
    <cellStyle name="Normal 58 4 3 5 6 2" xfId="19942"/>
    <cellStyle name="Normal 58 4 3 5 6 2 2" xfId="44817"/>
    <cellStyle name="Normal 58 4 3 5 6 3" xfId="32384"/>
    <cellStyle name="Normal 58 4 3 5 7" xfId="3017"/>
    <cellStyle name="Normal 58 4 3 5 7 2" xfId="15527"/>
    <cellStyle name="Normal 58 4 3 5 7 2 2" xfId="40402"/>
    <cellStyle name="Normal 58 4 3 5 7 3" xfId="27961"/>
    <cellStyle name="Normal 58 4 3 5 8" xfId="14935"/>
    <cellStyle name="Normal 58 4 3 5 8 2" xfId="39810"/>
    <cellStyle name="Normal 58 4 3 5 9" xfId="27369"/>
    <cellStyle name="Normal 58 4 3 6" xfId="1092"/>
    <cellStyle name="Normal 58 4 3 6 2" xfId="8974"/>
    <cellStyle name="Normal 58 4 3 6 2 2" xfId="21417"/>
    <cellStyle name="Normal 58 4 3 6 2 2 2" xfId="46292"/>
    <cellStyle name="Normal 58 4 3 6 2 3" xfId="33859"/>
    <cellStyle name="Normal 58 4 3 6 3" xfId="3956"/>
    <cellStyle name="Normal 58 4 3 6 3 2" xfId="16410"/>
    <cellStyle name="Normal 58 4 3 6 3 2 2" xfId="41285"/>
    <cellStyle name="Normal 58 4 3 6 3 3" xfId="28852"/>
    <cellStyle name="Normal 58 4 3 6 4" xfId="13892"/>
    <cellStyle name="Normal 58 4 3 6 4 2" xfId="38767"/>
    <cellStyle name="Normal 58 4 3 6 5" xfId="26326"/>
    <cellStyle name="Normal 58 4 3 7" xfId="5237"/>
    <cellStyle name="Normal 58 4 3 7 2" xfId="10253"/>
    <cellStyle name="Normal 58 4 3 7 2 2" xfId="22696"/>
    <cellStyle name="Normal 58 4 3 7 2 2 2" xfId="47571"/>
    <cellStyle name="Normal 58 4 3 7 2 3" xfId="35138"/>
    <cellStyle name="Normal 58 4 3 7 3" xfId="17689"/>
    <cellStyle name="Normal 58 4 3 7 3 2" xfId="42564"/>
    <cellStyle name="Normal 58 4 3 7 4" xfId="30131"/>
    <cellStyle name="Normal 58 4 3 8" xfId="7814"/>
    <cellStyle name="Normal 58 4 3 8 2" xfId="20260"/>
    <cellStyle name="Normal 58 4 3 8 2 2" xfId="45135"/>
    <cellStyle name="Normal 58 4 3 8 3" xfId="32702"/>
    <cellStyle name="Normal 58 4 3 9" xfId="11707"/>
    <cellStyle name="Normal 58 4 3 9 2" xfId="24141"/>
    <cellStyle name="Normal 58 4 3 9 2 2" xfId="49016"/>
    <cellStyle name="Normal 58 4 3 9 3" xfId="36583"/>
    <cellStyle name="Normal 58 4 3_Degree data" xfId="2531"/>
    <cellStyle name="Normal 58 4 4" xfId="275"/>
    <cellStyle name="Normal 58 4 4 10" xfId="6615"/>
    <cellStyle name="Normal 58 4 4 10 2" xfId="19064"/>
    <cellStyle name="Normal 58 4 4 10 2 2" xfId="43939"/>
    <cellStyle name="Normal 58 4 4 10 3" xfId="31506"/>
    <cellStyle name="Normal 58 4 4 11" xfId="2678"/>
    <cellStyle name="Normal 58 4 4 11 2" xfId="15196"/>
    <cellStyle name="Normal 58 4 4 11 2 2" xfId="40071"/>
    <cellStyle name="Normal 58 4 4 11 3" xfId="27630"/>
    <cellStyle name="Normal 58 4 4 12" xfId="13097"/>
    <cellStyle name="Normal 58 4 4 12 2" xfId="37972"/>
    <cellStyle name="Normal 58 4 4 13" xfId="25531"/>
    <cellStyle name="Normal 58 4 4 2" xfId="489"/>
    <cellStyle name="Normal 58 4 4 2 10" xfId="13302"/>
    <cellStyle name="Normal 58 4 4 2 10 2" xfId="38177"/>
    <cellStyle name="Normal 58 4 4 2 11" xfId="25736"/>
    <cellStyle name="Normal 58 4 4 2 2" xfId="848"/>
    <cellStyle name="Normal 58 4 4 2 2 2" xfId="1569"/>
    <cellStyle name="Normal 58 4 4 2 2 2 2" xfId="9673"/>
    <cellStyle name="Normal 58 4 4 2 2 2 2 2" xfId="22116"/>
    <cellStyle name="Normal 58 4 4 2 2 2 2 2 2" xfId="46991"/>
    <cellStyle name="Normal 58 4 4 2 2 2 2 3" xfId="34558"/>
    <cellStyle name="Normal 58 4 4 2 2 2 3" xfId="4655"/>
    <cellStyle name="Normal 58 4 4 2 2 2 3 2" xfId="17109"/>
    <cellStyle name="Normal 58 4 4 2 2 2 3 2 2" xfId="41984"/>
    <cellStyle name="Normal 58 4 4 2 2 2 3 3" xfId="29551"/>
    <cellStyle name="Normal 58 4 4 2 2 2 4" xfId="14369"/>
    <cellStyle name="Normal 58 4 4 2 2 2 4 2" xfId="39244"/>
    <cellStyle name="Normal 58 4 4 2 2 2 5" xfId="26803"/>
    <cellStyle name="Normal 58 4 4 2 2 3" xfId="5714"/>
    <cellStyle name="Normal 58 4 4 2 2 3 2" xfId="10730"/>
    <cellStyle name="Normal 58 4 4 2 2 3 2 2" xfId="23173"/>
    <cellStyle name="Normal 58 4 4 2 2 3 2 2 2" xfId="48048"/>
    <cellStyle name="Normal 58 4 4 2 2 3 2 3" xfId="35615"/>
    <cellStyle name="Normal 58 4 4 2 2 3 3" xfId="18166"/>
    <cellStyle name="Normal 58 4 4 2 2 3 3 2" xfId="43041"/>
    <cellStyle name="Normal 58 4 4 2 2 3 4" xfId="30608"/>
    <cellStyle name="Normal 58 4 4 2 2 4" xfId="8789"/>
    <cellStyle name="Normal 58 4 4 2 2 4 2" xfId="21233"/>
    <cellStyle name="Normal 58 4 4 2 2 4 2 2" xfId="46108"/>
    <cellStyle name="Normal 58 4 4 2 2 4 3" xfId="33675"/>
    <cellStyle name="Normal 58 4 4 2 2 5" xfId="12184"/>
    <cellStyle name="Normal 58 4 4 2 2 5 2" xfId="24618"/>
    <cellStyle name="Normal 58 4 4 2 2 5 2 2" xfId="49493"/>
    <cellStyle name="Normal 58 4 4 2 2 5 3" xfId="37060"/>
    <cellStyle name="Normal 58 4 4 2 2 6" xfId="7266"/>
    <cellStyle name="Normal 58 4 4 2 2 6 2" xfId="19715"/>
    <cellStyle name="Normal 58 4 4 2 2 6 2 2" xfId="44590"/>
    <cellStyle name="Normal 58 4 4 2 2 6 3" xfId="32157"/>
    <cellStyle name="Normal 58 4 4 2 2 7" xfId="3720"/>
    <cellStyle name="Normal 58 4 4 2 2 7 2" xfId="16226"/>
    <cellStyle name="Normal 58 4 4 2 2 7 2 2" xfId="41101"/>
    <cellStyle name="Normal 58 4 4 2 2 7 3" xfId="28660"/>
    <cellStyle name="Normal 58 4 4 2 2 8" xfId="13649"/>
    <cellStyle name="Normal 58 4 4 2 2 8 2" xfId="38524"/>
    <cellStyle name="Normal 58 4 4 2 2 9" xfId="26083"/>
    <cellStyle name="Normal 58 4 4 2 3" xfId="1917"/>
    <cellStyle name="Normal 58 4 4 2 3 2" xfId="5031"/>
    <cellStyle name="Normal 58 4 4 2 3 2 2" xfId="10048"/>
    <cellStyle name="Normal 58 4 4 2 3 2 2 2" xfId="22491"/>
    <cellStyle name="Normal 58 4 4 2 3 2 2 2 2" xfId="47366"/>
    <cellStyle name="Normal 58 4 4 2 3 2 2 3" xfId="34933"/>
    <cellStyle name="Normal 58 4 4 2 3 2 3" xfId="17484"/>
    <cellStyle name="Normal 58 4 4 2 3 2 3 2" xfId="42359"/>
    <cellStyle name="Normal 58 4 4 2 3 2 4" xfId="29926"/>
    <cellStyle name="Normal 58 4 4 2 3 3" xfId="6063"/>
    <cellStyle name="Normal 58 4 4 2 3 3 2" xfId="11078"/>
    <cellStyle name="Normal 58 4 4 2 3 3 2 2" xfId="23521"/>
    <cellStyle name="Normal 58 4 4 2 3 3 2 2 2" xfId="48396"/>
    <cellStyle name="Normal 58 4 4 2 3 3 2 3" xfId="35963"/>
    <cellStyle name="Normal 58 4 4 2 3 3 3" xfId="18514"/>
    <cellStyle name="Normal 58 4 4 2 3 3 3 2" xfId="43389"/>
    <cellStyle name="Normal 58 4 4 2 3 3 4" xfId="30956"/>
    <cellStyle name="Normal 58 4 4 2 3 4" xfId="8455"/>
    <cellStyle name="Normal 58 4 4 2 3 4 2" xfId="20899"/>
    <cellStyle name="Normal 58 4 4 2 3 4 2 2" xfId="45774"/>
    <cellStyle name="Normal 58 4 4 2 3 4 3" xfId="33341"/>
    <cellStyle name="Normal 58 4 4 2 3 5" xfId="12532"/>
    <cellStyle name="Normal 58 4 4 2 3 5 2" xfId="24966"/>
    <cellStyle name="Normal 58 4 4 2 3 5 2 2" xfId="49841"/>
    <cellStyle name="Normal 58 4 4 2 3 5 3" xfId="37408"/>
    <cellStyle name="Normal 58 4 4 2 3 6" xfId="7642"/>
    <cellStyle name="Normal 58 4 4 2 3 6 2" xfId="20090"/>
    <cellStyle name="Normal 58 4 4 2 3 6 2 2" xfId="44965"/>
    <cellStyle name="Normal 58 4 4 2 3 6 3" xfId="32532"/>
    <cellStyle name="Normal 58 4 4 2 3 7" xfId="3386"/>
    <cellStyle name="Normal 58 4 4 2 3 7 2" xfId="15892"/>
    <cellStyle name="Normal 58 4 4 2 3 7 2 2" xfId="40767"/>
    <cellStyle name="Normal 58 4 4 2 3 7 3" xfId="28326"/>
    <cellStyle name="Normal 58 4 4 2 3 8" xfId="14717"/>
    <cellStyle name="Normal 58 4 4 2 3 8 2" xfId="39592"/>
    <cellStyle name="Normal 58 4 4 2 3 9" xfId="27151"/>
    <cellStyle name="Normal 58 4 4 2 4" xfId="2407"/>
    <cellStyle name="Normal 58 4 4 2 4 2" xfId="6429"/>
    <cellStyle name="Normal 58 4 4 2 4 2 2" xfId="11444"/>
    <cellStyle name="Normal 58 4 4 2 4 2 2 2" xfId="23887"/>
    <cellStyle name="Normal 58 4 4 2 4 2 2 2 2" xfId="48762"/>
    <cellStyle name="Normal 58 4 4 2 4 2 2 3" xfId="36329"/>
    <cellStyle name="Normal 58 4 4 2 4 2 3" xfId="18880"/>
    <cellStyle name="Normal 58 4 4 2 4 2 3 2" xfId="43755"/>
    <cellStyle name="Normal 58 4 4 2 4 2 4" xfId="31322"/>
    <cellStyle name="Normal 58 4 4 2 4 3" xfId="12898"/>
    <cellStyle name="Normal 58 4 4 2 4 3 2" xfId="25332"/>
    <cellStyle name="Normal 58 4 4 2 4 3 2 2" xfId="50207"/>
    <cellStyle name="Normal 58 4 4 2 4 3 3" xfId="37774"/>
    <cellStyle name="Normal 58 4 4 2 4 4" xfId="9339"/>
    <cellStyle name="Normal 58 4 4 2 4 4 2" xfId="21782"/>
    <cellStyle name="Normal 58 4 4 2 4 4 2 2" xfId="46657"/>
    <cellStyle name="Normal 58 4 4 2 4 4 3" xfId="34224"/>
    <cellStyle name="Normal 58 4 4 2 4 5" xfId="4321"/>
    <cellStyle name="Normal 58 4 4 2 4 5 2" xfId="16775"/>
    <cellStyle name="Normal 58 4 4 2 4 5 2 2" xfId="41650"/>
    <cellStyle name="Normal 58 4 4 2 4 5 3" xfId="29217"/>
    <cellStyle name="Normal 58 4 4 2 4 6" xfId="15083"/>
    <cellStyle name="Normal 58 4 4 2 4 6 2" xfId="39958"/>
    <cellStyle name="Normal 58 4 4 2 4 7" xfId="27517"/>
    <cellStyle name="Normal 58 4 4 2 5" xfId="1240"/>
    <cellStyle name="Normal 58 4 4 2 5 2" xfId="10401"/>
    <cellStyle name="Normal 58 4 4 2 5 2 2" xfId="22844"/>
    <cellStyle name="Normal 58 4 4 2 5 2 2 2" xfId="47719"/>
    <cellStyle name="Normal 58 4 4 2 5 2 3" xfId="35286"/>
    <cellStyle name="Normal 58 4 4 2 5 3" xfId="5385"/>
    <cellStyle name="Normal 58 4 4 2 5 3 2" xfId="17837"/>
    <cellStyle name="Normal 58 4 4 2 5 3 2 2" xfId="42712"/>
    <cellStyle name="Normal 58 4 4 2 5 3 3" xfId="30279"/>
    <cellStyle name="Normal 58 4 4 2 5 4" xfId="14040"/>
    <cellStyle name="Normal 58 4 4 2 5 4 2" xfId="38915"/>
    <cellStyle name="Normal 58 4 4 2 5 5" xfId="26474"/>
    <cellStyle name="Normal 58 4 4 2 6" xfId="7962"/>
    <cellStyle name="Normal 58 4 4 2 6 2" xfId="20408"/>
    <cellStyle name="Normal 58 4 4 2 6 2 2" xfId="45283"/>
    <cellStyle name="Normal 58 4 4 2 6 3" xfId="32850"/>
    <cellStyle name="Normal 58 4 4 2 7" xfId="11855"/>
    <cellStyle name="Normal 58 4 4 2 7 2" xfId="24289"/>
    <cellStyle name="Normal 58 4 4 2 7 2 2" xfId="49164"/>
    <cellStyle name="Normal 58 4 4 2 7 3" xfId="36731"/>
    <cellStyle name="Normal 58 4 4 2 8" xfId="6932"/>
    <cellStyle name="Normal 58 4 4 2 8 2" xfId="19381"/>
    <cellStyle name="Normal 58 4 4 2 8 2 2" xfId="44256"/>
    <cellStyle name="Normal 58 4 4 2 8 3" xfId="31823"/>
    <cellStyle name="Normal 58 4 4 2 9" xfId="2883"/>
    <cellStyle name="Normal 58 4 4 2 9 2" xfId="15401"/>
    <cellStyle name="Normal 58 4 4 2 9 2 2" xfId="40276"/>
    <cellStyle name="Normal 58 4 4 2 9 3" xfId="27835"/>
    <cellStyle name="Normal 58 4 4 2_Degree data" xfId="2534"/>
    <cellStyle name="Normal 58 4 4 3" xfId="637"/>
    <cellStyle name="Normal 58 4 4 3 2" xfId="1568"/>
    <cellStyle name="Normal 58 4 4 3 2 2" xfId="9134"/>
    <cellStyle name="Normal 58 4 4 3 2 2 2" xfId="21577"/>
    <cellStyle name="Normal 58 4 4 3 2 2 2 2" xfId="46452"/>
    <cellStyle name="Normal 58 4 4 3 2 2 3" xfId="34019"/>
    <cellStyle name="Normal 58 4 4 3 2 3" xfId="4116"/>
    <cellStyle name="Normal 58 4 4 3 2 3 2" xfId="16570"/>
    <cellStyle name="Normal 58 4 4 3 2 3 2 2" xfId="41445"/>
    <cellStyle name="Normal 58 4 4 3 2 3 3" xfId="29012"/>
    <cellStyle name="Normal 58 4 4 3 2 4" xfId="14368"/>
    <cellStyle name="Normal 58 4 4 3 2 4 2" xfId="39243"/>
    <cellStyle name="Normal 58 4 4 3 2 5" xfId="26802"/>
    <cellStyle name="Normal 58 4 4 3 3" xfId="5713"/>
    <cellStyle name="Normal 58 4 4 3 3 2" xfId="10729"/>
    <cellStyle name="Normal 58 4 4 3 3 2 2" xfId="23172"/>
    <cellStyle name="Normal 58 4 4 3 3 2 2 2" xfId="48047"/>
    <cellStyle name="Normal 58 4 4 3 3 2 3" xfId="35614"/>
    <cellStyle name="Normal 58 4 4 3 3 3" xfId="18165"/>
    <cellStyle name="Normal 58 4 4 3 3 3 2" xfId="43040"/>
    <cellStyle name="Normal 58 4 4 3 3 4" xfId="30607"/>
    <cellStyle name="Normal 58 4 4 3 4" xfId="8250"/>
    <cellStyle name="Normal 58 4 4 3 4 2" xfId="20694"/>
    <cellStyle name="Normal 58 4 4 3 4 2 2" xfId="45569"/>
    <cellStyle name="Normal 58 4 4 3 4 3" xfId="33136"/>
    <cellStyle name="Normal 58 4 4 3 5" xfId="12183"/>
    <cellStyle name="Normal 58 4 4 3 5 2" xfId="24617"/>
    <cellStyle name="Normal 58 4 4 3 5 2 2" xfId="49492"/>
    <cellStyle name="Normal 58 4 4 3 5 3" xfId="37059"/>
    <cellStyle name="Normal 58 4 4 3 6" xfId="6727"/>
    <cellStyle name="Normal 58 4 4 3 6 2" xfId="19176"/>
    <cellStyle name="Normal 58 4 4 3 6 2 2" xfId="44051"/>
    <cellStyle name="Normal 58 4 4 3 6 3" xfId="31618"/>
    <cellStyle name="Normal 58 4 4 3 7" xfId="3181"/>
    <cellStyle name="Normal 58 4 4 3 7 2" xfId="15687"/>
    <cellStyle name="Normal 58 4 4 3 7 2 2" xfId="40562"/>
    <cellStyle name="Normal 58 4 4 3 7 3" xfId="28121"/>
    <cellStyle name="Normal 58 4 4 3 8" xfId="13444"/>
    <cellStyle name="Normal 58 4 4 3 8 2" xfId="38319"/>
    <cellStyle name="Normal 58 4 4 3 9" xfId="25878"/>
    <cellStyle name="Normal 58 4 4 4" xfId="1916"/>
    <cellStyle name="Normal 58 4 4 4 2" xfId="4654"/>
    <cellStyle name="Normal 58 4 4 4 2 2" xfId="9672"/>
    <cellStyle name="Normal 58 4 4 4 2 2 2" xfId="22115"/>
    <cellStyle name="Normal 58 4 4 4 2 2 2 2" xfId="46990"/>
    <cellStyle name="Normal 58 4 4 4 2 2 3" xfId="34557"/>
    <cellStyle name="Normal 58 4 4 4 2 3" xfId="17108"/>
    <cellStyle name="Normal 58 4 4 4 2 3 2" xfId="41983"/>
    <cellStyle name="Normal 58 4 4 4 2 4" xfId="29550"/>
    <cellStyle name="Normal 58 4 4 4 3" xfId="6062"/>
    <cellStyle name="Normal 58 4 4 4 3 2" xfId="11077"/>
    <cellStyle name="Normal 58 4 4 4 3 2 2" xfId="23520"/>
    <cellStyle name="Normal 58 4 4 4 3 2 2 2" xfId="48395"/>
    <cellStyle name="Normal 58 4 4 4 3 2 3" xfId="35962"/>
    <cellStyle name="Normal 58 4 4 4 3 3" xfId="18513"/>
    <cellStyle name="Normal 58 4 4 4 3 3 2" xfId="43388"/>
    <cellStyle name="Normal 58 4 4 4 3 4" xfId="30955"/>
    <cellStyle name="Normal 58 4 4 4 4" xfId="8788"/>
    <cellStyle name="Normal 58 4 4 4 4 2" xfId="21232"/>
    <cellStyle name="Normal 58 4 4 4 4 2 2" xfId="46107"/>
    <cellStyle name="Normal 58 4 4 4 4 3" xfId="33674"/>
    <cellStyle name="Normal 58 4 4 4 5" xfId="12531"/>
    <cellStyle name="Normal 58 4 4 4 5 2" xfId="24965"/>
    <cellStyle name="Normal 58 4 4 4 5 2 2" xfId="49840"/>
    <cellStyle name="Normal 58 4 4 4 5 3" xfId="37407"/>
    <cellStyle name="Normal 58 4 4 4 6" xfId="7265"/>
    <cellStyle name="Normal 58 4 4 4 6 2" xfId="19714"/>
    <cellStyle name="Normal 58 4 4 4 6 2 2" xfId="44589"/>
    <cellStyle name="Normal 58 4 4 4 6 3" xfId="32156"/>
    <cellStyle name="Normal 58 4 4 4 7" xfId="3719"/>
    <cellStyle name="Normal 58 4 4 4 7 2" xfId="16225"/>
    <cellStyle name="Normal 58 4 4 4 7 2 2" xfId="41100"/>
    <cellStyle name="Normal 58 4 4 4 7 3" xfId="28659"/>
    <cellStyle name="Normal 58 4 4 4 8" xfId="14716"/>
    <cellStyle name="Normal 58 4 4 4 8 2" xfId="39591"/>
    <cellStyle name="Normal 58 4 4 4 9" xfId="27150"/>
    <cellStyle name="Normal 58 4 4 5" xfId="2193"/>
    <cellStyle name="Normal 58 4 4 5 2" xfId="4826"/>
    <cellStyle name="Normal 58 4 4 5 2 2" xfId="9843"/>
    <cellStyle name="Normal 58 4 4 5 2 2 2" xfId="22286"/>
    <cellStyle name="Normal 58 4 4 5 2 2 2 2" xfId="47161"/>
    <cellStyle name="Normal 58 4 4 5 2 2 3" xfId="34728"/>
    <cellStyle name="Normal 58 4 4 5 2 3" xfId="17279"/>
    <cellStyle name="Normal 58 4 4 5 2 3 2" xfId="42154"/>
    <cellStyle name="Normal 58 4 4 5 2 4" xfId="29721"/>
    <cellStyle name="Normal 58 4 4 5 3" xfId="6224"/>
    <cellStyle name="Normal 58 4 4 5 3 2" xfId="11239"/>
    <cellStyle name="Normal 58 4 4 5 3 2 2" xfId="23682"/>
    <cellStyle name="Normal 58 4 4 5 3 2 2 2" xfId="48557"/>
    <cellStyle name="Normal 58 4 4 5 3 2 3" xfId="36124"/>
    <cellStyle name="Normal 58 4 4 5 3 3" xfId="18675"/>
    <cellStyle name="Normal 58 4 4 5 3 3 2" xfId="43550"/>
    <cellStyle name="Normal 58 4 4 5 3 4" xfId="31117"/>
    <cellStyle name="Normal 58 4 4 5 4" xfId="8136"/>
    <cellStyle name="Normal 58 4 4 5 4 2" xfId="20582"/>
    <cellStyle name="Normal 58 4 4 5 4 2 2" xfId="45457"/>
    <cellStyle name="Normal 58 4 4 5 4 3" xfId="33024"/>
    <cellStyle name="Normal 58 4 4 5 5" xfId="12693"/>
    <cellStyle name="Normal 58 4 4 5 5 2" xfId="25127"/>
    <cellStyle name="Normal 58 4 4 5 5 2 2" xfId="50002"/>
    <cellStyle name="Normal 58 4 4 5 5 3" xfId="37569"/>
    <cellStyle name="Normal 58 4 4 5 6" xfId="7437"/>
    <cellStyle name="Normal 58 4 4 5 6 2" xfId="19885"/>
    <cellStyle name="Normal 58 4 4 5 6 2 2" xfId="44760"/>
    <cellStyle name="Normal 58 4 4 5 6 3" xfId="32327"/>
    <cellStyle name="Normal 58 4 4 5 7" xfId="3066"/>
    <cellStyle name="Normal 58 4 4 5 7 2" xfId="15575"/>
    <cellStyle name="Normal 58 4 4 5 7 2 2" xfId="40450"/>
    <cellStyle name="Normal 58 4 4 5 7 3" xfId="28009"/>
    <cellStyle name="Normal 58 4 4 5 8" xfId="14878"/>
    <cellStyle name="Normal 58 4 4 5 8 2" xfId="39753"/>
    <cellStyle name="Normal 58 4 4 5 9" xfId="27312"/>
    <cellStyle name="Normal 58 4 4 6" xfId="1035"/>
    <cellStyle name="Normal 58 4 4 6 2" xfId="9022"/>
    <cellStyle name="Normal 58 4 4 6 2 2" xfId="21465"/>
    <cellStyle name="Normal 58 4 4 6 2 2 2" xfId="46340"/>
    <cellStyle name="Normal 58 4 4 6 2 3" xfId="33907"/>
    <cellStyle name="Normal 58 4 4 6 3" xfId="4004"/>
    <cellStyle name="Normal 58 4 4 6 3 2" xfId="16458"/>
    <cellStyle name="Normal 58 4 4 6 3 2 2" xfId="41333"/>
    <cellStyle name="Normal 58 4 4 6 3 3" xfId="28900"/>
    <cellStyle name="Normal 58 4 4 6 4" xfId="13835"/>
    <cellStyle name="Normal 58 4 4 6 4 2" xfId="38710"/>
    <cellStyle name="Normal 58 4 4 6 5" xfId="26269"/>
    <cellStyle name="Normal 58 4 4 7" xfId="5180"/>
    <cellStyle name="Normal 58 4 4 7 2" xfId="10196"/>
    <cellStyle name="Normal 58 4 4 7 2 2" xfId="22639"/>
    <cellStyle name="Normal 58 4 4 7 2 2 2" xfId="47514"/>
    <cellStyle name="Normal 58 4 4 7 2 3" xfId="35081"/>
    <cellStyle name="Normal 58 4 4 7 3" xfId="17632"/>
    <cellStyle name="Normal 58 4 4 7 3 2" xfId="42507"/>
    <cellStyle name="Normal 58 4 4 7 4" xfId="30074"/>
    <cellStyle name="Normal 58 4 4 8" xfId="7757"/>
    <cellStyle name="Normal 58 4 4 8 2" xfId="20203"/>
    <cellStyle name="Normal 58 4 4 8 2 2" xfId="45078"/>
    <cellStyle name="Normal 58 4 4 8 3" xfId="32645"/>
    <cellStyle name="Normal 58 4 4 9" xfId="11650"/>
    <cellStyle name="Normal 58 4 4 9 2" xfId="24084"/>
    <cellStyle name="Normal 58 4 4 9 2 2" xfId="48959"/>
    <cellStyle name="Normal 58 4 4 9 3" xfId="36526"/>
    <cellStyle name="Normal 58 4 4_Degree data" xfId="2533"/>
    <cellStyle name="Normal 58 4 5" xfId="381"/>
    <cellStyle name="Normal 58 4 5 10" xfId="13197"/>
    <cellStyle name="Normal 58 4 5 10 2" xfId="38072"/>
    <cellStyle name="Normal 58 4 5 11" xfId="25631"/>
    <cellStyle name="Normal 58 4 5 2" xfId="741"/>
    <cellStyle name="Normal 58 4 5 2 2" xfId="1570"/>
    <cellStyle name="Normal 58 4 5 2 2 2" xfId="9674"/>
    <cellStyle name="Normal 58 4 5 2 2 2 2" xfId="22117"/>
    <cellStyle name="Normal 58 4 5 2 2 2 2 2" xfId="46992"/>
    <cellStyle name="Normal 58 4 5 2 2 2 3" xfId="34559"/>
    <cellStyle name="Normal 58 4 5 2 2 3" xfId="4656"/>
    <cellStyle name="Normal 58 4 5 2 2 3 2" xfId="17110"/>
    <cellStyle name="Normal 58 4 5 2 2 3 2 2" xfId="41985"/>
    <cellStyle name="Normal 58 4 5 2 2 3 3" xfId="29552"/>
    <cellStyle name="Normal 58 4 5 2 2 4" xfId="14370"/>
    <cellStyle name="Normal 58 4 5 2 2 4 2" xfId="39245"/>
    <cellStyle name="Normal 58 4 5 2 2 5" xfId="26804"/>
    <cellStyle name="Normal 58 4 5 2 3" xfId="5715"/>
    <cellStyle name="Normal 58 4 5 2 3 2" xfId="10731"/>
    <cellStyle name="Normal 58 4 5 2 3 2 2" xfId="23174"/>
    <cellStyle name="Normal 58 4 5 2 3 2 2 2" xfId="48049"/>
    <cellStyle name="Normal 58 4 5 2 3 2 3" xfId="35616"/>
    <cellStyle name="Normal 58 4 5 2 3 3" xfId="18167"/>
    <cellStyle name="Normal 58 4 5 2 3 3 2" xfId="43042"/>
    <cellStyle name="Normal 58 4 5 2 3 4" xfId="30609"/>
    <cellStyle name="Normal 58 4 5 2 4" xfId="8790"/>
    <cellStyle name="Normal 58 4 5 2 4 2" xfId="21234"/>
    <cellStyle name="Normal 58 4 5 2 4 2 2" xfId="46109"/>
    <cellStyle name="Normal 58 4 5 2 4 3" xfId="33676"/>
    <cellStyle name="Normal 58 4 5 2 5" xfId="12185"/>
    <cellStyle name="Normal 58 4 5 2 5 2" xfId="24619"/>
    <cellStyle name="Normal 58 4 5 2 5 2 2" xfId="49494"/>
    <cellStyle name="Normal 58 4 5 2 5 3" xfId="37061"/>
    <cellStyle name="Normal 58 4 5 2 6" xfId="7267"/>
    <cellStyle name="Normal 58 4 5 2 6 2" xfId="19716"/>
    <cellStyle name="Normal 58 4 5 2 6 2 2" xfId="44591"/>
    <cellStyle name="Normal 58 4 5 2 6 3" xfId="32158"/>
    <cellStyle name="Normal 58 4 5 2 7" xfId="3721"/>
    <cellStyle name="Normal 58 4 5 2 7 2" xfId="16227"/>
    <cellStyle name="Normal 58 4 5 2 7 2 2" xfId="41102"/>
    <cellStyle name="Normal 58 4 5 2 7 3" xfId="28661"/>
    <cellStyle name="Normal 58 4 5 2 8" xfId="13544"/>
    <cellStyle name="Normal 58 4 5 2 8 2" xfId="38419"/>
    <cellStyle name="Normal 58 4 5 2 9" xfId="25978"/>
    <cellStyle name="Normal 58 4 5 3" xfId="1918"/>
    <cellStyle name="Normal 58 4 5 3 2" xfId="4926"/>
    <cellStyle name="Normal 58 4 5 3 2 2" xfId="9943"/>
    <cellStyle name="Normal 58 4 5 3 2 2 2" xfId="22386"/>
    <cellStyle name="Normal 58 4 5 3 2 2 2 2" xfId="47261"/>
    <cellStyle name="Normal 58 4 5 3 2 2 3" xfId="34828"/>
    <cellStyle name="Normal 58 4 5 3 2 3" xfId="17379"/>
    <cellStyle name="Normal 58 4 5 3 2 3 2" xfId="42254"/>
    <cellStyle name="Normal 58 4 5 3 2 4" xfId="29821"/>
    <cellStyle name="Normal 58 4 5 3 3" xfId="6064"/>
    <cellStyle name="Normal 58 4 5 3 3 2" xfId="11079"/>
    <cellStyle name="Normal 58 4 5 3 3 2 2" xfId="23522"/>
    <cellStyle name="Normal 58 4 5 3 3 2 2 2" xfId="48397"/>
    <cellStyle name="Normal 58 4 5 3 3 2 3" xfId="35964"/>
    <cellStyle name="Normal 58 4 5 3 3 3" xfId="18515"/>
    <cellStyle name="Normal 58 4 5 3 3 3 2" xfId="43390"/>
    <cellStyle name="Normal 58 4 5 3 3 4" xfId="30957"/>
    <cellStyle name="Normal 58 4 5 3 4" xfId="8350"/>
    <cellStyle name="Normal 58 4 5 3 4 2" xfId="20794"/>
    <cellStyle name="Normal 58 4 5 3 4 2 2" xfId="45669"/>
    <cellStyle name="Normal 58 4 5 3 4 3" xfId="33236"/>
    <cellStyle name="Normal 58 4 5 3 5" xfId="12533"/>
    <cellStyle name="Normal 58 4 5 3 5 2" xfId="24967"/>
    <cellStyle name="Normal 58 4 5 3 5 2 2" xfId="49842"/>
    <cellStyle name="Normal 58 4 5 3 5 3" xfId="37409"/>
    <cellStyle name="Normal 58 4 5 3 6" xfId="7537"/>
    <cellStyle name="Normal 58 4 5 3 6 2" xfId="19985"/>
    <cellStyle name="Normal 58 4 5 3 6 2 2" xfId="44860"/>
    <cellStyle name="Normal 58 4 5 3 6 3" xfId="32427"/>
    <cellStyle name="Normal 58 4 5 3 7" xfId="3281"/>
    <cellStyle name="Normal 58 4 5 3 7 2" xfId="15787"/>
    <cellStyle name="Normal 58 4 5 3 7 2 2" xfId="40662"/>
    <cellStyle name="Normal 58 4 5 3 7 3" xfId="28221"/>
    <cellStyle name="Normal 58 4 5 3 8" xfId="14718"/>
    <cellStyle name="Normal 58 4 5 3 8 2" xfId="39593"/>
    <cellStyle name="Normal 58 4 5 3 9" xfId="27152"/>
    <cellStyle name="Normal 58 4 5 4" xfId="2299"/>
    <cellStyle name="Normal 58 4 5 4 2" xfId="6324"/>
    <cellStyle name="Normal 58 4 5 4 2 2" xfId="11339"/>
    <cellStyle name="Normal 58 4 5 4 2 2 2" xfId="23782"/>
    <cellStyle name="Normal 58 4 5 4 2 2 2 2" xfId="48657"/>
    <cellStyle name="Normal 58 4 5 4 2 2 3" xfId="36224"/>
    <cellStyle name="Normal 58 4 5 4 2 3" xfId="18775"/>
    <cellStyle name="Normal 58 4 5 4 2 3 2" xfId="43650"/>
    <cellStyle name="Normal 58 4 5 4 2 4" xfId="31217"/>
    <cellStyle name="Normal 58 4 5 4 3" xfId="12793"/>
    <cellStyle name="Normal 58 4 5 4 3 2" xfId="25227"/>
    <cellStyle name="Normal 58 4 5 4 3 2 2" xfId="50102"/>
    <cellStyle name="Normal 58 4 5 4 3 3" xfId="37669"/>
    <cellStyle name="Normal 58 4 5 4 4" xfId="9234"/>
    <cellStyle name="Normal 58 4 5 4 4 2" xfId="21677"/>
    <cellStyle name="Normal 58 4 5 4 4 2 2" xfId="46552"/>
    <cellStyle name="Normal 58 4 5 4 4 3" xfId="34119"/>
    <cellStyle name="Normal 58 4 5 4 5" xfId="4216"/>
    <cellStyle name="Normal 58 4 5 4 5 2" xfId="16670"/>
    <cellStyle name="Normal 58 4 5 4 5 2 2" xfId="41545"/>
    <cellStyle name="Normal 58 4 5 4 5 3" xfId="29112"/>
    <cellStyle name="Normal 58 4 5 4 6" xfId="14978"/>
    <cellStyle name="Normal 58 4 5 4 6 2" xfId="39853"/>
    <cellStyle name="Normal 58 4 5 4 7" xfId="27412"/>
    <cellStyle name="Normal 58 4 5 5" xfId="1135"/>
    <cellStyle name="Normal 58 4 5 5 2" xfId="10296"/>
    <cellStyle name="Normal 58 4 5 5 2 2" xfId="22739"/>
    <cellStyle name="Normal 58 4 5 5 2 2 2" xfId="47614"/>
    <cellStyle name="Normal 58 4 5 5 2 3" xfId="35181"/>
    <cellStyle name="Normal 58 4 5 5 3" xfId="5280"/>
    <cellStyle name="Normal 58 4 5 5 3 2" xfId="17732"/>
    <cellStyle name="Normal 58 4 5 5 3 2 2" xfId="42607"/>
    <cellStyle name="Normal 58 4 5 5 3 3" xfId="30174"/>
    <cellStyle name="Normal 58 4 5 5 4" xfId="13935"/>
    <cellStyle name="Normal 58 4 5 5 4 2" xfId="38810"/>
    <cellStyle name="Normal 58 4 5 5 5" xfId="26369"/>
    <cellStyle name="Normal 58 4 5 6" xfId="7857"/>
    <cellStyle name="Normal 58 4 5 6 2" xfId="20303"/>
    <cellStyle name="Normal 58 4 5 6 2 2" xfId="45178"/>
    <cellStyle name="Normal 58 4 5 6 3" xfId="32745"/>
    <cellStyle name="Normal 58 4 5 7" xfId="11750"/>
    <cellStyle name="Normal 58 4 5 7 2" xfId="24184"/>
    <cellStyle name="Normal 58 4 5 7 2 2" xfId="49059"/>
    <cellStyle name="Normal 58 4 5 7 3" xfId="36626"/>
    <cellStyle name="Normal 58 4 5 8" xfId="6827"/>
    <cellStyle name="Normal 58 4 5 8 2" xfId="19276"/>
    <cellStyle name="Normal 58 4 5 8 2 2" xfId="44151"/>
    <cellStyle name="Normal 58 4 5 8 3" xfId="31718"/>
    <cellStyle name="Normal 58 4 5 9" xfId="2778"/>
    <cellStyle name="Normal 58 4 5 9 2" xfId="15296"/>
    <cellStyle name="Normal 58 4 5 9 2 2" xfId="40171"/>
    <cellStyle name="Normal 58 4 5 9 3" xfId="27730"/>
    <cellStyle name="Normal 58 4 5_Degree data" xfId="2535"/>
    <cellStyle name="Normal 58 4 6" xfId="224"/>
    <cellStyle name="Normal 58 4 6 10" xfId="13052"/>
    <cellStyle name="Normal 58 4 6 10 2" xfId="37927"/>
    <cellStyle name="Normal 58 4 6 11" xfId="25486"/>
    <cellStyle name="Normal 58 4 6 2" xfId="590"/>
    <cellStyle name="Normal 58 4 6 2 2" xfId="1571"/>
    <cellStyle name="Normal 58 4 6 2 2 2" xfId="9675"/>
    <cellStyle name="Normal 58 4 6 2 2 2 2" xfId="22118"/>
    <cellStyle name="Normal 58 4 6 2 2 2 2 2" xfId="46993"/>
    <cellStyle name="Normal 58 4 6 2 2 2 3" xfId="34560"/>
    <cellStyle name="Normal 58 4 6 2 2 3" xfId="4657"/>
    <cellStyle name="Normal 58 4 6 2 2 3 2" xfId="17111"/>
    <cellStyle name="Normal 58 4 6 2 2 3 2 2" xfId="41986"/>
    <cellStyle name="Normal 58 4 6 2 2 3 3" xfId="29553"/>
    <cellStyle name="Normal 58 4 6 2 2 4" xfId="14371"/>
    <cellStyle name="Normal 58 4 6 2 2 4 2" xfId="39246"/>
    <cellStyle name="Normal 58 4 6 2 2 5" xfId="26805"/>
    <cellStyle name="Normal 58 4 6 2 3" xfId="5716"/>
    <cellStyle name="Normal 58 4 6 2 3 2" xfId="10732"/>
    <cellStyle name="Normal 58 4 6 2 3 2 2" xfId="23175"/>
    <cellStyle name="Normal 58 4 6 2 3 2 2 2" xfId="48050"/>
    <cellStyle name="Normal 58 4 6 2 3 2 3" xfId="35617"/>
    <cellStyle name="Normal 58 4 6 2 3 3" xfId="18168"/>
    <cellStyle name="Normal 58 4 6 2 3 3 2" xfId="43043"/>
    <cellStyle name="Normal 58 4 6 2 3 4" xfId="30610"/>
    <cellStyle name="Normal 58 4 6 2 4" xfId="8791"/>
    <cellStyle name="Normal 58 4 6 2 4 2" xfId="21235"/>
    <cellStyle name="Normal 58 4 6 2 4 2 2" xfId="46110"/>
    <cellStyle name="Normal 58 4 6 2 4 3" xfId="33677"/>
    <cellStyle name="Normal 58 4 6 2 5" xfId="12186"/>
    <cellStyle name="Normal 58 4 6 2 5 2" xfId="24620"/>
    <cellStyle name="Normal 58 4 6 2 5 2 2" xfId="49495"/>
    <cellStyle name="Normal 58 4 6 2 5 3" xfId="37062"/>
    <cellStyle name="Normal 58 4 6 2 6" xfId="7268"/>
    <cellStyle name="Normal 58 4 6 2 6 2" xfId="19717"/>
    <cellStyle name="Normal 58 4 6 2 6 2 2" xfId="44592"/>
    <cellStyle name="Normal 58 4 6 2 6 3" xfId="32159"/>
    <cellStyle name="Normal 58 4 6 2 7" xfId="3722"/>
    <cellStyle name="Normal 58 4 6 2 7 2" xfId="16228"/>
    <cellStyle name="Normal 58 4 6 2 7 2 2" xfId="41103"/>
    <cellStyle name="Normal 58 4 6 2 7 3" xfId="28662"/>
    <cellStyle name="Normal 58 4 6 2 8" xfId="13399"/>
    <cellStyle name="Normal 58 4 6 2 8 2" xfId="38274"/>
    <cellStyle name="Normal 58 4 6 2 9" xfId="25833"/>
    <cellStyle name="Normal 58 4 6 3" xfId="1919"/>
    <cellStyle name="Normal 58 4 6 3 2" xfId="4781"/>
    <cellStyle name="Normal 58 4 6 3 2 2" xfId="9798"/>
    <cellStyle name="Normal 58 4 6 3 2 2 2" xfId="22241"/>
    <cellStyle name="Normal 58 4 6 3 2 2 2 2" xfId="47116"/>
    <cellStyle name="Normal 58 4 6 3 2 2 3" xfId="34683"/>
    <cellStyle name="Normal 58 4 6 3 2 3" xfId="17234"/>
    <cellStyle name="Normal 58 4 6 3 2 3 2" xfId="42109"/>
    <cellStyle name="Normal 58 4 6 3 2 4" xfId="29676"/>
    <cellStyle name="Normal 58 4 6 3 3" xfId="6065"/>
    <cellStyle name="Normal 58 4 6 3 3 2" xfId="11080"/>
    <cellStyle name="Normal 58 4 6 3 3 2 2" xfId="23523"/>
    <cellStyle name="Normal 58 4 6 3 3 2 2 2" xfId="48398"/>
    <cellStyle name="Normal 58 4 6 3 3 2 3" xfId="35965"/>
    <cellStyle name="Normal 58 4 6 3 3 3" xfId="18516"/>
    <cellStyle name="Normal 58 4 6 3 3 3 2" xfId="43391"/>
    <cellStyle name="Normal 58 4 6 3 3 4" xfId="30958"/>
    <cellStyle name="Normal 58 4 6 3 4" xfId="8886"/>
    <cellStyle name="Normal 58 4 6 3 4 2" xfId="21329"/>
    <cellStyle name="Normal 58 4 6 3 4 2 2" xfId="46204"/>
    <cellStyle name="Normal 58 4 6 3 4 3" xfId="33771"/>
    <cellStyle name="Normal 58 4 6 3 5" xfId="12534"/>
    <cellStyle name="Normal 58 4 6 3 5 2" xfId="24968"/>
    <cellStyle name="Normal 58 4 6 3 5 2 2" xfId="49843"/>
    <cellStyle name="Normal 58 4 6 3 5 3" xfId="37410"/>
    <cellStyle name="Normal 58 4 6 3 6" xfId="7392"/>
    <cellStyle name="Normal 58 4 6 3 6 2" xfId="19840"/>
    <cellStyle name="Normal 58 4 6 3 6 2 2" xfId="44715"/>
    <cellStyle name="Normal 58 4 6 3 6 3" xfId="32282"/>
    <cellStyle name="Normal 58 4 6 3 7" xfId="3868"/>
    <cellStyle name="Normal 58 4 6 3 7 2" xfId="16322"/>
    <cellStyle name="Normal 58 4 6 3 7 2 2" xfId="41197"/>
    <cellStyle name="Normal 58 4 6 3 7 3" xfId="28764"/>
    <cellStyle name="Normal 58 4 6 3 8" xfId="14719"/>
    <cellStyle name="Normal 58 4 6 3 8 2" xfId="39594"/>
    <cellStyle name="Normal 58 4 6 3 9" xfId="27153"/>
    <cellStyle name="Normal 58 4 6 4" xfId="2142"/>
    <cellStyle name="Normal 58 4 6 4 2" xfId="6179"/>
    <cellStyle name="Normal 58 4 6 4 2 2" xfId="11194"/>
    <cellStyle name="Normal 58 4 6 4 2 2 2" xfId="23637"/>
    <cellStyle name="Normal 58 4 6 4 2 2 2 2" xfId="48512"/>
    <cellStyle name="Normal 58 4 6 4 2 2 3" xfId="36079"/>
    <cellStyle name="Normal 58 4 6 4 2 3" xfId="18630"/>
    <cellStyle name="Normal 58 4 6 4 2 3 2" xfId="43505"/>
    <cellStyle name="Normal 58 4 6 4 2 4" xfId="31072"/>
    <cellStyle name="Normal 58 4 6 4 3" xfId="12648"/>
    <cellStyle name="Normal 58 4 6 4 3 2" xfId="25082"/>
    <cellStyle name="Normal 58 4 6 4 3 2 2" xfId="49957"/>
    <cellStyle name="Normal 58 4 6 4 3 3" xfId="37524"/>
    <cellStyle name="Normal 58 4 6 4 4" xfId="9089"/>
    <cellStyle name="Normal 58 4 6 4 4 2" xfId="21532"/>
    <cellStyle name="Normal 58 4 6 4 4 2 2" xfId="46407"/>
    <cellStyle name="Normal 58 4 6 4 4 3" xfId="33974"/>
    <cellStyle name="Normal 58 4 6 4 5" xfId="4071"/>
    <cellStyle name="Normal 58 4 6 4 5 2" xfId="16525"/>
    <cellStyle name="Normal 58 4 6 4 5 2 2" xfId="41400"/>
    <cellStyle name="Normal 58 4 6 4 5 3" xfId="28967"/>
    <cellStyle name="Normal 58 4 6 4 6" xfId="14833"/>
    <cellStyle name="Normal 58 4 6 4 6 2" xfId="39708"/>
    <cellStyle name="Normal 58 4 6 4 7" xfId="27267"/>
    <cellStyle name="Normal 58 4 6 5" xfId="990"/>
    <cellStyle name="Normal 58 4 6 5 2" xfId="10149"/>
    <cellStyle name="Normal 58 4 6 5 2 2" xfId="22592"/>
    <cellStyle name="Normal 58 4 6 5 2 2 2" xfId="47467"/>
    <cellStyle name="Normal 58 4 6 5 2 3" xfId="35034"/>
    <cellStyle name="Normal 58 4 6 5 3" xfId="5133"/>
    <cellStyle name="Normal 58 4 6 5 3 2" xfId="17585"/>
    <cellStyle name="Normal 58 4 6 5 3 2 2" xfId="42460"/>
    <cellStyle name="Normal 58 4 6 5 3 3" xfId="30027"/>
    <cellStyle name="Normal 58 4 6 5 4" xfId="13790"/>
    <cellStyle name="Normal 58 4 6 5 4 2" xfId="38665"/>
    <cellStyle name="Normal 58 4 6 5 5" xfId="26224"/>
    <cellStyle name="Normal 58 4 6 6" xfId="8205"/>
    <cellStyle name="Normal 58 4 6 6 2" xfId="20649"/>
    <cellStyle name="Normal 58 4 6 6 2 2" xfId="45524"/>
    <cellStyle name="Normal 58 4 6 6 3" xfId="33091"/>
    <cellStyle name="Normal 58 4 6 7" xfId="11605"/>
    <cellStyle name="Normal 58 4 6 7 2" xfId="24039"/>
    <cellStyle name="Normal 58 4 6 7 2 2" xfId="48914"/>
    <cellStyle name="Normal 58 4 6 7 3" xfId="36481"/>
    <cellStyle name="Normal 58 4 6 8" xfId="6682"/>
    <cellStyle name="Normal 58 4 6 8 2" xfId="19131"/>
    <cellStyle name="Normal 58 4 6 8 2 2" xfId="44006"/>
    <cellStyle name="Normal 58 4 6 8 3" xfId="31573"/>
    <cellStyle name="Normal 58 4 6 9" xfId="3136"/>
    <cellStyle name="Normal 58 4 6 9 2" xfId="15642"/>
    <cellStyle name="Normal 58 4 6 9 2 2" xfId="40517"/>
    <cellStyle name="Normal 58 4 6 9 3" xfId="28076"/>
    <cellStyle name="Normal 58 4 6_Degree data" xfId="2536"/>
    <cellStyle name="Normal 58 4 7" xfId="546"/>
    <cellStyle name="Normal 58 4 7 2" xfId="1562"/>
    <cellStyle name="Normal 58 4 7 2 2" xfId="9666"/>
    <cellStyle name="Normal 58 4 7 2 2 2" xfId="22109"/>
    <cellStyle name="Normal 58 4 7 2 2 2 2" xfId="46984"/>
    <cellStyle name="Normal 58 4 7 2 2 3" xfId="34551"/>
    <cellStyle name="Normal 58 4 7 2 3" xfId="4648"/>
    <cellStyle name="Normal 58 4 7 2 3 2" xfId="17102"/>
    <cellStyle name="Normal 58 4 7 2 3 2 2" xfId="41977"/>
    <cellStyle name="Normal 58 4 7 2 3 3" xfId="29544"/>
    <cellStyle name="Normal 58 4 7 2 4" xfId="14362"/>
    <cellStyle name="Normal 58 4 7 2 4 2" xfId="39237"/>
    <cellStyle name="Normal 58 4 7 2 5" xfId="26796"/>
    <cellStyle name="Normal 58 4 7 3" xfId="5707"/>
    <cellStyle name="Normal 58 4 7 3 2" xfId="10723"/>
    <cellStyle name="Normal 58 4 7 3 2 2" xfId="23166"/>
    <cellStyle name="Normal 58 4 7 3 2 2 2" xfId="48041"/>
    <cellStyle name="Normal 58 4 7 3 2 3" xfId="35608"/>
    <cellStyle name="Normal 58 4 7 3 3" xfId="18159"/>
    <cellStyle name="Normal 58 4 7 3 3 2" xfId="43034"/>
    <cellStyle name="Normal 58 4 7 3 4" xfId="30601"/>
    <cellStyle name="Normal 58 4 7 4" xfId="8782"/>
    <cellStyle name="Normal 58 4 7 4 2" xfId="21226"/>
    <cellStyle name="Normal 58 4 7 4 2 2" xfId="46101"/>
    <cellStyle name="Normal 58 4 7 4 3" xfId="33668"/>
    <cellStyle name="Normal 58 4 7 5" xfId="12177"/>
    <cellStyle name="Normal 58 4 7 5 2" xfId="24611"/>
    <cellStyle name="Normal 58 4 7 5 2 2" xfId="49486"/>
    <cellStyle name="Normal 58 4 7 5 3" xfId="37053"/>
    <cellStyle name="Normal 58 4 7 6" xfId="7259"/>
    <cellStyle name="Normal 58 4 7 6 2" xfId="19708"/>
    <cellStyle name="Normal 58 4 7 6 2 2" xfId="44583"/>
    <cellStyle name="Normal 58 4 7 6 3" xfId="32150"/>
    <cellStyle name="Normal 58 4 7 7" xfId="3713"/>
    <cellStyle name="Normal 58 4 7 7 2" xfId="16219"/>
    <cellStyle name="Normal 58 4 7 7 2 2" xfId="41094"/>
    <cellStyle name="Normal 58 4 7 7 3" xfId="28653"/>
    <cellStyle name="Normal 58 4 7 8" xfId="13356"/>
    <cellStyle name="Normal 58 4 7 8 2" xfId="38231"/>
    <cellStyle name="Normal 58 4 7 9" xfId="25790"/>
    <cellStyle name="Normal 58 4 8" xfId="1910"/>
    <cellStyle name="Normal 58 4 8 2" xfId="4738"/>
    <cellStyle name="Normal 58 4 8 2 2" xfId="9755"/>
    <cellStyle name="Normal 58 4 8 2 2 2" xfId="22198"/>
    <cellStyle name="Normal 58 4 8 2 2 2 2" xfId="47073"/>
    <cellStyle name="Normal 58 4 8 2 2 3" xfId="34640"/>
    <cellStyle name="Normal 58 4 8 2 3" xfId="17191"/>
    <cellStyle name="Normal 58 4 8 2 3 2" xfId="42066"/>
    <cellStyle name="Normal 58 4 8 2 4" xfId="29633"/>
    <cellStyle name="Normal 58 4 8 3" xfId="6056"/>
    <cellStyle name="Normal 58 4 8 3 2" xfId="11071"/>
    <cellStyle name="Normal 58 4 8 3 2 2" xfId="23514"/>
    <cellStyle name="Normal 58 4 8 3 2 2 2" xfId="48389"/>
    <cellStyle name="Normal 58 4 8 3 2 3" xfId="35956"/>
    <cellStyle name="Normal 58 4 8 3 3" xfId="18507"/>
    <cellStyle name="Normal 58 4 8 3 3 2" xfId="43382"/>
    <cellStyle name="Normal 58 4 8 3 4" xfId="30949"/>
    <cellStyle name="Normal 58 4 8 4" xfId="8030"/>
    <cellStyle name="Normal 58 4 8 4 2" xfId="20476"/>
    <cellStyle name="Normal 58 4 8 4 2 2" xfId="45351"/>
    <cellStyle name="Normal 58 4 8 4 3" xfId="32918"/>
    <cellStyle name="Normal 58 4 8 5" xfId="12525"/>
    <cellStyle name="Normal 58 4 8 5 2" xfId="24959"/>
    <cellStyle name="Normal 58 4 8 5 2 2" xfId="49834"/>
    <cellStyle name="Normal 58 4 8 5 3" xfId="37401"/>
    <cellStyle name="Normal 58 4 8 6" xfId="7349"/>
    <cellStyle name="Normal 58 4 8 6 2" xfId="19797"/>
    <cellStyle name="Normal 58 4 8 6 2 2" xfId="44672"/>
    <cellStyle name="Normal 58 4 8 6 3" xfId="32239"/>
    <cellStyle name="Normal 58 4 8 7" xfId="2954"/>
    <cellStyle name="Normal 58 4 8 7 2" xfId="15469"/>
    <cellStyle name="Normal 58 4 8 7 2 2" xfId="40344"/>
    <cellStyle name="Normal 58 4 8 7 3" xfId="27903"/>
    <cellStyle name="Normal 58 4 8 8" xfId="14710"/>
    <cellStyle name="Normal 58 4 8 8 2" xfId="39585"/>
    <cellStyle name="Normal 58 4 8 9" xfId="27144"/>
    <cellStyle name="Normal 58 4 9" xfId="2071"/>
    <cellStyle name="Normal 58 4 9 2" xfId="6136"/>
    <cellStyle name="Normal 58 4 9 2 2" xfId="11151"/>
    <cellStyle name="Normal 58 4 9 2 2 2" xfId="23594"/>
    <cellStyle name="Normal 58 4 9 2 2 2 2" xfId="48469"/>
    <cellStyle name="Normal 58 4 9 2 2 3" xfId="36036"/>
    <cellStyle name="Normal 58 4 9 2 3" xfId="18587"/>
    <cellStyle name="Normal 58 4 9 2 3 2" xfId="43462"/>
    <cellStyle name="Normal 58 4 9 2 4" xfId="31029"/>
    <cellStyle name="Normal 58 4 9 3" xfId="12605"/>
    <cellStyle name="Normal 58 4 9 3 2" xfId="25039"/>
    <cellStyle name="Normal 58 4 9 3 2 2" xfId="49914"/>
    <cellStyle name="Normal 58 4 9 3 3" xfId="37481"/>
    <cellStyle name="Normal 58 4 9 4" xfId="8917"/>
    <cellStyle name="Normal 58 4 9 4 2" xfId="21360"/>
    <cellStyle name="Normal 58 4 9 4 2 2" xfId="46235"/>
    <cellStyle name="Normal 58 4 9 4 3" xfId="33802"/>
    <cellStyle name="Normal 58 4 9 5" xfId="3899"/>
    <cellStyle name="Normal 58 4 9 5 2" xfId="16353"/>
    <cellStyle name="Normal 58 4 9 5 2 2" xfId="41228"/>
    <cellStyle name="Normal 58 4 9 5 3" xfId="28795"/>
    <cellStyle name="Normal 58 4 9 6" xfId="14790"/>
    <cellStyle name="Normal 58 4 9 6 2" xfId="39665"/>
    <cellStyle name="Normal 58 4 9 7" xfId="27224"/>
    <cellStyle name="Normal 58 4_Degree data" xfId="2527"/>
    <cellStyle name="Normal 58 5" xfId="162"/>
    <cellStyle name="Normal 58 5 10" xfId="930"/>
    <cellStyle name="Normal 58 5 10 2" xfId="7727"/>
    <cellStyle name="Normal 58 5 10 2 2" xfId="20173"/>
    <cellStyle name="Normal 58 5 10 2 2 2" xfId="45048"/>
    <cellStyle name="Normal 58 5 10 2 3" xfId="32615"/>
    <cellStyle name="Normal 58 5 10 3" xfId="13730"/>
    <cellStyle name="Normal 58 5 10 3 2" xfId="38605"/>
    <cellStyle name="Normal 58 5 10 4" xfId="26164"/>
    <cellStyle name="Normal 58 5 11" xfId="11545"/>
    <cellStyle name="Normal 58 5 11 2" xfId="23979"/>
    <cellStyle name="Normal 58 5 11 2 2" xfId="48854"/>
    <cellStyle name="Normal 58 5 11 3" xfId="36421"/>
    <cellStyle name="Normal 58 5 12" xfId="6537"/>
    <cellStyle name="Normal 58 5 12 2" xfId="18986"/>
    <cellStyle name="Normal 58 5 12 2 2" xfId="43861"/>
    <cellStyle name="Normal 58 5 12 3" xfId="31428"/>
    <cellStyle name="Normal 58 5 13" xfId="2648"/>
    <cellStyle name="Normal 58 5 13 2" xfId="15166"/>
    <cellStyle name="Normal 58 5 13 2 2" xfId="40041"/>
    <cellStyle name="Normal 58 5 13 3" xfId="27600"/>
    <cellStyle name="Normal 58 5 14" xfId="12992"/>
    <cellStyle name="Normal 58 5 14 2" xfId="37867"/>
    <cellStyle name="Normal 58 5 15" xfId="25426"/>
    <cellStyle name="Normal 58 5 2" xfId="192"/>
    <cellStyle name="Normal 58 5 2 10" xfId="6580"/>
    <cellStyle name="Normal 58 5 2 10 2" xfId="19029"/>
    <cellStyle name="Normal 58 5 2 10 2 2" xfId="43904"/>
    <cellStyle name="Normal 58 5 2 10 3" xfId="31471"/>
    <cellStyle name="Normal 58 5 2 11" xfId="2748"/>
    <cellStyle name="Normal 58 5 2 11 2" xfId="15266"/>
    <cellStyle name="Normal 58 5 2 11 2 2" xfId="40141"/>
    <cellStyle name="Normal 58 5 2 11 3" xfId="27700"/>
    <cellStyle name="Normal 58 5 2 12" xfId="13022"/>
    <cellStyle name="Normal 58 5 2 12 2" xfId="37897"/>
    <cellStyle name="Normal 58 5 2 13" xfId="25456"/>
    <cellStyle name="Normal 58 5 2 2" xfId="453"/>
    <cellStyle name="Normal 58 5 2 2 10" xfId="13267"/>
    <cellStyle name="Normal 58 5 2 2 10 2" xfId="38142"/>
    <cellStyle name="Normal 58 5 2 2 11" xfId="25701"/>
    <cellStyle name="Normal 58 5 2 2 2" xfId="813"/>
    <cellStyle name="Normal 58 5 2 2 2 2" xfId="1574"/>
    <cellStyle name="Normal 58 5 2 2 2 2 2" xfId="9678"/>
    <cellStyle name="Normal 58 5 2 2 2 2 2 2" xfId="22121"/>
    <cellStyle name="Normal 58 5 2 2 2 2 2 2 2" xfId="46996"/>
    <cellStyle name="Normal 58 5 2 2 2 2 2 3" xfId="34563"/>
    <cellStyle name="Normal 58 5 2 2 2 2 3" xfId="4660"/>
    <cellStyle name="Normal 58 5 2 2 2 2 3 2" xfId="17114"/>
    <cellStyle name="Normal 58 5 2 2 2 2 3 2 2" xfId="41989"/>
    <cellStyle name="Normal 58 5 2 2 2 2 3 3" xfId="29556"/>
    <cellStyle name="Normal 58 5 2 2 2 2 4" xfId="14374"/>
    <cellStyle name="Normal 58 5 2 2 2 2 4 2" xfId="39249"/>
    <cellStyle name="Normal 58 5 2 2 2 2 5" xfId="26808"/>
    <cellStyle name="Normal 58 5 2 2 2 3" xfId="5719"/>
    <cellStyle name="Normal 58 5 2 2 2 3 2" xfId="10735"/>
    <cellStyle name="Normal 58 5 2 2 2 3 2 2" xfId="23178"/>
    <cellStyle name="Normal 58 5 2 2 2 3 2 2 2" xfId="48053"/>
    <cellStyle name="Normal 58 5 2 2 2 3 2 3" xfId="35620"/>
    <cellStyle name="Normal 58 5 2 2 2 3 3" xfId="18171"/>
    <cellStyle name="Normal 58 5 2 2 2 3 3 2" xfId="43046"/>
    <cellStyle name="Normal 58 5 2 2 2 3 4" xfId="30613"/>
    <cellStyle name="Normal 58 5 2 2 2 4" xfId="8794"/>
    <cellStyle name="Normal 58 5 2 2 2 4 2" xfId="21238"/>
    <cellStyle name="Normal 58 5 2 2 2 4 2 2" xfId="46113"/>
    <cellStyle name="Normal 58 5 2 2 2 4 3" xfId="33680"/>
    <cellStyle name="Normal 58 5 2 2 2 5" xfId="12189"/>
    <cellStyle name="Normal 58 5 2 2 2 5 2" xfId="24623"/>
    <cellStyle name="Normal 58 5 2 2 2 5 2 2" xfId="49498"/>
    <cellStyle name="Normal 58 5 2 2 2 5 3" xfId="37065"/>
    <cellStyle name="Normal 58 5 2 2 2 6" xfId="7271"/>
    <cellStyle name="Normal 58 5 2 2 2 6 2" xfId="19720"/>
    <cellStyle name="Normal 58 5 2 2 2 6 2 2" xfId="44595"/>
    <cellStyle name="Normal 58 5 2 2 2 6 3" xfId="32162"/>
    <cellStyle name="Normal 58 5 2 2 2 7" xfId="3725"/>
    <cellStyle name="Normal 58 5 2 2 2 7 2" xfId="16231"/>
    <cellStyle name="Normal 58 5 2 2 2 7 2 2" xfId="41106"/>
    <cellStyle name="Normal 58 5 2 2 2 7 3" xfId="28665"/>
    <cellStyle name="Normal 58 5 2 2 2 8" xfId="13614"/>
    <cellStyle name="Normal 58 5 2 2 2 8 2" xfId="38489"/>
    <cellStyle name="Normal 58 5 2 2 2 9" xfId="26048"/>
    <cellStyle name="Normal 58 5 2 2 3" xfId="1922"/>
    <cellStyle name="Normal 58 5 2 2 3 2" xfId="4996"/>
    <cellStyle name="Normal 58 5 2 2 3 2 2" xfId="10013"/>
    <cellStyle name="Normal 58 5 2 2 3 2 2 2" xfId="22456"/>
    <cellStyle name="Normal 58 5 2 2 3 2 2 2 2" xfId="47331"/>
    <cellStyle name="Normal 58 5 2 2 3 2 2 3" xfId="34898"/>
    <cellStyle name="Normal 58 5 2 2 3 2 3" xfId="17449"/>
    <cellStyle name="Normal 58 5 2 2 3 2 3 2" xfId="42324"/>
    <cellStyle name="Normal 58 5 2 2 3 2 4" xfId="29891"/>
    <cellStyle name="Normal 58 5 2 2 3 3" xfId="6068"/>
    <cellStyle name="Normal 58 5 2 2 3 3 2" xfId="11083"/>
    <cellStyle name="Normal 58 5 2 2 3 3 2 2" xfId="23526"/>
    <cellStyle name="Normal 58 5 2 2 3 3 2 2 2" xfId="48401"/>
    <cellStyle name="Normal 58 5 2 2 3 3 2 3" xfId="35968"/>
    <cellStyle name="Normal 58 5 2 2 3 3 3" xfId="18519"/>
    <cellStyle name="Normal 58 5 2 2 3 3 3 2" xfId="43394"/>
    <cellStyle name="Normal 58 5 2 2 3 3 4" xfId="30961"/>
    <cellStyle name="Normal 58 5 2 2 3 4" xfId="8420"/>
    <cellStyle name="Normal 58 5 2 2 3 4 2" xfId="20864"/>
    <cellStyle name="Normal 58 5 2 2 3 4 2 2" xfId="45739"/>
    <cellStyle name="Normal 58 5 2 2 3 4 3" xfId="33306"/>
    <cellStyle name="Normal 58 5 2 2 3 5" xfId="12537"/>
    <cellStyle name="Normal 58 5 2 2 3 5 2" xfId="24971"/>
    <cellStyle name="Normal 58 5 2 2 3 5 2 2" xfId="49846"/>
    <cellStyle name="Normal 58 5 2 2 3 5 3" xfId="37413"/>
    <cellStyle name="Normal 58 5 2 2 3 6" xfId="7607"/>
    <cellStyle name="Normal 58 5 2 2 3 6 2" xfId="20055"/>
    <cellStyle name="Normal 58 5 2 2 3 6 2 2" xfId="44930"/>
    <cellStyle name="Normal 58 5 2 2 3 6 3" xfId="32497"/>
    <cellStyle name="Normal 58 5 2 2 3 7" xfId="3351"/>
    <cellStyle name="Normal 58 5 2 2 3 7 2" xfId="15857"/>
    <cellStyle name="Normal 58 5 2 2 3 7 2 2" xfId="40732"/>
    <cellStyle name="Normal 58 5 2 2 3 7 3" xfId="28291"/>
    <cellStyle name="Normal 58 5 2 2 3 8" xfId="14722"/>
    <cellStyle name="Normal 58 5 2 2 3 8 2" xfId="39597"/>
    <cellStyle name="Normal 58 5 2 2 3 9" xfId="27156"/>
    <cellStyle name="Normal 58 5 2 2 4" xfId="2371"/>
    <cellStyle name="Normal 58 5 2 2 4 2" xfId="6394"/>
    <cellStyle name="Normal 58 5 2 2 4 2 2" xfId="11409"/>
    <cellStyle name="Normal 58 5 2 2 4 2 2 2" xfId="23852"/>
    <cellStyle name="Normal 58 5 2 2 4 2 2 2 2" xfId="48727"/>
    <cellStyle name="Normal 58 5 2 2 4 2 2 3" xfId="36294"/>
    <cellStyle name="Normal 58 5 2 2 4 2 3" xfId="18845"/>
    <cellStyle name="Normal 58 5 2 2 4 2 3 2" xfId="43720"/>
    <cellStyle name="Normal 58 5 2 2 4 2 4" xfId="31287"/>
    <cellStyle name="Normal 58 5 2 2 4 3" xfId="12863"/>
    <cellStyle name="Normal 58 5 2 2 4 3 2" xfId="25297"/>
    <cellStyle name="Normal 58 5 2 2 4 3 2 2" xfId="50172"/>
    <cellStyle name="Normal 58 5 2 2 4 3 3" xfId="37739"/>
    <cellStyle name="Normal 58 5 2 2 4 4" xfId="9304"/>
    <cellStyle name="Normal 58 5 2 2 4 4 2" xfId="21747"/>
    <cellStyle name="Normal 58 5 2 2 4 4 2 2" xfId="46622"/>
    <cellStyle name="Normal 58 5 2 2 4 4 3" xfId="34189"/>
    <cellStyle name="Normal 58 5 2 2 4 5" xfId="4286"/>
    <cellStyle name="Normal 58 5 2 2 4 5 2" xfId="16740"/>
    <cellStyle name="Normal 58 5 2 2 4 5 2 2" xfId="41615"/>
    <cellStyle name="Normal 58 5 2 2 4 5 3" xfId="29182"/>
    <cellStyle name="Normal 58 5 2 2 4 6" xfId="15048"/>
    <cellStyle name="Normal 58 5 2 2 4 6 2" xfId="39923"/>
    <cellStyle name="Normal 58 5 2 2 4 7" xfId="27482"/>
    <cellStyle name="Normal 58 5 2 2 5" xfId="1205"/>
    <cellStyle name="Normal 58 5 2 2 5 2" xfId="10366"/>
    <cellStyle name="Normal 58 5 2 2 5 2 2" xfId="22809"/>
    <cellStyle name="Normal 58 5 2 2 5 2 2 2" xfId="47684"/>
    <cellStyle name="Normal 58 5 2 2 5 2 3" xfId="35251"/>
    <cellStyle name="Normal 58 5 2 2 5 3" xfId="5350"/>
    <cellStyle name="Normal 58 5 2 2 5 3 2" xfId="17802"/>
    <cellStyle name="Normal 58 5 2 2 5 3 2 2" xfId="42677"/>
    <cellStyle name="Normal 58 5 2 2 5 3 3" xfId="30244"/>
    <cellStyle name="Normal 58 5 2 2 5 4" xfId="14005"/>
    <cellStyle name="Normal 58 5 2 2 5 4 2" xfId="38880"/>
    <cellStyle name="Normal 58 5 2 2 5 5" xfId="26439"/>
    <cellStyle name="Normal 58 5 2 2 6" xfId="7927"/>
    <cellStyle name="Normal 58 5 2 2 6 2" xfId="20373"/>
    <cellStyle name="Normal 58 5 2 2 6 2 2" xfId="45248"/>
    <cellStyle name="Normal 58 5 2 2 6 3" xfId="32815"/>
    <cellStyle name="Normal 58 5 2 2 7" xfId="11820"/>
    <cellStyle name="Normal 58 5 2 2 7 2" xfId="24254"/>
    <cellStyle name="Normal 58 5 2 2 7 2 2" xfId="49129"/>
    <cellStyle name="Normal 58 5 2 2 7 3" xfId="36696"/>
    <cellStyle name="Normal 58 5 2 2 8" xfId="6897"/>
    <cellStyle name="Normal 58 5 2 2 8 2" xfId="19346"/>
    <cellStyle name="Normal 58 5 2 2 8 2 2" xfId="44221"/>
    <cellStyle name="Normal 58 5 2 2 8 3" xfId="31788"/>
    <cellStyle name="Normal 58 5 2 2 9" xfId="2848"/>
    <cellStyle name="Normal 58 5 2 2 9 2" xfId="15366"/>
    <cellStyle name="Normal 58 5 2 2 9 2 2" xfId="40241"/>
    <cellStyle name="Normal 58 5 2 2 9 3" xfId="27800"/>
    <cellStyle name="Normal 58 5 2 2_Degree data" xfId="2539"/>
    <cellStyle name="Normal 58 5 2 3" xfId="351"/>
    <cellStyle name="Normal 58 5 2 3 2" xfId="1573"/>
    <cellStyle name="Normal 58 5 2 3 2 2" xfId="9204"/>
    <cellStyle name="Normal 58 5 2 3 2 2 2" xfId="21647"/>
    <cellStyle name="Normal 58 5 2 3 2 2 2 2" xfId="46522"/>
    <cellStyle name="Normal 58 5 2 3 2 2 3" xfId="34089"/>
    <cellStyle name="Normal 58 5 2 3 2 3" xfId="4186"/>
    <cellStyle name="Normal 58 5 2 3 2 3 2" xfId="16640"/>
    <cellStyle name="Normal 58 5 2 3 2 3 2 2" xfId="41515"/>
    <cellStyle name="Normal 58 5 2 3 2 3 3" xfId="29082"/>
    <cellStyle name="Normal 58 5 2 3 2 4" xfId="14373"/>
    <cellStyle name="Normal 58 5 2 3 2 4 2" xfId="39248"/>
    <cellStyle name="Normal 58 5 2 3 2 5" xfId="26807"/>
    <cellStyle name="Normal 58 5 2 3 3" xfId="5718"/>
    <cellStyle name="Normal 58 5 2 3 3 2" xfId="10734"/>
    <cellStyle name="Normal 58 5 2 3 3 2 2" xfId="23177"/>
    <cellStyle name="Normal 58 5 2 3 3 2 2 2" xfId="48052"/>
    <cellStyle name="Normal 58 5 2 3 3 2 3" xfId="35619"/>
    <cellStyle name="Normal 58 5 2 3 3 3" xfId="18170"/>
    <cellStyle name="Normal 58 5 2 3 3 3 2" xfId="43045"/>
    <cellStyle name="Normal 58 5 2 3 3 4" xfId="30612"/>
    <cellStyle name="Normal 58 5 2 3 4" xfId="8320"/>
    <cellStyle name="Normal 58 5 2 3 4 2" xfId="20764"/>
    <cellStyle name="Normal 58 5 2 3 4 2 2" xfId="45639"/>
    <cellStyle name="Normal 58 5 2 3 4 3" xfId="33206"/>
    <cellStyle name="Normal 58 5 2 3 5" xfId="12188"/>
    <cellStyle name="Normal 58 5 2 3 5 2" xfId="24622"/>
    <cellStyle name="Normal 58 5 2 3 5 2 2" xfId="49497"/>
    <cellStyle name="Normal 58 5 2 3 5 3" xfId="37064"/>
    <cellStyle name="Normal 58 5 2 3 6" xfId="6797"/>
    <cellStyle name="Normal 58 5 2 3 6 2" xfId="19246"/>
    <cellStyle name="Normal 58 5 2 3 6 2 2" xfId="44121"/>
    <cellStyle name="Normal 58 5 2 3 6 3" xfId="31688"/>
    <cellStyle name="Normal 58 5 2 3 7" xfId="3251"/>
    <cellStyle name="Normal 58 5 2 3 7 2" xfId="15757"/>
    <cellStyle name="Normal 58 5 2 3 7 2 2" xfId="40632"/>
    <cellStyle name="Normal 58 5 2 3 7 3" xfId="28191"/>
    <cellStyle name="Normal 58 5 2 3 8" xfId="13167"/>
    <cellStyle name="Normal 58 5 2 3 8 2" xfId="38042"/>
    <cellStyle name="Normal 58 5 2 3 9" xfId="25601"/>
    <cellStyle name="Normal 58 5 2 4" xfId="711"/>
    <cellStyle name="Normal 58 5 2 4 2" xfId="1921"/>
    <cellStyle name="Normal 58 5 2 4 2 2" xfId="9677"/>
    <cellStyle name="Normal 58 5 2 4 2 2 2" xfId="22120"/>
    <cellStyle name="Normal 58 5 2 4 2 2 2 2" xfId="46995"/>
    <cellStyle name="Normal 58 5 2 4 2 2 3" xfId="34562"/>
    <cellStyle name="Normal 58 5 2 4 2 3" xfId="4659"/>
    <cellStyle name="Normal 58 5 2 4 2 3 2" xfId="17113"/>
    <cellStyle name="Normal 58 5 2 4 2 3 2 2" xfId="41988"/>
    <cellStyle name="Normal 58 5 2 4 2 3 3" xfId="29555"/>
    <cellStyle name="Normal 58 5 2 4 2 4" xfId="14721"/>
    <cellStyle name="Normal 58 5 2 4 2 4 2" xfId="39596"/>
    <cellStyle name="Normal 58 5 2 4 2 5" xfId="27155"/>
    <cellStyle name="Normal 58 5 2 4 3" xfId="6067"/>
    <cellStyle name="Normal 58 5 2 4 3 2" xfId="11082"/>
    <cellStyle name="Normal 58 5 2 4 3 2 2" xfId="23525"/>
    <cellStyle name="Normal 58 5 2 4 3 2 2 2" xfId="48400"/>
    <cellStyle name="Normal 58 5 2 4 3 2 3" xfId="35967"/>
    <cellStyle name="Normal 58 5 2 4 3 3" xfId="18518"/>
    <cellStyle name="Normal 58 5 2 4 3 3 2" xfId="43393"/>
    <cellStyle name="Normal 58 5 2 4 3 4" xfId="30960"/>
    <cellStyle name="Normal 58 5 2 4 4" xfId="8793"/>
    <cellStyle name="Normal 58 5 2 4 4 2" xfId="21237"/>
    <cellStyle name="Normal 58 5 2 4 4 2 2" xfId="46112"/>
    <cellStyle name="Normal 58 5 2 4 4 3" xfId="33679"/>
    <cellStyle name="Normal 58 5 2 4 5" xfId="12536"/>
    <cellStyle name="Normal 58 5 2 4 5 2" xfId="24970"/>
    <cellStyle name="Normal 58 5 2 4 5 2 2" xfId="49845"/>
    <cellStyle name="Normal 58 5 2 4 5 3" xfId="37412"/>
    <cellStyle name="Normal 58 5 2 4 6" xfId="7270"/>
    <cellStyle name="Normal 58 5 2 4 6 2" xfId="19719"/>
    <cellStyle name="Normal 58 5 2 4 6 2 2" xfId="44594"/>
    <cellStyle name="Normal 58 5 2 4 6 3" xfId="32161"/>
    <cellStyle name="Normal 58 5 2 4 7" xfId="3724"/>
    <cellStyle name="Normal 58 5 2 4 7 2" xfId="16230"/>
    <cellStyle name="Normal 58 5 2 4 7 2 2" xfId="41105"/>
    <cellStyle name="Normal 58 5 2 4 7 3" xfId="28664"/>
    <cellStyle name="Normal 58 5 2 4 8" xfId="13514"/>
    <cellStyle name="Normal 58 5 2 4 8 2" xfId="38389"/>
    <cellStyle name="Normal 58 5 2 4 9" xfId="25948"/>
    <cellStyle name="Normal 58 5 2 5" xfId="2269"/>
    <cellStyle name="Normal 58 5 2 5 2" xfId="4896"/>
    <cellStyle name="Normal 58 5 2 5 2 2" xfId="9913"/>
    <cellStyle name="Normal 58 5 2 5 2 2 2" xfId="22356"/>
    <cellStyle name="Normal 58 5 2 5 2 2 2 2" xfId="47231"/>
    <cellStyle name="Normal 58 5 2 5 2 2 3" xfId="34798"/>
    <cellStyle name="Normal 58 5 2 5 2 3" xfId="17349"/>
    <cellStyle name="Normal 58 5 2 5 2 3 2" xfId="42224"/>
    <cellStyle name="Normal 58 5 2 5 2 4" xfId="29791"/>
    <cellStyle name="Normal 58 5 2 5 3" xfId="6294"/>
    <cellStyle name="Normal 58 5 2 5 3 2" xfId="11309"/>
    <cellStyle name="Normal 58 5 2 5 3 2 2" xfId="23752"/>
    <cellStyle name="Normal 58 5 2 5 3 2 2 2" xfId="48627"/>
    <cellStyle name="Normal 58 5 2 5 3 2 3" xfId="36194"/>
    <cellStyle name="Normal 58 5 2 5 3 3" xfId="18745"/>
    <cellStyle name="Normal 58 5 2 5 3 3 2" xfId="43620"/>
    <cellStyle name="Normal 58 5 2 5 3 4" xfId="31187"/>
    <cellStyle name="Normal 58 5 2 5 4" xfId="8101"/>
    <cellStyle name="Normal 58 5 2 5 4 2" xfId="20547"/>
    <cellStyle name="Normal 58 5 2 5 4 2 2" xfId="45422"/>
    <cellStyle name="Normal 58 5 2 5 4 3" xfId="32989"/>
    <cellStyle name="Normal 58 5 2 5 5" xfId="12763"/>
    <cellStyle name="Normal 58 5 2 5 5 2" xfId="25197"/>
    <cellStyle name="Normal 58 5 2 5 5 2 2" xfId="50072"/>
    <cellStyle name="Normal 58 5 2 5 5 3" xfId="37639"/>
    <cellStyle name="Normal 58 5 2 5 6" xfId="7507"/>
    <cellStyle name="Normal 58 5 2 5 6 2" xfId="19955"/>
    <cellStyle name="Normal 58 5 2 5 6 2 2" xfId="44830"/>
    <cellStyle name="Normal 58 5 2 5 6 3" xfId="32397"/>
    <cellStyle name="Normal 58 5 2 5 7" xfId="3031"/>
    <cellStyle name="Normal 58 5 2 5 7 2" xfId="15540"/>
    <cellStyle name="Normal 58 5 2 5 7 2 2" xfId="40415"/>
    <cellStyle name="Normal 58 5 2 5 7 3" xfId="27974"/>
    <cellStyle name="Normal 58 5 2 5 8" xfId="14948"/>
    <cellStyle name="Normal 58 5 2 5 8 2" xfId="39823"/>
    <cellStyle name="Normal 58 5 2 5 9" xfId="27382"/>
    <cellStyle name="Normal 58 5 2 6" xfId="1105"/>
    <cellStyle name="Normal 58 5 2 6 2" xfId="8987"/>
    <cellStyle name="Normal 58 5 2 6 2 2" xfId="21430"/>
    <cellStyle name="Normal 58 5 2 6 2 2 2" xfId="46305"/>
    <cellStyle name="Normal 58 5 2 6 2 3" xfId="33872"/>
    <cellStyle name="Normal 58 5 2 6 3" xfId="3969"/>
    <cellStyle name="Normal 58 5 2 6 3 2" xfId="16423"/>
    <cellStyle name="Normal 58 5 2 6 3 2 2" xfId="41298"/>
    <cellStyle name="Normal 58 5 2 6 3 3" xfId="28865"/>
    <cellStyle name="Normal 58 5 2 6 4" xfId="13905"/>
    <cellStyle name="Normal 58 5 2 6 4 2" xfId="38780"/>
    <cellStyle name="Normal 58 5 2 6 5" xfId="26339"/>
    <cellStyle name="Normal 58 5 2 7" xfId="5250"/>
    <cellStyle name="Normal 58 5 2 7 2" xfId="10266"/>
    <cellStyle name="Normal 58 5 2 7 2 2" xfId="22709"/>
    <cellStyle name="Normal 58 5 2 7 2 2 2" xfId="47584"/>
    <cellStyle name="Normal 58 5 2 7 2 3" xfId="35151"/>
    <cellStyle name="Normal 58 5 2 7 3" xfId="17702"/>
    <cellStyle name="Normal 58 5 2 7 3 2" xfId="42577"/>
    <cellStyle name="Normal 58 5 2 7 4" xfId="30144"/>
    <cellStyle name="Normal 58 5 2 8" xfId="7827"/>
    <cellStyle name="Normal 58 5 2 8 2" xfId="20273"/>
    <cellStyle name="Normal 58 5 2 8 2 2" xfId="45148"/>
    <cellStyle name="Normal 58 5 2 8 3" xfId="32715"/>
    <cellStyle name="Normal 58 5 2 9" xfId="11720"/>
    <cellStyle name="Normal 58 5 2 9 2" xfId="24154"/>
    <cellStyle name="Normal 58 5 2 9 2 2" xfId="49029"/>
    <cellStyle name="Normal 58 5 2 9 3" xfId="36596"/>
    <cellStyle name="Normal 58 5 2_Degree data" xfId="2538"/>
    <cellStyle name="Normal 58 5 3" xfId="306"/>
    <cellStyle name="Normal 58 5 3 10" xfId="6641"/>
    <cellStyle name="Normal 58 5 3 10 2" xfId="19090"/>
    <cellStyle name="Normal 58 5 3 10 2 2" xfId="43965"/>
    <cellStyle name="Normal 58 5 3 10 3" xfId="31532"/>
    <cellStyle name="Normal 58 5 3 11" xfId="2705"/>
    <cellStyle name="Normal 58 5 3 11 2" xfId="15223"/>
    <cellStyle name="Normal 58 5 3 11 2 2" xfId="40098"/>
    <cellStyle name="Normal 58 5 3 11 3" xfId="27657"/>
    <cellStyle name="Normal 58 5 3 12" xfId="13124"/>
    <cellStyle name="Normal 58 5 3 12 2" xfId="37999"/>
    <cellStyle name="Normal 58 5 3 13" xfId="25558"/>
    <cellStyle name="Normal 58 5 3 2" xfId="515"/>
    <cellStyle name="Normal 58 5 3 2 10" xfId="13328"/>
    <cellStyle name="Normal 58 5 3 2 10 2" xfId="38203"/>
    <cellStyle name="Normal 58 5 3 2 11" xfId="25762"/>
    <cellStyle name="Normal 58 5 3 2 2" xfId="874"/>
    <cellStyle name="Normal 58 5 3 2 2 2" xfId="1576"/>
    <cellStyle name="Normal 58 5 3 2 2 2 2" xfId="9680"/>
    <cellStyle name="Normal 58 5 3 2 2 2 2 2" xfId="22123"/>
    <cellStyle name="Normal 58 5 3 2 2 2 2 2 2" xfId="46998"/>
    <cellStyle name="Normal 58 5 3 2 2 2 2 3" xfId="34565"/>
    <cellStyle name="Normal 58 5 3 2 2 2 3" xfId="4662"/>
    <cellStyle name="Normal 58 5 3 2 2 2 3 2" xfId="17116"/>
    <cellStyle name="Normal 58 5 3 2 2 2 3 2 2" xfId="41991"/>
    <cellStyle name="Normal 58 5 3 2 2 2 3 3" xfId="29558"/>
    <cellStyle name="Normal 58 5 3 2 2 2 4" xfId="14376"/>
    <cellStyle name="Normal 58 5 3 2 2 2 4 2" xfId="39251"/>
    <cellStyle name="Normal 58 5 3 2 2 2 5" xfId="26810"/>
    <cellStyle name="Normal 58 5 3 2 2 3" xfId="5721"/>
    <cellStyle name="Normal 58 5 3 2 2 3 2" xfId="10737"/>
    <cellStyle name="Normal 58 5 3 2 2 3 2 2" xfId="23180"/>
    <cellStyle name="Normal 58 5 3 2 2 3 2 2 2" xfId="48055"/>
    <cellStyle name="Normal 58 5 3 2 2 3 2 3" xfId="35622"/>
    <cellStyle name="Normal 58 5 3 2 2 3 3" xfId="18173"/>
    <cellStyle name="Normal 58 5 3 2 2 3 3 2" xfId="43048"/>
    <cellStyle name="Normal 58 5 3 2 2 3 4" xfId="30615"/>
    <cellStyle name="Normal 58 5 3 2 2 4" xfId="8796"/>
    <cellStyle name="Normal 58 5 3 2 2 4 2" xfId="21240"/>
    <cellStyle name="Normal 58 5 3 2 2 4 2 2" xfId="46115"/>
    <cellStyle name="Normal 58 5 3 2 2 4 3" xfId="33682"/>
    <cellStyle name="Normal 58 5 3 2 2 5" xfId="12191"/>
    <cellStyle name="Normal 58 5 3 2 2 5 2" xfId="24625"/>
    <cellStyle name="Normal 58 5 3 2 2 5 2 2" xfId="49500"/>
    <cellStyle name="Normal 58 5 3 2 2 5 3" xfId="37067"/>
    <cellStyle name="Normal 58 5 3 2 2 6" xfId="7273"/>
    <cellStyle name="Normal 58 5 3 2 2 6 2" xfId="19722"/>
    <cellStyle name="Normal 58 5 3 2 2 6 2 2" xfId="44597"/>
    <cellStyle name="Normal 58 5 3 2 2 6 3" xfId="32164"/>
    <cellStyle name="Normal 58 5 3 2 2 7" xfId="3727"/>
    <cellStyle name="Normal 58 5 3 2 2 7 2" xfId="16233"/>
    <cellStyle name="Normal 58 5 3 2 2 7 2 2" xfId="41108"/>
    <cellStyle name="Normal 58 5 3 2 2 7 3" xfId="28667"/>
    <cellStyle name="Normal 58 5 3 2 2 8" xfId="13675"/>
    <cellStyle name="Normal 58 5 3 2 2 8 2" xfId="38550"/>
    <cellStyle name="Normal 58 5 3 2 2 9" xfId="26109"/>
    <cellStyle name="Normal 58 5 3 2 3" xfId="1924"/>
    <cellStyle name="Normal 58 5 3 2 3 2" xfId="5057"/>
    <cellStyle name="Normal 58 5 3 2 3 2 2" xfId="10074"/>
    <cellStyle name="Normal 58 5 3 2 3 2 2 2" xfId="22517"/>
    <cellStyle name="Normal 58 5 3 2 3 2 2 2 2" xfId="47392"/>
    <cellStyle name="Normal 58 5 3 2 3 2 2 3" xfId="34959"/>
    <cellStyle name="Normal 58 5 3 2 3 2 3" xfId="17510"/>
    <cellStyle name="Normal 58 5 3 2 3 2 3 2" xfId="42385"/>
    <cellStyle name="Normal 58 5 3 2 3 2 4" xfId="29952"/>
    <cellStyle name="Normal 58 5 3 2 3 3" xfId="6070"/>
    <cellStyle name="Normal 58 5 3 2 3 3 2" xfId="11085"/>
    <cellStyle name="Normal 58 5 3 2 3 3 2 2" xfId="23528"/>
    <cellStyle name="Normal 58 5 3 2 3 3 2 2 2" xfId="48403"/>
    <cellStyle name="Normal 58 5 3 2 3 3 2 3" xfId="35970"/>
    <cellStyle name="Normal 58 5 3 2 3 3 3" xfId="18521"/>
    <cellStyle name="Normal 58 5 3 2 3 3 3 2" xfId="43396"/>
    <cellStyle name="Normal 58 5 3 2 3 3 4" xfId="30963"/>
    <cellStyle name="Normal 58 5 3 2 3 4" xfId="8481"/>
    <cellStyle name="Normal 58 5 3 2 3 4 2" xfId="20925"/>
    <cellStyle name="Normal 58 5 3 2 3 4 2 2" xfId="45800"/>
    <cellStyle name="Normal 58 5 3 2 3 4 3" xfId="33367"/>
    <cellStyle name="Normal 58 5 3 2 3 5" xfId="12539"/>
    <cellStyle name="Normal 58 5 3 2 3 5 2" xfId="24973"/>
    <cellStyle name="Normal 58 5 3 2 3 5 2 2" xfId="49848"/>
    <cellStyle name="Normal 58 5 3 2 3 5 3" xfId="37415"/>
    <cellStyle name="Normal 58 5 3 2 3 6" xfId="7668"/>
    <cellStyle name="Normal 58 5 3 2 3 6 2" xfId="20116"/>
    <cellStyle name="Normal 58 5 3 2 3 6 2 2" xfId="44991"/>
    <cellStyle name="Normal 58 5 3 2 3 6 3" xfId="32558"/>
    <cellStyle name="Normal 58 5 3 2 3 7" xfId="3412"/>
    <cellStyle name="Normal 58 5 3 2 3 7 2" xfId="15918"/>
    <cellStyle name="Normal 58 5 3 2 3 7 2 2" xfId="40793"/>
    <cellStyle name="Normal 58 5 3 2 3 7 3" xfId="28352"/>
    <cellStyle name="Normal 58 5 3 2 3 8" xfId="14724"/>
    <cellStyle name="Normal 58 5 3 2 3 8 2" xfId="39599"/>
    <cellStyle name="Normal 58 5 3 2 3 9" xfId="27158"/>
    <cellStyle name="Normal 58 5 3 2 4" xfId="2433"/>
    <cellStyle name="Normal 58 5 3 2 4 2" xfId="6455"/>
    <cellStyle name="Normal 58 5 3 2 4 2 2" xfId="11470"/>
    <cellStyle name="Normal 58 5 3 2 4 2 2 2" xfId="23913"/>
    <cellStyle name="Normal 58 5 3 2 4 2 2 2 2" xfId="48788"/>
    <cellStyle name="Normal 58 5 3 2 4 2 2 3" xfId="36355"/>
    <cellStyle name="Normal 58 5 3 2 4 2 3" xfId="18906"/>
    <cellStyle name="Normal 58 5 3 2 4 2 3 2" xfId="43781"/>
    <cellStyle name="Normal 58 5 3 2 4 2 4" xfId="31348"/>
    <cellStyle name="Normal 58 5 3 2 4 3" xfId="12924"/>
    <cellStyle name="Normal 58 5 3 2 4 3 2" xfId="25358"/>
    <cellStyle name="Normal 58 5 3 2 4 3 2 2" xfId="50233"/>
    <cellStyle name="Normal 58 5 3 2 4 3 3" xfId="37800"/>
    <cellStyle name="Normal 58 5 3 2 4 4" xfId="9365"/>
    <cellStyle name="Normal 58 5 3 2 4 4 2" xfId="21808"/>
    <cellStyle name="Normal 58 5 3 2 4 4 2 2" xfId="46683"/>
    <cellStyle name="Normal 58 5 3 2 4 4 3" xfId="34250"/>
    <cellStyle name="Normal 58 5 3 2 4 5" xfId="4347"/>
    <cellStyle name="Normal 58 5 3 2 4 5 2" xfId="16801"/>
    <cellStyle name="Normal 58 5 3 2 4 5 2 2" xfId="41676"/>
    <cellStyle name="Normal 58 5 3 2 4 5 3" xfId="29243"/>
    <cellStyle name="Normal 58 5 3 2 4 6" xfId="15109"/>
    <cellStyle name="Normal 58 5 3 2 4 6 2" xfId="39984"/>
    <cellStyle name="Normal 58 5 3 2 4 7" xfId="27543"/>
    <cellStyle name="Normal 58 5 3 2 5" xfId="1266"/>
    <cellStyle name="Normal 58 5 3 2 5 2" xfId="10427"/>
    <cellStyle name="Normal 58 5 3 2 5 2 2" xfId="22870"/>
    <cellStyle name="Normal 58 5 3 2 5 2 2 2" xfId="47745"/>
    <cellStyle name="Normal 58 5 3 2 5 2 3" xfId="35312"/>
    <cellStyle name="Normal 58 5 3 2 5 3" xfId="5411"/>
    <cellStyle name="Normal 58 5 3 2 5 3 2" xfId="17863"/>
    <cellStyle name="Normal 58 5 3 2 5 3 2 2" xfId="42738"/>
    <cellStyle name="Normal 58 5 3 2 5 3 3" xfId="30305"/>
    <cellStyle name="Normal 58 5 3 2 5 4" xfId="14066"/>
    <cellStyle name="Normal 58 5 3 2 5 4 2" xfId="38941"/>
    <cellStyle name="Normal 58 5 3 2 5 5" xfId="26500"/>
    <cellStyle name="Normal 58 5 3 2 6" xfId="7988"/>
    <cellStyle name="Normal 58 5 3 2 6 2" xfId="20434"/>
    <cellStyle name="Normal 58 5 3 2 6 2 2" xfId="45309"/>
    <cellStyle name="Normal 58 5 3 2 6 3" xfId="32876"/>
    <cellStyle name="Normal 58 5 3 2 7" xfId="11881"/>
    <cellStyle name="Normal 58 5 3 2 7 2" xfId="24315"/>
    <cellStyle name="Normal 58 5 3 2 7 2 2" xfId="49190"/>
    <cellStyle name="Normal 58 5 3 2 7 3" xfId="36757"/>
    <cellStyle name="Normal 58 5 3 2 8" xfId="6958"/>
    <cellStyle name="Normal 58 5 3 2 8 2" xfId="19407"/>
    <cellStyle name="Normal 58 5 3 2 8 2 2" xfId="44282"/>
    <cellStyle name="Normal 58 5 3 2 8 3" xfId="31849"/>
    <cellStyle name="Normal 58 5 3 2 9" xfId="2909"/>
    <cellStyle name="Normal 58 5 3 2 9 2" xfId="15427"/>
    <cellStyle name="Normal 58 5 3 2 9 2 2" xfId="40302"/>
    <cellStyle name="Normal 58 5 3 2 9 3" xfId="27861"/>
    <cellStyle name="Normal 58 5 3 2_Degree data" xfId="2541"/>
    <cellStyle name="Normal 58 5 3 3" xfId="667"/>
    <cellStyle name="Normal 58 5 3 3 2" xfId="1575"/>
    <cellStyle name="Normal 58 5 3 3 2 2" xfId="9161"/>
    <cellStyle name="Normal 58 5 3 3 2 2 2" xfId="21604"/>
    <cellStyle name="Normal 58 5 3 3 2 2 2 2" xfId="46479"/>
    <cellStyle name="Normal 58 5 3 3 2 2 3" xfId="34046"/>
    <cellStyle name="Normal 58 5 3 3 2 3" xfId="4143"/>
    <cellStyle name="Normal 58 5 3 3 2 3 2" xfId="16597"/>
    <cellStyle name="Normal 58 5 3 3 2 3 2 2" xfId="41472"/>
    <cellStyle name="Normal 58 5 3 3 2 3 3" xfId="29039"/>
    <cellStyle name="Normal 58 5 3 3 2 4" xfId="14375"/>
    <cellStyle name="Normal 58 5 3 3 2 4 2" xfId="39250"/>
    <cellStyle name="Normal 58 5 3 3 2 5" xfId="26809"/>
    <cellStyle name="Normal 58 5 3 3 3" xfId="5720"/>
    <cellStyle name="Normal 58 5 3 3 3 2" xfId="10736"/>
    <cellStyle name="Normal 58 5 3 3 3 2 2" xfId="23179"/>
    <cellStyle name="Normal 58 5 3 3 3 2 2 2" xfId="48054"/>
    <cellStyle name="Normal 58 5 3 3 3 2 3" xfId="35621"/>
    <cellStyle name="Normal 58 5 3 3 3 3" xfId="18172"/>
    <cellStyle name="Normal 58 5 3 3 3 3 2" xfId="43047"/>
    <cellStyle name="Normal 58 5 3 3 3 4" xfId="30614"/>
    <cellStyle name="Normal 58 5 3 3 4" xfId="8277"/>
    <cellStyle name="Normal 58 5 3 3 4 2" xfId="20721"/>
    <cellStyle name="Normal 58 5 3 3 4 2 2" xfId="45596"/>
    <cellStyle name="Normal 58 5 3 3 4 3" xfId="33163"/>
    <cellStyle name="Normal 58 5 3 3 5" xfId="12190"/>
    <cellStyle name="Normal 58 5 3 3 5 2" xfId="24624"/>
    <cellStyle name="Normal 58 5 3 3 5 2 2" xfId="49499"/>
    <cellStyle name="Normal 58 5 3 3 5 3" xfId="37066"/>
    <cellStyle name="Normal 58 5 3 3 6" xfId="6754"/>
    <cellStyle name="Normal 58 5 3 3 6 2" xfId="19203"/>
    <cellStyle name="Normal 58 5 3 3 6 2 2" xfId="44078"/>
    <cellStyle name="Normal 58 5 3 3 6 3" xfId="31645"/>
    <cellStyle name="Normal 58 5 3 3 7" xfId="3208"/>
    <cellStyle name="Normal 58 5 3 3 7 2" xfId="15714"/>
    <cellStyle name="Normal 58 5 3 3 7 2 2" xfId="40589"/>
    <cellStyle name="Normal 58 5 3 3 7 3" xfId="28148"/>
    <cellStyle name="Normal 58 5 3 3 8" xfId="13471"/>
    <cellStyle name="Normal 58 5 3 3 8 2" xfId="38346"/>
    <cellStyle name="Normal 58 5 3 3 9" xfId="25905"/>
    <cellStyle name="Normal 58 5 3 4" xfId="1923"/>
    <cellStyle name="Normal 58 5 3 4 2" xfId="4661"/>
    <cellStyle name="Normal 58 5 3 4 2 2" xfId="9679"/>
    <cellStyle name="Normal 58 5 3 4 2 2 2" xfId="22122"/>
    <cellStyle name="Normal 58 5 3 4 2 2 2 2" xfId="46997"/>
    <cellStyle name="Normal 58 5 3 4 2 2 3" xfId="34564"/>
    <cellStyle name="Normal 58 5 3 4 2 3" xfId="17115"/>
    <cellStyle name="Normal 58 5 3 4 2 3 2" xfId="41990"/>
    <cellStyle name="Normal 58 5 3 4 2 4" xfId="29557"/>
    <cellStyle name="Normal 58 5 3 4 3" xfId="6069"/>
    <cellStyle name="Normal 58 5 3 4 3 2" xfId="11084"/>
    <cellStyle name="Normal 58 5 3 4 3 2 2" xfId="23527"/>
    <cellStyle name="Normal 58 5 3 4 3 2 2 2" xfId="48402"/>
    <cellStyle name="Normal 58 5 3 4 3 2 3" xfId="35969"/>
    <cellStyle name="Normal 58 5 3 4 3 3" xfId="18520"/>
    <cellStyle name="Normal 58 5 3 4 3 3 2" xfId="43395"/>
    <cellStyle name="Normal 58 5 3 4 3 4" xfId="30962"/>
    <cellStyle name="Normal 58 5 3 4 4" xfId="8795"/>
    <cellStyle name="Normal 58 5 3 4 4 2" xfId="21239"/>
    <cellStyle name="Normal 58 5 3 4 4 2 2" xfId="46114"/>
    <cellStyle name="Normal 58 5 3 4 4 3" xfId="33681"/>
    <cellStyle name="Normal 58 5 3 4 5" xfId="12538"/>
    <cellStyle name="Normal 58 5 3 4 5 2" xfId="24972"/>
    <cellStyle name="Normal 58 5 3 4 5 2 2" xfId="49847"/>
    <cellStyle name="Normal 58 5 3 4 5 3" xfId="37414"/>
    <cellStyle name="Normal 58 5 3 4 6" xfId="7272"/>
    <cellStyle name="Normal 58 5 3 4 6 2" xfId="19721"/>
    <cellStyle name="Normal 58 5 3 4 6 2 2" xfId="44596"/>
    <cellStyle name="Normal 58 5 3 4 6 3" xfId="32163"/>
    <cellStyle name="Normal 58 5 3 4 7" xfId="3726"/>
    <cellStyle name="Normal 58 5 3 4 7 2" xfId="16232"/>
    <cellStyle name="Normal 58 5 3 4 7 2 2" xfId="41107"/>
    <cellStyle name="Normal 58 5 3 4 7 3" xfId="28666"/>
    <cellStyle name="Normal 58 5 3 4 8" xfId="14723"/>
    <cellStyle name="Normal 58 5 3 4 8 2" xfId="39598"/>
    <cellStyle name="Normal 58 5 3 4 9" xfId="27157"/>
    <cellStyle name="Normal 58 5 3 5" xfId="2224"/>
    <cellStyle name="Normal 58 5 3 5 2" xfId="4853"/>
    <cellStyle name="Normal 58 5 3 5 2 2" xfId="9870"/>
    <cellStyle name="Normal 58 5 3 5 2 2 2" xfId="22313"/>
    <cellStyle name="Normal 58 5 3 5 2 2 2 2" xfId="47188"/>
    <cellStyle name="Normal 58 5 3 5 2 2 3" xfId="34755"/>
    <cellStyle name="Normal 58 5 3 5 2 3" xfId="17306"/>
    <cellStyle name="Normal 58 5 3 5 2 3 2" xfId="42181"/>
    <cellStyle name="Normal 58 5 3 5 2 4" xfId="29748"/>
    <cellStyle name="Normal 58 5 3 5 3" xfId="6251"/>
    <cellStyle name="Normal 58 5 3 5 3 2" xfId="11266"/>
    <cellStyle name="Normal 58 5 3 5 3 2 2" xfId="23709"/>
    <cellStyle name="Normal 58 5 3 5 3 2 2 2" xfId="48584"/>
    <cellStyle name="Normal 58 5 3 5 3 2 3" xfId="36151"/>
    <cellStyle name="Normal 58 5 3 5 3 3" xfId="18702"/>
    <cellStyle name="Normal 58 5 3 5 3 3 2" xfId="43577"/>
    <cellStyle name="Normal 58 5 3 5 3 4" xfId="31144"/>
    <cellStyle name="Normal 58 5 3 5 4" xfId="8162"/>
    <cellStyle name="Normal 58 5 3 5 4 2" xfId="20608"/>
    <cellStyle name="Normal 58 5 3 5 4 2 2" xfId="45483"/>
    <cellStyle name="Normal 58 5 3 5 4 3" xfId="33050"/>
    <cellStyle name="Normal 58 5 3 5 5" xfId="12720"/>
    <cellStyle name="Normal 58 5 3 5 5 2" xfId="25154"/>
    <cellStyle name="Normal 58 5 3 5 5 2 2" xfId="50029"/>
    <cellStyle name="Normal 58 5 3 5 5 3" xfId="37596"/>
    <cellStyle name="Normal 58 5 3 5 6" xfId="7464"/>
    <cellStyle name="Normal 58 5 3 5 6 2" xfId="19912"/>
    <cellStyle name="Normal 58 5 3 5 6 2 2" xfId="44787"/>
    <cellStyle name="Normal 58 5 3 5 6 3" xfId="32354"/>
    <cellStyle name="Normal 58 5 3 5 7" xfId="3092"/>
    <cellStyle name="Normal 58 5 3 5 7 2" xfId="15601"/>
    <cellStyle name="Normal 58 5 3 5 7 2 2" xfId="40476"/>
    <cellStyle name="Normal 58 5 3 5 7 3" xfId="28035"/>
    <cellStyle name="Normal 58 5 3 5 8" xfId="14905"/>
    <cellStyle name="Normal 58 5 3 5 8 2" xfId="39780"/>
    <cellStyle name="Normal 58 5 3 5 9" xfId="27339"/>
    <cellStyle name="Normal 58 5 3 6" xfId="1062"/>
    <cellStyle name="Normal 58 5 3 6 2" xfId="9048"/>
    <cellStyle name="Normal 58 5 3 6 2 2" xfId="21491"/>
    <cellStyle name="Normal 58 5 3 6 2 2 2" xfId="46366"/>
    <cellStyle name="Normal 58 5 3 6 2 3" xfId="33933"/>
    <cellStyle name="Normal 58 5 3 6 3" xfId="4030"/>
    <cellStyle name="Normal 58 5 3 6 3 2" xfId="16484"/>
    <cellStyle name="Normal 58 5 3 6 3 2 2" xfId="41359"/>
    <cellStyle name="Normal 58 5 3 6 3 3" xfId="28926"/>
    <cellStyle name="Normal 58 5 3 6 4" xfId="13862"/>
    <cellStyle name="Normal 58 5 3 6 4 2" xfId="38737"/>
    <cellStyle name="Normal 58 5 3 6 5" xfId="26296"/>
    <cellStyle name="Normal 58 5 3 7" xfId="5207"/>
    <cellStyle name="Normal 58 5 3 7 2" xfId="10223"/>
    <cellStyle name="Normal 58 5 3 7 2 2" xfId="22666"/>
    <cellStyle name="Normal 58 5 3 7 2 2 2" xfId="47541"/>
    <cellStyle name="Normal 58 5 3 7 2 3" xfId="35108"/>
    <cellStyle name="Normal 58 5 3 7 3" xfId="17659"/>
    <cellStyle name="Normal 58 5 3 7 3 2" xfId="42534"/>
    <cellStyle name="Normal 58 5 3 7 4" xfId="30101"/>
    <cellStyle name="Normal 58 5 3 8" xfId="7784"/>
    <cellStyle name="Normal 58 5 3 8 2" xfId="20230"/>
    <cellStyle name="Normal 58 5 3 8 2 2" xfId="45105"/>
    <cellStyle name="Normal 58 5 3 8 3" xfId="32672"/>
    <cellStyle name="Normal 58 5 3 9" xfId="11677"/>
    <cellStyle name="Normal 58 5 3 9 2" xfId="24111"/>
    <cellStyle name="Normal 58 5 3 9 2 2" xfId="48986"/>
    <cellStyle name="Normal 58 5 3 9 3" xfId="36553"/>
    <cellStyle name="Normal 58 5 3_Degree data" xfId="2540"/>
    <cellStyle name="Normal 58 5 4" xfId="408"/>
    <cellStyle name="Normal 58 5 4 10" xfId="13224"/>
    <cellStyle name="Normal 58 5 4 10 2" xfId="38099"/>
    <cellStyle name="Normal 58 5 4 11" xfId="25658"/>
    <cellStyle name="Normal 58 5 4 2" xfId="768"/>
    <cellStyle name="Normal 58 5 4 2 2" xfId="1577"/>
    <cellStyle name="Normal 58 5 4 2 2 2" xfId="9681"/>
    <cellStyle name="Normal 58 5 4 2 2 2 2" xfId="22124"/>
    <cellStyle name="Normal 58 5 4 2 2 2 2 2" xfId="46999"/>
    <cellStyle name="Normal 58 5 4 2 2 2 3" xfId="34566"/>
    <cellStyle name="Normal 58 5 4 2 2 3" xfId="4663"/>
    <cellStyle name="Normal 58 5 4 2 2 3 2" xfId="17117"/>
    <cellStyle name="Normal 58 5 4 2 2 3 2 2" xfId="41992"/>
    <cellStyle name="Normal 58 5 4 2 2 3 3" xfId="29559"/>
    <cellStyle name="Normal 58 5 4 2 2 4" xfId="14377"/>
    <cellStyle name="Normal 58 5 4 2 2 4 2" xfId="39252"/>
    <cellStyle name="Normal 58 5 4 2 2 5" xfId="26811"/>
    <cellStyle name="Normal 58 5 4 2 3" xfId="5722"/>
    <cellStyle name="Normal 58 5 4 2 3 2" xfId="10738"/>
    <cellStyle name="Normal 58 5 4 2 3 2 2" xfId="23181"/>
    <cellStyle name="Normal 58 5 4 2 3 2 2 2" xfId="48056"/>
    <cellStyle name="Normal 58 5 4 2 3 2 3" xfId="35623"/>
    <cellStyle name="Normal 58 5 4 2 3 3" xfId="18174"/>
    <cellStyle name="Normal 58 5 4 2 3 3 2" xfId="43049"/>
    <cellStyle name="Normal 58 5 4 2 3 4" xfId="30616"/>
    <cellStyle name="Normal 58 5 4 2 4" xfId="8797"/>
    <cellStyle name="Normal 58 5 4 2 4 2" xfId="21241"/>
    <cellStyle name="Normal 58 5 4 2 4 2 2" xfId="46116"/>
    <cellStyle name="Normal 58 5 4 2 4 3" xfId="33683"/>
    <cellStyle name="Normal 58 5 4 2 5" xfId="12192"/>
    <cellStyle name="Normal 58 5 4 2 5 2" xfId="24626"/>
    <cellStyle name="Normal 58 5 4 2 5 2 2" xfId="49501"/>
    <cellStyle name="Normal 58 5 4 2 5 3" xfId="37068"/>
    <cellStyle name="Normal 58 5 4 2 6" xfId="7274"/>
    <cellStyle name="Normal 58 5 4 2 6 2" xfId="19723"/>
    <cellStyle name="Normal 58 5 4 2 6 2 2" xfId="44598"/>
    <cellStyle name="Normal 58 5 4 2 6 3" xfId="32165"/>
    <cellStyle name="Normal 58 5 4 2 7" xfId="3728"/>
    <cellStyle name="Normal 58 5 4 2 7 2" xfId="16234"/>
    <cellStyle name="Normal 58 5 4 2 7 2 2" xfId="41109"/>
    <cellStyle name="Normal 58 5 4 2 7 3" xfId="28668"/>
    <cellStyle name="Normal 58 5 4 2 8" xfId="13571"/>
    <cellStyle name="Normal 58 5 4 2 8 2" xfId="38446"/>
    <cellStyle name="Normal 58 5 4 2 9" xfId="26005"/>
    <cellStyle name="Normal 58 5 4 3" xfId="1925"/>
    <cellStyle name="Normal 58 5 4 3 2" xfId="4953"/>
    <cellStyle name="Normal 58 5 4 3 2 2" xfId="9970"/>
    <cellStyle name="Normal 58 5 4 3 2 2 2" xfId="22413"/>
    <cellStyle name="Normal 58 5 4 3 2 2 2 2" xfId="47288"/>
    <cellStyle name="Normal 58 5 4 3 2 2 3" xfId="34855"/>
    <cellStyle name="Normal 58 5 4 3 2 3" xfId="17406"/>
    <cellStyle name="Normal 58 5 4 3 2 3 2" xfId="42281"/>
    <cellStyle name="Normal 58 5 4 3 2 4" xfId="29848"/>
    <cellStyle name="Normal 58 5 4 3 3" xfId="6071"/>
    <cellStyle name="Normal 58 5 4 3 3 2" xfId="11086"/>
    <cellStyle name="Normal 58 5 4 3 3 2 2" xfId="23529"/>
    <cellStyle name="Normal 58 5 4 3 3 2 2 2" xfId="48404"/>
    <cellStyle name="Normal 58 5 4 3 3 2 3" xfId="35971"/>
    <cellStyle name="Normal 58 5 4 3 3 3" xfId="18522"/>
    <cellStyle name="Normal 58 5 4 3 3 3 2" xfId="43397"/>
    <cellStyle name="Normal 58 5 4 3 3 4" xfId="30964"/>
    <cellStyle name="Normal 58 5 4 3 4" xfId="8377"/>
    <cellStyle name="Normal 58 5 4 3 4 2" xfId="20821"/>
    <cellStyle name="Normal 58 5 4 3 4 2 2" xfId="45696"/>
    <cellStyle name="Normal 58 5 4 3 4 3" xfId="33263"/>
    <cellStyle name="Normal 58 5 4 3 5" xfId="12540"/>
    <cellStyle name="Normal 58 5 4 3 5 2" xfId="24974"/>
    <cellStyle name="Normal 58 5 4 3 5 2 2" xfId="49849"/>
    <cellStyle name="Normal 58 5 4 3 5 3" xfId="37416"/>
    <cellStyle name="Normal 58 5 4 3 6" xfId="7564"/>
    <cellStyle name="Normal 58 5 4 3 6 2" xfId="20012"/>
    <cellStyle name="Normal 58 5 4 3 6 2 2" xfId="44887"/>
    <cellStyle name="Normal 58 5 4 3 6 3" xfId="32454"/>
    <cellStyle name="Normal 58 5 4 3 7" xfId="3308"/>
    <cellStyle name="Normal 58 5 4 3 7 2" xfId="15814"/>
    <cellStyle name="Normal 58 5 4 3 7 2 2" xfId="40689"/>
    <cellStyle name="Normal 58 5 4 3 7 3" xfId="28248"/>
    <cellStyle name="Normal 58 5 4 3 8" xfId="14725"/>
    <cellStyle name="Normal 58 5 4 3 8 2" xfId="39600"/>
    <cellStyle name="Normal 58 5 4 3 9" xfId="27159"/>
    <cellStyle name="Normal 58 5 4 4" xfId="2326"/>
    <cellStyle name="Normal 58 5 4 4 2" xfId="6351"/>
    <cellStyle name="Normal 58 5 4 4 2 2" xfId="11366"/>
    <cellStyle name="Normal 58 5 4 4 2 2 2" xfId="23809"/>
    <cellStyle name="Normal 58 5 4 4 2 2 2 2" xfId="48684"/>
    <cellStyle name="Normal 58 5 4 4 2 2 3" xfId="36251"/>
    <cellStyle name="Normal 58 5 4 4 2 3" xfId="18802"/>
    <cellStyle name="Normal 58 5 4 4 2 3 2" xfId="43677"/>
    <cellStyle name="Normal 58 5 4 4 2 4" xfId="31244"/>
    <cellStyle name="Normal 58 5 4 4 3" xfId="12820"/>
    <cellStyle name="Normal 58 5 4 4 3 2" xfId="25254"/>
    <cellStyle name="Normal 58 5 4 4 3 2 2" xfId="50129"/>
    <cellStyle name="Normal 58 5 4 4 3 3" xfId="37696"/>
    <cellStyle name="Normal 58 5 4 4 4" xfId="9261"/>
    <cellStyle name="Normal 58 5 4 4 4 2" xfId="21704"/>
    <cellStyle name="Normal 58 5 4 4 4 2 2" xfId="46579"/>
    <cellStyle name="Normal 58 5 4 4 4 3" xfId="34146"/>
    <cellStyle name="Normal 58 5 4 4 5" xfId="4243"/>
    <cellStyle name="Normal 58 5 4 4 5 2" xfId="16697"/>
    <cellStyle name="Normal 58 5 4 4 5 2 2" xfId="41572"/>
    <cellStyle name="Normal 58 5 4 4 5 3" xfId="29139"/>
    <cellStyle name="Normal 58 5 4 4 6" xfId="15005"/>
    <cellStyle name="Normal 58 5 4 4 6 2" xfId="39880"/>
    <cellStyle name="Normal 58 5 4 4 7" xfId="27439"/>
    <cellStyle name="Normal 58 5 4 5" xfId="1162"/>
    <cellStyle name="Normal 58 5 4 5 2" xfId="10323"/>
    <cellStyle name="Normal 58 5 4 5 2 2" xfId="22766"/>
    <cellStyle name="Normal 58 5 4 5 2 2 2" xfId="47641"/>
    <cellStyle name="Normal 58 5 4 5 2 3" xfId="35208"/>
    <cellStyle name="Normal 58 5 4 5 3" xfId="5307"/>
    <cellStyle name="Normal 58 5 4 5 3 2" xfId="17759"/>
    <cellStyle name="Normal 58 5 4 5 3 2 2" xfId="42634"/>
    <cellStyle name="Normal 58 5 4 5 3 3" xfId="30201"/>
    <cellStyle name="Normal 58 5 4 5 4" xfId="13962"/>
    <cellStyle name="Normal 58 5 4 5 4 2" xfId="38837"/>
    <cellStyle name="Normal 58 5 4 5 5" xfId="26396"/>
    <cellStyle name="Normal 58 5 4 6" xfId="7884"/>
    <cellStyle name="Normal 58 5 4 6 2" xfId="20330"/>
    <cellStyle name="Normal 58 5 4 6 2 2" xfId="45205"/>
    <cellStyle name="Normal 58 5 4 6 3" xfId="32772"/>
    <cellStyle name="Normal 58 5 4 7" xfId="11777"/>
    <cellStyle name="Normal 58 5 4 7 2" xfId="24211"/>
    <cellStyle name="Normal 58 5 4 7 2 2" xfId="49086"/>
    <cellStyle name="Normal 58 5 4 7 3" xfId="36653"/>
    <cellStyle name="Normal 58 5 4 8" xfId="6854"/>
    <cellStyle name="Normal 58 5 4 8 2" xfId="19303"/>
    <cellStyle name="Normal 58 5 4 8 2 2" xfId="44178"/>
    <cellStyle name="Normal 58 5 4 8 3" xfId="31745"/>
    <cellStyle name="Normal 58 5 4 9" xfId="2805"/>
    <cellStyle name="Normal 58 5 4 9 2" xfId="15323"/>
    <cellStyle name="Normal 58 5 4 9 2 2" xfId="40198"/>
    <cellStyle name="Normal 58 5 4 9 3" xfId="27757"/>
    <cellStyle name="Normal 58 5 4_Degree data" xfId="2542"/>
    <cellStyle name="Normal 58 5 5" xfId="241"/>
    <cellStyle name="Normal 58 5 5 10" xfId="13067"/>
    <cellStyle name="Normal 58 5 5 10 2" xfId="37942"/>
    <cellStyle name="Normal 58 5 5 11" xfId="25501"/>
    <cellStyle name="Normal 58 5 5 2" xfId="605"/>
    <cellStyle name="Normal 58 5 5 2 2" xfId="1578"/>
    <cellStyle name="Normal 58 5 5 2 2 2" xfId="9682"/>
    <cellStyle name="Normal 58 5 5 2 2 2 2" xfId="22125"/>
    <cellStyle name="Normal 58 5 5 2 2 2 2 2" xfId="47000"/>
    <cellStyle name="Normal 58 5 5 2 2 2 3" xfId="34567"/>
    <cellStyle name="Normal 58 5 5 2 2 3" xfId="4664"/>
    <cellStyle name="Normal 58 5 5 2 2 3 2" xfId="17118"/>
    <cellStyle name="Normal 58 5 5 2 2 3 2 2" xfId="41993"/>
    <cellStyle name="Normal 58 5 5 2 2 3 3" xfId="29560"/>
    <cellStyle name="Normal 58 5 5 2 2 4" xfId="14378"/>
    <cellStyle name="Normal 58 5 5 2 2 4 2" xfId="39253"/>
    <cellStyle name="Normal 58 5 5 2 2 5" xfId="26812"/>
    <cellStyle name="Normal 58 5 5 2 3" xfId="5723"/>
    <cellStyle name="Normal 58 5 5 2 3 2" xfId="10739"/>
    <cellStyle name="Normal 58 5 5 2 3 2 2" xfId="23182"/>
    <cellStyle name="Normal 58 5 5 2 3 2 2 2" xfId="48057"/>
    <cellStyle name="Normal 58 5 5 2 3 2 3" xfId="35624"/>
    <cellStyle name="Normal 58 5 5 2 3 3" xfId="18175"/>
    <cellStyle name="Normal 58 5 5 2 3 3 2" xfId="43050"/>
    <cellStyle name="Normal 58 5 5 2 3 4" xfId="30617"/>
    <cellStyle name="Normal 58 5 5 2 4" xfId="8798"/>
    <cellStyle name="Normal 58 5 5 2 4 2" xfId="21242"/>
    <cellStyle name="Normal 58 5 5 2 4 2 2" xfId="46117"/>
    <cellStyle name="Normal 58 5 5 2 4 3" xfId="33684"/>
    <cellStyle name="Normal 58 5 5 2 5" xfId="12193"/>
    <cellStyle name="Normal 58 5 5 2 5 2" xfId="24627"/>
    <cellStyle name="Normal 58 5 5 2 5 2 2" xfId="49502"/>
    <cellStyle name="Normal 58 5 5 2 5 3" xfId="37069"/>
    <cellStyle name="Normal 58 5 5 2 6" xfId="7275"/>
    <cellStyle name="Normal 58 5 5 2 6 2" xfId="19724"/>
    <cellStyle name="Normal 58 5 5 2 6 2 2" xfId="44599"/>
    <cellStyle name="Normal 58 5 5 2 6 3" xfId="32166"/>
    <cellStyle name="Normal 58 5 5 2 7" xfId="3729"/>
    <cellStyle name="Normal 58 5 5 2 7 2" xfId="16235"/>
    <cellStyle name="Normal 58 5 5 2 7 2 2" xfId="41110"/>
    <cellStyle name="Normal 58 5 5 2 7 3" xfId="28669"/>
    <cellStyle name="Normal 58 5 5 2 8" xfId="13414"/>
    <cellStyle name="Normal 58 5 5 2 8 2" xfId="38289"/>
    <cellStyle name="Normal 58 5 5 2 9" xfId="25848"/>
    <cellStyle name="Normal 58 5 5 3" xfId="1926"/>
    <cellStyle name="Normal 58 5 5 3 2" xfId="4796"/>
    <cellStyle name="Normal 58 5 5 3 2 2" xfId="9813"/>
    <cellStyle name="Normal 58 5 5 3 2 2 2" xfId="22256"/>
    <cellStyle name="Normal 58 5 5 3 2 2 2 2" xfId="47131"/>
    <cellStyle name="Normal 58 5 5 3 2 2 3" xfId="34698"/>
    <cellStyle name="Normal 58 5 5 3 2 3" xfId="17249"/>
    <cellStyle name="Normal 58 5 5 3 2 3 2" xfId="42124"/>
    <cellStyle name="Normal 58 5 5 3 2 4" xfId="29691"/>
    <cellStyle name="Normal 58 5 5 3 3" xfId="6072"/>
    <cellStyle name="Normal 58 5 5 3 3 2" xfId="11087"/>
    <cellStyle name="Normal 58 5 5 3 3 2 2" xfId="23530"/>
    <cellStyle name="Normal 58 5 5 3 3 2 2 2" xfId="48405"/>
    <cellStyle name="Normal 58 5 5 3 3 2 3" xfId="35972"/>
    <cellStyle name="Normal 58 5 5 3 3 3" xfId="18523"/>
    <cellStyle name="Normal 58 5 5 3 3 3 2" xfId="43398"/>
    <cellStyle name="Normal 58 5 5 3 3 4" xfId="30965"/>
    <cellStyle name="Normal 58 5 5 3 4" xfId="8887"/>
    <cellStyle name="Normal 58 5 5 3 4 2" xfId="21330"/>
    <cellStyle name="Normal 58 5 5 3 4 2 2" xfId="46205"/>
    <cellStyle name="Normal 58 5 5 3 4 3" xfId="33772"/>
    <cellStyle name="Normal 58 5 5 3 5" xfId="12541"/>
    <cellStyle name="Normal 58 5 5 3 5 2" xfId="24975"/>
    <cellStyle name="Normal 58 5 5 3 5 2 2" xfId="49850"/>
    <cellStyle name="Normal 58 5 5 3 5 3" xfId="37417"/>
    <cellStyle name="Normal 58 5 5 3 6" xfId="7407"/>
    <cellStyle name="Normal 58 5 5 3 6 2" xfId="19855"/>
    <cellStyle name="Normal 58 5 5 3 6 2 2" xfId="44730"/>
    <cellStyle name="Normal 58 5 5 3 6 3" xfId="32297"/>
    <cellStyle name="Normal 58 5 5 3 7" xfId="3869"/>
    <cellStyle name="Normal 58 5 5 3 7 2" xfId="16323"/>
    <cellStyle name="Normal 58 5 5 3 7 2 2" xfId="41198"/>
    <cellStyle name="Normal 58 5 5 3 7 3" xfId="28765"/>
    <cellStyle name="Normal 58 5 5 3 8" xfId="14726"/>
    <cellStyle name="Normal 58 5 5 3 8 2" xfId="39601"/>
    <cellStyle name="Normal 58 5 5 3 9" xfId="27160"/>
    <cellStyle name="Normal 58 5 5 4" xfId="2159"/>
    <cellStyle name="Normal 58 5 5 4 2" xfId="6194"/>
    <cellStyle name="Normal 58 5 5 4 2 2" xfId="11209"/>
    <cellStyle name="Normal 58 5 5 4 2 2 2" xfId="23652"/>
    <cellStyle name="Normal 58 5 5 4 2 2 2 2" xfId="48527"/>
    <cellStyle name="Normal 58 5 5 4 2 2 3" xfId="36094"/>
    <cellStyle name="Normal 58 5 5 4 2 3" xfId="18645"/>
    <cellStyle name="Normal 58 5 5 4 2 3 2" xfId="43520"/>
    <cellStyle name="Normal 58 5 5 4 2 4" xfId="31087"/>
    <cellStyle name="Normal 58 5 5 4 3" xfId="12663"/>
    <cellStyle name="Normal 58 5 5 4 3 2" xfId="25097"/>
    <cellStyle name="Normal 58 5 5 4 3 2 2" xfId="49972"/>
    <cellStyle name="Normal 58 5 5 4 3 3" xfId="37539"/>
    <cellStyle name="Normal 58 5 5 4 4" xfId="9104"/>
    <cellStyle name="Normal 58 5 5 4 4 2" xfId="21547"/>
    <cellStyle name="Normal 58 5 5 4 4 2 2" xfId="46422"/>
    <cellStyle name="Normal 58 5 5 4 4 3" xfId="33989"/>
    <cellStyle name="Normal 58 5 5 4 5" xfId="4086"/>
    <cellStyle name="Normal 58 5 5 4 5 2" xfId="16540"/>
    <cellStyle name="Normal 58 5 5 4 5 2 2" xfId="41415"/>
    <cellStyle name="Normal 58 5 5 4 5 3" xfId="28982"/>
    <cellStyle name="Normal 58 5 5 4 6" xfId="14848"/>
    <cellStyle name="Normal 58 5 5 4 6 2" xfId="39723"/>
    <cellStyle name="Normal 58 5 5 4 7" xfId="27282"/>
    <cellStyle name="Normal 58 5 5 5" xfId="1005"/>
    <cellStyle name="Normal 58 5 5 5 2" xfId="10164"/>
    <cellStyle name="Normal 58 5 5 5 2 2" xfId="22607"/>
    <cellStyle name="Normal 58 5 5 5 2 2 2" xfId="47482"/>
    <cellStyle name="Normal 58 5 5 5 2 3" xfId="35049"/>
    <cellStyle name="Normal 58 5 5 5 3" xfId="5148"/>
    <cellStyle name="Normal 58 5 5 5 3 2" xfId="17600"/>
    <cellStyle name="Normal 58 5 5 5 3 2 2" xfId="42475"/>
    <cellStyle name="Normal 58 5 5 5 3 3" xfId="30042"/>
    <cellStyle name="Normal 58 5 5 5 4" xfId="13805"/>
    <cellStyle name="Normal 58 5 5 5 4 2" xfId="38680"/>
    <cellStyle name="Normal 58 5 5 5 5" xfId="26239"/>
    <cellStyle name="Normal 58 5 5 6" xfId="8220"/>
    <cellStyle name="Normal 58 5 5 6 2" xfId="20664"/>
    <cellStyle name="Normal 58 5 5 6 2 2" xfId="45539"/>
    <cellStyle name="Normal 58 5 5 6 3" xfId="33106"/>
    <cellStyle name="Normal 58 5 5 7" xfId="11620"/>
    <cellStyle name="Normal 58 5 5 7 2" xfId="24054"/>
    <cellStyle name="Normal 58 5 5 7 2 2" xfId="48929"/>
    <cellStyle name="Normal 58 5 5 7 3" xfId="36496"/>
    <cellStyle name="Normal 58 5 5 8" xfId="6697"/>
    <cellStyle name="Normal 58 5 5 8 2" xfId="19146"/>
    <cellStyle name="Normal 58 5 5 8 2 2" xfId="44021"/>
    <cellStyle name="Normal 58 5 5 8 3" xfId="31588"/>
    <cellStyle name="Normal 58 5 5 9" xfId="3151"/>
    <cellStyle name="Normal 58 5 5 9 2" xfId="15657"/>
    <cellStyle name="Normal 58 5 5 9 2 2" xfId="40532"/>
    <cellStyle name="Normal 58 5 5 9 3" xfId="28091"/>
    <cellStyle name="Normal 58 5 5_Degree data" xfId="2543"/>
    <cellStyle name="Normal 58 5 6" xfId="559"/>
    <cellStyle name="Normal 58 5 6 2" xfId="1572"/>
    <cellStyle name="Normal 58 5 6 2 2" xfId="9676"/>
    <cellStyle name="Normal 58 5 6 2 2 2" xfId="22119"/>
    <cellStyle name="Normal 58 5 6 2 2 2 2" xfId="46994"/>
    <cellStyle name="Normal 58 5 6 2 2 3" xfId="34561"/>
    <cellStyle name="Normal 58 5 6 2 3" xfId="4658"/>
    <cellStyle name="Normal 58 5 6 2 3 2" xfId="17112"/>
    <cellStyle name="Normal 58 5 6 2 3 2 2" xfId="41987"/>
    <cellStyle name="Normal 58 5 6 2 3 3" xfId="29554"/>
    <cellStyle name="Normal 58 5 6 2 4" xfId="14372"/>
    <cellStyle name="Normal 58 5 6 2 4 2" xfId="39247"/>
    <cellStyle name="Normal 58 5 6 2 5" xfId="26806"/>
    <cellStyle name="Normal 58 5 6 3" xfId="5717"/>
    <cellStyle name="Normal 58 5 6 3 2" xfId="10733"/>
    <cellStyle name="Normal 58 5 6 3 2 2" xfId="23176"/>
    <cellStyle name="Normal 58 5 6 3 2 2 2" xfId="48051"/>
    <cellStyle name="Normal 58 5 6 3 2 3" xfId="35618"/>
    <cellStyle name="Normal 58 5 6 3 3" xfId="18169"/>
    <cellStyle name="Normal 58 5 6 3 3 2" xfId="43044"/>
    <cellStyle name="Normal 58 5 6 3 4" xfId="30611"/>
    <cellStyle name="Normal 58 5 6 4" xfId="8792"/>
    <cellStyle name="Normal 58 5 6 4 2" xfId="21236"/>
    <cellStyle name="Normal 58 5 6 4 2 2" xfId="46111"/>
    <cellStyle name="Normal 58 5 6 4 3" xfId="33678"/>
    <cellStyle name="Normal 58 5 6 5" xfId="12187"/>
    <cellStyle name="Normal 58 5 6 5 2" xfId="24621"/>
    <cellStyle name="Normal 58 5 6 5 2 2" xfId="49496"/>
    <cellStyle name="Normal 58 5 6 5 3" xfId="37063"/>
    <cellStyle name="Normal 58 5 6 6" xfId="7269"/>
    <cellStyle name="Normal 58 5 6 6 2" xfId="19718"/>
    <cellStyle name="Normal 58 5 6 6 2 2" xfId="44593"/>
    <cellStyle name="Normal 58 5 6 6 3" xfId="32160"/>
    <cellStyle name="Normal 58 5 6 7" xfId="3723"/>
    <cellStyle name="Normal 58 5 6 7 2" xfId="16229"/>
    <cellStyle name="Normal 58 5 6 7 2 2" xfId="41104"/>
    <cellStyle name="Normal 58 5 6 7 3" xfId="28663"/>
    <cellStyle name="Normal 58 5 6 8" xfId="13369"/>
    <cellStyle name="Normal 58 5 6 8 2" xfId="38244"/>
    <cellStyle name="Normal 58 5 6 9" xfId="25803"/>
    <cellStyle name="Normal 58 5 7" xfId="1920"/>
    <cellStyle name="Normal 58 5 7 2" xfId="4751"/>
    <cellStyle name="Normal 58 5 7 2 2" xfId="9768"/>
    <cellStyle name="Normal 58 5 7 2 2 2" xfId="22211"/>
    <cellStyle name="Normal 58 5 7 2 2 2 2" xfId="47086"/>
    <cellStyle name="Normal 58 5 7 2 2 3" xfId="34653"/>
    <cellStyle name="Normal 58 5 7 2 3" xfId="17204"/>
    <cellStyle name="Normal 58 5 7 2 3 2" xfId="42079"/>
    <cellStyle name="Normal 58 5 7 2 4" xfId="29646"/>
    <cellStyle name="Normal 58 5 7 3" xfId="6066"/>
    <cellStyle name="Normal 58 5 7 3 2" xfId="11081"/>
    <cellStyle name="Normal 58 5 7 3 2 2" xfId="23524"/>
    <cellStyle name="Normal 58 5 7 3 2 2 2" xfId="48399"/>
    <cellStyle name="Normal 58 5 7 3 2 3" xfId="35966"/>
    <cellStyle name="Normal 58 5 7 3 3" xfId="18517"/>
    <cellStyle name="Normal 58 5 7 3 3 2" xfId="43392"/>
    <cellStyle name="Normal 58 5 7 3 4" xfId="30959"/>
    <cellStyle name="Normal 58 5 7 4" xfId="8058"/>
    <cellStyle name="Normal 58 5 7 4 2" xfId="20504"/>
    <cellStyle name="Normal 58 5 7 4 2 2" xfId="45379"/>
    <cellStyle name="Normal 58 5 7 4 3" xfId="32946"/>
    <cellStyle name="Normal 58 5 7 5" xfId="12535"/>
    <cellStyle name="Normal 58 5 7 5 2" xfId="24969"/>
    <cellStyle name="Normal 58 5 7 5 2 2" xfId="49844"/>
    <cellStyle name="Normal 58 5 7 5 3" xfId="37411"/>
    <cellStyle name="Normal 58 5 7 6" xfId="7362"/>
    <cellStyle name="Normal 58 5 7 6 2" xfId="19810"/>
    <cellStyle name="Normal 58 5 7 6 2 2" xfId="44685"/>
    <cellStyle name="Normal 58 5 7 6 3" xfId="32252"/>
    <cellStyle name="Normal 58 5 7 7" xfId="2985"/>
    <cellStyle name="Normal 58 5 7 7 2" xfId="15497"/>
    <cellStyle name="Normal 58 5 7 7 2 2" xfId="40372"/>
    <cellStyle name="Normal 58 5 7 7 3" xfId="27931"/>
    <cellStyle name="Normal 58 5 7 8" xfId="14720"/>
    <cellStyle name="Normal 58 5 7 8 2" xfId="39595"/>
    <cellStyle name="Normal 58 5 7 9" xfId="27154"/>
    <cellStyle name="Normal 58 5 8" xfId="2110"/>
    <cellStyle name="Normal 58 5 8 2" xfId="6149"/>
    <cellStyle name="Normal 58 5 8 2 2" xfId="11164"/>
    <cellStyle name="Normal 58 5 8 2 2 2" xfId="23607"/>
    <cellStyle name="Normal 58 5 8 2 2 2 2" xfId="48482"/>
    <cellStyle name="Normal 58 5 8 2 2 3" xfId="36049"/>
    <cellStyle name="Normal 58 5 8 2 3" xfId="18600"/>
    <cellStyle name="Normal 58 5 8 2 3 2" xfId="43475"/>
    <cellStyle name="Normal 58 5 8 2 4" xfId="31042"/>
    <cellStyle name="Normal 58 5 8 3" xfId="12618"/>
    <cellStyle name="Normal 58 5 8 3 2" xfId="25052"/>
    <cellStyle name="Normal 58 5 8 3 2 2" xfId="49927"/>
    <cellStyle name="Normal 58 5 8 3 3" xfId="37494"/>
    <cellStyle name="Normal 58 5 8 4" xfId="8944"/>
    <cellStyle name="Normal 58 5 8 4 2" xfId="21387"/>
    <cellStyle name="Normal 58 5 8 4 2 2" xfId="46262"/>
    <cellStyle name="Normal 58 5 8 4 3" xfId="33829"/>
    <cellStyle name="Normal 58 5 8 5" xfId="3926"/>
    <cellStyle name="Normal 58 5 8 5 2" xfId="16380"/>
    <cellStyle name="Normal 58 5 8 5 2 2" xfId="41255"/>
    <cellStyle name="Normal 58 5 8 5 3" xfId="28822"/>
    <cellStyle name="Normal 58 5 8 6" xfId="14803"/>
    <cellStyle name="Normal 58 5 8 6 2" xfId="39678"/>
    <cellStyle name="Normal 58 5 8 7" xfId="27237"/>
    <cellStyle name="Normal 58 5 9" xfId="960"/>
    <cellStyle name="Normal 58 5 9 2" xfId="11575"/>
    <cellStyle name="Normal 58 5 9 2 2" xfId="24009"/>
    <cellStyle name="Normal 58 5 9 2 2 2" xfId="48884"/>
    <cellStyle name="Normal 58 5 9 2 3" xfId="36451"/>
    <cellStyle name="Normal 58 5 9 3" xfId="10119"/>
    <cellStyle name="Normal 58 5 9 3 2" xfId="22562"/>
    <cellStyle name="Normal 58 5 9 3 2 2" xfId="47437"/>
    <cellStyle name="Normal 58 5 9 3 3" xfId="35004"/>
    <cellStyle name="Normal 58 5 9 4" xfId="5103"/>
    <cellStyle name="Normal 58 5 9 4 2" xfId="17555"/>
    <cellStyle name="Normal 58 5 9 4 2 2" xfId="42430"/>
    <cellStyle name="Normal 58 5 9 4 3" xfId="29997"/>
    <cellStyle name="Normal 58 5 9 5" xfId="13760"/>
    <cellStyle name="Normal 58 5 9 5 2" xfId="38635"/>
    <cellStyle name="Normal 58 5 9 6" xfId="26194"/>
    <cellStyle name="Normal 58 5_Degree data" xfId="2537"/>
    <cellStyle name="Normal 58 6" xfId="142"/>
    <cellStyle name="Normal 58 6 10" xfId="7705"/>
    <cellStyle name="Normal 58 6 10 2" xfId="20151"/>
    <cellStyle name="Normal 58 6 10 2 2" xfId="45026"/>
    <cellStyle name="Normal 58 6 10 3" xfId="32593"/>
    <cellStyle name="Normal 58 6 11" xfId="11525"/>
    <cellStyle name="Normal 58 6 11 2" xfId="23959"/>
    <cellStyle name="Normal 58 6 11 2 2" xfId="48834"/>
    <cellStyle name="Normal 58 6 11 3" xfId="36401"/>
    <cellStyle name="Normal 58 6 12" xfId="6517"/>
    <cellStyle name="Normal 58 6 12 2" xfId="18966"/>
    <cellStyle name="Normal 58 6 12 2 2" xfId="43841"/>
    <cellStyle name="Normal 58 6 12 3" xfId="31408"/>
    <cellStyle name="Normal 58 6 13" xfId="2625"/>
    <cellStyle name="Normal 58 6 13 2" xfId="15144"/>
    <cellStyle name="Normal 58 6 13 2 2" xfId="40019"/>
    <cellStyle name="Normal 58 6 13 3" xfId="27578"/>
    <cellStyle name="Normal 58 6 14" xfId="12972"/>
    <cellStyle name="Normal 58 6 14 2" xfId="37847"/>
    <cellStyle name="Normal 58 6 15" xfId="25406"/>
    <cellStyle name="Normal 58 6 2" xfId="330"/>
    <cellStyle name="Normal 58 6 2 10" xfId="6560"/>
    <cellStyle name="Normal 58 6 2 10 2" xfId="19009"/>
    <cellStyle name="Normal 58 6 2 10 2 2" xfId="43884"/>
    <cellStyle name="Normal 58 6 2 10 3" xfId="31451"/>
    <cellStyle name="Normal 58 6 2 11" xfId="2728"/>
    <cellStyle name="Normal 58 6 2 11 2" xfId="15246"/>
    <cellStyle name="Normal 58 6 2 11 2 2" xfId="40121"/>
    <cellStyle name="Normal 58 6 2 11 3" xfId="27680"/>
    <cellStyle name="Normal 58 6 2 12" xfId="13147"/>
    <cellStyle name="Normal 58 6 2 12 2" xfId="38022"/>
    <cellStyle name="Normal 58 6 2 13" xfId="25581"/>
    <cellStyle name="Normal 58 6 2 2" xfId="432"/>
    <cellStyle name="Normal 58 6 2 2 10" xfId="13247"/>
    <cellStyle name="Normal 58 6 2 2 10 2" xfId="38122"/>
    <cellStyle name="Normal 58 6 2 2 11" xfId="25681"/>
    <cellStyle name="Normal 58 6 2 2 2" xfId="792"/>
    <cellStyle name="Normal 58 6 2 2 2 2" xfId="1581"/>
    <cellStyle name="Normal 58 6 2 2 2 2 2" xfId="9685"/>
    <cellStyle name="Normal 58 6 2 2 2 2 2 2" xfId="22128"/>
    <cellStyle name="Normal 58 6 2 2 2 2 2 2 2" xfId="47003"/>
    <cellStyle name="Normal 58 6 2 2 2 2 2 3" xfId="34570"/>
    <cellStyle name="Normal 58 6 2 2 2 2 3" xfId="4667"/>
    <cellStyle name="Normal 58 6 2 2 2 2 3 2" xfId="17121"/>
    <cellStyle name="Normal 58 6 2 2 2 2 3 2 2" xfId="41996"/>
    <cellStyle name="Normal 58 6 2 2 2 2 3 3" xfId="29563"/>
    <cellStyle name="Normal 58 6 2 2 2 2 4" xfId="14381"/>
    <cellStyle name="Normal 58 6 2 2 2 2 4 2" xfId="39256"/>
    <cellStyle name="Normal 58 6 2 2 2 2 5" xfId="26815"/>
    <cellStyle name="Normal 58 6 2 2 2 3" xfId="5726"/>
    <cellStyle name="Normal 58 6 2 2 2 3 2" xfId="10742"/>
    <cellStyle name="Normal 58 6 2 2 2 3 2 2" xfId="23185"/>
    <cellStyle name="Normal 58 6 2 2 2 3 2 2 2" xfId="48060"/>
    <cellStyle name="Normal 58 6 2 2 2 3 2 3" xfId="35627"/>
    <cellStyle name="Normal 58 6 2 2 2 3 3" xfId="18178"/>
    <cellStyle name="Normal 58 6 2 2 2 3 3 2" xfId="43053"/>
    <cellStyle name="Normal 58 6 2 2 2 3 4" xfId="30620"/>
    <cellStyle name="Normal 58 6 2 2 2 4" xfId="8801"/>
    <cellStyle name="Normal 58 6 2 2 2 4 2" xfId="21245"/>
    <cellStyle name="Normal 58 6 2 2 2 4 2 2" xfId="46120"/>
    <cellStyle name="Normal 58 6 2 2 2 4 3" xfId="33687"/>
    <cellStyle name="Normal 58 6 2 2 2 5" xfId="12196"/>
    <cellStyle name="Normal 58 6 2 2 2 5 2" xfId="24630"/>
    <cellStyle name="Normal 58 6 2 2 2 5 2 2" xfId="49505"/>
    <cellStyle name="Normal 58 6 2 2 2 5 3" xfId="37072"/>
    <cellStyle name="Normal 58 6 2 2 2 6" xfId="7278"/>
    <cellStyle name="Normal 58 6 2 2 2 6 2" xfId="19727"/>
    <cellStyle name="Normal 58 6 2 2 2 6 2 2" xfId="44602"/>
    <cellStyle name="Normal 58 6 2 2 2 6 3" xfId="32169"/>
    <cellStyle name="Normal 58 6 2 2 2 7" xfId="3732"/>
    <cellStyle name="Normal 58 6 2 2 2 7 2" xfId="16238"/>
    <cellStyle name="Normal 58 6 2 2 2 7 2 2" xfId="41113"/>
    <cellStyle name="Normal 58 6 2 2 2 7 3" xfId="28672"/>
    <cellStyle name="Normal 58 6 2 2 2 8" xfId="13594"/>
    <cellStyle name="Normal 58 6 2 2 2 8 2" xfId="38469"/>
    <cellStyle name="Normal 58 6 2 2 2 9" xfId="26028"/>
    <cellStyle name="Normal 58 6 2 2 3" xfId="1929"/>
    <cellStyle name="Normal 58 6 2 2 3 2" xfId="4976"/>
    <cellStyle name="Normal 58 6 2 2 3 2 2" xfId="9993"/>
    <cellStyle name="Normal 58 6 2 2 3 2 2 2" xfId="22436"/>
    <cellStyle name="Normal 58 6 2 2 3 2 2 2 2" xfId="47311"/>
    <cellStyle name="Normal 58 6 2 2 3 2 2 3" xfId="34878"/>
    <cellStyle name="Normal 58 6 2 2 3 2 3" xfId="17429"/>
    <cellStyle name="Normal 58 6 2 2 3 2 3 2" xfId="42304"/>
    <cellStyle name="Normal 58 6 2 2 3 2 4" xfId="29871"/>
    <cellStyle name="Normal 58 6 2 2 3 3" xfId="6075"/>
    <cellStyle name="Normal 58 6 2 2 3 3 2" xfId="11090"/>
    <cellStyle name="Normal 58 6 2 2 3 3 2 2" xfId="23533"/>
    <cellStyle name="Normal 58 6 2 2 3 3 2 2 2" xfId="48408"/>
    <cellStyle name="Normal 58 6 2 2 3 3 2 3" xfId="35975"/>
    <cellStyle name="Normal 58 6 2 2 3 3 3" xfId="18526"/>
    <cellStyle name="Normal 58 6 2 2 3 3 3 2" xfId="43401"/>
    <cellStyle name="Normal 58 6 2 2 3 3 4" xfId="30968"/>
    <cellStyle name="Normal 58 6 2 2 3 4" xfId="8400"/>
    <cellStyle name="Normal 58 6 2 2 3 4 2" xfId="20844"/>
    <cellStyle name="Normal 58 6 2 2 3 4 2 2" xfId="45719"/>
    <cellStyle name="Normal 58 6 2 2 3 4 3" xfId="33286"/>
    <cellStyle name="Normal 58 6 2 2 3 5" xfId="12544"/>
    <cellStyle name="Normal 58 6 2 2 3 5 2" xfId="24978"/>
    <cellStyle name="Normal 58 6 2 2 3 5 2 2" xfId="49853"/>
    <cellStyle name="Normal 58 6 2 2 3 5 3" xfId="37420"/>
    <cellStyle name="Normal 58 6 2 2 3 6" xfId="7587"/>
    <cellStyle name="Normal 58 6 2 2 3 6 2" xfId="20035"/>
    <cellStyle name="Normal 58 6 2 2 3 6 2 2" xfId="44910"/>
    <cellStyle name="Normal 58 6 2 2 3 6 3" xfId="32477"/>
    <cellStyle name="Normal 58 6 2 2 3 7" xfId="3331"/>
    <cellStyle name="Normal 58 6 2 2 3 7 2" xfId="15837"/>
    <cellStyle name="Normal 58 6 2 2 3 7 2 2" xfId="40712"/>
    <cellStyle name="Normal 58 6 2 2 3 7 3" xfId="28271"/>
    <cellStyle name="Normal 58 6 2 2 3 8" xfId="14729"/>
    <cellStyle name="Normal 58 6 2 2 3 8 2" xfId="39604"/>
    <cellStyle name="Normal 58 6 2 2 3 9" xfId="27163"/>
    <cellStyle name="Normal 58 6 2 2 4" xfId="2350"/>
    <cellStyle name="Normal 58 6 2 2 4 2" xfId="6374"/>
    <cellStyle name="Normal 58 6 2 2 4 2 2" xfId="11389"/>
    <cellStyle name="Normal 58 6 2 2 4 2 2 2" xfId="23832"/>
    <cellStyle name="Normal 58 6 2 2 4 2 2 2 2" xfId="48707"/>
    <cellStyle name="Normal 58 6 2 2 4 2 2 3" xfId="36274"/>
    <cellStyle name="Normal 58 6 2 2 4 2 3" xfId="18825"/>
    <cellStyle name="Normal 58 6 2 2 4 2 3 2" xfId="43700"/>
    <cellStyle name="Normal 58 6 2 2 4 2 4" xfId="31267"/>
    <cellStyle name="Normal 58 6 2 2 4 3" xfId="12843"/>
    <cellStyle name="Normal 58 6 2 2 4 3 2" xfId="25277"/>
    <cellStyle name="Normal 58 6 2 2 4 3 2 2" xfId="50152"/>
    <cellStyle name="Normal 58 6 2 2 4 3 3" xfId="37719"/>
    <cellStyle name="Normal 58 6 2 2 4 4" xfId="9284"/>
    <cellStyle name="Normal 58 6 2 2 4 4 2" xfId="21727"/>
    <cellStyle name="Normal 58 6 2 2 4 4 2 2" xfId="46602"/>
    <cellStyle name="Normal 58 6 2 2 4 4 3" xfId="34169"/>
    <cellStyle name="Normal 58 6 2 2 4 5" xfId="4266"/>
    <cellStyle name="Normal 58 6 2 2 4 5 2" xfId="16720"/>
    <cellStyle name="Normal 58 6 2 2 4 5 2 2" xfId="41595"/>
    <cellStyle name="Normal 58 6 2 2 4 5 3" xfId="29162"/>
    <cellStyle name="Normal 58 6 2 2 4 6" xfId="15028"/>
    <cellStyle name="Normal 58 6 2 2 4 6 2" xfId="39903"/>
    <cellStyle name="Normal 58 6 2 2 4 7" xfId="27462"/>
    <cellStyle name="Normal 58 6 2 2 5" xfId="1185"/>
    <cellStyle name="Normal 58 6 2 2 5 2" xfId="10346"/>
    <cellStyle name="Normal 58 6 2 2 5 2 2" xfId="22789"/>
    <cellStyle name="Normal 58 6 2 2 5 2 2 2" xfId="47664"/>
    <cellStyle name="Normal 58 6 2 2 5 2 3" xfId="35231"/>
    <cellStyle name="Normal 58 6 2 2 5 3" xfId="5330"/>
    <cellStyle name="Normal 58 6 2 2 5 3 2" xfId="17782"/>
    <cellStyle name="Normal 58 6 2 2 5 3 2 2" xfId="42657"/>
    <cellStyle name="Normal 58 6 2 2 5 3 3" xfId="30224"/>
    <cellStyle name="Normal 58 6 2 2 5 4" xfId="13985"/>
    <cellStyle name="Normal 58 6 2 2 5 4 2" xfId="38860"/>
    <cellStyle name="Normal 58 6 2 2 5 5" xfId="26419"/>
    <cellStyle name="Normal 58 6 2 2 6" xfId="7907"/>
    <cellStyle name="Normal 58 6 2 2 6 2" xfId="20353"/>
    <cellStyle name="Normal 58 6 2 2 6 2 2" xfId="45228"/>
    <cellStyle name="Normal 58 6 2 2 6 3" xfId="32795"/>
    <cellStyle name="Normal 58 6 2 2 7" xfId="11800"/>
    <cellStyle name="Normal 58 6 2 2 7 2" xfId="24234"/>
    <cellStyle name="Normal 58 6 2 2 7 2 2" xfId="49109"/>
    <cellStyle name="Normal 58 6 2 2 7 3" xfId="36676"/>
    <cellStyle name="Normal 58 6 2 2 8" xfId="6877"/>
    <cellStyle name="Normal 58 6 2 2 8 2" xfId="19326"/>
    <cellStyle name="Normal 58 6 2 2 8 2 2" xfId="44201"/>
    <cellStyle name="Normal 58 6 2 2 8 3" xfId="31768"/>
    <cellStyle name="Normal 58 6 2 2 9" xfId="2828"/>
    <cellStyle name="Normal 58 6 2 2 9 2" xfId="15346"/>
    <cellStyle name="Normal 58 6 2 2 9 2 2" xfId="40221"/>
    <cellStyle name="Normal 58 6 2 2 9 3" xfId="27780"/>
    <cellStyle name="Normal 58 6 2 2_Degree data" xfId="2546"/>
    <cellStyle name="Normal 58 6 2 3" xfId="691"/>
    <cellStyle name="Normal 58 6 2 3 2" xfId="1580"/>
    <cellStyle name="Normal 58 6 2 3 2 2" xfId="9184"/>
    <cellStyle name="Normal 58 6 2 3 2 2 2" xfId="21627"/>
    <cellStyle name="Normal 58 6 2 3 2 2 2 2" xfId="46502"/>
    <cellStyle name="Normal 58 6 2 3 2 2 3" xfId="34069"/>
    <cellStyle name="Normal 58 6 2 3 2 3" xfId="4166"/>
    <cellStyle name="Normal 58 6 2 3 2 3 2" xfId="16620"/>
    <cellStyle name="Normal 58 6 2 3 2 3 2 2" xfId="41495"/>
    <cellStyle name="Normal 58 6 2 3 2 3 3" xfId="29062"/>
    <cellStyle name="Normal 58 6 2 3 2 4" xfId="14380"/>
    <cellStyle name="Normal 58 6 2 3 2 4 2" xfId="39255"/>
    <cellStyle name="Normal 58 6 2 3 2 5" xfId="26814"/>
    <cellStyle name="Normal 58 6 2 3 3" xfId="5725"/>
    <cellStyle name="Normal 58 6 2 3 3 2" xfId="10741"/>
    <cellStyle name="Normal 58 6 2 3 3 2 2" xfId="23184"/>
    <cellStyle name="Normal 58 6 2 3 3 2 2 2" xfId="48059"/>
    <cellStyle name="Normal 58 6 2 3 3 2 3" xfId="35626"/>
    <cellStyle name="Normal 58 6 2 3 3 3" xfId="18177"/>
    <cellStyle name="Normal 58 6 2 3 3 3 2" xfId="43052"/>
    <cellStyle name="Normal 58 6 2 3 3 4" xfId="30619"/>
    <cellStyle name="Normal 58 6 2 3 4" xfId="8300"/>
    <cellStyle name="Normal 58 6 2 3 4 2" xfId="20744"/>
    <cellStyle name="Normal 58 6 2 3 4 2 2" xfId="45619"/>
    <cellStyle name="Normal 58 6 2 3 4 3" xfId="33186"/>
    <cellStyle name="Normal 58 6 2 3 5" xfId="12195"/>
    <cellStyle name="Normal 58 6 2 3 5 2" xfId="24629"/>
    <cellStyle name="Normal 58 6 2 3 5 2 2" xfId="49504"/>
    <cellStyle name="Normal 58 6 2 3 5 3" xfId="37071"/>
    <cellStyle name="Normal 58 6 2 3 6" xfId="6777"/>
    <cellStyle name="Normal 58 6 2 3 6 2" xfId="19226"/>
    <cellStyle name="Normal 58 6 2 3 6 2 2" xfId="44101"/>
    <cellStyle name="Normal 58 6 2 3 6 3" xfId="31668"/>
    <cellStyle name="Normal 58 6 2 3 7" xfId="3231"/>
    <cellStyle name="Normal 58 6 2 3 7 2" xfId="15737"/>
    <cellStyle name="Normal 58 6 2 3 7 2 2" xfId="40612"/>
    <cellStyle name="Normal 58 6 2 3 7 3" xfId="28171"/>
    <cellStyle name="Normal 58 6 2 3 8" xfId="13494"/>
    <cellStyle name="Normal 58 6 2 3 8 2" xfId="38369"/>
    <cellStyle name="Normal 58 6 2 3 9" xfId="25928"/>
    <cellStyle name="Normal 58 6 2 4" xfId="1928"/>
    <cellStyle name="Normal 58 6 2 4 2" xfId="4666"/>
    <cellStyle name="Normal 58 6 2 4 2 2" xfId="9684"/>
    <cellStyle name="Normal 58 6 2 4 2 2 2" xfId="22127"/>
    <cellStyle name="Normal 58 6 2 4 2 2 2 2" xfId="47002"/>
    <cellStyle name="Normal 58 6 2 4 2 2 3" xfId="34569"/>
    <cellStyle name="Normal 58 6 2 4 2 3" xfId="17120"/>
    <cellStyle name="Normal 58 6 2 4 2 3 2" xfId="41995"/>
    <cellStyle name="Normal 58 6 2 4 2 4" xfId="29562"/>
    <cellStyle name="Normal 58 6 2 4 3" xfId="6074"/>
    <cellStyle name="Normal 58 6 2 4 3 2" xfId="11089"/>
    <cellStyle name="Normal 58 6 2 4 3 2 2" xfId="23532"/>
    <cellStyle name="Normal 58 6 2 4 3 2 2 2" xfId="48407"/>
    <cellStyle name="Normal 58 6 2 4 3 2 3" xfId="35974"/>
    <cellStyle name="Normal 58 6 2 4 3 3" xfId="18525"/>
    <cellStyle name="Normal 58 6 2 4 3 3 2" xfId="43400"/>
    <cellStyle name="Normal 58 6 2 4 3 4" xfId="30967"/>
    <cellStyle name="Normal 58 6 2 4 4" xfId="8800"/>
    <cellStyle name="Normal 58 6 2 4 4 2" xfId="21244"/>
    <cellStyle name="Normal 58 6 2 4 4 2 2" xfId="46119"/>
    <cellStyle name="Normal 58 6 2 4 4 3" xfId="33686"/>
    <cellStyle name="Normal 58 6 2 4 5" xfId="12543"/>
    <cellStyle name="Normal 58 6 2 4 5 2" xfId="24977"/>
    <cellStyle name="Normal 58 6 2 4 5 2 2" xfId="49852"/>
    <cellStyle name="Normal 58 6 2 4 5 3" xfId="37419"/>
    <cellStyle name="Normal 58 6 2 4 6" xfId="7277"/>
    <cellStyle name="Normal 58 6 2 4 6 2" xfId="19726"/>
    <cellStyle name="Normal 58 6 2 4 6 2 2" xfId="44601"/>
    <cellStyle name="Normal 58 6 2 4 6 3" xfId="32168"/>
    <cellStyle name="Normal 58 6 2 4 7" xfId="3731"/>
    <cellStyle name="Normal 58 6 2 4 7 2" xfId="16237"/>
    <cellStyle name="Normal 58 6 2 4 7 2 2" xfId="41112"/>
    <cellStyle name="Normal 58 6 2 4 7 3" xfId="28671"/>
    <cellStyle name="Normal 58 6 2 4 8" xfId="14728"/>
    <cellStyle name="Normal 58 6 2 4 8 2" xfId="39603"/>
    <cellStyle name="Normal 58 6 2 4 9" xfId="27162"/>
    <cellStyle name="Normal 58 6 2 5" xfId="2248"/>
    <cellStyle name="Normal 58 6 2 5 2" xfId="4876"/>
    <cellStyle name="Normal 58 6 2 5 2 2" xfId="9893"/>
    <cellStyle name="Normal 58 6 2 5 2 2 2" xfId="22336"/>
    <cellStyle name="Normal 58 6 2 5 2 2 2 2" xfId="47211"/>
    <cellStyle name="Normal 58 6 2 5 2 2 3" xfId="34778"/>
    <cellStyle name="Normal 58 6 2 5 2 3" xfId="17329"/>
    <cellStyle name="Normal 58 6 2 5 2 3 2" xfId="42204"/>
    <cellStyle name="Normal 58 6 2 5 2 4" xfId="29771"/>
    <cellStyle name="Normal 58 6 2 5 3" xfId="6274"/>
    <cellStyle name="Normal 58 6 2 5 3 2" xfId="11289"/>
    <cellStyle name="Normal 58 6 2 5 3 2 2" xfId="23732"/>
    <cellStyle name="Normal 58 6 2 5 3 2 2 2" xfId="48607"/>
    <cellStyle name="Normal 58 6 2 5 3 2 3" xfId="36174"/>
    <cellStyle name="Normal 58 6 2 5 3 3" xfId="18725"/>
    <cellStyle name="Normal 58 6 2 5 3 3 2" xfId="43600"/>
    <cellStyle name="Normal 58 6 2 5 3 4" xfId="31167"/>
    <cellStyle name="Normal 58 6 2 5 4" xfId="8081"/>
    <cellStyle name="Normal 58 6 2 5 4 2" xfId="20527"/>
    <cellStyle name="Normal 58 6 2 5 4 2 2" xfId="45402"/>
    <cellStyle name="Normal 58 6 2 5 4 3" xfId="32969"/>
    <cellStyle name="Normal 58 6 2 5 5" xfId="12743"/>
    <cellStyle name="Normal 58 6 2 5 5 2" xfId="25177"/>
    <cellStyle name="Normal 58 6 2 5 5 2 2" xfId="50052"/>
    <cellStyle name="Normal 58 6 2 5 5 3" xfId="37619"/>
    <cellStyle name="Normal 58 6 2 5 6" xfId="7487"/>
    <cellStyle name="Normal 58 6 2 5 6 2" xfId="19935"/>
    <cellStyle name="Normal 58 6 2 5 6 2 2" xfId="44810"/>
    <cellStyle name="Normal 58 6 2 5 6 3" xfId="32377"/>
    <cellStyle name="Normal 58 6 2 5 7" xfId="3010"/>
    <cellStyle name="Normal 58 6 2 5 7 2" xfId="15520"/>
    <cellStyle name="Normal 58 6 2 5 7 2 2" xfId="40395"/>
    <cellStyle name="Normal 58 6 2 5 7 3" xfId="27954"/>
    <cellStyle name="Normal 58 6 2 5 8" xfId="14928"/>
    <cellStyle name="Normal 58 6 2 5 8 2" xfId="39803"/>
    <cellStyle name="Normal 58 6 2 5 9" xfId="27362"/>
    <cellStyle name="Normal 58 6 2 6" xfId="1085"/>
    <cellStyle name="Normal 58 6 2 6 2" xfId="8967"/>
    <cellStyle name="Normal 58 6 2 6 2 2" xfId="21410"/>
    <cellStyle name="Normal 58 6 2 6 2 2 2" xfId="46285"/>
    <cellStyle name="Normal 58 6 2 6 2 3" xfId="33852"/>
    <cellStyle name="Normal 58 6 2 6 3" xfId="3949"/>
    <cellStyle name="Normal 58 6 2 6 3 2" xfId="16403"/>
    <cellStyle name="Normal 58 6 2 6 3 2 2" xfId="41278"/>
    <cellStyle name="Normal 58 6 2 6 3 3" xfId="28845"/>
    <cellStyle name="Normal 58 6 2 6 4" xfId="13885"/>
    <cellStyle name="Normal 58 6 2 6 4 2" xfId="38760"/>
    <cellStyle name="Normal 58 6 2 6 5" xfId="26319"/>
    <cellStyle name="Normal 58 6 2 7" xfId="5230"/>
    <cellStyle name="Normal 58 6 2 7 2" xfId="10246"/>
    <cellStyle name="Normal 58 6 2 7 2 2" xfId="22689"/>
    <cellStyle name="Normal 58 6 2 7 2 2 2" xfId="47564"/>
    <cellStyle name="Normal 58 6 2 7 2 3" xfId="35131"/>
    <cellStyle name="Normal 58 6 2 7 3" xfId="17682"/>
    <cellStyle name="Normal 58 6 2 7 3 2" xfId="42557"/>
    <cellStyle name="Normal 58 6 2 7 4" xfId="30124"/>
    <cellStyle name="Normal 58 6 2 8" xfId="7807"/>
    <cellStyle name="Normal 58 6 2 8 2" xfId="20253"/>
    <cellStyle name="Normal 58 6 2 8 2 2" xfId="45128"/>
    <cellStyle name="Normal 58 6 2 8 3" xfId="32695"/>
    <cellStyle name="Normal 58 6 2 9" xfId="11700"/>
    <cellStyle name="Normal 58 6 2 9 2" xfId="24134"/>
    <cellStyle name="Normal 58 6 2 9 2 2" xfId="49009"/>
    <cellStyle name="Normal 58 6 2 9 3" xfId="36576"/>
    <cellStyle name="Normal 58 6 2_Degree data" xfId="2545"/>
    <cellStyle name="Normal 58 6 3" xfId="285"/>
    <cellStyle name="Normal 58 6 3 10" xfId="6622"/>
    <cellStyle name="Normal 58 6 3 10 2" xfId="19071"/>
    <cellStyle name="Normal 58 6 3 10 2 2" xfId="43946"/>
    <cellStyle name="Normal 58 6 3 10 3" xfId="31513"/>
    <cellStyle name="Normal 58 6 3 11" xfId="2685"/>
    <cellStyle name="Normal 58 6 3 11 2" xfId="15203"/>
    <cellStyle name="Normal 58 6 3 11 2 2" xfId="40078"/>
    <cellStyle name="Normal 58 6 3 11 3" xfId="27637"/>
    <cellStyle name="Normal 58 6 3 12" xfId="13104"/>
    <cellStyle name="Normal 58 6 3 12 2" xfId="37979"/>
    <cellStyle name="Normal 58 6 3 13" xfId="25538"/>
    <cellStyle name="Normal 58 6 3 2" xfId="496"/>
    <cellStyle name="Normal 58 6 3 2 10" xfId="13309"/>
    <cellStyle name="Normal 58 6 3 2 10 2" xfId="38184"/>
    <cellStyle name="Normal 58 6 3 2 11" xfId="25743"/>
    <cellStyle name="Normal 58 6 3 2 2" xfId="855"/>
    <cellStyle name="Normal 58 6 3 2 2 2" xfId="1583"/>
    <cellStyle name="Normal 58 6 3 2 2 2 2" xfId="9687"/>
    <cellStyle name="Normal 58 6 3 2 2 2 2 2" xfId="22130"/>
    <cellStyle name="Normal 58 6 3 2 2 2 2 2 2" xfId="47005"/>
    <cellStyle name="Normal 58 6 3 2 2 2 2 3" xfId="34572"/>
    <cellStyle name="Normal 58 6 3 2 2 2 3" xfId="4669"/>
    <cellStyle name="Normal 58 6 3 2 2 2 3 2" xfId="17123"/>
    <cellStyle name="Normal 58 6 3 2 2 2 3 2 2" xfId="41998"/>
    <cellStyle name="Normal 58 6 3 2 2 2 3 3" xfId="29565"/>
    <cellStyle name="Normal 58 6 3 2 2 2 4" xfId="14383"/>
    <cellStyle name="Normal 58 6 3 2 2 2 4 2" xfId="39258"/>
    <cellStyle name="Normal 58 6 3 2 2 2 5" xfId="26817"/>
    <cellStyle name="Normal 58 6 3 2 2 3" xfId="5728"/>
    <cellStyle name="Normal 58 6 3 2 2 3 2" xfId="10744"/>
    <cellStyle name="Normal 58 6 3 2 2 3 2 2" xfId="23187"/>
    <cellStyle name="Normal 58 6 3 2 2 3 2 2 2" xfId="48062"/>
    <cellStyle name="Normal 58 6 3 2 2 3 2 3" xfId="35629"/>
    <cellStyle name="Normal 58 6 3 2 2 3 3" xfId="18180"/>
    <cellStyle name="Normal 58 6 3 2 2 3 3 2" xfId="43055"/>
    <cellStyle name="Normal 58 6 3 2 2 3 4" xfId="30622"/>
    <cellStyle name="Normal 58 6 3 2 2 4" xfId="8803"/>
    <cellStyle name="Normal 58 6 3 2 2 4 2" xfId="21247"/>
    <cellStyle name="Normal 58 6 3 2 2 4 2 2" xfId="46122"/>
    <cellStyle name="Normal 58 6 3 2 2 4 3" xfId="33689"/>
    <cellStyle name="Normal 58 6 3 2 2 5" xfId="12198"/>
    <cellStyle name="Normal 58 6 3 2 2 5 2" xfId="24632"/>
    <cellStyle name="Normal 58 6 3 2 2 5 2 2" xfId="49507"/>
    <cellStyle name="Normal 58 6 3 2 2 5 3" xfId="37074"/>
    <cellStyle name="Normal 58 6 3 2 2 6" xfId="7280"/>
    <cellStyle name="Normal 58 6 3 2 2 6 2" xfId="19729"/>
    <cellStyle name="Normal 58 6 3 2 2 6 2 2" xfId="44604"/>
    <cellStyle name="Normal 58 6 3 2 2 6 3" xfId="32171"/>
    <cellStyle name="Normal 58 6 3 2 2 7" xfId="3734"/>
    <cellStyle name="Normal 58 6 3 2 2 7 2" xfId="16240"/>
    <cellStyle name="Normal 58 6 3 2 2 7 2 2" xfId="41115"/>
    <cellStyle name="Normal 58 6 3 2 2 7 3" xfId="28674"/>
    <cellStyle name="Normal 58 6 3 2 2 8" xfId="13656"/>
    <cellStyle name="Normal 58 6 3 2 2 8 2" xfId="38531"/>
    <cellStyle name="Normal 58 6 3 2 2 9" xfId="26090"/>
    <cellStyle name="Normal 58 6 3 2 3" xfId="1931"/>
    <cellStyle name="Normal 58 6 3 2 3 2" xfId="5038"/>
    <cellStyle name="Normal 58 6 3 2 3 2 2" xfId="10055"/>
    <cellStyle name="Normal 58 6 3 2 3 2 2 2" xfId="22498"/>
    <cellStyle name="Normal 58 6 3 2 3 2 2 2 2" xfId="47373"/>
    <cellStyle name="Normal 58 6 3 2 3 2 2 3" xfId="34940"/>
    <cellStyle name="Normal 58 6 3 2 3 2 3" xfId="17491"/>
    <cellStyle name="Normal 58 6 3 2 3 2 3 2" xfId="42366"/>
    <cellStyle name="Normal 58 6 3 2 3 2 4" xfId="29933"/>
    <cellStyle name="Normal 58 6 3 2 3 3" xfId="6077"/>
    <cellStyle name="Normal 58 6 3 2 3 3 2" xfId="11092"/>
    <cellStyle name="Normal 58 6 3 2 3 3 2 2" xfId="23535"/>
    <cellStyle name="Normal 58 6 3 2 3 3 2 2 2" xfId="48410"/>
    <cellStyle name="Normal 58 6 3 2 3 3 2 3" xfId="35977"/>
    <cellStyle name="Normal 58 6 3 2 3 3 3" xfId="18528"/>
    <cellStyle name="Normal 58 6 3 2 3 3 3 2" xfId="43403"/>
    <cellStyle name="Normal 58 6 3 2 3 3 4" xfId="30970"/>
    <cellStyle name="Normal 58 6 3 2 3 4" xfId="8462"/>
    <cellStyle name="Normal 58 6 3 2 3 4 2" xfId="20906"/>
    <cellStyle name="Normal 58 6 3 2 3 4 2 2" xfId="45781"/>
    <cellStyle name="Normal 58 6 3 2 3 4 3" xfId="33348"/>
    <cellStyle name="Normal 58 6 3 2 3 5" xfId="12546"/>
    <cellStyle name="Normal 58 6 3 2 3 5 2" xfId="24980"/>
    <cellStyle name="Normal 58 6 3 2 3 5 2 2" xfId="49855"/>
    <cellStyle name="Normal 58 6 3 2 3 5 3" xfId="37422"/>
    <cellStyle name="Normal 58 6 3 2 3 6" xfId="7649"/>
    <cellStyle name="Normal 58 6 3 2 3 6 2" xfId="20097"/>
    <cellStyle name="Normal 58 6 3 2 3 6 2 2" xfId="44972"/>
    <cellStyle name="Normal 58 6 3 2 3 6 3" xfId="32539"/>
    <cellStyle name="Normal 58 6 3 2 3 7" xfId="3393"/>
    <cellStyle name="Normal 58 6 3 2 3 7 2" xfId="15899"/>
    <cellStyle name="Normal 58 6 3 2 3 7 2 2" xfId="40774"/>
    <cellStyle name="Normal 58 6 3 2 3 7 3" xfId="28333"/>
    <cellStyle name="Normal 58 6 3 2 3 8" xfId="14731"/>
    <cellStyle name="Normal 58 6 3 2 3 8 2" xfId="39606"/>
    <cellStyle name="Normal 58 6 3 2 3 9" xfId="27165"/>
    <cellStyle name="Normal 58 6 3 2 4" xfId="2414"/>
    <cellStyle name="Normal 58 6 3 2 4 2" xfId="6436"/>
    <cellStyle name="Normal 58 6 3 2 4 2 2" xfId="11451"/>
    <cellStyle name="Normal 58 6 3 2 4 2 2 2" xfId="23894"/>
    <cellStyle name="Normal 58 6 3 2 4 2 2 2 2" xfId="48769"/>
    <cellStyle name="Normal 58 6 3 2 4 2 2 3" xfId="36336"/>
    <cellStyle name="Normal 58 6 3 2 4 2 3" xfId="18887"/>
    <cellStyle name="Normal 58 6 3 2 4 2 3 2" xfId="43762"/>
    <cellStyle name="Normal 58 6 3 2 4 2 4" xfId="31329"/>
    <cellStyle name="Normal 58 6 3 2 4 3" xfId="12905"/>
    <cellStyle name="Normal 58 6 3 2 4 3 2" xfId="25339"/>
    <cellStyle name="Normal 58 6 3 2 4 3 2 2" xfId="50214"/>
    <cellStyle name="Normal 58 6 3 2 4 3 3" xfId="37781"/>
    <cellStyle name="Normal 58 6 3 2 4 4" xfId="9346"/>
    <cellStyle name="Normal 58 6 3 2 4 4 2" xfId="21789"/>
    <cellStyle name="Normal 58 6 3 2 4 4 2 2" xfId="46664"/>
    <cellStyle name="Normal 58 6 3 2 4 4 3" xfId="34231"/>
    <cellStyle name="Normal 58 6 3 2 4 5" xfId="4328"/>
    <cellStyle name="Normal 58 6 3 2 4 5 2" xfId="16782"/>
    <cellStyle name="Normal 58 6 3 2 4 5 2 2" xfId="41657"/>
    <cellStyle name="Normal 58 6 3 2 4 5 3" xfId="29224"/>
    <cellStyle name="Normal 58 6 3 2 4 6" xfId="15090"/>
    <cellStyle name="Normal 58 6 3 2 4 6 2" xfId="39965"/>
    <cellStyle name="Normal 58 6 3 2 4 7" xfId="27524"/>
    <cellStyle name="Normal 58 6 3 2 5" xfId="1247"/>
    <cellStyle name="Normal 58 6 3 2 5 2" xfId="10408"/>
    <cellStyle name="Normal 58 6 3 2 5 2 2" xfId="22851"/>
    <cellStyle name="Normal 58 6 3 2 5 2 2 2" xfId="47726"/>
    <cellStyle name="Normal 58 6 3 2 5 2 3" xfId="35293"/>
    <cellStyle name="Normal 58 6 3 2 5 3" xfId="5392"/>
    <cellStyle name="Normal 58 6 3 2 5 3 2" xfId="17844"/>
    <cellStyle name="Normal 58 6 3 2 5 3 2 2" xfId="42719"/>
    <cellStyle name="Normal 58 6 3 2 5 3 3" xfId="30286"/>
    <cellStyle name="Normal 58 6 3 2 5 4" xfId="14047"/>
    <cellStyle name="Normal 58 6 3 2 5 4 2" xfId="38922"/>
    <cellStyle name="Normal 58 6 3 2 5 5" xfId="26481"/>
    <cellStyle name="Normal 58 6 3 2 6" xfId="7969"/>
    <cellStyle name="Normal 58 6 3 2 6 2" xfId="20415"/>
    <cellStyle name="Normal 58 6 3 2 6 2 2" xfId="45290"/>
    <cellStyle name="Normal 58 6 3 2 6 3" xfId="32857"/>
    <cellStyle name="Normal 58 6 3 2 7" xfId="11862"/>
    <cellStyle name="Normal 58 6 3 2 7 2" xfId="24296"/>
    <cellStyle name="Normal 58 6 3 2 7 2 2" xfId="49171"/>
    <cellStyle name="Normal 58 6 3 2 7 3" xfId="36738"/>
    <cellStyle name="Normal 58 6 3 2 8" xfId="6939"/>
    <cellStyle name="Normal 58 6 3 2 8 2" xfId="19388"/>
    <cellStyle name="Normal 58 6 3 2 8 2 2" xfId="44263"/>
    <cellStyle name="Normal 58 6 3 2 8 3" xfId="31830"/>
    <cellStyle name="Normal 58 6 3 2 9" xfId="2890"/>
    <cellStyle name="Normal 58 6 3 2 9 2" xfId="15408"/>
    <cellStyle name="Normal 58 6 3 2 9 2 2" xfId="40283"/>
    <cellStyle name="Normal 58 6 3 2 9 3" xfId="27842"/>
    <cellStyle name="Normal 58 6 3 2_Degree data" xfId="2548"/>
    <cellStyle name="Normal 58 6 3 3" xfId="647"/>
    <cellStyle name="Normal 58 6 3 3 2" xfId="1582"/>
    <cellStyle name="Normal 58 6 3 3 2 2" xfId="9141"/>
    <cellStyle name="Normal 58 6 3 3 2 2 2" xfId="21584"/>
    <cellStyle name="Normal 58 6 3 3 2 2 2 2" xfId="46459"/>
    <cellStyle name="Normal 58 6 3 3 2 2 3" xfId="34026"/>
    <cellStyle name="Normal 58 6 3 3 2 3" xfId="4123"/>
    <cellStyle name="Normal 58 6 3 3 2 3 2" xfId="16577"/>
    <cellStyle name="Normal 58 6 3 3 2 3 2 2" xfId="41452"/>
    <cellStyle name="Normal 58 6 3 3 2 3 3" xfId="29019"/>
    <cellStyle name="Normal 58 6 3 3 2 4" xfId="14382"/>
    <cellStyle name="Normal 58 6 3 3 2 4 2" xfId="39257"/>
    <cellStyle name="Normal 58 6 3 3 2 5" xfId="26816"/>
    <cellStyle name="Normal 58 6 3 3 3" xfId="5727"/>
    <cellStyle name="Normal 58 6 3 3 3 2" xfId="10743"/>
    <cellStyle name="Normal 58 6 3 3 3 2 2" xfId="23186"/>
    <cellStyle name="Normal 58 6 3 3 3 2 2 2" xfId="48061"/>
    <cellStyle name="Normal 58 6 3 3 3 2 3" xfId="35628"/>
    <cellStyle name="Normal 58 6 3 3 3 3" xfId="18179"/>
    <cellStyle name="Normal 58 6 3 3 3 3 2" xfId="43054"/>
    <cellStyle name="Normal 58 6 3 3 3 4" xfId="30621"/>
    <cellStyle name="Normal 58 6 3 3 4" xfId="8257"/>
    <cellStyle name="Normal 58 6 3 3 4 2" xfId="20701"/>
    <cellStyle name="Normal 58 6 3 3 4 2 2" xfId="45576"/>
    <cellStyle name="Normal 58 6 3 3 4 3" xfId="33143"/>
    <cellStyle name="Normal 58 6 3 3 5" xfId="12197"/>
    <cellStyle name="Normal 58 6 3 3 5 2" xfId="24631"/>
    <cellStyle name="Normal 58 6 3 3 5 2 2" xfId="49506"/>
    <cellStyle name="Normal 58 6 3 3 5 3" xfId="37073"/>
    <cellStyle name="Normal 58 6 3 3 6" xfId="6734"/>
    <cellStyle name="Normal 58 6 3 3 6 2" xfId="19183"/>
    <cellStyle name="Normal 58 6 3 3 6 2 2" xfId="44058"/>
    <cellStyle name="Normal 58 6 3 3 6 3" xfId="31625"/>
    <cellStyle name="Normal 58 6 3 3 7" xfId="3188"/>
    <cellStyle name="Normal 58 6 3 3 7 2" xfId="15694"/>
    <cellStyle name="Normal 58 6 3 3 7 2 2" xfId="40569"/>
    <cellStyle name="Normal 58 6 3 3 7 3" xfId="28128"/>
    <cellStyle name="Normal 58 6 3 3 8" xfId="13451"/>
    <cellStyle name="Normal 58 6 3 3 8 2" xfId="38326"/>
    <cellStyle name="Normal 58 6 3 3 9" xfId="25885"/>
    <cellStyle name="Normal 58 6 3 4" xfId="1930"/>
    <cellStyle name="Normal 58 6 3 4 2" xfId="4668"/>
    <cellStyle name="Normal 58 6 3 4 2 2" xfId="9686"/>
    <cellStyle name="Normal 58 6 3 4 2 2 2" xfId="22129"/>
    <cellStyle name="Normal 58 6 3 4 2 2 2 2" xfId="47004"/>
    <cellStyle name="Normal 58 6 3 4 2 2 3" xfId="34571"/>
    <cellStyle name="Normal 58 6 3 4 2 3" xfId="17122"/>
    <cellStyle name="Normal 58 6 3 4 2 3 2" xfId="41997"/>
    <cellStyle name="Normal 58 6 3 4 2 4" xfId="29564"/>
    <cellStyle name="Normal 58 6 3 4 3" xfId="6076"/>
    <cellStyle name="Normal 58 6 3 4 3 2" xfId="11091"/>
    <cellStyle name="Normal 58 6 3 4 3 2 2" xfId="23534"/>
    <cellStyle name="Normal 58 6 3 4 3 2 2 2" xfId="48409"/>
    <cellStyle name="Normal 58 6 3 4 3 2 3" xfId="35976"/>
    <cellStyle name="Normal 58 6 3 4 3 3" xfId="18527"/>
    <cellStyle name="Normal 58 6 3 4 3 3 2" xfId="43402"/>
    <cellStyle name="Normal 58 6 3 4 3 4" xfId="30969"/>
    <cellStyle name="Normal 58 6 3 4 4" xfId="8802"/>
    <cellStyle name="Normal 58 6 3 4 4 2" xfId="21246"/>
    <cellStyle name="Normal 58 6 3 4 4 2 2" xfId="46121"/>
    <cellStyle name="Normal 58 6 3 4 4 3" xfId="33688"/>
    <cellStyle name="Normal 58 6 3 4 5" xfId="12545"/>
    <cellStyle name="Normal 58 6 3 4 5 2" xfId="24979"/>
    <cellStyle name="Normal 58 6 3 4 5 2 2" xfId="49854"/>
    <cellStyle name="Normal 58 6 3 4 5 3" xfId="37421"/>
    <cellStyle name="Normal 58 6 3 4 6" xfId="7279"/>
    <cellStyle name="Normal 58 6 3 4 6 2" xfId="19728"/>
    <cellStyle name="Normal 58 6 3 4 6 2 2" xfId="44603"/>
    <cellStyle name="Normal 58 6 3 4 6 3" xfId="32170"/>
    <cellStyle name="Normal 58 6 3 4 7" xfId="3733"/>
    <cellStyle name="Normal 58 6 3 4 7 2" xfId="16239"/>
    <cellStyle name="Normal 58 6 3 4 7 2 2" xfId="41114"/>
    <cellStyle name="Normal 58 6 3 4 7 3" xfId="28673"/>
    <cellStyle name="Normal 58 6 3 4 8" xfId="14730"/>
    <cellStyle name="Normal 58 6 3 4 8 2" xfId="39605"/>
    <cellStyle name="Normal 58 6 3 4 9" xfId="27164"/>
    <cellStyle name="Normal 58 6 3 5" xfId="2203"/>
    <cellStyle name="Normal 58 6 3 5 2" xfId="4833"/>
    <cellStyle name="Normal 58 6 3 5 2 2" xfId="9850"/>
    <cellStyle name="Normal 58 6 3 5 2 2 2" xfId="22293"/>
    <cellStyle name="Normal 58 6 3 5 2 2 2 2" xfId="47168"/>
    <cellStyle name="Normal 58 6 3 5 2 2 3" xfId="34735"/>
    <cellStyle name="Normal 58 6 3 5 2 3" xfId="17286"/>
    <cellStyle name="Normal 58 6 3 5 2 3 2" xfId="42161"/>
    <cellStyle name="Normal 58 6 3 5 2 4" xfId="29728"/>
    <cellStyle name="Normal 58 6 3 5 3" xfId="6231"/>
    <cellStyle name="Normal 58 6 3 5 3 2" xfId="11246"/>
    <cellStyle name="Normal 58 6 3 5 3 2 2" xfId="23689"/>
    <cellStyle name="Normal 58 6 3 5 3 2 2 2" xfId="48564"/>
    <cellStyle name="Normal 58 6 3 5 3 2 3" xfId="36131"/>
    <cellStyle name="Normal 58 6 3 5 3 3" xfId="18682"/>
    <cellStyle name="Normal 58 6 3 5 3 3 2" xfId="43557"/>
    <cellStyle name="Normal 58 6 3 5 3 4" xfId="31124"/>
    <cellStyle name="Normal 58 6 3 5 4" xfId="8143"/>
    <cellStyle name="Normal 58 6 3 5 4 2" xfId="20589"/>
    <cellStyle name="Normal 58 6 3 5 4 2 2" xfId="45464"/>
    <cellStyle name="Normal 58 6 3 5 4 3" xfId="33031"/>
    <cellStyle name="Normal 58 6 3 5 5" xfId="12700"/>
    <cellStyle name="Normal 58 6 3 5 5 2" xfId="25134"/>
    <cellStyle name="Normal 58 6 3 5 5 2 2" xfId="50009"/>
    <cellStyle name="Normal 58 6 3 5 5 3" xfId="37576"/>
    <cellStyle name="Normal 58 6 3 5 6" xfId="7444"/>
    <cellStyle name="Normal 58 6 3 5 6 2" xfId="19892"/>
    <cellStyle name="Normal 58 6 3 5 6 2 2" xfId="44767"/>
    <cellStyle name="Normal 58 6 3 5 6 3" xfId="32334"/>
    <cellStyle name="Normal 58 6 3 5 7" xfId="3073"/>
    <cellStyle name="Normal 58 6 3 5 7 2" xfId="15582"/>
    <cellStyle name="Normal 58 6 3 5 7 2 2" xfId="40457"/>
    <cellStyle name="Normal 58 6 3 5 7 3" xfId="28016"/>
    <cellStyle name="Normal 58 6 3 5 8" xfId="14885"/>
    <cellStyle name="Normal 58 6 3 5 8 2" xfId="39760"/>
    <cellStyle name="Normal 58 6 3 5 9" xfId="27319"/>
    <cellStyle name="Normal 58 6 3 6" xfId="1042"/>
    <cellStyle name="Normal 58 6 3 6 2" xfId="9029"/>
    <cellStyle name="Normal 58 6 3 6 2 2" xfId="21472"/>
    <cellStyle name="Normal 58 6 3 6 2 2 2" xfId="46347"/>
    <cellStyle name="Normal 58 6 3 6 2 3" xfId="33914"/>
    <cellStyle name="Normal 58 6 3 6 3" xfId="4011"/>
    <cellStyle name="Normal 58 6 3 6 3 2" xfId="16465"/>
    <cellStyle name="Normal 58 6 3 6 3 2 2" xfId="41340"/>
    <cellStyle name="Normal 58 6 3 6 3 3" xfId="28907"/>
    <cellStyle name="Normal 58 6 3 6 4" xfId="13842"/>
    <cellStyle name="Normal 58 6 3 6 4 2" xfId="38717"/>
    <cellStyle name="Normal 58 6 3 6 5" xfId="26276"/>
    <cellStyle name="Normal 58 6 3 7" xfId="5187"/>
    <cellStyle name="Normal 58 6 3 7 2" xfId="10203"/>
    <cellStyle name="Normal 58 6 3 7 2 2" xfId="22646"/>
    <cellStyle name="Normal 58 6 3 7 2 2 2" xfId="47521"/>
    <cellStyle name="Normal 58 6 3 7 2 3" xfId="35088"/>
    <cellStyle name="Normal 58 6 3 7 3" xfId="17639"/>
    <cellStyle name="Normal 58 6 3 7 3 2" xfId="42514"/>
    <cellStyle name="Normal 58 6 3 7 4" xfId="30081"/>
    <cellStyle name="Normal 58 6 3 8" xfId="7764"/>
    <cellStyle name="Normal 58 6 3 8 2" xfId="20210"/>
    <cellStyle name="Normal 58 6 3 8 2 2" xfId="45085"/>
    <cellStyle name="Normal 58 6 3 8 3" xfId="32652"/>
    <cellStyle name="Normal 58 6 3 9" xfId="11657"/>
    <cellStyle name="Normal 58 6 3 9 2" xfId="24091"/>
    <cellStyle name="Normal 58 6 3 9 2 2" xfId="48966"/>
    <cellStyle name="Normal 58 6 3 9 3" xfId="36533"/>
    <cellStyle name="Normal 58 6 3_Degree data" xfId="2547"/>
    <cellStyle name="Normal 58 6 4" xfId="388"/>
    <cellStyle name="Normal 58 6 4 10" xfId="13204"/>
    <cellStyle name="Normal 58 6 4 10 2" xfId="38079"/>
    <cellStyle name="Normal 58 6 4 11" xfId="25638"/>
    <cellStyle name="Normal 58 6 4 2" xfId="748"/>
    <cellStyle name="Normal 58 6 4 2 2" xfId="1584"/>
    <cellStyle name="Normal 58 6 4 2 2 2" xfId="9688"/>
    <cellStyle name="Normal 58 6 4 2 2 2 2" xfId="22131"/>
    <cellStyle name="Normal 58 6 4 2 2 2 2 2" xfId="47006"/>
    <cellStyle name="Normal 58 6 4 2 2 2 3" xfId="34573"/>
    <cellStyle name="Normal 58 6 4 2 2 3" xfId="4670"/>
    <cellStyle name="Normal 58 6 4 2 2 3 2" xfId="17124"/>
    <cellStyle name="Normal 58 6 4 2 2 3 2 2" xfId="41999"/>
    <cellStyle name="Normal 58 6 4 2 2 3 3" xfId="29566"/>
    <cellStyle name="Normal 58 6 4 2 2 4" xfId="14384"/>
    <cellStyle name="Normal 58 6 4 2 2 4 2" xfId="39259"/>
    <cellStyle name="Normal 58 6 4 2 2 5" xfId="26818"/>
    <cellStyle name="Normal 58 6 4 2 3" xfId="5729"/>
    <cellStyle name="Normal 58 6 4 2 3 2" xfId="10745"/>
    <cellStyle name="Normal 58 6 4 2 3 2 2" xfId="23188"/>
    <cellStyle name="Normal 58 6 4 2 3 2 2 2" xfId="48063"/>
    <cellStyle name="Normal 58 6 4 2 3 2 3" xfId="35630"/>
    <cellStyle name="Normal 58 6 4 2 3 3" xfId="18181"/>
    <cellStyle name="Normal 58 6 4 2 3 3 2" xfId="43056"/>
    <cellStyle name="Normal 58 6 4 2 3 4" xfId="30623"/>
    <cellStyle name="Normal 58 6 4 2 4" xfId="8804"/>
    <cellStyle name="Normal 58 6 4 2 4 2" xfId="21248"/>
    <cellStyle name="Normal 58 6 4 2 4 2 2" xfId="46123"/>
    <cellStyle name="Normal 58 6 4 2 4 3" xfId="33690"/>
    <cellStyle name="Normal 58 6 4 2 5" xfId="12199"/>
    <cellStyle name="Normal 58 6 4 2 5 2" xfId="24633"/>
    <cellStyle name="Normal 58 6 4 2 5 2 2" xfId="49508"/>
    <cellStyle name="Normal 58 6 4 2 5 3" xfId="37075"/>
    <cellStyle name="Normal 58 6 4 2 6" xfId="7281"/>
    <cellStyle name="Normal 58 6 4 2 6 2" xfId="19730"/>
    <cellStyle name="Normal 58 6 4 2 6 2 2" xfId="44605"/>
    <cellStyle name="Normal 58 6 4 2 6 3" xfId="32172"/>
    <cellStyle name="Normal 58 6 4 2 7" xfId="3735"/>
    <cellStyle name="Normal 58 6 4 2 7 2" xfId="16241"/>
    <cellStyle name="Normal 58 6 4 2 7 2 2" xfId="41116"/>
    <cellStyle name="Normal 58 6 4 2 7 3" xfId="28675"/>
    <cellStyle name="Normal 58 6 4 2 8" xfId="13551"/>
    <cellStyle name="Normal 58 6 4 2 8 2" xfId="38426"/>
    <cellStyle name="Normal 58 6 4 2 9" xfId="25985"/>
    <cellStyle name="Normal 58 6 4 3" xfId="1932"/>
    <cellStyle name="Normal 58 6 4 3 2" xfId="4933"/>
    <cellStyle name="Normal 58 6 4 3 2 2" xfId="9950"/>
    <cellStyle name="Normal 58 6 4 3 2 2 2" xfId="22393"/>
    <cellStyle name="Normal 58 6 4 3 2 2 2 2" xfId="47268"/>
    <cellStyle name="Normal 58 6 4 3 2 2 3" xfId="34835"/>
    <cellStyle name="Normal 58 6 4 3 2 3" xfId="17386"/>
    <cellStyle name="Normal 58 6 4 3 2 3 2" xfId="42261"/>
    <cellStyle name="Normal 58 6 4 3 2 4" xfId="29828"/>
    <cellStyle name="Normal 58 6 4 3 3" xfId="6078"/>
    <cellStyle name="Normal 58 6 4 3 3 2" xfId="11093"/>
    <cellStyle name="Normal 58 6 4 3 3 2 2" xfId="23536"/>
    <cellStyle name="Normal 58 6 4 3 3 2 2 2" xfId="48411"/>
    <cellStyle name="Normal 58 6 4 3 3 2 3" xfId="35978"/>
    <cellStyle name="Normal 58 6 4 3 3 3" xfId="18529"/>
    <cellStyle name="Normal 58 6 4 3 3 3 2" xfId="43404"/>
    <cellStyle name="Normal 58 6 4 3 3 4" xfId="30971"/>
    <cellStyle name="Normal 58 6 4 3 4" xfId="8357"/>
    <cellStyle name="Normal 58 6 4 3 4 2" xfId="20801"/>
    <cellStyle name="Normal 58 6 4 3 4 2 2" xfId="45676"/>
    <cellStyle name="Normal 58 6 4 3 4 3" xfId="33243"/>
    <cellStyle name="Normal 58 6 4 3 5" xfId="12547"/>
    <cellStyle name="Normal 58 6 4 3 5 2" xfId="24981"/>
    <cellStyle name="Normal 58 6 4 3 5 2 2" xfId="49856"/>
    <cellStyle name="Normal 58 6 4 3 5 3" xfId="37423"/>
    <cellStyle name="Normal 58 6 4 3 6" xfId="7544"/>
    <cellStyle name="Normal 58 6 4 3 6 2" xfId="19992"/>
    <cellStyle name="Normal 58 6 4 3 6 2 2" xfId="44867"/>
    <cellStyle name="Normal 58 6 4 3 6 3" xfId="32434"/>
    <cellStyle name="Normal 58 6 4 3 7" xfId="3288"/>
    <cellStyle name="Normal 58 6 4 3 7 2" xfId="15794"/>
    <cellStyle name="Normal 58 6 4 3 7 2 2" xfId="40669"/>
    <cellStyle name="Normal 58 6 4 3 7 3" xfId="28228"/>
    <cellStyle name="Normal 58 6 4 3 8" xfId="14732"/>
    <cellStyle name="Normal 58 6 4 3 8 2" xfId="39607"/>
    <cellStyle name="Normal 58 6 4 3 9" xfId="27166"/>
    <cellStyle name="Normal 58 6 4 4" xfId="2306"/>
    <cellStyle name="Normal 58 6 4 4 2" xfId="6331"/>
    <cellStyle name="Normal 58 6 4 4 2 2" xfId="11346"/>
    <cellStyle name="Normal 58 6 4 4 2 2 2" xfId="23789"/>
    <cellStyle name="Normal 58 6 4 4 2 2 2 2" xfId="48664"/>
    <cellStyle name="Normal 58 6 4 4 2 2 3" xfId="36231"/>
    <cellStyle name="Normal 58 6 4 4 2 3" xfId="18782"/>
    <cellStyle name="Normal 58 6 4 4 2 3 2" xfId="43657"/>
    <cellStyle name="Normal 58 6 4 4 2 4" xfId="31224"/>
    <cellStyle name="Normal 58 6 4 4 3" xfId="12800"/>
    <cellStyle name="Normal 58 6 4 4 3 2" xfId="25234"/>
    <cellStyle name="Normal 58 6 4 4 3 2 2" xfId="50109"/>
    <cellStyle name="Normal 58 6 4 4 3 3" xfId="37676"/>
    <cellStyle name="Normal 58 6 4 4 4" xfId="9241"/>
    <cellStyle name="Normal 58 6 4 4 4 2" xfId="21684"/>
    <cellStyle name="Normal 58 6 4 4 4 2 2" xfId="46559"/>
    <cellStyle name="Normal 58 6 4 4 4 3" xfId="34126"/>
    <cellStyle name="Normal 58 6 4 4 5" xfId="4223"/>
    <cellStyle name="Normal 58 6 4 4 5 2" xfId="16677"/>
    <cellStyle name="Normal 58 6 4 4 5 2 2" xfId="41552"/>
    <cellStyle name="Normal 58 6 4 4 5 3" xfId="29119"/>
    <cellStyle name="Normal 58 6 4 4 6" xfId="14985"/>
    <cellStyle name="Normal 58 6 4 4 6 2" xfId="39860"/>
    <cellStyle name="Normal 58 6 4 4 7" xfId="27419"/>
    <cellStyle name="Normal 58 6 4 5" xfId="1142"/>
    <cellStyle name="Normal 58 6 4 5 2" xfId="10303"/>
    <cellStyle name="Normal 58 6 4 5 2 2" xfId="22746"/>
    <cellStyle name="Normal 58 6 4 5 2 2 2" xfId="47621"/>
    <cellStyle name="Normal 58 6 4 5 2 3" xfId="35188"/>
    <cellStyle name="Normal 58 6 4 5 3" xfId="5287"/>
    <cellStyle name="Normal 58 6 4 5 3 2" xfId="17739"/>
    <cellStyle name="Normal 58 6 4 5 3 2 2" xfId="42614"/>
    <cellStyle name="Normal 58 6 4 5 3 3" xfId="30181"/>
    <cellStyle name="Normal 58 6 4 5 4" xfId="13942"/>
    <cellStyle name="Normal 58 6 4 5 4 2" xfId="38817"/>
    <cellStyle name="Normal 58 6 4 5 5" xfId="26376"/>
    <cellStyle name="Normal 58 6 4 6" xfId="7864"/>
    <cellStyle name="Normal 58 6 4 6 2" xfId="20310"/>
    <cellStyle name="Normal 58 6 4 6 2 2" xfId="45185"/>
    <cellStyle name="Normal 58 6 4 6 3" xfId="32752"/>
    <cellStyle name="Normal 58 6 4 7" xfId="11757"/>
    <cellStyle name="Normal 58 6 4 7 2" xfId="24191"/>
    <cellStyle name="Normal 58 6 4 7 2 2" xfId="49066"/>
    <cellStyle name="Normal 58 6 4 7 3" xfId="36633"/>
    <cellStyle name="Normal 58 6 4 8" xfId="6834"/>
    <cellStyle name="Normal 58 6 4 8 2" xfId="19283"/>
    <cellStyle name="Normal 58 6 4 8 2 2" xfId="44158"/>
    <cellStyle name="Normal 58 6 4 8 3" xfId="31725"/>
    <cellStyle name="Normal 58 6 4 9" xfId="2785"/>
    <cellStyle name="Normal 58 6 4 9 2" xfId="15303"/>
    <cellStyle name="Normal 58 6 4 9 2 2" xfId="40178"/>
    <cellStyle name="Normal 58 6 4 9 3" xfId="27737"/>
    <cellStyle name="Normal 58 6 4_Degree data" xfId="2549"/>
    <cellStyle name="Normal 58 6 5" xfId="217"/>
    <cellStyle name="Normal 58 6 5 2" xfId="1579"/>
    <cellStyle name="Normal 58 6 5 2 2" xfId="9082"/>
    <cellStyle name="Normal 58 6 5 2 2 2" xfId="21525"/>
    <cellStyle name="Normal 58 6 5 2 2 2 2" xfId="46400"/>
    <cellStyle name="Normal 58 6 5 2 2 3" xfId="33967"/>
    <cellStyle name="Normal 58 6 5 2 3" xfId="4064"/>
    <cellStyle name="Normal 58 6 5 2 3 2" xfId="16518"/>
    <cellStyle name="Normal 58 6 5 2 3 2 2" xfId="41393"/>
    <cellStyle name="Normal 58 6 5 2 3 3" xfId="28960"/>
    <cellStyle name="Normal 58 6 5 2 4" xfId="14379"/>
    <cellStyle name="Normal 58 6 5 2 4 2" xfId="39254"/>
    <cellStyle name="Normal 58 6 5 2 5" xfId="26813"/>
    <cellStyle name="Normal 58 6 5 3" xfId="5724"/>
    <cellStyle name="Normal 58 6 5 3 2" xfId="10740"/>
    <cellStyle name="Normal 58 6 5 3 2 2" xfId="23183"/>
    <cellStyle name="Normal 58 6 5 3 2 2 2" xfId="48058"/>
    <cellStyle name="Normal 58 6 5 3 2 3" xfId="35625"/>
    <cellStyle name="Normal 58 6 5 3 3" xfId="18176"/>
    <cellStyle name="Normal 58 6 5 3 3 2" xfId="43051"/>
    <cellStyle name="Normal 58 6 5 3 4" xfId="30618"/>
    <cellStyle name="Normal 58 6 5 4" xfId="8198"/>
    <cellStyle name="Normal 58 6 5 4 2" xfId="20642"/>
    <cellStyle name="Normal 58 6 5 4 2 2" xfId="45517"/>
    <cellStyle name="Normal 58 6 5 4 3" xfId="33084"/>
    <cellStyle name="Normal 58 6 5 5" xfId="12194"/>
    <cellStyle name="Normal 58 6 5 5 2" xfId="24628"/>
    <cellStyle name="Normal 58 6 5 5 2 2" xfId="49503"/>
    <cellStyle name="Normal 58 6 5 5 3" xfId="37070"/>
    <cellStyle name="Normal 58 6 5 6" xfId="6675"/>
    <cellStyle name="Normal 58 6 5 6 2" xfId="19124"/>
    <cellStyle name="Normal 58 6 5 6 2 2" xfId="43999"/>
    <cellStyle name="Normal 58 6 5 6 3" xfId="31566"/>
    <cellStyle name="Normal 58 6 5 7" xfId="3129"/>
    <cellStyle name="Normal 58 6 5 7 2" xfId="15635"/>
    <cellStyle name="Normal 58 6 5 7 2 2" xfId="40510"/>
    <cellStyle name="Normal 58 6 5 7 3" xfId="28069"/>
    <cellStyle name="Normal 58 6 5 8" xfId="13045"/>
    <cellStyle name="Normal 58 6 5 8 2" xfId="37920"/>
    <cellStyle name="Normal 58 6 5 9" xfId="25479"/>
    <cellStyle name="Normal 58 6 6" xfId="583"/>
    <cellStyle name="Normal 58 6 6 2" xfId="1927"/>
    <cellStyle name="Normal 58 6 6 2 2" xfId="9683"/>
    <cellStyle name="Normal 58 6 6 2 2 2" xfId="22126"/>
    <cellStyle name="Normal 58 6 6 2 2 2 2" xfId="47001"/>
    <cellStyle name="Normal 58 6 6 2 2 3" xfId="34568"/>
    <cellStyle name="Normal 58 6 6 2 3" xfId="4665"/>
    <cellStyle name="Normal 58 6 6 2 3 2" xfId="17119"/>
    <cellStyle name="Normal 58 6 6 2 3 2 2" xfId="41994"/>
    <cellStyle name="Normal 58 6 6 2 3 3" xfId="29561"/>
    <cellStyle name="Normal 58 6 6 2 4" xfId="14727"/>
    <cellStyle name="Normal 58 6 6 2 4 2" xfId="39602"/>
    <cellStyle name="Normal 58 6 6 2 5" xfId="27161"/>
    <cellStyle name="Normal 58 6 6 3" xfId="6073"/>
    <cellStyle name="Normal 58 6 6 3 2" xfId="11088"/>
    <cellStyle name="Normal 58 6 6 3 2 2" xfId="23531"/>
    <cellStyle name="Normal 58 6 6 3 2 2 2" xfId="48406"/>
    <cellStyle name="Normal 58 6 6 3 2 3" xfId="35973"/>
    <cellStyle name="Normal 58 6 6 3 3" xfId="18524"/>
    <cellStyle name="Normal 58 6 6 3 3 2" xfId="43399"/>
    <cellStyle name="Normal 58 6 6 3 4" xfId="30966"/>
    <cellStyle name="Normal 58 6 6 4" xfId="8799"/>
    <cellStyle name="Normal 58 6 6 4 2" xfId="21243"/>
    <cellStyle name="Normal 58 6 6 4 2 2" xfId="46118"/>
    <cellStyle name="Normal 58 6 6 4 3" xfId="33685"/>
    <cellStyle name="Normal 58 6 6 5" xfId="12542"/>
    <cellStyle name="Normal 58 6 6 5 2" xfId="24976"/>
    <cellStyle name="Normal 58 6 6 5 2 2" xfId="49851"/>
    <cellStyle name="Normal 58 6 6 5 3" xfId="37418"/>
    <cellStyle name="Normal 58 6 6 6" xfId="7276"/>
    <cellStyle name="Normal 58 6 6 6 2" xfId="19725"/>
    <cellStyle name="Normal 58 6 6 6 2 2" xfId="44600"/>
    <cellStyle name="Normal 58 6 6 6 3" xfId="32167"/>
    <cellStyle name="Normal 58 6 6 7" xfId="3730"/>
    <cellStyle name="Normal 58 6 6 7 2" xfId="16236"/>
    <cellStyle name="Normal 58 6 6 7 2 2" xfId="41111"/>
    <cellStyle name="Normal 58 6 6 7 3" xfId="28670"/>
    <cellStyle name="Normal 58 6 6 8" xfId="13392"/>
    <cellStyle name="Normal 58 6 6 8 2" xfId="38267"/>
    <cellStyle name="Normal 58 6 6 9" xfId="25826"/>
    <cellStyle name="Normal 58 6 7" xfId="2135"/>
    <cellStyle name="Normal 58 6 7 2" xfId="4774"/>
    <cellStyle name="Normal 58 6 7 2 2" xfId="9791"/>
    <cellStyle name="Normal 58 6 7 2 2 2" xfId="22234"/>
    <cellStyle name="Normal 58 6 7 2 2 2 2" xfId="47109"/>
    <cellStyle name="Normal 58 6 7 2 2 3" xfId="34676"/>
    <cellStyle name="Normal 58 6 7 2 3" xfId="17227"/>
    <cellStyle name="Normal 58 6 7 2 3 2" xfId="42102"/>
    <cellStyle name="Normal 58 6 7 2 4" xfId="29669"/>
    <cellStyle name="Normal 58 6 7 3" xfId="6172"/>
    <cellStyle name="Normal 58 6 7 3 2" xfId="11187"/>
    <cellStyle name="Normal 58 6 7 3 2 2" xfId="23630"/>
    <cellStyle name="Normal 58 6 7 3 2 2 2" xfId="48505"/>
    <cellStyle name="Normal 58 6 7 3 2 3" xfId="36072"/>
    <cellStyle name="Normal 58 6 7 3 3" xfId="18623"/>
    <cellStyle name="Normal 58 6 7 3 3 2" xfId="43498"/>
    <cellStyle name="Normal 58 6 7 3 4" xfId="31065"/>
    <cellStyle name="Normal 58 6 7 4" xfId="8037"/>
    <cellStyle name="Normal 58 6 7 4 2" xfId="20483"/>
    <cellStyle name="Normal 58 6 7 4 2 2" xfId="45358"/>
    <cellStyle name="Normal 58 6 7 4 3" xfId="32925"/>
    <cellStyle name="Normal 58 6 7 5" xfId="12641"/>
    <cellStyle name="Normal 58 6 7 5 2" xfId="25075"/>
    <cellStyle name="Normal 58 6 7 5 2 2" xfId="49950"/>
    <cellStyle name="Normal 58 6 7 5 3" xfId="37517"/>
    <cellStyle name="Normal 58 6 7 6" xfId="7385"/>
    <cellStyle name="Normal 58 6 7 6 2" xfId="19833"/>
    <cellStyle name="Normal 58 6 7 6 2 2" xfId="44708"/>
    <cellStyle name="Normal 58 6 7 6 3" xfId="32275"/>
    <cellStyle name="Normal 58 6 7 7" xfId="2964"/>
    <cellStyle name="Normal 58 6 7 7 2" xfId="15476"/>
    <cellStyle name="Normal 58 6 7 7 2 2" xfId="40351"/>
    <cellStyle name="Normal 58 6 7 7 3" xfId="27910"/>
    <cellStyle name="Normal 58 6 7 8" xfId="14826"/>
    <cellStyle name="Normal 58 6 7 8 2" xfId="39701"/>
    <cellStyle name="Normal 58 6 7 9" xfId="27260"/>
    <cellStyle name="Normal 58 6 8" xfId="983"/>
    <cellStyle name="Normal 58 6 8 2" xfId="11598"/>
    <cellStyle name="Normal 58 6 8 2 2" xfId="24032"/>
    <cellStyle name="Normal 58 6 8 2 2 2" xfId="48907"/>
    <cellStyle name="Normal 58 6 8 2 3" xfId="36474"/>
    <cellStyle name="Normal 58 6 8 3" xfId="8924"/>
    <cellStyle name="Normal 58 6 8 3 2" xfId="21367"/>
    <cellStyle name="Normal 58 6 8 3 2 2" xfId="46242"/>
    <cellStyle name="Normal 58 6 8 3 3" xfId="33809"/>
    <cellStyle name="Normal 58 6 8 4" xfId="3906"/>
    <cellStyle name="Normal 58 6 8 4 2" xfId="16360"/>
    <cellStyle name="Normal 58 6 8 4 2 2" xfId="41235"/>
    <cellStyle name="Normal 58 6 8 4 3" xfId="28802"/>
    <cellStyle name="Normal 58 6 8 5" xfId="13783"/>
    <cellStyle name="Normal 58 6 8 5 2" xfId="38658"/>
    <cellStyle name="Normal 58 6 8 6" xfId="26217"/>
    <cellStyle name="Normal 58 6 9" xfId="910"/>
    <cellStyle name="Normal 58 6 9 2" xfId="10142"/>
    <cellStyle name="Normal 58 6 9 2 2" xfId="22585"/>
    <cellStyle name="Normal 58 6 9 2 2 2" xfId="47460"/>
    <cellStyle name="Normal 58 6 9 2 3" xfId="35027"/>
    <cellStyle name="Normal 58 6 9 3" xfId="5126"/>
    <cellStyle name="Normal 58 6 9 3 2" xfId="17578"/>
    <cellStyle name="Normal 58 6 9 3 2 2" xfId="42453"/>
    <cellStyle name="Normal 58 6 9 3 3" xfId="30020"/>
    <cellStyle name="Normal 58 6 9 4" xfId="13710"/>
    <cellStyle name="Normal 58 6 9 4 2" xfId="38585"/>
    <cellStyle name="Normal 58 6 9 5" xfId="26144"/>
    <cellStyle name="Normal 58 6_Degree data" xfId="2544"/>
    <cellStyle name="Normal 58 7" xfId="172"/>
    <cellStyle name="Normal 58 7 10" xfId="6543"/>
    <cellStyle name="Normal 58 7 10 2" xfId="18992"/>
    <cellStyle name="Normal 58 7 10 2 2" xfId="43867"/>
    <cellStyle name="Normal 58 7 10 3" xfId="31434"/>
    <cellStyle name="Normal 58 7 11" xfId="2711"/>
    <cellStyle name="Normal 58 7 11 2" xfId="15229"/>
    <cellStyle name="Normal 58 7 11 2 2" xfId="40104"/>
    <cellStyle name="Normal 58 7 11 3" xfId="27663"/>
    <cellStyle name="Normal 58 7 12" xfId="13002"/>
    <cellStyle name="Normal 58 7 12 2" xfId="37877"/>
    <cellStyle name="Normal 58 7 13" xfId="25436"/>
    <cellStyle name="Normal 58 7 2" xfId="415"/>
    <cellStyle name="Normal 58 7 2 10" xfId="13230"/>
    <cellStyle name="Normal 58 7 2 10 2" xfId="38105"/>
    <cellStyle name="Normal 58 7 2 11" xfId="25664"/>
    <cellStyle name="Normal 58 7 2 2" xfId="775"/>
    <cellStyle name="Normal 58 7 2 2 2" xfId="1586"/>
    <cellStyle name="Normal 58 7 2 2 2 2" xfId="9690"/>
    <cellStyle name="Normal 58 7 2 2 2 2 2" xfId="22133"/>
    <cellStyle name="Normal 58 7 2 2 2 2 2 2" xfId="47008"/>
    <cellStyle name="Normal 58 7 2 2 2 2 3" xfId="34575"/>
    <cellStyle name="Normal 58 7 2 2 2 3" xfId="4672"/>
    <cellStyle name="Normal 58 7 2 2 2 3 2" xfId="17126"/>
    <cellStyle name="Normal 58 7 2 2 2 3 2 2" xfId="42001"/>
    <cellStyle name="Normal 58 7 2 2 2 3 3" xfId="29568"/>
    <cellStyle name="Normal 58 7 2 2 2 4" xfId="14386"/>
    <cellStyle name="Normal 58 7 2 2 2 4 2" xfId="39261"/>
    <cellStyle name="Normal 58 7 2 2 2 5" xfId="26820"/>
    <cellStyle name="Normal 58 7 2 2 3" xfId="5731"/>
    <cellStyle name="Normal 58 7 2 2 3 2" xfId="10747"/>
    <cellStyle name="Normal 58 7 2 2 3 2 2" xfId="23190"/>
    <cellStyle name="Normal 58 7 2 2 3 2 2 2" xfId="48065"/>
    <cellStyle name="Normal 58 7 2 2 3 2 3" xfId="35632"/>
    <cellStyle name="Normal 58 7 2 2 3 3" xfId="18183"/>
    <cellStyle name="Normal 58 7 2 2 3 3 2" xfId="43058"/>
    <cellStyle name="Normal 58 7 2 2 3 4" xfId="30625"/>
    <cellStyle name="Normal 58 7 2 2 4" xfId="8806"/>
    <cellStyle name="Normal 58 7 2 2 4 2" xfId="21250"/>
    <cellStyle name="Normal 58 7 2 2 4 2 2" xfId="46125"/>
    <cellStyle name="Normal 58 7 2 2 4 3" xfId="33692"/>
    <cellStyle name="Normal 58 7 2 2 5" xfId="12201"/>
    <cellStyle name="Normal 58 7 2 2 5 2" xfId="24635"/>
    <cellStyle name="Normal 58 7 2 2 5 2 2" xfId="49510"/>
    <cellStyle name="Normal 58 7 2 2 5 3" xfId="37077"/>
    <cellStyle name="Normal 58 7 2 2 6" xfId="7283"/>
    <cellStyle name="Normal 58 7 2 2 6 2" xfId="19732"/>
    <cellStyle name="Normal 58 7 2 2 6 2 2" xfId="44607"/>
    <cellStyle name="Normal 58 7 2 2 6 3" xfId="32174"/>
    <cellStyle name="Normal 58 7 2 2 7" xfId="3737"/>
    <cellStyle name="Normal 58 7 2 2 7 2" xfId="16243"/>
    <cellStyle name="Normal 58 7 2 2 7 2 2" xfId="41118"/>
    <cellStyle name="Normal 58 7 2 2 7 3" xfId="28677"/>
    <cellStyle name="Normal 58 7 2 2 8" xfId="13577"/>
    <cellStyle name="Normal 58 7 2 2 8 2" xfId="38452"/>
    <cellStyle name="Normal 58 7 2 2 9" xfId="26011"/>
    <cellStyle name="Normal 58 7 2 3" xfId="1934"/>
    <cellStyle name="Normal 58 7 2 3 2" xfId="4959"/>
    <cellStyle name="Normal 58 7 2 3 2 2" xfId="9976"/>
    <cellStyle name="Normal 58 7 2 3 2 2 2" xfId="22419"/>
    <cellStyle name="Normal 58 7 2 3 2 2 2 2" xfId="47294"/>
    <cellStyle name="Normal 58 7 2 3 2 2 3" xfId="34861"/>
    <cellStyle name="Normal 58 7 2 3 2 3" xfId="17412"/>
    <cellStyle name="Normal 58 7 2 3 2 3 2" xfId="42287"/>
    <cellStyle name="Normal 58 7 2 3 2 4" xfId="29854"/>
    <cellStyle name="Normal 58 7 2 3 3" xfId="6080"/>
    <cellStyle name="Normal 58 7 2 3 3 2" xfId="11095"/>
    <cellStyle name="Normal 58 7 2 3 3 2 2" xfId="23538"/>
    <cellStyle name="Normal 58 7 2 3 3 2 2 2" xfId="48413"/>
    <cellStyle name="Normal 58 7 2 3 3 2 3" xfId="35980"/>
    <cellStyle name="Normal 58 7 2 3 3 3" xfId="18531"/>
    <cellStyle name="Normal 58 7 2 3 3 3 2" xfId="43406"/>
    <cellStyle name="Normal 58 7 2 3 3 4" xfId="30973"/>
    <cellStyle name="Normal 58 7 2 3 4" xfId="8383"/>
    <cellStyle name="Normal 58 7 2 3 4 2" xfId="20827"/>
    <cellStyle name="Normal 58 7 2 3 4 2 2" xfId="45702"/>
    <cellStyle name="Normal 58 7 2 3 4 3" xfId="33269"/>
    <cellStyle name="Normal 58 7 2 3 5" xfId="12549"/>
    <cellStyle name="Normal 58 7 2 3 5 2" xfId="24983"/>
    <cellStyle name="Normal 58 7 2 3 5 2 2" xfId="49858"/>
    <cellStyle name="Normal 58 7 2 3 5 3" xfId="37425"/>
    <cellStyle name="Normal 58 7 2 3 6" xfId="7570"/>
    <cellStyle name="Normal 58 7 2 3 6 2" xfId="20018"/>
    <cellStyle name="Normal 58 7 2 3 6 2 2" xfId="44893"/>
    <cellStyle name="Normal 58 7 2 3 6 3" xfId="32460"/>
    <cellStyle name="Normal 58 7 2 3 7" xfId="3314"/>
    <cellStyle name="Normal 58 7 2 3 7 2" xfId="15820"/>
    <cellStyle name="Normal 58 7 2 3 7 2 2" xfId="40695"/>
    <cellStyle name="Normal 58 7 2 3 7 3" xfId="28254"/>
    <cellStyle name="Normal 58 7 2 3 8" xfId="14734"/>
    <cellStyle name="Normal 58 7 2 3 8 2" xfId="39609"/>
    <cellStyle name="Normal 58 7 2 3 9" xfId="27168"/>
    <cellStyle name="Normal 58 7 2 4" xfId="2333"/>
    <cellStyle name="Normal 58 7 2 4 2" xfId="6357"/>
    <cellStyle name="Normal 58 7 2 4 2 2" xfId="11372"/>
    <cellStyle name="Normal 58 7 2 4 2 2 2" xfId="23815"/>
    <cellStyle name="Normal 58 7 2 4 2 2 2 2" xfId="48690"/>
    <cellStyle name="Normal 58 7 2 4 2 2 3" xfId="36257"/>
    <cellStyle name="Normal 58 7 2 4 2 3" xfId="18808"/>
    <cellStyle name="Normal 58 7 2 4 2 3 2" xfId="43683"/>
    <cellStyle name="Normal 58 7 2 4 2 4" xfId="31250"/>
    <cellStyle name="Normal 58 7 2 4 3" xfId="12826"/>
    <cellStyle name="Normal 58 7 2 4 3 2" xfId="25260"/>
    <cellStyle name="Normal 58 7 2 4 3 2 2" xfId="50135"/>
    <cellStyle name="Normal 58 7 2 4 3 3" xfId="37702"/>
    <cellStyle name="Normal 58 7 2 4 4" xfId="9267"/>
    <cellStyle name="Normal 58 7 2 4 4 2" xfId="21710"/>
    <cellStyle name="Normal 58 7 2 4 4 2 2" xfId="46585"/>
    <cellStyle name="Normal 58 7 2 4 4 3" xfId="34152"/>
    <cellStyle name="Normal 58 7 2 4 5" xfId="4249"/>
    <cellStyle name="Normal 58 7 2 4 5 2" xfId="16703"/>
    <cellStyle name="Normal 58 7 2 4 5 2 2" xfId="41578"/>
    <cellStyle name="Normal 58 7 2 4 5 3" xfId="29145"/>
    <cellStyle name="Normal 58 7 2 4 6" xfId="15011"/>
    <cellStyle name="Normal 58 7 2 4 6 2" xfId="39886"/>
    <cellStyle name="Normal 58 7 2 4 7" xfId="27445"/>
    <cellStyle name="Normal 58 7 2 5" xfId="1168"/>
    <cellStyle name="Normal 58 7 2 5 2" xfId="10329"/>
    <cellStyle name="Normal 58 7 2 5 2 2" xfId="22772"/>
    <cellStyle name="Normal 58 7 2 5 2 2 2" xfId="47647"/>
    <cellStyle name="Normal 58 7 2 5 2 3" xfId="35214"/>
    <cellStyle name="Normal 58 7 2 5 3" xfId="5313"/>
    <cellStyle name="Normal 58 7 2 5 3 2" xfId="17765"/>
    <cellStyle name="Normal 58 7 2 5 3 2 2" xfId="42640"/>
    <cellStyle name="Normal 58 7 2 5 3 3" xfId="30207"/>
    <cellStyle name="Normal 58 7 2 5 4" xfId="13968"/>
    <cellStyle name="Normal 58 7 2 5 4 2" xfId="38843"/>
    <cellStyle name="Normal 58 7 2 5 5" xfId="26402"/>
    <cellStyle name="Normal 58 7 2 6" xfId="7890"/>
    <cellStyle name="Normal 58 7 2 6 2" xfId="20336"/>
    <cellStyle name="Normal 58 7 2 6 2 2" xfId="45211"/>
    <cellStyle name="Normal 58 7 2 6 3" xfId="32778"/>
    <cellStyle name="Normal 58 7 2 7" xfId="11783"/>
    <cellStyle name="Normal 58 7 2 7 2" xfId="24217"/>
    <cellStyle name="Normal 58 7 2 7 2 2" xfId="49092"/>
    <cellStyle name="Normal 58 7 2 7 3" xfId="36659"/>
    <cellStyle name="Normal 58 7 2 8" xfId="6860"/>
    <cellStyle name="Normal 58 7 2 8 2" xfId="19309"/>
    <cellStyle name="Normal 58 7 2 8 2 2" xfId="44184"/>
    <cellStyle name="Normal 58 7 2 8 3" xfId="31751"/>
    <cellStyle name="Normal 58 7 2 9" xfId="2811"/>
    <cellStyle name="Normal 58 7 2 9 2" xfId="15329"/>
    <cellStyle name="Normal 58 7 2 9 2 2" xfId="40204"/>
    <cellStyle name="Normal 58 7 2 9 3" xfId="27763"/>
    <cellStyle name="Normal 58 7 2_Degree data" xfId="2551"/>
    <cellStyle name="Normal 58 7 3" xfId="313"/>
    <cellStyle name="Normal 58 7 3 2" xfId="1585"/>
    <cellStyle name="Normal 58 7 3 2 2" xfId="9167"/>
    <cellStyle name="Normal 58 7 3 2 2 2" xfId="21610"/>
    <cellStyle name="Normal 58 7 3 2 2 2 2" xfId="46485"/>
    <cellStyle name="Normal 58 7 3 2 2 3" xfId="34052"/>
    <cellStyle name="Normal 58 7 3 2 3" xfId="4149"/>
    <cellStyle name="Normal 58 7 3 2 3 2" xfId="16603"/>
    <cellStyle name="Normal 58 7 3 2 3 2 2" xfId="41478"/>
    <cellStyle name="Normal 58 7 3 2 3 3" xfId="29045"/>
    <cellStyle name="Normal 58 7 3 2 4" xfId="14385"/>
    <cellStyle name="Normal 58 7 3 2 4 2" xfId="39260"/>
    <cellStyle name="Normal 58 7 3 2 5" xfId="26819"/>
    <cellStyle name="Normal 58 7 3 3" xfId="5730"/>
    <cellStyle name="Normal 58 7 3 3 2" xfId="10746"/>
    <cellStyle name="Normal 58 7 3 3 2 2" xfId="23189"/>
    <cellStyle name="Normal 58 7 3 3 2 2 2" xfId="48064"/>
    <cellStyle name="Normal 58 7 3 3 2 3" xfId="35631"/>
    <cellStyle name="Normal 58 7 3 3 3" xfId="18182"/>
    <cellStyle name="Normal 58 7 3 3 3 2" xfId="43057"/>
    <cellStyle name="Normal 58 7 3 3 4" xfId="30624"/>
    <cellStyle name="Normal 58 7 3 4" xfId="8283"/>
    <cellStyle name="Normal 58 7 3 4 2" xfId="20727"/>
    <cellStyle name="Normal 58 7 3 4 2 2" xfId="45602"/>
    <cellStyle name="Normal 58 7 3 4 3" xfId="33169"/>
    <cellStyle name="Normal 58 7 3 5" xfId="12200"/>
    <cellStyle name="Normal 58 7 3 5 2" xfId="24634"/>
    <cellStyle name="Normal 58 7 3 5 2 2" xfId="49509"/>
    <cellStyle name="Normal 58 7 3 5 3" xfId="37076"/>
    <cellStyle name="Normal 58 7 3 6" xfId="6760"/>
    <cellStyle name="Normal 58 7 3 6 2" xfId="19209"/>
    <cellStyle name="Normal 58 7 3 6 2 2" xfId="44084"/>
    <cellStyle name="Normal 58 7 3 6 3" xfId="31651"/>
    <cellStyle name="Normal 58 7 3 7" xfId="3214"/>
    <cellStyle name="Normal 58 7 3 7 2" xfId="15720"/>
    <cellStyle name="Normal 58 7 3 7 2 2" xfId="40595"/>
    <cellStyle name="Normal 58 7 3 7 3" xfId="28154"/>
    <cellStyle name="Normal 58 7 3 8" xfId="13130"/>
    <cellStyle name="Normal 58 7 3 8 2" xfId="38005"/>
    <cellStyle name="Normal 58 7 3 9" xfId="25564"/>
    <cellStyle name="Normal 58 7 4" xfId="674"/>
    <cellStyle name="Normal 58 7 4 2" xfId="1933"/>
    <cellStyle name="Normal 58 7 4 2 2" xfId="9689"/>
    <cellStyle name="Normal 58 7 4 2 2 2" xfId="22132"/>
    <cellStyle name="Normal 58 7 4 2 2 2 2" xfId="47007"/>
    <cellStyle name="Normal 58 7 4 2 2 3" xfId="34574"/>
    <cellStyle name="Normal 58 7 4 2 3" xfId="4671"/>
    <cellStyle name="Normal 58 7 4 2 3 2" xfId="17125"/>
    <cellStyle name="Normal 58 7 4 2 3 2 2" xfId="42000"/>
    <cellStyle name="Normal 58 7 4 2 3 3" xfId="29567"/>
    <cellStyle name="Normal 58 7 4 2 4" xfId="14733"/>
    <cellStyle name="Normal 58 7 4 2 4 2" xfId="39608"/>
    <cellStyle name="Normal 58 7 4 2 5" xfId="27167"/>
    <cellStyle name="Normal 58 7 4 3" xfId="6079"/>
    <cellStyle name="Normal 58 7 4 3 2" xfId="11094"/>
    <cellStyle name="Normal 58 7 4 3 2 2" xfId="23537"/>
    <cellStyle name="Normal 58 7 4 3 2 2 2" xfId="48412"/>
    <cellStyle name="Normal 58 7 4 3 2 3" xfId="35979"/>
    <cellStyle name="Normal 58 7 4 3 3" xfId="18530"/>
    <cellStyle name="Normal 58 7 4 3 3 2" xfId="43405"/>
    <cellStyle name="Normal 58 7 4 3 4" xfId="30972"/>
    <cellStyle name="Normal 58 7 4 4" xfId="8805"/>
    <cellStyle name="Normal 58 7 4 4 2" xfId="21249"/>
    <cellStyle name="Normal 58 7 4 4 2 2" xfId="46124"/>
    <cellStyle name="Normal 58 7 4 4 3" xfId="33691"/>
    <cellStyle name="Normal 58 7 4 5" xfId="12548"/>
    <cellStyle name="Normal 58 7 4 5 2" xfId="24982"/>
    <cellStyle name="Normal 58 7 4 5 2 2" xfId="49857"/>
    <cellStyle name="Normal 58 7 4 5 3" xfId="37424"/>
    <cellStyle name="Normal 58 7 4 6" xfId="7282"/>
    <cellStyle name="Normal 58 7 4 6 2" xfId="19731"/>
    <cellStyle name="Normal 58 7 4 6 2 2" xfId="44606"/>
    <cellStyle name="Normal 58 7 4 6 3" xfId="32173"/>
    <cellStyle name="Normal 58 7 4 7" xfId="3736"/>
    <cellStyle name="Normal 58 7 4 7 2" xfId="16242"/>
    <cellStyle name="Normal 58 7 4 7 2 2" xfId="41117"/>
    <cellStyle name="Normal 58 7 4 7 3" xfId="28676"/>
    <cellStyle name="Normal 58 7 4 8" xfId="13477"/>
    <cellStyle name="Normal 58 7 4 8 2" xfId="38352"/>
    <cellStyle name="Normal 58 7 4 9" xfId="25911"/>
    <cellStyle name="Normal 58 7 5" xfId="2231"/>
    <cellStyle name="Normal 58 7 5 2" xfId="4859"/>
    <cellStyle name="Normal 58 7 5 2 2" xfId="9876"/>
    <cellStyle name="Normal 58 7 5 2 2 2" xfId="22319"/>
    <cellStyle name="Normal 58 7 5 2 2 2 2" xfId="47194"/>
    <cellStyle name="Normal 58 7 5 2 2 3" xfId="34761"/>
    <cellStyle name="Normal 58 7 5 2 3" xfId="17312"/>
    <cellStyle name="Normal 58 7 5 2 3 2" xfId="42187"/>
    <cellStyle name="Normal 58 7 5 2 4" xfId="29754"/>
    <cellStyle name="Normal 58 7 5 3" xfId="6257"/>
    <cellStyle name="Normal 58 7 5 3 2" xfId="11272"/>
    <cellStyle name="Normal 58 7 5 3 2 2" xfId="23715"/>
    <cellStyle name="Normal 58 7 5 3 2 2 2" xfId="48590"/>
    <cellStyle name="Normal 58 7 5 3 2 3" xfId="36157"/>
    <cellStyle name="Normal 58 7 5 3 3" xfId="18708"/>
    <cellStyle name="Normal 58 7 5 3 3 2" xfId="43583"/>
    <cellStyle name="Normal 58 7 5 3 4" xfId="31150"/>
    <cellStyle name="Normal 58 7 5 4" xfId="8064"/>
    <cellStyle name="Normal 58 7 5 4 2" xfId="20510"/>
    <cellStyle name="Normal 58 7 5 4 2 2" xfId="45385"/>
    <cellStyle name="Normal 58 7 5 4 3" xfId="32952"/>
    <cellStyle name="Normal 58 7 5 5" xfId="12726"/>
    <cellStyle name="Normal 58 7 5 5 2" xfId="25160"/>
    <cellStyle name="Normal 58 7 5 5 2 2" xfId="50035"/>
    <cellStyle name="Normal 58 7 5 5 3" xfId="37602"/>
    <cellStyle name="Normal 58 7 5 6" xfId="7470"/>
    <cellStyle name="Normal 58 7 5 6 2" xfId="19918"/>
    <cellStyle name="Normal 58 7 5 6 2 2" xfId="44793"/>
    <cellStyle name="Normal 58 7 5 6 3" xfId="32360"/>
    <cellStyle name="Normal 58 7 5 7" xfId="2993"/>
    <cellStyle name="Normal 58 7 5 7 2" xfId="15503"/>
    <cellStyle name="Normal 58 7 5 7 2 2" xfId="40378"/>
    <cellStyle name="Normal 58 7 5 7 3" xfId="27937"/>
    <cellStyle name="Normal 58 7 5 8" xfId="14911"/>
    <cellStyle name="Normal 58 7 5 8 2" xfId="39786"/>
    <cellStyle name="Normal 58 7 5 9" xfId="27345"/>
    <cellStyle name="Normal 58 7 6" xfId="1068"/>
    <cellStyle name="Normal 58 7 6 2" xfId="8950"/>
    <cellStyle name="Normal 58 7 6 2 2" xfId="21393"/>
    <cellStyle name="Normal 58 7 6 2 2 2" xfId="46268"/>
    <cellStyle name="Normal 58 7 6 2 3" xfId="33835"/>
    <cellStyle name="Normal 58 7 6 3" xfId="3932"/>
    <cellStyle name="Normal 58 7 6 3 2" xfId="16386"/>
    <cellStyle name="Normal 58 7 6 3 2 2" xfId="41261"/>
    <cellStyle name="Normal 58 7 6 3 3" xfId="28828"/>
    <cellStyle name="Normal 58 7 6 4" xfId="13868"/>
    <cellStyle name="Normal 58 7 6 4 2" xfId="38743"/>
    <cellStyle name="Normal 58 7 6 5" xfId="26302"/>
    <cellStyle name="Normal 58 7 7" xfId="5213"/>
    <cellStyle name="Normal 58 7 7 2" xfId="10229"/>
    <cellStyle name="Normal 58 7 7 2 2" xfId="22672"/>
    <cellStyle name="Normal 58 7 7 2 2 2" xfId="47547"/>
    <cellStyle name="Normal 58 7 7 2 3" xfId="35114"/>
    <cellStyle name="Normal 58 7 7 3" xfId="17665"/>
    <cellStyle name="Normal 58 7 7 3 2" xfId="42540"/>
    <cellStyle name="Normal 58 7 7 4" xfId="30107"/>
    <cellStyle name="Normal 58 7 8" xfId="7790"/>
    <cellStyle name="Normal 58 7 8 2" xfId="20236"/>
    <cellStyle name="Normal 58 7 8 2 2" xfId="45111"/>
    <cellStyle name="Normal 58 7 8 3" xfId="32678"/>
    <cellStyle name="Normal 58 7 9" xfId="11683"/>
    <cellStyle name="Normal 58 7 9 2" xfId="24117"/>
    <cellStyle name="Normal 58 7 9 2 2" xfId="48992"/>
    <cellStyle name="Normal 58 7 9 3" xfId="36559"/>
    <cellStyle name="Normal 58 7_Degree data" xfId="2550"/>
    <cellStyle name="Normal 58 8" xfId="251"/>
    <cellStyle name="Normal 58 8 10" xfId="6591"/>
    <cellStyle name="Normal 58 8 10 2" xfId="19040"/>
    <cellStyle name="Normal 58 8 10 2 2" xfId="43915"/>
    <cellStyle name="Normal 58 8 10 3" xfId="31482"/>
    <cellStyle name="Normal 58 8 11" xfId="2654"/>
    <cellStyle name="Normal 58 8 11 2" xfId="15172"/>
    <cellStyle name="Normal 58 8 11 2 2" xfId="40047"/>
    <cellStyle name="Normal 58 8 11 3" xfId="27606"/>
    <cellStyle name="Normal 58 8 12" xfId="13073"/>
    <cellStyle name="Normal 58 8 12 2" xfId="37948"/>
    <cellStyle name="Normal 58 8 13" xfId="25507"/>
    <cellStyle name="Normal 58 8 2" xfId="465"/>
    <cellStyle name="Normal 58 8 2 10" xfId="13278"/>
    <cellStyle name="Normal 58 8 2 10 2" xfId="38153"/>
    <cellStyle name="Normal 58 8 2 11" xfId="25712"/>
    <cellStyle name="Normal 58 8 2 2" xfId="824"/>
    <cellStyle name="Normal 58 8 2 2 2" xfId="1588"/>
    <cellStyle name="Normal 58 8 2 2 2 2" xfId="9692"/>
    <cellStyle name="Normal 58 8 2 2 2 2 2" xfId="22135"/>
    <cellStyle name="Normal 58 8 2 2 2 2 2 2" xfId="47010"/>
    <cellStyle name="Normal 58 8 2 2 2 2 3" xfId="34577"/>
    <cellStyle name="Normal 58 8 2 2 2 3" xfId="4674"/>
    <cellStyle name="Normal 58 8 2 2 2 3 2" xfId="17128"/>
    <cellStyle name="Normal 58 8 2 2 2 3 2 2" xfId="42003"/>
    <cellStyle name="Normal 58 8 2 2 2 3 3" xfId="29570"/>
    <cellStyle name="Normal 58 8 2 2 2 4" xfId="14388"/>
    <cellStyle name="Normal 58 8 2 2 2 4 2" xfId="39263"/>
    <cellStyle name="Normal 58 8 2 2 2 5" xfId="26822"/>
    <cellStyle name="Normal 58 8 2 2 3" xfId="5733"/>
    <cellStyle name="Normal 58 8 2 2 3 2" xfId="10749"/>
    <cellStyle name="Normal 58 8 2 2 3 2 2" xfId="23192"/>
    <cellStyle name="Normal 58 8 2 2 3 2 2 2" xfId="48067"/>
    <cellStyle name="Normal 58 8 2 2 3 2 3" xfId="35634"/>
    <cellStyle name="Normal 58 8 2 2 3 3" xfId="18185"/>
    <cellStyle name="Normal 58 8 2 2 3 3 2" xfId="43060"/>
    <cellStyle name="Normal 58 8 2 2 3 4" xfId="30627"/>
    <cellStyle name="Normal 58 8 2 2 4" xfId="8808"/>
    <cellStyle name="Normal 58 8 2 2 4 2" xfId="21252"/>
    <cellStyle name="Normal 58 8 2 2 4 2 2" xfId="46127"/>
    <cellStyle name="Normal 58 8 2 2 4 3" xfId="33694"/>
    <cellStyle name="Normal 58 8 2 2 5" xfId="12203"/>
    <cellStyle name="Normal 58 8 2 2 5 2" xfId="24637"/>
    <cellStyle name="Normal 58 8 2 2 5 2 2" xfId="49512"/>
    <cellStyle name="Normal 58 8 2 2 5 3" xfId="37079"/>
    <cellStyle name="Normal 58 8 2 2 6" xfId="7285"/>
    <cellStyle name="Normal 58 8 2 2 6 2" xfId="19734"/>
    <cellStyle name="Normal 58 8 2 2 6 2 2" xfId="44609"/>
    <cellStyle name="Normal 58 8 2 2 6 3" xfId="32176"/>
    <cellStyle name="Normal 58 8 2 2 7" xfId="3739"/>
    <cellStyle name="Normal 58 8 2 2 7 2" xfId="16245"/>
    <cellStyle name="Normal 58 8 2 2 7 2 2" xfId="41120"/>
    <cellStyle name="Normal 58 8 2 2 7 3" xfId="28679"/>
    <cellStyle name="Normal 58 8 2 2 8" xfId="13625"/>
    <cellStyle name="Normal 58 8 2 2 8 2" xfId="38500"/>
    <cellStyle name="Normal 58 8 2 2 9" xfId="26059"/>
    <cellStyle name="Normal 58 8 2 3" xfId="1936"/>
    <cellStyle name="Normal 58 8 2 3 2" xfId="5007"/>
    <cellStyle name="Normal 58 8 2 3 2 2" xfId="10024"/>
    <cellStyle name="Normal 58 8 2 3 2 2 2" xfId="22467"/>
    <cellStyle name="Normal 58 8 2 3 2 2 2 2" xfId="47342"/>
    <cellStyle name="Normal 58 8 2 3 2 2 3" xfId="34909"/>
    <cellStyle name="Normal 58 8 2 3 2 3" xfId="17460"/>
    <cellStyle name="Normal 58 8 2 3 2 3 2" xfId="42335"/>
    <cellStyle name="Normal 58 8 2 3 2 4" xfId="29902"/>
    <cellStyle name="Normal 58 8 2 3 3" xfId="6082"/>
    <cellStyle name="Normal 58 8 2 3 3 2" xfId="11097"/>
    <cellStyle name="Normal 58 8 2 3 3 2 2" xfId="23540"/>
    <cellStyle name="Normal 58 8 2 3 3 2 2 2" xfId="48415"/>
    <cellStyle name="Normal 58 8 2 3 3 2 3" xfId="35982"/>
    <cellStyle name="Normal 58 8 2 3 3 3" xfId="18533"/>
    <cellStyle name="Normal 58 8 2 3 3 3 2" xfId="43408"/>
    <cellStyle name="Normal 58 8 2 3 3 4" xfId="30975"/>
    <cellStyle name="Normal 58 8 2 3 4" xfId="8431"/>
    <cellStyle name="Normal 58 8 2 3 4 2" xfId="20875"/>
    <cellStyle name="Normal 58 8 2 3 4 2 2" xfId="45750"/>
    <cellStyle name="Normal 58 8 2 3 4 3" xfId="33317"/>
    <cellStyle name="Normal 58 8 2 3 5" xfId="12551"/>
    <cellStyle name="Normal 58 8 2 3 5 2" xfId="24985"/>
    <cellStyle name="Normal 58 8 2 3 5 2 2" xfId="49860"/>
    <cellStyle name="Normal 58 8 2 3 5 3" xfId="37427"/>
    <cellStyle name="Normal 58 8 2 3 6" xfId="7618"/>
    <cellStyle name="Normal 58 8 2 3 6 2" xfId="20066"/>
    <cellStyle name="Normal 58 8 2 3 6 2 2" xfId="44941"/>
    <cellStyle name="Normal 58 8 2 3 6 3" xfId="32508"/>
    <cellStyle name="Normal 58 8 2 3 7" xfId="3362"/>
    <cellStyle name="Normal 58 8 2 3 7 2" xfId="15868"/>
    <cellStyle name="Normal 58 8 2 3 7 2 2" xfId="40743"/>
    <cellStyle name="Normal 58 8 2 3 7 3" xfId="28302"/>
    <cellStyle name="Normal 58 8 2 3 8" xfId="14736"/>
    <cellStyle name="Normal 58 8 2 3 8 2" xfId="39611"/>
    <cellStyle name="Normal 58 8 2 3 9" xfId="27170"/>
    <cellStyle name="Normal 58 8 2 4" xfId="2383"/>
    <cellStyle name="Normal 58 8 2 4 2" xfId="6405"/>
    <cellStyle name="Normal 58 8 2 4 2 2" xfId="11420"/>
    <cellStyle name="Normal 58 8 2 4 2 2 2" xfId="23863"/>
    <cellStyle name="Normal 58 8 2 4 2 2 2 2" xfId="48738"/>
    <cellStyle name="Normal 58 8 2 4 2 2 3" xfId="36305"/>
    <cellStyle name="Normal 58 8 2 4 2 3" xfId="18856"/>
    <cellStyle name="Normal 58 8 2 4 2 3 2" xfId="43731"/>
    <cellStyle name="Normal 58 8 2 4 2 4" xfId="31298"/>
    <cellStyle name="Normal 58 8 2 4 3" xfId="12874"/>
    <cellStyle name="Normal 58 8 2 4 3 2" xfId="25308"/>
    <cellStyle name="Normal 58 8 2 4 3 2 2" xfId="50183"/>
    <cellStyle name="Normal 58 8 2 4 3 3" xfId="37750"/>
    <cellStyle name="Normal 58 8 2 4 4" xfId="9315"/>
    <cellStyle name="Normal 58 8 2 4 4 2" xfId="21758"/>
    <cellStyle name="Normal 58 8 2 4 4 2 2" xfId="46633"/>
    <cellStyle name="Normal 58 8 2 4 4 3" xfId="34200"/>
    <cellStyle name="Normal 58 8 2 4 5" xfId="4297"/>
    <cellStyle name="Normal 58 8 2 4 5 2" xfId="16751"/>
    <cellStyle name="Normal 58 8 2 4 5 2 2" xfId="41626"/>
    <cellStyle name="Normal 58 8 2 4 5 3" xfId="29193"/>
    <cellStyle name="Normal 58 8 2 4 6" xfId="15059"/>
    <cellStyle name="Normal 58 8 2 4 6 2" xfId="39934"/>
    <cellStyle name="Normal 58 8 2 4 7" xfId="27493"/>
    <cellStyle name="Normal 58 8 2 5" xfId="1216"/>
    <cellStyle name="Normal 58 8 2 5 2" xfId="10377"/>
    <cellStyle name="Normal 58 8 2 5 2 2" xfId="22820"/>
    <cellStyle name="Normal 58 8 2 5 2 2 2" xfId="47695"/>
    <cellStyle name="Normal 58 8 2 5 2 3" xfId="35262"/>
    <cellStyle name="Normal 58 8 2 5 3" xfId="5361"/>
    <cellStyle name="Normal 58 8 2 5 3 2" xfId="17813"/>
    <cellStyle name="Normal 58 8 2 5 3 2 2" xfId="42688"/>
    <cellStyle name="Normal 58 8 2 5 3 3" xfId="30255"/>
    <cellStyle name="Normal 58 8 2 5 4" xfId="14016"/>
    <cellStyle name="Normal 58 8 2 5 4 2" xfId="38891"/>
    <cellStyle name="Normal 58 8 2 5 5" xfId="26450"/>
    <cellStyle name="Normal 58 8 2 6" xfId="7938"/>
    <cellStyle name="Normal 58 8 2 6 2" xfId="20384"/>
    <cellStyle name="Normal 58 8 2 6 2 2" xfId="45259"/>
    <cellStyle name="Normal 58 8 2 6 3" xfId="32826"/>
    <cellStyle name="Normal 58 8 2 7" xfId="11831"/>
    <cellStyle name="Normal 58 8 2 7 2" xfId="24265"/>
    <cellStyle name="Normal 58 8 2 7 2 2" xfId="49140"/>
    <cellStyle name="Normal 58 8 2 7 3" xfId="36707"/>
    <cellStyle name="Normal 58 8 2 8" xfId="6908"/>
    <cellStyle name="Normal 58 8 2 8 2" xfId="19357"/>
    <cellStyle name="Normal 58 8 2 8 2 2" xfId="44232"/>
    <cellStyle name="Normal 58 8 2 8 3" xfId="31799"/>
    <cellStyle name="Normal 58 8 2 9" xfId="2859"/>
    <cellStyle name="Normal 58 8 2 9 2" xfId="15377"/>
    <cellStyle name="Normal 58 8 2 9 2 2" xfId="40252"/>
    <cellStyle name="Normal 58 8 2 9 3" xfId="27811"/>
    <cellStyle name="Normal 58 8 2_Degree data" xfId="2553"/>
    <cellStyle name="Normal 58 8 3" xfId="613"/>
    <cellStyle name="Normal 58 8 3 2" xfId="1587"/>
    <cellStyle name="Normal 58 8 3 2 2" xfId="9110"/>
    <cellStyle name="Normal 58 8 3 2 2 2" xfId="21553"/>
    <cellStyle name="Normal 58 8 3 2 2 2 2" xfId="46428"/>
    <cellStyle name="Normal 58 8 3 2 2 3" xfId="33995"/>
    <cellStyle name="Normal 58 8 3 2 3" xfId="4092"/>
    <cellStyle name="Normal 58 8 3 2 3 2" xfId="16546"/>
    <cellStyle name="Normal 58 8 3 2 3 2 2" xfId="41421"/>
    <cellStyle name="Normal 58 8 3 2 3 3" xfId="28988"/>
    <cellStyle name="Normal 58 8 3 2 4" xfId="14387"/>
    <cellStyle name="Normal 58 8 3 2 4 2" xfId="39262"/>
    <cellStyle name="Normal 58 8 3 2 5" xfId="26821"/>
    <cellStyle name="Normal 58 8 3 3" xfId="5732"/>
    <cellStyle name="Normal 58 8 3 3 2" xfId="10748"/>
    <cellStyle name="Normal 58 8 3 3 2 2" xfId="23191"/>
    <cellStyle name="Normal 58 8 3 3 2 2 2" xfId="48066"/>
    <cellStyle name="Normal 58 8 3 3 2 3" xfId="35633"/>
    <cellStyle name="Normal 58 8 3 3 3" xfId="18184"/>
    <cellStyle name="Normal 58 8 3 3 3 2" xfId="43059"/>
    <cellStyle name="Normal 58 8 3 3 4" xfId="30626"/>
    <cellStyle name="Normal 58 8 3 4" xfId="8226"/>
    <cellStyle name="Normal 58 8 3 4 2" xfId="20670"/>
    <cellStyle name="Normal 58 8 3 4 2 2" xfId="45545"/>
    <cellStyle name="Normal 58 8 3 4 3" xfId="33112"/>
    <cellStyle name="Normal 58 8 3 5" xfId="12202"/>
    <cellStyle name="Normal 58 8 3 5 2" xfId="24636"/>
    <cellStyle name="Normal 58 8 3 5 2 2" xfId="49511"/>
    <cellStyle name="Normal 58 8 3 5 3" xfId="37078"/>
    <cellStyle name="Normal 58 8 3 6" xfId="6703"/>
    <cellStyle name="Normal 58 8 3 6 2" xfId="19152"/>
    <cellStyle name="Normal 58 8 3 6 2 2" xfId="44027"/>
    <cellStyle name="Normal 58 8 3 6 3" xfId="31594"/>
    <cellStyle name="Normal 58 8 3 7" xfId="3157"/>
    <cellStyle name="Normal 58 8 3 7 2" xfId="15663"/>
    <cellStyle name="Normal 58 8 3 7 2 2" xfId="40538"/>
    <cellStyle name="Normal 58 8 3 7 3" xfId="28097"/>
    <cellStyle name="Normal 58 8 3 8" xfId="13420"/>
    <cellStyle name="Normal 58 8 3 8 2" xfId="38295"/>
    <cellStyle name="Normal 58 8 3 9" xfId="25854"/>
    <cellStyle name="Normal 58 8 4" xfId="1935"/>
    <cellStyle name="Normal 58 8 4 2" xfId="4673"/>
    <cellStyle name="Normal 58 8 4 2 2" xfId="9691"/>
    <cellStyle name="Normal 58 8 4 2 2 2" xfId="22134"/>
    <cellStyle name="Normal 58 8 4 2 2 2 2" xfId="47009"/>
    <cellStyle name="Normal 58 8 4 2 2 3" xfId="34576"/>
    <cellStyle name="Normal 58 8 4 2 3" xfId="17127"/>
    <cellStyle name="Normal 58 8 4 2 3 2" xfId="42002"/>
    <cellStyle name="Normal 58 8 4 2 4" xfId="29569"/>
    <cellStyle name="Normal 58 8 4 3" xfId="6081"/>
    <cellStyle name="Normal 58 8 4 3 2" xfId="11096"/>
    <cellStyle name="Normal 58 8 4 3 2 2" xfId="23539"/>
    <cellStyle name="Normal 58 8 4 3 2 2 2" xfId="48414"/>
    <cellStyle name="Normal 58 8 4 3 2 3" xfId="35981"/>
    <cellStyle name="Normal 58 8 4 3 3" xfId="18532"/>
    <cellStyle name="Normal 58 8 4 3 3 2" xfId="43407"/>
    <cellStyle name="Normal 58 8 4 3 4" xfId="30974"/>
    <cellStyle name="Normal 58 8 4 4" xfId="8807"/>
    <cellStyle name="Normal 58 8 4 4 2" xfId="21251"/>
    <cellStyle name="Normal 58 8 4 4 2 2" xfId="46126"/>
    <cellStyle name="Normal 58 8 4 4 3" xfId="33693"/>
    <cellStyle name="Normal 58 8 4 5" xfId="12550"/>
    <cellStyle name="Normal 58 8 4 5 2" xfId="24984"/>
    <cellStyle name="Normal 58 8 4 5 2 2" xfId="49859"/>
    <cellStyle name="Normal 58 8 4 5 3" xfId="37426"/>
    <cellStyle name="Normal 58 8 4 6" xfId="7284"/>
    <cellStyle name="Normal 58 8 4 6 2" xfId="19733"/>
    <cellStyle name="Normal 58 8 4 6 2 2" xfId="44608"/>
    <cellStyle name="Normal 58 8 4 6 3" xfId="32175"/>
    <cellStyle name="Normal 58 8 4 7" xfId="3738"/>
    <cellStyle name="Normal 58 8 4 7 2" xfId="16244"/>
    <cellStyle name="Normal 58 8 4 7 2 2" xfId="41119"/>
    <cellStyle name="Normal 58 8 4 7 3" xfId="28678"/>
    <cellStyle name="Normal 58 8 4 8" xfId="14735"/>
    <cellStyle name="Normal 58 8 4 8 2" xfId="39610"/>
    <cellStyle name="Normal 58 8 4 9" xfId="27169"/>
    <cellStyle name="Normal 58 8 5" xfId="2169"/>
    <cellStyle name="Normal 58 8 5 2" xfId="4802"/>
    <cellStyle name="Normal 58 8 5 2 2" xfId="9819"/>
    <cellStyle name="Normal 58 8 5 2 2 2" xfId="22262"/>
    <cellStyle name="Normal 58 8 5 2 2 2 2" xfId="47137"/>
    <cellStyle name="Normal 58 8 5 2 2 3" xfId="34704"/>
    <cellStyle name="Normal 58 8 5 2 3" xfId="17255"/>
    <cellStyle name="Normal 58 8 5 2 3 2" xfId="42130"/>
    <cellStyle name="Normal 58 8 5 2 4" xfId="29697"/>
    <cellStyle name="Normal 58 8 5 3" xfId="6200"/>
    <cellStyle name="Normal 58 8 5 3 2" xfId="11215"/>
    <cellStyle name="Normal 58 8 5 3 2 2" xfId="23658"/>
    <cellStyle name="Normal 58 8 5 3 2 2 2" xfId="48533"/>
    <cellStyle name="Normal 58 8 5 3 2 3" xfId="36100"/>
    <cellStyle name="Normal 58 8 5 3 3" xfId="18651"/>
    <cellStyle name="Normal 58 8 5 3 3 2" xfId="43526"/>
    <cellStyle name="Normal 58 8 5 3 4" xfId="31093"/>
    <cellStyle name="Normal 58 8 5 4" xfId="8112"/>
    <cellStyle name="Normal 58 8 5 4 2" xfId="20558"/>
    <cellStyle name="Normal 58 8 5 4 2 2" xfId="45433"/>
    <cellStyle name="Normal 58 8 5 4 3" xfId="33000"/>
    <cellStyle name="Normal 58 8 5 5" xfId="12669"/>
    <cellStyle name="Normal 58 8 5 5 2" xfId="25103"/>
    <cellStyle name="Normal 58 8 5 5 2 2" xfId="49978"/>
    <cellStyle name="Normal 58 8 5 5 3" xfId="37545"/>
    <cellStyle name="Normal 58 8 5 6" xfId="7413"/>
    <cellStyle name="Normal 58 8 5 6 2" xfId="19861"/>
    <cellStyle name="Normal 58 8 5 6 2 2" xfId="44736"/>
    <cellStyle name="Normal 58 8 5 6 3" xfId="32303"/>
    <cellStyle name="Normal 58 8 5 7" xfId="3042"/>
    <cellStyle name="Normal 58 8 5 7 2" xfId="15551"/>
    <cellStyle name="Normal 58 8 5 7 2 2" xfId="40426"/>
    <cellStyle name="Normal 58 8 5 7 3" xfId="27985"/>
    <cellStyle name="Normal 58 8 5 8" xfId="14854"/>
    <cellStyle name="Normal 58 8 5 8 2" xfId="39729"/>
    <cellStyle name="Normal 58 8 5 9" xfId="27288"/>
    <cellStyle name="Normal 58 8 6" xfId="1011"/>
    <cellStyle name="Normal 58 8 6 2" xfId="8998"/>
    <cellStyle name="Normal 58 8 6 2 2" xfId="21441"/>
    <cellStyle name="Normal 58 8 6 2 2 2" xfId="46316"/>
    <cellStyle name="Normal 58 8 6 2 3" xfId="33883"/>
    <cellStyle name="Normal 58 8 6 3" xfId="3980"/>
    <cellStyle name="Normal 58 8 6 3 2" xfId="16434"/>
    <cellStyle name="Normal 58 8 6 3 2 2" xfId="41309"/>
    <cellStyle name="Normal 58 8 6 3 3" xfId="28876"/>
    <cellStyle name="Normal 58 8 6 4" xfId="13811"/>
    <cellStyle name="Normal 58 8 6 4 2" xfId="38686"/>
    <cellStyle name="Normal 58 8 6 5" xfId="26245"/>
    <cellStyle name="Normal 58 8 7" xfId="5156"/>
    <cellStyle name="Normal 58 8 7 2" xfId="10172"/>
    <cellStyle name="Normal 58 8 7 2 2" xfId="22615"/>
    <cellStyle name="Normal 58 8 7 2 2 2" xfId="47490"/>
    <cellStyle name="Normal 58 8 7 2 3" xfId="35057"/>
    <cellStyle name="Normal 58 8 7 3" xfId="17608"/>
    <cellStyle name="Normal 58 8 7 3 2" xfId="42483"/>
    <cellStyle name="Normal 58 8 7 4" xfId="30050"/>
    <cellStyle name="Normal 58 8 8" xfId="7733"/>
    <cellStyle name="Normal 58 8 8 2" xfId="20179"/>
    <cellStyle name="Normal 58 8 8 2 2" xfId="45054"/>
    <cellStyle name="Normal 58 8 8 3" xfId="32621"/>
    <cellStyle name="Normal 58 8 9" xfId="11626"/>
    <cellStyle name="Normal 58 8 9 2" xfId="24060"/>
    <cellStyle name="Normal 58 8 9 2 2" xfId="48935"/>
    <cellStyle name="Normal 58 8 9 3" xfId="36502"/>
    <cellStyle name="Normal 58 8_Degree data" xfId="2552"/>
    <cellStyle name="Normal 58 9" xfId="521"/>
    <cellStyle name="Normal 58 9 10" xfId="2915"/>
    <cellStyle name="Normal 58 9 10 2" xfId="15433"/>
    <cellStyle name="Normal 58 9 10 2 2" xfId="40308"/>
    <cellStyle name="Normal 58 9 10 3" xfId="27867"/>
    <cellStyle name="Normal 58 9 11" xfId="13334"/>
    <cellStyle name="Normal 58 9 11 2" xfId="38209"/>
    <cellStyle name="Normal 58 9 12" xfId="25768"/>
    <cellStyle name="Normal 58 9 2" xfId="880"/>
    <cellStyle name="Normal 58 9 2 2" xfId="1589"/>
    <cellStyle name="Normal 58 9 2 2 2" xfId="9371"/>
    <cellStyle name="Normal 58 9 2 2 2 2" xfId="21814"/>
    <cellStyle name="Normal 58 9 2 2 2 2 2" xfId="46689"/>
    <cellStyle name="Normal 58 9 2 2 2 3" xfId="34256"/>
    <cellStyle name="Normal 58 9 2 2 3" xfId="4353"/>
    <cellStyle name="Normal 58 9 2 2 3 2" xfId="16807"/>
    <cellStyle name="Normal 58 9 2 2 3 2 2" xfId="41682"/>
    <cellStyle name="Normal 58 9 2 2 3 3" xfId="29249"/>
    <cellStyle name="Normal 58 9 2 2 4" xfId="14389"/>
    <cellStyle name="Normal 58 9 2 2 4 2" xfId="39264"/>
    <cellStyle name="Normal 58 9 2 2 5" xfId="26823"/>
    <cellStyle name="Normal 58 9 2 3" xfId="5734"/>
    <cellStyle name="Normal 58 9 2 3 2" xfId="10750"/>
    <cellStyle name="Normal 58 9 2 3 2 2" xfId="23193"/>
    <cellStyle name="Normal 58 9 2 3 2 2 2" xfId="48068"/>
    <cellStyle name="Normal 58 9 2 3 2 3" xfId="35635"/>
    <cellStyle name="Normal 58 9 2 3 3" xfId="18186"/>
    <cellStyle name="Normal 58 9 2 3 3 2" xfId="43061"/>
    <cellStyle name="Normal 58 9 2 3 4" xfId="30628"/>
    <cellStyle name="Normal 58 9 2 4" xfId="8487"/>
    <cellStyle name="Normal 58 9 2 4 2" xfId="20931"/>
    <cellStyle name="Normal 58 9 2 4 2 2" xfId="45806"/>
    <cellStyle name="Normal 58 9 2 4 3" xfId="33373"/>
    <cellStyle name="Normal 58 9 2 5" xfId="12204"/>
    <cellStyle name="Normal 58 9 2 5 2" xfId="24638"/>
    <cellStyle name="Normal 58 9 2 5 2 2" xfId="49513"/>
    <cellStyle name="Normal 58 9 2 5 3" xfId="37080"/>
    <cellStyle name="Normal 58 9 2 6" xfId="6964"/>
    <cellStyle name="Normal 58 9 2 6 2" xfId="19413"/>
    <cellStyle name="Normal 58 9 2 6 2 2" xfId="44288"/>
    <cellStyle name="Normal 58 9 2 6 3" xfId="31855"/>
    <cellStyle name="Normal 58 9 2 7" xfId="3418"/>
    <cellStyle name="Normal 58 9 2 7 2" xfId="15924"/>
    <cellStyle name="Normal 58 9 2 7 2 2" xfId="40799"/>
    <cellStyle name="Normal 58 9 2 7 3" xfId="28358"/>
    <cellStyle name="Normal 58 9 2 8" xfId="13681"/>
    <cellStyle name="Normal 58 9 2 8 2" xfId="38556"/>
    <cellStyle name="Normal 58 9 2 9" xfId="26115"/>
    <cellStyle name="Normal 58 9 3" xfId="1937"/>
    <cellStyle name="Normal 58 9 3 2" xfId="4675"/>
    <cellStyle name="Normal 58 9 3 2 2" xfId="9693"/>
    <cellStyle name="Normal 58 9 3 2 2 2" xfId="22136"/>
    <cellStyle name="Normal 58 9 3 2 2 2 2" xfId="47011"/>
    <cellStyle name="Normal 58 9 3 2 2 3" xfId="34578"/>
    <cellStyle name="Normal 58 9 3 2 3" xfId="17129"/>
    <cellStyle name="Normal 58 9 3 2 3 2" xfId="42004"/>
    <cellStyle name="Normal 58 9 3 2 4" xfId="29571"/>
    <cellStyle name="Normal 58 9 3 3" xfId="6083"/>
    <cellStyle name="Normal 58 9 3 3 2" xfId="11098"/>
    <cellStyle name="Normal 58 9 3 3 2 2" xfId="23541"/>
    <cellStyle name="Normal 58 9 3 3 2 2 2" xfId="48416"/>
    <cellStyle name="Normal 58 9 3 3 2 3" xfId="35983"/>
    <cellStyle name="Normal 58 9 3 3 3" xfId="18534"/>
    <cellStyle name="Normal 58 9 3 3 3 2" xfId="43409"/>
    <cellStyle name="Normal 58 9 3 3 4" xfId="30976"/>
    <cellStyle name="Normal 58 9 3 4" xfId="8809"/>
    <cellStyle name="Normal 58 9 3 4 2" xfId="21253"/>
    <cellStyle name="Normal 58 9 3 4 2 2" xfId="46128"/>
    <cellStyle name="Normal 58 9 3 4 3" xfId="33695"/>
    <cellStyle name="Normal 58 9 3 5" xfId="12552"/>
    <cellStyle name="Normal 58 9 3 5 2" xfId="24986"/>
    <cellStyle name="Normal 58 9 3 5 2 2" xfId="49861"/>
    <cellStyle name="Normal 58 9 3 5 3" xfId="37428"/>
    <cellStyle name="Normal 58 9 3 6" xfId="7286"/>
    <cellStyle name="Normal 58 9 3 6 2" xfId="19735"/>
    <cellStyle name="Normal 58 9 3 6 2 2" xfId="44610"/>
    <cellStyle name="Normal 58 9 3 6 3" xfId="32177"/>
    <cellStyle name="Normal 58 9 3 7" xfId="3740"/>
    <cellStyle name="Normal 58 9 3 7 2" xfId="16246"/>
    <cellStyle name="Normal 58 9 3 7 2 2" xfId="41121"/>
    <cellStyle name="Normal 58 9 3 7 3" xfId="28680"/>
    <cellStyle name="Normal 58 9 3 8" xfId="14737"/>
    <cellStyle name="Normal 58 9 3 8 2" xfId="39612"/>
    <cellStyle name="Normal 58 9 3 9" xfId="27171"/>
    <cellStyle name="Normal 58 9 4" xfId="2439"/>
    <cellStyle name="Normal 58 9 4 2" xfId="5063"/>
    <cellStyle name="Normal 58 9 4 2 2" xfId="10080"/>
    <cellStyle name="Normal 58 9 4 2 2 2" xfId="22523"/>
    <cellStyle name="Normal 58 9 4 2 2 2 2" xfId="47398"/>
    <cellStyle name="Normal 58 9 4 2 2 3" xfId="34965"/>
    <cellStyle name="Normal 58 9 4 2 3" xfId="17516"/>
    <cellStyle name="Normal 58 9 4 2 3 2" xfId="42391"/>
    <cellStyle name="Normal 58 9 4 2 4" xfId="29958"/>
    <cellStyle name="Normal 58 9 4 3" xfId="6461"/>
    <cellStyle name="Normal 58 9 4 3 2" xfId="11476"/>
    <cellStyle name="Normal 58 9 4 3 2 2" xfId="23919"/>
    <cellStyle name="Normal 58 9 4 3 2 2 2" xfId="48794"/>
    <cellStyle name="Normal 58 9 4 3 2 3" xfId="36361"/>
    <cellStyle name="Normal 58 9 4 3 3" xfId="18912"/>
    <cellStyle name="Normal 58 9 4 3 3 2" xfId="43787"/>
    <cellStyle name="Normal 58 9 4 3 4" xfId="31354"/>
    <cellStyle name="Normal 58 9 4 4" xfId="8168"/>
    <cellStyle name="Normal 58 9 4 4 2" xfId="20614"/>
    <cellStyle name="Normal 58 9 4 4 2 2" xfId="45489"/>
    <cellStyle name="Normal 58 9 4 4 3" xfId="33056"/>
    <cellStyle name="Normal 58 9 4 5" xfId="12930"/>
    <cellStyle name="Normal 58 9 4 5 2" xfId="25364"/>
    <cellStyle name="Normal 58 9 4 5 2 2" xfId="50239"/>
    <cellStyle name="Normal 58 9 4 5 3" xfId="37806"/>
    <cellStyle name="Normal 58 9 4 6" xfId="7674"/>
    <cellStyle name="Normal 58 9 4 6 2" xfId="20122"/>
    <cellStyle name="Normal 58 9 4 6 2 2" xfId="44997"/>
    <cellStyle name="Normal 58 9 4 6 3" xfId="32564"/>
    <cellStyle name="Normal 58 9 4 7" xfId="3098"/>
    <cellStyle name="Normal 58 9 4 7 2" xfId="15607"/>
    <cellStyle name="Normal 58 9 4 7 2 2" xfId="40482"/>
    <cellStyle name="Normal 58 9 4 7 3" xfId="28041"/>
    <cellStyle name="Normal 58 9 4 8" xfId="15115"/>
    <cellStyle name="Normal 58 9 4 8 2" xfId="39990"/>
    <cellStyle name="Normal 58 9 4 9" xfId="27549"/>
    <cellStyle name="Normal 58 9 5" xfId="1272"/>
    <cellStyle name="Normal 58 9 5 2" xfId="9054"/>
    <cellStyle name="Normal 58 9 5 2 2" xfId="21497"/>
    <cellStyle name="Normal 58 9 5 2 2 2" xfId="46372"/>
    <cellStyle name="Normal 58 9 5 2 3" xfId="33939"/>
    <cellStyle name="Normal 58 9 5 3" xfId="4036"/>
    <cellStyle name="Normal 58 9 5 3 2" xfId="16490"/>
    <cellStyle name="Normal 58 9 5 3 2 2" xfId="41365"/>
    <cellStyle name="Normal 58 9 5 3 3" xfId="28932"/>
    <cellStyle name="Normal 58 9 5 4" xfId="14072"/>
    <cellStyle name="Normal 58 9 5 4 2" xfId="38947"/>
    <cellStyle name="Normal 58 9 5 5" xfId="26506"/>
    <cellStyle name="Normal 58 9 6" xfId="5417"/>
    <cellStyle name="Normal 58 9 6 2" xfId="10433"/>
    <cellStyle name="Normal 58 9 6 2 2" xfId="22876"/>
    <cellStyle name="Normal 58 9 6 2 2 2" xfId="47751"/>
    <cellStyle name="Normal 58 9 6 2 3" xfId="35318"/>
    <cellStyle name="Normal 58 9 6 3" xfId="17869"/>
    <cellStyle name="Normal 58 9 6 3 2" xfId="42744"/>
    <cellStyle name="Normal 58 9 6 4" xfId="30311"/>
    <cellStyle name="Normal 58 9 7" xfId="7994"/>
    <cellStyle name="Normal 58 9 7 2" xfId="20440"/>
    <cellStyle name="Normal 58 9 7 2 2" xfId="45315"/>
    <cellStyle name="Normal 58 9 7 3" xfId="32882"/>
    <cellStyle name="Normal 58 9 8" xfId="11887"/>
    <cellStyle name="Normal 58 9 8 2" xfId="24321"/>
    <cellStyle name="Normal 58 9 8 2 2" xfId="49196"/>
    <cellStyle name="Normal 58 9 8 3" xfId="36763"/>
    <cellStyle name="Normal 58 9 9" xfId="6647"/>
    <cellStyle name="Normal 58 9 9 2" xfId="19096"/>
    <cellStyle name="Normal 58 9 9 2 2" xfId="43971"/>
    <cellStyle name="Normal 58 9 9 3" xfId="31538"/>
    <cellStyle name="Normal 58 9_Degree data" xfId="2554"/>
    <cellStyle name="Normal 58_Degree data" xfId="2512"/>
    <cellStyle name="Normal 59" xfId="87"/>
    <cellStyle name="Normal 6" xfId="68"/>
    <cellStyle name="Normal 6 2 2" xfId="86"/>
    <cellStyle name="Normal 6_sreb progression tab 2 redo" xfId="75"/>
    <cellStyle name="Normal 60" xfId="248"/>
    <cellStyle name="Normal 60 2" xfId="611"/>
    <cellStyle name="Normal 60 3" xfId="2932"/>
    <cellStyle name="Normal 60_Degree data" xfId="2555"/>
    <cellStyle name="Normal 61" xfId="246"/>
    <cellStyle name="Normal 61 2" xfId="610"/>
    <cellStyle name="Normal 61 3" xfId="2933"/>
    <cellStyle name="Normal 61_Degree data" xfId="2556"/>
    <cellStyle name="Normal 62" xfId="210"/>
    <cellStyle name="Normal 62 2" xfId="577"/>
    <cellStyle name="Normal 62 3" xfId="2934"/>
    <cellStyle name="Normal 62_Degree data" xfId="2557"/>
    <cellStyle name="Normal 63" xfId="229"/>
    <cellStyle name="Normal 63 10" xfId="7716"/>
    <cellStyle name="Normal 63 10 2" xfId="20162"/>
    <cellStyle name="Normal 63 10 2 2" xfId="45037"/>
    <cellStyle name="Normal 63 10 3" xfId="32604"/>
    <cellStyle name="Normal 63 11" xfId="11609"/>
    <cellStyle name="Normal 63 11 2" xfId="24043"/>
    <cellStyle name="Normal 63 11 2 2" xfId="48918"/>
    <cellStyle name="Normal 63 11 3" xfId="36485"/>
    <cellStyle name="Normal 63 12" xfId="6505"/>
    <cellStyle name="Normal 63 12 2" xfId="18954"/>
    <cellStyle name="Normal 63 12 2 2" xfId="43829"/>
    <cellStyle name="Normal 63 12 3" xfId="31396"/>
    <cellStyle name="Normal 63 13" xfId="2637"/>
    <cellStyle name="Normal 63 13 2" xfId="15155"/>
    <cellStyle name="Normal 63 13 2 2" xfId="40030"/>
    <cellStyle name="Normal 63 13 3" xfId="27589"/>
    <cellStyle name="Normal 63 14" xfId="13056"/>
    <cellStyle name="Normal 63 14 2" xfId="37931"/>
    <cellStyle name="Normal 63 15" xfId="25490"/>
    <cellStyle name="Normal 63 2" xfId="270"/>
    <cellStyle name="Normal 63 2 10" xfId="6610"/>
    <cellStyle name="Normal 63 2 10 2" xfId="19059"/>
    <cellStyle name="Normal 63 2 10 2 2" xfId="43934"/>
    <cellStyle name="Normal 63 2 10 3" xfId="31501"/>
    <cellStyle name="Normal 63 2 11" xfId="2673"/>
    <cellStyle name="Normal 63 2 11 2" xfId="15191"/>
    <cellStyle name="Normal 63 2 11 2 2" xfId="40066"/>
    <cellStyle name="Normal 63 2 11 3" xfId="27625"/>
    <cellStyle name="Normal 63 2 12" xfId="13092"/>
    <cellStyle name="Normal 63 2 12 2" xfId="37967"/>
    <cellStyle name="Normal 63 2 13" xfId="25526"/>
    <cellStyle name="Normal 63 2 2" xfId="484"/>
    <cellStyle name="Normal 63 2 2 10" xfId="13297"/>
    <cellStyle name="Normal 63 2 2 10 2" xfId="38172"/>
    <cellStyle name="Normal 63 2 2 11" xfId="25731"/>
    <cellStyle name="Normal 63 2 2 2" xfId="843"/>
    <cellStyle name="Normal 63 2 2 2 2" xfId="1592"/>
    <cellStyle name="Normal 63 2 2 2 2 2" xfId="9696"/>
    <cellStyle name="Normal 63 2 2 2 2 2 2" xfId="22139"/>
    <cellStyle name="Normal 63 2 2 2 2 2 2 2" xfId="47014"/>
    <cellStyle name="Normal 63 2 2 2 2 2 3" xfId="34581"/>
    <cellStyle name="Normal 63 2 2 2 2 3" xfId="4678"/>
    <cellStyle name="Normal 63 2 2 2 2 3 2" xfId="17132"/>
    <cellStyle name="Normal 63 2 2 2 2 3 2 2" xfId="42007"/>
    <cellStyle name="Normal 63 2 2 2 2 3 3" xfId="29574"/>
    <cellStyle name="Normal 63 2 2 2 2 4" xfId="14392"/>
    <cellStyle name="Normal 63 2 2 2 2 4 2" xfId="39267"/>
    <cellStyle name="Normal 63 2 2 2 2 5" xfId="26826"/>
    <cellStyle name="Normal 63 2 2 2 3" xfId="5737"/>
    <cellStyle name="Normal 63 2 2 2 3 2" xfId="10753"/>
    <cellStyle name="Normal 63 2 2 2 3 2 2" xfId="23196"/>
    <cellStyle name="Normal 63 2 2 2 3 2 2 2" xfId="48071"/>
    <cellStyle name="Normal 63 2 2 2 3 2 3" xfId="35638"/>
    <cellStyle name="Normal 63 2 2 2 3 3" xfId="18189"/>
    <cellStyle name="Normal 63 2 2 2 3 3 2" xfId="43064"/>
    <cellStyle name="Normal 63 2 2 2 3 4" xfId="30631"/>
    <cellStyle name="Normal 63 2 2 2 4" xfId="8812"/>
    <cellStyle name="Normal 63 2 2 2 4 2" xfId="21256"/>
    <cellStyle name="Normal 63 2 2 2 4 2 2" xfId="46131"/>
    <cellStyle name="Normal 63 2 2 2 4 3" xfId="33698"/>
    <cellStyle name="Normal 63 2 2 2 5" xfId="12207"/>
    <cellStyle name="Normal 63 2 2 2 5 2" xfId="24641"/>
    <cellStyle name="Normal 63 2 2 2 5 2 2" xfId="49516"/>
    <cellStyle name="Normal 63 2 2 2 5 3" xfId="37083"/>
    <cellStyle name="Normal 63 2 2 2 6" xfId="7289"/>
    <cellStyle name="Normal 63 2 2 2 6 2" xfId="19738"/>
    <cellStyle name="Normal 63 2 2 2 6 2 2" xfId="44613"/>
    <cellStyle name="Normal 63 2 2 2 6 3" xfId="32180"/>
    <cellStyle name="Normal 63 2 2 2 7" xfId="3743"/>
    <cellStyle name="Normal 63 2 2 2 7 2" xfId="16249"/>
    <cellStyle name="Normal 63 2 2 2 7 2 2" xfId="41124"/>
    <cellStyle name="Normal 63 2 2 2 7 3" xfId="28683"/>
    <cellStyle name="Normal 63 2 2 2 8" xfId="13644"/>
    <cellStyle name="Normal 63 2 2 2 8 2" xfId="38519"/>
    <cellStyle name="Normal 63 2 2 2 9" xfId="26078"/>
    <cellStyle name="Normal 63 2 2 3" xfId="1940"/>
    <cellStyle name="Normal 63 2 2 3 2" xfId="5026"/>
    <cellStyle name="Normal 63 2 2 3 2 2" xfId="10043"/>
    <cellStyle name="Normal 63 2 2 3 2 2 2" xfId="22486"/>
    <cellStyle name="Normal 63 2 2 3 2 2 2 2" xfId="47361"/>
    <cellStyle name="Normal 63 2 2 3 2 2 3" xfId="34928"/>
    <cellStyle name="Normal 63 2 2 3 2 3" xfId="17479"/>
    <cellStyle name="Normal 63 2 2 3 2 3 2" xfId="42354"/>
    <cellStyle name="Normal 63 2 2 3 2 4" xfId="29921"/>
    <cellStyle name="Normal 63 2 2 3 3" xfId="6086"/>
    <cellStyle name="Normal 63 2 2 3 3 2" xfId="11101"/>
    <cellStyle name="Normal 63 2 2 3 3 2 2" xfId="23544"/>
    <cellStyle name="Normal 63 2 2 3 3 2 2 2" xfId="48419"/>
    <cellStyle name="Normal 63 2 2 3 3 2 3" xfId="35986"/>
    <cellStyle name="Normal 63 2 2 3 3 3" xfId="18537"/>
    <cellStyle name="Normal 63 2 2 3 3 3 2" xfId="43412"/>
    <cellStyle name="Normal 63 2 2 3 3 4" xfId="30979"/>
    <cellStyle name="Normal 63 2 2 3 4" xfId="8450"/>
    <cellStyle name="Normal 63 2 2 3 4 2" xfId="20894"/>
    <cellStyle name="Normal 63 2 2 3 4 2 2" xfId="45769"/>
    <cellStyle name="Normal 63 2 2 3 4 3" xfId="33336"/>
    <cellStyle name="Normal 63 2 2 3 5" xfId="12555"/>
    <cellStyle name="Normal 63 2 2 3 5 2" xfId="24989"/>
    <cellStyle name="Normal 63 2 2 3 5 2 2" xfId="49864"/>
    <cellStyle name="Normal 63 2 2 3 5 3" xfId="37431"/>
    <cellStyle name="Normal 63 2 2 3 6" xfId="7637"/>
    <cellStyle name="Normal 63 2 2 3 6 2" xfId="20085"/>
    <cellStyle name="Normal 63 2 2 3 6 2 2" xfId="44960"/>
    <cellStyle name="Normal 63 2 2 3 6 3" xfId="32527"/>
    <cellStyle name="Normal 63 2 2 3 7" xfId="3381"/>
    <cellStyle name="Normal 63 2 2 3 7 2" xfId="15887"/>
    <cellStyle name="Normal 63 2 2 3 7 2 2" xfId="40762"/>
    <cellStyle name="Normal 63 2 2 3 7 3" xfId="28321"/>
    <cellStyle name="Normal 63 2 2 3 8" xfId="14740"/>
    <cellStyle name="Normal 63 2 2 3 8 2" xfId="39615"/>
    <cellStyle name="Normal 63 2 2 3 9" xfId="27174"/>
    <cellStyle name="Normal 63 2 2 4" xfId="2402"/>
    <cellStyle name="Normal 63 2 2 4 2" xfId="6424"/>
    <cellStyle name="Normal 63 2 2 4 2 2" xfId="11439"/>
    <cellStyle name="Normal 63 2 2 4 2 2 2" xfId="23882"/>
    <cellStyle name="Normal 63 2 2 4 2 2 2 2" xfId="48757"/>
    <cellStyle name="Normal 63 2 2 4 2 2 3" xfId="36324"/>
    <cellStyle name="Normal 63 2 2 4 2 3" xfId="18875"/>
    <cellStyle name="Normal 63 2 2 4 2 3 2" xfId="43750"/>
    <cellStyle name="Normal 63 2 2 4 2 4" xfId="31317"/>
    <cellStyle name="Normal 63 2 2 4 3" xfId="12893"/>
    <cellStyle name="Normal 63 2 2 4 3 2" xfId="25327"/>
    <cellStyle name="Normal 63 2 2 4 3 2 2" xfId="50202"/>
    <cellStyle name="Normal 63 2 2 4 3 3" xfId="37769"/>
    <cellStyle name="Normal 63 2 2 4 4" xfId="9334"/>
    <cellStyle name="Normal 63 2 2 4 4 2" xfId="21777"/>
    <cellStyle name="Normal 63 2 2 4 4 2 2" xfId="46652"/>
    <cellStyle name="Normal 63 2 2 4 4 3" xfId="34219"/>
    <cellStyle name="Normal 63 2 2 4 5" xfId="4316"/>
    <cellStyle name="Normal 63 2 2 4 5 2" xfId="16770"/>
    <cellStyle name="Normal 63 2 2 4 5 2 2" xfId="41645"/>
    <cellStyle name="Normal 63 2 2 4 5 3" xfId="29212"/>
    <cellStyle name="Normal 63 2 2 4 6" xfId="15078"/>
    <cellStyle name="Normal 63 2 2 4 6 2" xfId="39953"/>
    <cellStyle name="Normal 63 2 2 4 7" xfId="27512"/>
    <cellStyle name="Normal 63 2 2 5" xfId="1235"/>
    <cellStyle name="Normal 63 2 2 5 2" xfId="10396"/>
    <cellStyle name="Normal 63 2 2 5 2 2" xfId="22839"/>
    <cellStyle name="Normal 63 2 2 5 2 2 2" xfId="47714"/>
    <cellStyle name="Normal 63 2 2 5 2 3" xfId="35281"/>
    <cellStyle name="Normal 63 2 2 5 3" xfId="5380"/>
    <cellStyle name="Normal 63 2 2 5 3 2" xfId="17832"/>
    <cellStyle name="Normal 63 2 2 5 3 2 2" xfId="42707"/>
    <cellStyle name="Normal 63 2 2 5 3 3" xfId="30274"/>
    <cellStyle name="Normal 63 2 2 5 4" xfId="14035"/>
    <cellStyle name="Normal 63 2 2 5 4 2" xfId="38910"/>
    <cellStyle name="Normal 63 2 2 5 5" xfId="26469"/>
    <cellStyle name="Normal 63 2 2 6" xfId="7957"/>
    <cellStyle name="Normal 63 2 2 6 2" xfId="20403"/>
    <cellStyle name="Normal 63 2 2 6 2 2" xfId="45278"/>
    <cellStyle name="Normal 63 2 2 6 3" xfId="32845"/>
    <cellStyle name="Normal 63 2 2 7" xfId="11850"/>
    <cellStyle name="Normal 63 2 2 7 2" xfId="24284"/>
    <cellStyle name="Normal 63 2 2 7 2 2" xfId="49159"/>
    <cellStyle name="Normal 63 2 2 7 3" xfId="36726"/>
    <cellStyle name="Normal 63 2 2 8" xfId="6927"/>
    <cellStyle name="Normal 63 2 2 8 2" xfId="19376"/>
    <cellStyle name="Normal 63 2 2 8 2 2" xfId="44251"/>
    <cellStyle name="Normal 63 2 2 8 3" xfId="31818"/>
    <cellStyle name="Normal 63 2 2 9" xfId="2878"/>
    <cellStyle name="Normal 63 2 2 9 2" xfId="15396"/>
    <cellStyle name="Normal 63 2 2 9 2 2" xfId="40271"/>
    <cellStyle name="Normal 63 2 2 9 3" xfId="27830"/>
    <cellStyle name="Normal 63 2 2_Degree data" xfId="2560"/>
    <cellStyle name="Normal 63 2 3" xfId="632"/>
    <cellStyle name="Normal 63 2 3 2" xfId="1591"/>
    <cellStyle name="Normal 63 2 3 2 2" xfId="9129"/>
    <cellStyle name="Normal 63 2 3 2 2 2" xfId="21572"/>
    <cellStyle name="Normal 63 2 3 2 2 2 2" xfId="46447"/>
    <cellStyle name="Normal 63 2 3 2 2 3" xfId="34014"/>
    <cellStyle name="Normal 63 2 3 2 3" xfId="4111"/>
    <cellStyle name="Normal 63 2 3 2 3 2" xfId="16565"/>
    <cellStyle name="Normal 63 2 3 2 3 2 2" xfId="41440"/>
    <cellStyle name="Normal 63 2 3 2 3 3" xfId="29007"/>
    <cellStyle name="Normal 63 2 3 2 4" xfId="14391"/>
    <cellStyle name="Normal 63 2 3 2 4 2" xfId="39266"/>
    <cellStyle name="Normal 63 2 3 2 5" xfId="26825"/>
    <cellStyle name="Normal 63 2 3 3" xfId="5736"/>
    <cellStyle name="Normal 63 2 3 3 2" xfId="10752"/>
    <cellStyle name="Normal 63 2 3 3 2 2" xfId="23195"/>
    <cellStyle name="Normal 63 2 3 3 2 2 2" xfId="48070"/>
    <cellStyle name="Normal 63 2 3 3 2 3" xfId="35637"/>
    <cellStyle name="Normal 63 2 3 3 3" xfId="18188"/>
    <cellStyle name="Normal 63 2 3 3 3 2" xfId="43063"/>
    <cellStyle name="Normal 63 2 3 3 4" xfId="30630"/>
    <cellStyle name="Normal 63 2 3 4" xfId="8245"/>
    <cellStyle name="Normal 63 2 3 4 2" xfId="20689"/>
    <cellStyle name="Normal 63 2 3 4 2 2" xfId="45564"/>
    <cellStyle name="Normal 63 2 3 4 3" xfId="33131"/>
    <cellStyle name="Normal 63 2 3 5" xfId="12206"/>
    <cellStyle name="Normal 63 2 3 5 2" xfId="24640"/>
    <cellStyle name="Normal 63 2 3 5 2 2" xfId="49515"/>
    <cellStyle name="Normal 63 2 3 5 3" xfId="37082"/>
    <cellStyle name="Normal 63 2 3 6" xfId="6722"/>
    <cellStyle name="Normal 63 2 3 6 2" xfId="19171"/>
    <cellStyle name="Normal 63 2 3 6 2 2" xfId="44046"/>
    <cellStyle name="Normal 63 2 3 6 3" xfId="31613"/>
    <cellStyle name="Normal 63 2 3 7" xfId="3176"/>
    <cellStyle name="Normal 63 2 3 7 2" xfId="15682"/>
    <cellStyle name="Normal 63 2 3 7 2 2" xfId="40557"/>
    <cellStyle name="Normal 63 2 3 7 3" xfId="28116"/>
    <cellStyle name="Normal 63 2 3 8" xfId="13439"/>
    <cellStyle name="Normal 63 2 3 8 2" xfId="38314"/>
    <cellStyle name="Normal 63 2 3 9" xfId="25873"/>
    <cellStyle name="Normal 63 2 4" xfId="1939"/>
    <cellStyle name="Normal 63 2 4 2" xfId="4677"/>
    <cellStyle name="Normal 63 2 4 2 2" xfId="9695"/>
    <cellStyle name="Normal 63 2 4 2 2 2" xfId="22138"/>
    <cellStyle name="Normal 63 2 4 2 2 2 2" xfId="47013"/>
    <cellStyle name="Normal 63 2 4 2 2 3" xfId="34580"/>
    <cellStyle name="Normal 63 2 4 2 3" xfId="17131"/>
    <cellStyle name="Normal 63 2 4 2 3 2" xfId="42006"/>
    <cellStyle name="Normal 63 2 4 2 4" xfId="29573"/>
    <cellStyle name="Normal 63 2 4 3" xfId="6085"/>
    <cellStyle name="Normal 63 2 4 3 2" xfId="11100"/>
    <cellStyle name="Normal 63 2 4 3 2 2" xfId="23543"/>
    <cellStyle name="Normal 63 2 4 3 2 2 2" xfId="48418"/>
    <cellStyle name="Normal 63 2 4 3 2 3" xfId="35985"/>
    <cellStyle name="Normal 63 2 4 3 3" xfId="18536"/>
    <cellStyle name="Normal 63 2 4 3 3 2" xfId="43411"/>
    <cellStyle name="Normal 63 2 4 3 4" xfId="30978"/>
    <cellStyle name="Normal 63 2 4 4" xfId="8811"/>
    <cellStyle name="Normal 63 2 4 4 2" xfId="21255"/>
    <cellStyle name="Normal 63 2 4 4 2 2" xfId="46130"/>
    <cellStyle name="Normal 63 2 4 4 3" xfId="33697"/>
    <cellStyle name="Normal 63 2 4 5" xfId="12554"/>
    <cellStyle name="Normal 63 2 4 5 2" xfId="24988"/>
    <cellStyle name="Normal 63 2 4 5 2 2" xfId="49863"/>
    <cellStyle name="Normal 63 2 4 5 3" xfId="37430"/>
    <cellStyle name="Normal 63 2 4 6" xfId="7288"/>
    <cellStyle name="Normal 63 2 4 6 2" xfId="19737"/>
    <cellStyle name="Normal 63 2 4 6 2 2" xfId="44612"/>
    <cellStyle name="Normal 63 2 4 6 3" xfId="32179"/>
    <cellStyle name="Normal 63 2 4 7" xfId="3742"/>
    <cellStyle name="Normal 63 2 4 7 2" xfId="16248"/>
    <cellStyle name="Normal 63 2 4 7 2 2" xfId="41123"/>
    <cellStyle name="Normal 63 2 4 7 3" xfId="28682"/>
    <cellStyle name="Normal 63 2 4 8" xfId="14739"/>
    <cellStyle name="Normal 63 2 4 8 2" xfId="39614"/>
    <cellStyle name="Normal 63 2 4 9" xfId="27173"/>
    <cellStyle name="Normal 63 2 5" xfId="2188"/>
    <cellStyle name="Normal 63 2 5 2" xfId="4821"/>
    <cellStyle name="Normal 63 2 5 2 2" xfId="9838"/>
    <cellStyle name="Normal 63 2 5 2 2 2" xfId="22281"/>
    <cellStyle name="Normal 63 2 5 2 2 2 2" xfId="47156"/>
    <cellStyle name="Normal 63 2 5 2 2 3" xfId="34723"/>
    <cellStyle name="Normal 63 2 5 2 3" xfId="17274"/>
    <cellStyle name="Normal 63 2 5 2 3 2" xfId="42149"/>
    <cellStyle name="Normal 63 2 5 2 4" xfId="29716"/>
    <cellStyle name="Normal 63 2 5 3" xfId="6219"/>
    <cellStyle name="Normal 63 2 5 3 2" xfId="11234"/>
    <cellStyle name="Normal 63 2 5 3 2 2" xfId="23677"/>
    <cellStyle name="Normal 63 2 5 3 2 2 2" xfId="48552"/>
    <cellStyle name="Normal 63 2 5 3 2 3" xfId="36119"/>
    <cellStyle name="Normal 63 2 5 3 3" xfId="18670"/>
    <cellStyle name="Normal 63 2 5 3 3 2" xfId="43545"/>
    <cellStyle name="Normal 63 2 5 3 4" xfId="31112"/>
    <cellStyle name="Normal 63 2 5 4" xfId="8131"/>
    <cellStyle name="Normal 63 2 5 4 2" xfId="20577"/>
    <cellStyle name="Normal 63 2 5 4 2 2" xfId="45452"/>
    <cellStyle name="Normal 63 2 5 4 3" xfId="33019"/>
    <cellStyle name="Normal 63 2 5 5" xfId="12688"/>
    <cellStyle name="Normal 63 2 5 5 2" xfId="25122"/>
    <cellStyle name="Normal 63 2 5 5 2 2" xfId="49997"/>
    <cellStyle name="Normal 63 2 5 5 3" xfId="37564"/>
    <cellStyle name="Normal 63 2 5 6" xfId="7432"/>
    <cellStyle name="Normal 63 2 5 6 2" xfId="19880"/>
    <cellStyle name="Normal 63 2 5 6 2 2" xfId="44755"/>
    <cellStyle name="Normal 63 2 5 6 3" xfId="32322"/>
    <cellStyle name="Normal 63 2 5 7" xfId="3061"/>
    <cellStyle name="Normal 63 2 5 7 2" xfId="15570"/>
    <cellStyle name="Normal 63 2 5 7 2 2" xfId="40445"/>
    <cellStyle name="Normal 63 2 5 7 3" xfId="28004"/>
    <cellStyle name="Normal 63 2 5 8" xfId="14873"/>
    <cellStyle name="Normal 63 2 5 8 2" xfId="39748"/>
    <cellStyle name="Normal 63 2 5 9" xfId="27307"/>
    <cellStyle name="Normal 63 2 6" xfId="1030"/>
    <cellStyle name="Normal 63 2 6 2" xfId="9017"/>
    <cellStyle name="Normal 63 2 6 2 2" xfId="21460"/>
    <cellStyle name="Normal 63 2 6 2 2 2" xfId="46335"/>
    <cellStyle name="Normal 63 2 6 2 3" xfId="33902"/>
    <cellStyle name="Normal 63 2 6 3" xfId="3999"/>
    <cellStyle name="Normal 63 2 6 3 2" xfId="16453"/>
    <cellStyle name="Normal 63 2 6 3 2 2" xfId="41328"/>
    <cellStyle name="Normal 63 2 6 3 3" xfId="28895"/>
    <cellStyle name="Normal 63 2 6 4" xfId="13830"/>
    <cellStyle name="Normal 63 2 6 4 2" xfId="38705"/>
    <cellStyle name="Normal 63 2 6 5" xfId="26264"/>
    <cellStyle name="Normal 63 2 7" xfId="5175"/>
    <cellStyle name="Normal 63 2 7 2" xfId="10191"/>
    <cellStyle name="Normal 63 2 7 2 2" xfId="22634"/>
    <cellStyle name="Normal 63 2 7 2 2 2" xfId="47509"/>
    <cellStyle name="Normal 63 2 7 2 3" xfId="35076"/>
    <cellStyle name="Normal 63 2 7 3" xfId="17627"/>
    <cellStyle name="Normal 63 2 7 3 2" xfId="42502"/>
    <cellStyle name="Normal 63 2 7 4" xfId="30069"/>
    <cellStyle name="Normal 63 2 8" xfId="7752"/>
    <cellStyle name="Normal 63 2 8 2" xfId="20198"/>
    <cellStyle name="Normal 63 2 8 2 2" xfId="45073"/>
    <cellStyle name="Normal 63 2 8 3" xfId="32640"/>
    <cellStyle name="Normal 63 2 9" xfId="11645"/>
    <cellStyle name="Normal 63 2 9 2" xfId="24079"/>
    <cellStyle name="Normal 63 2 9 2 2" xfId="48954"/>
    <cellStyle name="Normal 63 2 9 3" xfId="36521"/>
    <cellStyle name="Normal 63 2_Degree data" xfId="2559"/>
    <cellStyle name="Normal 63 3" xfId="461"/>
    <cellStyle name="Normal 63 3 10" xfId="2855"/>
    <cellStyle name="Normal 63 3 10 2" xfId="15373"/>
    <cellStyle name="Normal 63 3 10 2 2" xfId="40248"/>
    <cellStyle name="Normal 63 3 10 3" xfId="27807"/>
    <cellStyle name="Normal 63 3 11" xfId="13274"/>
    <cellStyle name="Normal 63 3 11 2" xfId="38149"/>
    <cellStyle name="Normal 63 3 12" xfId="25708"/>
    <cellStyle name="Normal 63 3 2" xfId="820"/>
    <cellStyle name="Normal 63 3 2 2" xfId="1593"/>
    <cellStyle name="Normal 63 3 2 2 2" xfId="9311"/>
    <cellStyle name="Normal 63 3 2 2 2 2" xfId="21754"/>
    <cellStyle name="Normal 63 3 2 2 2 2 2" xfId="46629"/>
    <cellStyle name="Normal 63 3 2 2 2 3" xfId="34196"/>
    <cellStyle name="Normal 63 3 2 2 3" xfId="4293"/>
    <cellStyle name="Normal 63 3 2 2 3 2" xfId="16747"/>
    <cellStyle name="Normal 63 3 2 2 3 2 2" xfId="41622"/>
    <cellStyle name="Normal 63 3 2 2 3 3" xfId="29189"/>
    <cellStyle name="Normal 63 3 2 2 4" xfId="14393"/>
    <cellStyle name="Normal 63 3 2 2 4 2" xfId="39268"/>
    <cellStyle name="Normal 63 3 2 2 5" xfId="26827"/>
    <cellStyle name="Normal 63 3 2 3" xfId="5738"/>
    <cellStyle name="Normal 63 3 2 3 2" xfId="10754"/>
    <cellStyle name="Normal 63 3 2 3 2 2" xfId="23197"/>
    <cellStyle name="Normal 63 3 2 3 2 2 2" xfId="48072"/>
    <cellStyle name="Normal 63 3 2 3 2 3" xfId="35639"/>
    <cellStyle name="Normal 63 3 2 3 3" xfId="18190"/>
    <cellStyle name="Normal 63 3 2 3 3 2" xfId="43065"/>
    <cellStyle name="Normal 63 3 2 3 4" xfId="30632"/>
    <cellStyle name="Normal 63 3 2 4" xfId="8427"/>
    <cellStyle name="Normal 63 3 2 4 2" xfId="20871"/>
    <cellStyle name="Normal 63 3 2 4 2 2" xfId="45746"/>
    <cellStyle name="Normal 63 3 2 4 3" xfId="33313"/>
    <cellStyle name="Normal 63 3 2 5" xfId="12208"/>
    <cellStyle name="Normal 63 3 2 5 2" xfId="24642"/>
    <cellStyle name="Normal 63 3 2 5 2 2" xfId="49517"/>
    <cellStyle name="Normal 63 3 2 5 3" xfId="37084"/>
    <cellStyle name="Normal 63 3 2 6" xfId="6904"/>
    <cellStyle name="Normal 63 3 2 6 2" xfId="19353"/>
    <cellStyle name="Normal 63 3 2 6 2 2" xfId="44228"/>
    <cellStyle name="Normal 63 3 2 6 3" xfId="31795"/>
    <cellStyle name="Normal 63 3 2 7" xfId="3358"/>
    <cellStyle name="Normal 63 3 2 7 2" xfId="15864"/>
    <cellStyle name="Normal 63 3 2 7 2 2" xfId="40739"/>
    <cellStyle name="Normal 63 3 2 7 3" xfId="28298"/>
    <cellStyle name="Normal 63 3 2 8" xfId="13621"/>
    <cellStyle name="Normal 63 3 2 8 2" xfId="38496"/>
    <cellStyle name="Normal 63 3 2 9" xfId="26055"/>
    <cellStyle name="Normal 63 3 3" xfId="1941"/>
    <cellStyle name="Normal 63 3 3 2" xfId="4679"/>
    <cellStyle name="Normal 63 3 3 2 2" xfId="9697"/>
    <cellStyle name="Normal 63 3 3 2 2 2" xfId="22140"/>
    <cellStyle name="Normal 63 3 3 2 2 2 2" xfId="47015"/>
    <cellStyle name="Normal 63 3 3 2 2 3" xfId="34582"/>
    <cellStyle name="Normal 63 3 3 2 3" xfId="17133"/>
    <cellStyle name="Normal 63 3 3 2 3 2" xfId="42008"/>
    <cellStyle name="Normal 63 3 3 2 4" xfId="29575"/>
    <cellStyle name="Normal 63 3 3 3" xfId="6087"/>
    <cellStyle name="Normal 63 3 3 3 2" xfId="11102"/>
    <cellStyle name="Normal 63 3 3 3 2 2" xfId="23545"/>
    <cellStyle name="Normal 63 3 3 3 2 2 2" xfId="48420"/>
    <cellStyle name="Normal 63 3 3 3 2 3" xfId="35987"/>
    <cellStyle name="Normal 63 3 3 3 3" xfId="18538"/>
    <cellStyle name="Normal 63 3 3 3 3 2" xfId="43413"/>
    <cellStyle name="Normal 63 3 3 3 4" xfId="30980"/>
    <cellStyle name="Normal 63 3 3 4" xfId="8813"/>
    <cellStyle name="Normal 63 3 3 4 2" xfId="21257"/>
    <cellStyle name="Normal 63 3 3 4 2 2" xfId="46132"/>
    <cellStyle name="Normal 63 3 3 4 3" xfId="33699"/>
    <cellStyle name="Normal 63 3 3 5" xfId="12556"/>
    <cellStyle name="Normal 63 3 3 5 2" xfId="24990"/>
    <cellStyle name="Normal 63 3 3 5 2 2" xfId="49865"/>
    <cellStyle name="Normal 63 3 3 5 3" xfId="37432"/>
    <cellStyle name="Normal 63 3 3 6" xfId="7290"/>
    <cellStyle name="Normal 63 3 3 6 2" xfId="19739"/>
    <cellStyle name="Normal 63 3 3 6 2 2" xfId="44614"/>
    <cellStyle name="Normal 63 3 3 6 3" xfId="32181"/>
    <cellStyle name="Normal 63 3 3 7" xfId="3744"/>
    <cellStyle name="Normal 63 3 3 7 2" xfId="16250"/>
    <cellStyle name="Normal 63 3 3 7 2 2" xfId="41125"/>
    <cellStyle name="Normal 63 3 3 7 3" xfId="28684"/>
    <cellStyle name="Normal 63 3 3 8" xfId="14741"/>
    <cellStyle name="Normal 63 3 3 8 2" xfId="39616"/>
    <cellStyle name="Normal 63 3 3 9" xfId="27175"/>
    <cellStyle name="Normal 63 3 4" xfId="2379"/>
    <cellStyle name="Normal 63 3 4 2" xfId="5003"/>
    <cellStyle name="Normal 63 3 4 2 2" xfId="10020"/>
    <cellStyle name="Normal 63 3 4 2 2 2" xfId="22463"/>
    <cellStyle name="Normal 63 3 4 2 2 2 2" xfId="47338"/>
    <cellStyle name="Normal 63 3 4 2 2 3" xfId="34905"/>
    <cellStyle name="Normal 63 3 4 2 3" xfId="17456"/>
    <cellStyle name="Normal 63 3 4 2 3 2" xfId="42331"/>
    <cellStyle name="Normal 63 3 4 2 4" xfId="29898"/>
    <cellStyle name="Normal 63 3 4 3" xfId="6401"/>
    <cellStyle name="Normal 63 3 4 3 2" xfId="11416"/>
    <cellStyle name="Normal 63 3 4 3 2 2" xfId="23859"/>
    <cellStyle name="Normal 63 3 4 3 2 2 2" xfId="48734"/>
    <cellStyle name="Normal 63 3 4 3 2 3" xfId="36301"/>
    <cellStyle name="Normal 63 3 4 3 3" xfId="18852"/>
    <cellStyle name="Normal 63 3 4 3 3 2" xfId="43727"/>
    <cellStyle name="Normal 63 3 4 3 4" xfId="31294"/>
    <cellStyle name="Normal 63 3 4 4" xfId="8108"/>
    <cellStyle name="Normal 63 3 4 4 2" xfId="20554"/>
    <cellStyle name="Normal 63 3 4 4 2 2" xfId="45429"/>
    <cellStyle name="Normal 63 3 4 4 3" xfId="32996"/>
    <cellStyle name="Normal 63 3 4 5" xfId="12870"/>
    <cellStyle name="Normal 63 3 4 5 2" xfId="25304"/>
    <cellStyle name="Normal 63 3 4 5 2 2" xfId="50179"/>
    <cellStyle name="Normal 63 3 4 5 3" xfId="37746"/>
    <cellStyle name="Normal 63 3 4 6" xfId="7614"/>
    <cellStyle name="Normal 63 3 4 6 2" xfId="20062"/>
    <cellStyle name="Normal 63 3 4 6 2 2" xfId="44937"/>
    <cellStyle name="Normal 63 3 4 6 3" xfId="32504"/>
    <cellStyle name="Normal 63 3 4 7" xfId="3038"/>
    <cellStyle name="Normal 63 3 4 7 2" xfId="15547"/>
    <cellStyle name="Normal 63 3 4 7 2 2" xfId="40422"/>
    <cellStyle name="Normal 63 3 4 7 3" xfId="27981"/>
    <cellStyle name="Normal 63 3 4 8" xfId="15055"/>
    <cellStyle name="Normal 63 3 4 8 2" xfId="39930"/>
    <cellStyle name="Normal 63 3 4 9" xfId="27489"/>
    <cellStyle name="Normal 63 3 5" xfId="1212"/>
    <cellStyle name="Normal 63 3 5 2" xfId="8994"/>
    <cellStyle name="Normal 63 3 5 2 2" xfId="21437"/>
    <cellStyle name="Normal 63 3 5 2 2 2" xfId="46312"/>
    <cellStyle name="Normal 63 3 5 2 3" xfId="33879"/>
    <cellStyle name="Normal 63 3 5 3" xfId="3976"/>
    <cellStyle name="Normal 63 3 5 3 2" xfId="16430"/>
    <cellStyle name="Normal 63 3 5 3 2 2" xfId="41305"/>
    <cellStyle name="Normal 63 3 5 3 3" xfId="28872"/>
    <cellStyle name="Normal 63 3 5 4" xfId="14012"/>
    <cellStyle name="Normal 63 3 5 4 2" xfId="38887"/>
    <cellStyle name="Normal 63 3 5 5" xfId="26446"/>
    <cellStyle name="Normal 63 3 6" xfId="5357"/>
    <cellStyle name="Normal 63 3 6 2" xfId="10373"/>
    <cellStyle name="Normal 63 3 6 2 2" xfId="22816"/>
    <cellStyle name="Normal 63 3 6 2 2 2" xfId="47691"/>
    <cellStyle name="Normal 63 3 6 2 3" xfId="35258"/>
    <cellStyle name="Normal 63 3 6 3" xfId="17809"/>
    <cellStyle name="Normal 63 3 6 3 2" xfId="42684"/>
    <cellStyle name="Normal 63 3 6 4" xfId="30251"/>
    <cellStyle name="Normal 63 3 7" xfId="7934"/>
    <cellStyle name="Normal 63 3 7 2" xfId="20380"/>
    <cellStyle name="Normal 63 3 7 2 2" xfId="45255"/>
    <cellStyle name="Normal 63 3 7 3" xfId="32822"/>
    <cellStyle name="Normal 63 3 8" xfId="11827"/>
    <cellStyle name="Normal 63 3 8 2" xfId="24261"/>
    <cellStyle name="Normal 63 3 8 2 2" xfId="49136"/>
    <cellStyle name="Normal 63 3 8 3" xfId="36703"/>
    <cellStyle name="Normal 63 3 9" xfId="6587"/>
    <cellStyle name="Normal 63 3 9 2" xfId="19036"/>
    <cellStyle name="Normal 63 3 9 2 2" xfId="43911"/>
    <cellStyle name="Normal 63 3 9 3" xfId="31478"/>
    <cellStyle name="Normal 63 3_Degree data" xfId="2561"/>
    <cellStyle name="Normal 63 4" xfId="376"/>
    <cellStyle name="Normal 63 4 10" xfId="13192"/>
    <cellStyle name="Normal 63 4 10 2" xfId="38067"/>
    <cellStyle name="Normal 63 4 11" xfId="25626"/>
    <cellStyle name="Normal 63 4 2" xfId="736"/>
    <cellStyle name="Normal 63 4 2 2" xfId="1594"/>
    <cellStyle name="Normal 63 4 2 2 2" xfId="9698"/>
    <cellStyle name="Normal 63 4 2 2 2 2" xfId="22141"/>
    <cellStyle name="Normal 63 4 2 2 2 2 2" xfId="47016"/>
    <cellStyle name="Normal 63 4 2 2 2 3" xfId="34583"/>
    <cellStyle name="Normal 63 4 2 2 3" xfId="4680"/>
    <cellStyle name="Normal 63 4 2 2 3 2" xfId="17134"/>
    <cellStyle name="Normal 63 4 2 2 3 2 2" xfId="42009"/>
    <cellStyle name="Normal 63 4 2 2 3 3" xfId="29576"/>
    <cellStyle name="Normal 63 4 2 2 4" xfId="14394"/>
    <cellStyle name="Normal 63 4 2 2 4 2" xfId="39269"/>
    <cellStyle name="Normal 63 4 2 2 5" xfId="26828"/>
    <cellStyle name="Normal 63 4 2 3" xfId="5739"/>
    <cellStyle name="Normal 63 4 2 3 2" xfId="10755"/>
    <cellStyle name="Normal 63 4 2 3 2 2" xfId="23198"/>
    <cellStyle name="Normal 63 4 2 3 2 2 2" xfId="48073"/>
    <cellStyle name="Normal 63 4 2 3 2 3" xfId="35640"/>
    <cellStyle name="Normal 63 4 2 3 3" xfId="18191"/>
    <cellStyle name="Normal 63 4 2 3 3 2" xfId="43066"/>
    <cellStyle name="Normal 63 4 2 3 4" xfId="30633"/>
    <cellStyle name="Normal 63 4 2 4" xfId="8814"/>
    <cellStyle name="Normal 63 4 2 4 2" xfId="21258"/>
    <cellStyle name="Normal 63 4 2 4 2 2" xfId="46133"/>
    <cellStyle name="Normal 63 4 2 4 3" xfId="33700"/>
    <cellStyle name="Normal 63 4 2 5" xfId="12209"/>
    <cellStyle name="Normal 63 4 2 5 2" xfId="24643"/>
    <cellStyle name="Normal 63 4 2 5 2 2" xfId="49518"/>
    <cellStyle name="Normal 63 4 2 5 3" xfId="37085"/>
    <cellStyle name="Normal 63 4 2 6" xfId="7291"/>
    <cellStyle name="Normal 63 4 2 6 2" xfId="19740"/>
    <cellStyle name="Normal 63 4 2 6 2 2" xfId="44615"/>
    <cellStyle name="Normal 63 4 2 6 3" xfId="32182"/>
    <cellStyle name="Normal 63 4 2 7" xfId="3745"/>
    <cellStyle name="Normal 63 4 2 7 2" xfId="16251"/>
    <cellStyle name="Normal 63 4 2 7 2 2" xfId="41126"/>
    <cellStyle name="Normal 63 4 2 7 3" xfId="28685"/>
    <cellStyle name="Normal 63 4 2 8" xfId="13539"/>
    <cellStyle name="Normal 63 4 2 8 2" xfId="38414"/>
    <cellStyle name="Normal 63 4 2 9" xfId="25973"/>
    <cellStyle name="Normal 63 4 3" xfId="1942"/>
    <cellStyle name="Normal 63 4 3 2" xfId="4921"/>
    <cellStyle name="Normal 63 4 3 2 2" xfId="9938"/>
    <cellStyle name="Normal 63 4 3 2 2 2" xfId="22381"/>
    <cellStyle name="Normal 63 4 3 2 2 2 2" xfId="47256"/>
    <cellStyle name="Normal 63 4 3 2 2 3" xfId="34823"/>
    <cellStyle name="Normal 63 4 3 2 3" xfId="17374"/>
    <cellStyle name="Normal 63 4 3 2 3 2" xfId="42249"/>
    <cellStyle name="Normal 63 4 3 2 4" xfId="29816"/>
    <cellStyle name="Normal 63 4 3 3" xfId="6088"/>
    <cellStyle name="Normal 63 4 3 3 2" xfId="11103"/>
    <cellStyle name="Normal 63 4 3 3 2 2" xfId="23546"/>
    <cellStyle name="Normal 63 4 3 3 2 2 2" xfId="48421"/>
    <cellStyle name="Normal 63 4 3 3 2 3" xfId="35988"/>
    <cellStyle name="Normal 63 4 3 3 3" xfId="18539"/>
    <cellStyle name="Normal 63 4 3 3 3 2" xfId="43414"/>
    <cellStyle name="Normal 63 4 3 3 4" xfId="30981"/>
    <cellStyle name="Normal 63 4 3 4" xfId="8345"/>
    <cellStyle name="Normal 63 4 3 4 2" xfId="20789"/>
    <cellStyle name="Normal 63 4 3 4 2 2" xfId="45664"/>
    <cellStyle name="Normal 63 4 3 4 3" xfId="33231"/>
    <cellStyle name="Normal 63 4 3 5" xfId="12557"/>
    <cellStyle name="Normal 63 4 3 5 2" xfId="24991"/>
    <cellStyle name="Normal 63 4 3 5 2 2" xfId="49866"/>
    <cellStyle name="Normal 63 4 3 5 3" xfId="37433"/>
    <cellStyle name="Normal 63 4 3 6" xfId="7532"/>
    <cellStyle name="Normal 63 4 3 6 2" xfId="19980"/>
    <cellStyle name="Normal 63 4 3 6 2 2" xfId="44855"/>
    <cellStyle name="Normal 63 4 3 6 3" xfId="32422"/>
    <cellStyle name="Normal 63 4 3 7" xfId="3276"/>
    <cellStyle name="Normal 63 4 3 7 2" xfId="15782"/>
    <cellStyle name="Normal 63 4 3 7 2 2" xfId="40657"/>
    <cellStyle name="Normal 63 4 3 7 3" xfId="28216"/>
    <cellStyle name="Normal 63 4 3 8" xfId="14742"/>
    <cellStyle name="Normal 63 4 3 8 2" xfId="39617"/>
    <cellStyle name="Normal 63 4 3 9" xfId="27176"/>
    <cellStyle name="Normal 63 4 4" xfId="2294"/>
    <cellStyle name="Normal 63 4 4 2" xfId="6319"/>
    <cellStyle name="Normal 63 4 4 2 2" xfId="11334"/>
    <cellStyle name="Normal 63 4 4 2 2 2" xfId="23777"/>
    <cellStyle name="Normal 63 4 4 2 2 2 2" xfId="48652"/>
    <cellStyle name="Normal 63 4 4 2 2 3" xfId="36219"/>
    <cellStyle name="Normal 63 4 4 2 3" xfId="18770"/>
    <cellStyle name="Normal 63 4 4 2 3 2" xfId="43645"/>
    <cellStyle name="Normal 63 4 4 2 4" xfId="31212"/>
    <cellStyle name="Normal 63 4 4 3" xfId="12788"/>
    <cellStyle name="Normal 63 4 4 3 2" xfId="25222"/>
    <cellStyle name="Normal 63 4 4 3 2 2" xfId="50097"/>
    <cellStyle name="Normal 63 4 4 3 3" xfId="37664"/>
    <cellStyle name="Normal 63 4 4 4" xfId="9229"/>
    <cellStyle name="Normal 63 4 4 4 2" xfId="21672"/>
    <cellStyle name="Normal 63 4 4 4 2 2" xfId="46547"/>
    <cellStyle name="Normal 63 4 4 4 3" xfId="34114"/>
    <cellStyle name="Normal 63 4 4 5" xfId="4211"/>
    <cellStyle name="Normal 63 4 4 5 2" xfId="16665"/>
    <cellStyle name="Normal 63 4 4 5 2 2" xfId="41540"/>
    <cellStyle name="Normal 63 4 4 5 3" xfId="29107"/>
    <cellStyle name="Normal 63 4 4 6" xfId="14973"/>
    <cellStyle name="Normal 63 4 4 6 2" xfId="39848"/>
    <cellStyle name="Normal 63 4 4 7" xfId="27407"/>
    <cellStyle name="Normal 63 4 5" xfId="1130"/>
    <cellStyle name="Normal 63 4 5 2" xfId="10291"/>
    <cellStyle name="Normal 63 4 5 2 2" xfId="22734"/>
    <cellStyle name="Normal 63 4 5 2 2 2" xfId="47609"/>
    <cellStyle name="Normal 63 4 5 2 3" xfId="35176"/>
    <cellStyle name="Normal 63 4 5 3" xfId="5275"/>
    <cellStyle name="Normal 63 4 5 3 2" xfId="17727"/>
    <cellStyle name="Normal 63 4 5 3 2 2" xfId="42602"/>
    <cellStyle name="Normal 63 4 5 3 3" xfId="30169"/>
    <cellStyle name="Normal 63 4 5 4" xfId="13930"/>
    <cellStyle name="Normal 63 4 5 4 2" xfId="38805"/>
    <cellStyle name="Normal 63 4 5 5" xfId="26364"/>
    <cellStyle name="Normal 63 4 6" xfId="7852"/>
    <cellStyle name="Normal 63 4 6 2" xfId="20298"/>
    <cellStyle name="Normal 63 4 6 2 2" xfId="45173"/>
    <cellStyle name="Normal 63 4 6 3" xfId="32740"/>
    <cellStyle name="Normal 63 4 7" xfId="11745"/>
    <cellStyle name="Normal 63 4 7 2" xfId="24179"/>
    <cellStyle name="Normal 63 4 7 2 2" xfId="49054"/>
    <cellStyle name="Normal 63 4 7 3" xfId="36621"/>
    <cellStyle name="Normal 63 4 8" xfId="6822"/>
    <cellStyle name="Normal 63 4 8 2" xfId="19271"/>
    <cellStyle name="Normal 63 4 8 2 2" xfId="44146"/>
    <cellStyle name="Normal 63 4 8 3" xfId="31713"/>
    <cellStyle name="Normal 63 4 9" xfId="2773"/>
    <cellStyle name="Normal 63 4 9 2" xfId="15291"/>
    <cellStyle name="Normal 63 4 9 2 2" xfId="40166"/>
    <cellStyle name="Normal 63 4 9 3" xfId="27725"/>
    <cellStyle name="Normal 63 4_Degree data" xfId="2562"/>
    <cellStyle name="Normal 63 5" xfId="594"/>
    <cellStyle name="Normal 63 5 2" xfId="1590"/>
    <cellStyle name="Normal 63 5 2 2" xfId="9093"/>
    <cellStyle name="Normal 63 5 2 2 2" xfId="21536"/>
    <cellStyle name="Normal 63 5 2 2 2 2" xfId="46411"/>
    <cellStyle name="Normal 63 5 2 2 3" xfId="33978"/>
    <cellStyle name="Normal 63 5 2 3" xfId="4075"/>
    <cellStyle name="Normal 63 5 2 3 2" xfId="16529"/>
    <cellStyle name="Normal 63 5 2 3 2 2" xfId="41404"/>
    <cellStyle name="Normal 63 5 2 3 3" xfId="28971"/>
    <cellStyle name="Normal 63 5 2 4" xfId="14390"/>
    <cellStyle name="Normal 63 5 2 4 2" xfId="39265"/>
    <cellStyle name="Normal 63 5 2 5" xfId="26824"/>
    <cellStyle name="Normal 63 5 3" xfId="5735"/>
    <cellStyle name="Normal 63 5 3 2" xfId="10751"/>
    <cellStyle name="Normal 63 5 3 2 2" xfId="23194"/>
    <cellStyle name="Normal 63 5 3 2 2 2" xfId="48069"/>
    <cellStyle name="Normal 63 5 3 2 3" xfId="35636"/>
    <cellStyle name="Normal 63 5 3 3" xfId="18187"/>
    <cellStyle name="Normal 63 5 3 3 2" xfId="43062"/>
    <cellStyle name="Normal 63 5 3 4" xfId="30629"/>
    <cellStyle name="Normal 63 5 4" xfId="8209"/>
    <cellStyle name="Normal 63 5 4 2" xfId="20653"/>
    <cellStyle name="Normal 63 5 4 2 2" xfId="45528"/>
    <cellStyle name="Normal 63 5 4 3" xfId="33095"/>
    <cellStyle name="Normal 63 5 5" xfId="12205"/>
    <cellStyle name="Normal 63 5 5 2" xfId="24639"/>
    <cellStyle name="Normal 63 5 5 2 2" xfId="49514"/>
    <cellStyle name="Normal 63 5 5 3" xfId="37081"/>
    <cellStyle name="Normal 63 5 6" xfId="6686"/>
    <cellStyle name="Normal 63 5 6 2" xfId="19135"/>
    <cellStyle name="Normal 63 5 6 2 2" xfId="44010"/>
    <cellStyle name="Normal 63 5 6 3" xfId="31577"/>
    <cellStyle name="Normal 63 5 7" xfId="3140"/>
    <cellStyle name="Normal 63 5 7 2" xfId="15646"/>
    <cellStyle name="Normal 63 5 7 2 2" xfId="40521"/>
    <cellStyle name="Normal 63 5 7 3" xfId="28080"/>
    <cellStyle name="Normal 63 5 8" xfId="13403"/>
    <cellStyle name="Normal 63 5 8 2" xfId="38278"/>
    <cellStyle name="Normal 63 5 9" xfId="25837"/>
    <cellStyle name="Normal 63 6" xfId="1938"/>
    <cellStyle name="Normal 63 6 2" xfId="4676"/>
    <cellStyle name="Normal 63 6 2 2" xfId="9694"/>
    <cellStyle name="Normal 63 6 2 2 2" xfId="22137"/>
    <cellStyle name="Normal 63 6 2 2 2 2" xfId="47012"/>
    <cellStyle name="Normal 63 6 2 2 3" xfId="34579"/>
    <cellStyle name="Normal 63 6 2 3" xfId="17130"/>
    <cellStyle name="Normal 63 6 2 3 2" xfId="42005"/>
    <cellStyle name="Normal 63 6 2 4" xfId="29572"/>
    <cellStyle name="Normal 63 6 3" xfId="6084"/>
    <cellStyle name="Normal 63 6 3 2" xfId="11099"/>
    <cellStyle name="Normal 63 6 3 2 2" xfId="23542"/>
    <cellStyle name="Normal 63 6 3 2 2 2" xfId="48417"/>
    <cellStyle name="Normal 63 6 3 2 3" xfId="35984"/>
    <cellStyle name="Normal 63 6 3 3" xfId="18535"/>
    <cellStyle name="Normal 63 6 3 3 2" xfId="43410"/>
    <cellStyle name="Normal 63 6 3 4" xfId="30977"/>
    <cellStyle name="Normal 63 6 4" xfId="8810"/>
    <cellStyle name="Normal 63 6 4 2" xfId="21254"/>
    <cellStyle name="Normal 63 6 4 2 2" xfId="46129"/>
    <cellStyle name="Normal 63 6 4 3" xfId="33696"/>
    <cellStyle name="Normal 63 6 5" xfId="12553"/>
    <cellStyle name="Normal 63 6 5 2" xfId="24987"/>
    <cellStyle name="Normal 63 6 5 2 2" xfId="49862"/>
    <cellStyle name="Normal 63 6 5 3" xfId="37429"/>
    <cellStyle name="Normal 63 6 6" xfId="7287"/>
    <cellStyle name="Normal 63 6 6 2" xfId="19736"/>
    <cellStyle name="Normal 63 6 6 2 2" xfId="44611"/>
    <cellStyle name="Normal 63 6 6 3" xfId="32178"/>
    <cellStyle name="Normal 63 6 7" xfId="3741"/>
    <cellStyle name="Normal 63 6 7 2" xfId="16247"/>
    <cellStyle name="Normal 63 6 7 2 2" xfId="41122"/>
    <cellStyle name="Normal 63 6 7 3" xfId="28681"/>
    <cellStyle name="Normal 63 6 8" xfId="14738"/>
    <cellStyle name="Normal 63 6 8 2" xfId="39613"/>
    <cellStyle name="Normal 63 6 9" xfId="27172"/>
    <cellStyle name="Normal 63 7" xfId="2147"/>
    <cellStyle name="Normal 63 7 2" xfId="4785"/>
    <cellStyle name="Normal 63 7 2 2" xfId="9802"/>
    <cellStyle name="Normal 63 7 2 2 2" xfId="22245"/>
    <cellStyle name="Normal 63 7 2 2 2 2" xfId="47120"/>
    <cellStyle name="Normal 63 7 2 2 3" xfId="34687"/>
    <cellStyle name="Normal 63 7 2 3" xfId="17238"/>
    <cellStyle name="Normal 63 7 2 3 2" xfId="42113"/>
    <cellStyle name="Normal 63 7 2 4" xfId="29680"/>
    <cellStyle name="Normal 63 7 3" xfId="6183"/>
    <cellStyle name="Normal 63 7 3 2" xfId="11198"/>
    <cellStyle name="Normal 63 7 3 2 2" xfId="23641"/>
    <cellStyle name="Normal 63 7 3 2 2 2" xfId="48516"/>
    <cellStyle name="Normal 63 7 3 2 3" xfId="36083"/>
    <cellStyle name="Normal 63 7 3 3" xfId="18634"/>
    <cellStyle name="Normal 63 7 3 3 2" xfId="43509"/>
    <cellStyle name="Normal 63 7 3 4" xfId="31076"/>
    <cellStyle name="Normal 63 7 4" xfId="8025"/>
    <cellStyle name="Normal 63 7 4 2" xfId="20471"/>
    <cellStyle name="Normal 63 7 4 2 2" xfId="45346"/>
    <cellStyle name="Normal 63 7 4 3" xfId="32913"/>
    <cellStyle name="Normal 63 7 5" xfId="12652"/>
    <cellStyle name="Normal 63 7 5 2" xfId="25086"/>
    <cellStyle name="Normal 63 7 5 2 2" xfId="49961"/>
    <cellStyle name="Normal 63 7 5 3" xfId="37528"/>
    <cellStyle name="Normal 63 7 6" xfId="7396"/>
    <cellStyle name="Normal 63 7 6 2" xfId="19844"/>
    <cellStyle name="Normal 63 7 6 2 2" xfId="44719"/>
    <cellStyle name="Normal 63 7 6 3" xfId="32286"/>
    <cellStyle name="Normal 63 7 7" xfId="2949"/>
    <cellStyle name="Normal 63 7 7 2" xfId="15464"/>
    <cellStyle name="Normal 63 7 7 2 2" xfId="40339"/>
    <cellStyle name="Normal 63 7 7 3" xfId="27898"/>
    <cellStyle name="Normal 63 7 8" xfId="14837"/>
    <cellStyle name="Normal 63 7 8 2" xfId="39712"/>
    <cellStyle name="Normal 63 7 9" xfId="27271"/>
    <cellStyle name="Normal 63 8" xfId="994"/>
    <cellStyle name="Normal 63 8 2" xfId="8912"/>
    <cellStyle name="Normal 63 8 2 2" xfId="21355"/>
    <cellStyle name="Normal 63 8 2 2 2" xfId="46230"/>
    <cellStyle name="Normal 63 8 2 3" xfId="33797"/>
    <cellStyle name="Normal 63 8 3" xfId="3894"/>
    <cellStyle name="Normal 63 8 3 2" xfId="16348"/>
    <cellStyle name="Normal 63 8 3 2 2" xfId="41223"/>
    <cellStyle name="Normal 63 8 3 3" xfId="28790"/>
    <cellStyle name="Normal 63 8 4" xfId="13794"/>
    <cellStyle name="Normal 63 8 4 2" xfId="38669"/>
    <cellStyle name="Normal 63 8 5" xfId="26228"/>
    <cellStyle name="Normal 63 9" xfId="5137"/>
    <cellStyle name="Normal 63 9 2" xfId="10153"/>
    <cellStyle name="Normal 63 9 2 2" xfId="22596"/>
    <cellStyle name="Normal 63 9 2 2 2" xfId="47471"/>
    <cellStyle name="Normal 63 9 2 3" xfId="35038"/>
    <cellStyle name="Normal 63 9 3" xfId="17589"/>
    <cellStyle name="Normal 63 9 3 2" xfId="42464"/>
    <cellStyle name="Normal 63 9 4" xfId="30031"/>
    <cellStyle name="Normal 63_Degree data" xfId="2558"/>
    <cellStyle name="Normal 64" xfId="277"/>
    <cellStyle name="Normal 64 2" xfId="639"/>
    <cellStyle name="Normal 64 3" xfId="2956"/>
    <cellStyle name="Normal 64_Degree data" xfId="2563"/>
    <cellStyle name="Normal 65" xfId="279"/>
    <cellStyle name="Normal 65 2" xfId="641"/>
    <cellStyle name="Normal 65 3" xfId="2958"/>
    <cellStyle name="Normal 65_Degree data" xfId="2564"/>
    <cellStyle name="Normal 66" xfId="278"/>
    <cellStyle name="Normal 66 2" xfId="640"/>
    <cellStyle name="Normal 66 3" xfId="2957"/>
    <cellStyle name="Normal 66_Degree data" xfId="2565"/>
    <cellStyle name="Normal 67" xfId="311"/>
    <cellStyle name="Normal 67 2" xfId="672"/>
    <cellStyle name="Normal 67 3" xfId="2990"/>
    <cellStyle name="Normal 67_Degree data" xfId="2566"/>
    <cellStyle name="Normal 68" xfId="413"/>
    <cellStyle name="Normal 68 2" xfId="773"/>
    <cellStyle name="Normal 68 3" xfId="2991"/>
    <cellStyle name="Normal 68_Degree data" xfId="2567"/>
    <cellStyle name="Normal 69" xfId="442"/>
    <cellStyle name="Normal 69 2" xfId="802"/>
    <cellStyle name="Normal 69 3" xfId="3020"/>
    <cellStyle name="Normal 69_Degree data" xfId="2568"/>
    <cellStyle name="Normal 7" xfId="84"/>
    <cellStyle name="Normal 7 10" xfId="542"/>
    <cellStyle name="Normal 7 10 2" xfId="1595"/>
    <cellStyle name="Normal 7 10 2 2" xfId="9699"/>
    <cellStyle name="Normal 7 10 2 2 2" xfId="22142"/>
    <cellStyle name="Normal 7 10 2 2 2 2" xfId="47017"/>
    <cellStyle name="Normal 7 10 2 2 3" xfId="34584"/>
    <cellStyle name="Normal 7 10 2 3" xfId="4681"/>
    <cellStyle name="Normal 7 10 2 3 2" xfId="17135"/>
    <cellStyle name="Normal 7 10 2 3 2 2" xfId="42010"/>
    <cellStyle name="Normal 7 10 2 3 3" xfId="29577"/>
    <cellStyle name="Normal 7 10 2 4" xfId="14395"/>
    <cellStyle name="Normal 7 10 2 4 2" xfId="39270"/>
    <cellStyle name="Normal 7 10 2 5" xfId="26829"/>
    <cellStyle name="Normal 7 10 3" xfId="5741"/>
    <cellStyle name="Normal 7 10 3 2" xfId="10756"/>
    <cellStyle name="Normal 7 10 3 2 2" xfId="23199"/>
    <cellStyle name="Normal 7 10 3 2 2 2" xfId="48074"/>
    <cellStyle name="Normal 7 10 3 2 3" xfId="35641"/>
    <cellStyle name="Normal 7 10 3 3" xfId="18192"/>
    <cellStyle name="Normal 7 10 3 3 2" xfId="43067"/>
    <cellStyle name="Normal 7 10 3 4" xfId="30634"/>
    <cellStyle name="Normal 7 10 4" xfId="8815"/>
    <cellStyle name="Normal 7 10 4 2" xfId="21259"/>
    <cellStyle name="Normal 7 10 4 2 2" xfId="46134"/>
    <cellStyle name="Normal 7 10 4 3" xfId="33701"/>
    <cellStyle name="Normal 7 10 5" xfId="12210"/>
    <cellStyle name="Normal 7 10 5 2" xfId="24644"/>
    <cellStyle name="Normal 7 10 5 2 2" xfId="49519"/>
    <cellStyle name="Normal 7 10 5 3" xfId="37086"/>
    <cellStyle name="Normal 7 10 6" xfId="7292"/>
    <cellStyle name="Normal 7 10 6 2" xfId="19741"/>
    <cellStyle name="Normal 7 10 6 2 2" xfId="44616"/>
    <cellStyle name="Normal 7 10 6 3" xfId="32183"/>
    <cellStyle name="Normal 7 10 7" xfId="3746"/>
    <cellStyle name="Normal 7 10 7 2" xfId="16252"/>
    <cellStyle name="Normal 7 10 7 2 2" xfId="41127"/>
    <cellStyle name="Normal 7 10 7 3" xfId="28686"/>
    <cellStyle name="Normal 7 10 8" xfId="13352"/>
    <cellStyle name="Normal 7 10 8 2" xfId="38227"/>
    <cellStyle name="Normal 7 10 9" xfId="25786"/>
    <cellStyle name="Normal 7 11" xfId="1943"/>
    <cellStyle name="Normal 7 11 2" xfId="4734"/>
    <cellStyle name="Normal 7 11 2 2" xfId="9751"/>
    <cellStyle name="Normal 7 11 2 2 2" xfId="22194"/>
    <cellStyle name="Normal 7 11 2 2 2 2" xfId="47069"/>
    <cellStyle name="Normal 7 11 2 2 3" xfId="34636"/>
    <cellStyle name="Normal 7 11 2 3" xfId="17187"/>
    <cellStyle name="Normal 7 11 2 3 2" xfId="42062"/>
    <cellStyle name="Normal 7 11 2 4" xfId="29629"/>
    <cellStyle name="Normal 7 11 3" xfId="6089"/>
    <cellStyle name="Normal 7 11 3 2" xfId="11104"/>
    <cellStyle name="Normal 7 11 3 2 2" xfId="23547"/>
    <cellStyle name="Normal 7 11 3 2 2 2" xfId="48422"/>
    <cellStyle name="Normal 7 11 3 2 3" xfId="35989"/>
    <cellStyle name="Normal 7 11 3 3" xfId="18540"/>
    <cellStyle name="Normal 7 11 3 3 2" xfId="43415"/>
    <cellStyle name="Normal 7 11 3 4" xfId="30982"/>
    <cellStyle name="Normal 7 11 4" xfId="8009"/>
    <cellStyle name="Normal 7 11 4 2" xfId="20455"/>
    <cellStyle name="Normal 7 11 4 2 2" xfId="45330"/>
    <cellStyle name="Normal 7 11 4 3" xfId="32897"/>
    <cellStyle name="Normal 7 11 5" xfId="12558"/>
    <cellStyle name="Normal 7 11 5 2" xfId="24992"/>
    <cellStyle name="Normal 7 11 5 2 2" xfId="49867"/>
    <cellStyle name="Normal 7 11 5 3" xfId="37434"/>
    <cellStyle name="Normal 7 11 6" xfId="7345"/>
    <cellStyle name="Normal 7 11 6 2" xfId="19793"/>
    <cellStyle name="Normal 7 11 6 2 2" xfId="44668"/>
    <cellStyle name="Normal 7 11 6 3" xfId="32235"/>
    <cellStyle name="Normal 7 11 7" xfId="2930"/>
    <cellStyle name="Normal 7 11 7 2" xfId="15448"/>
    <cellStyle name="Normal 7 11 7 2 2" xfId="40323"/>
    <cellStyle name="Normal 7 11 7 3" xfId="27882"/>
    <cellStyle name="Normal 7 11 8" xfId="14743"/>
    <cellStyle name="Normal 7 11 8 2" xfId="39618"/>
    <cellStyle name="Normal 7 11 9" xfId="27177"/>
    <cellStyle name="Normal 7 12" xfId="2054"/>
    <cellStyle name="Normal 7 12 2" xfId="6132"/>
    <cellStyle name="Normal 7 12 2 2" xfId="11147"/>
    <cellStyle name="Normal 7 12 2 2 2" xfId="23590"/>
    <cellStyle name="Normal 7 12 2 2 2 2" xfId="48465"/>
    <cellStyle name="Normal 7 12 2 2 3" xfId="36032"/>
    <cellStyle name="Normal 7 12 2 3" xfId="18583"/>
    <cellStyle name="Normal 7 12 2 3 2" xfId="43458"/>
    <cellStyle name="Normal 7 12 2 4" xfId="31025"/>
    <cellStyle name="Normal 7 12 3" xfId="12601"/>
    <cellStyle name="Normal 7 12 3 2" xfId="25035"/>
    <cellStyle name="Normal 7 12 3 2 2" xfId="49910"/>
    <cellStyle name="Normal 7 12 3 3" xfId="37477"/>
    <cellStyle name="Normal 7 12 4" xfId="8895"/>
    <cellStyle name="Normal 7 12 4 2" xfId="21338"/>
    <cellStyle name="Normal 7 12 4 2 2" xfId="46213"/>
    <cellStyle name="Normal 7 12 4 3" xfId="33780"/>
    <cellStyle name="Normal 7 12 5" xfId="3877"/>
    <cellStyle name="Normal 7 12 5 2" xfId="16331"/>
    <cellStyle name="Normal 7 12 5 2 2" xfId="41206"/>
    <cellStyle name="Normal 7 12 5 3" xfId="28773"/>
    <cellStyle name="Normal 7 12 6" xfId="14786"/>
    <cellStyle name="Normal 7 12 6 2" xfId="39661"/>
    <cellStyle name="Normal 7 12 7" xfId="27220"/>
    <cellStyle name="Normal 7 13" xfId="943"/>
    <cellStyle name="Normal 7 13 2" xfId="11558"/>
    <cellStyle name="Normal 7 13 2 2" xfId="23992"/>
    <cellStyle name="Normal 7 13 2 2 2" xfId="48867"/>
    <cellStyle name="Normal 7 13 2 3" xfId="36434"/>
    <cellStyle name="Normal 7 13 3" xfId="10102"/>
    <cellStyle name="Normal 7 13 3 2" xfId="22545"/>
    <cellStyle name="Normal 7 13 3 2 2" xfId="47420"/>
    <cellStyle name="Normal 7 13 3 3" xfId="34987"/>
    <cellStyle name="Normal 7 13 4" xfId="5086"/>
    <cellStyle name="Normal 7 13 4 2" xfId="17538"/>
    <cellStyle name="Normal 7 13 4 2 2" xfId="42413"/>
    <cellStyle name="Normal 7 13 4 3" xfId="29980"/>
    <cellStyle name="Normal 7 13 5" xfId="13743"/>
    <cellStyle name="Normal 7 13 5 2" xfId="38618"/>
    <cellStyle name="Normal 7 13 6" xfId="26177"/>
    <cellStyle name="Normal 7 14" xfId="903"/>
    <cellStyle name="Normal 7 14 2" xfId="7697"/>
    <cellStyle name="Normal 7 14 2 2" xfId="20143"/>
    <cellStyle name="Normal 7 14 2 2 2" xfId="45018"/>
    <cellStyle name="Normal 7 14 2 3" xfId="32585"/>
    <cellStyle name="Normal 7 14 3" xfId="13703"/>
    <cellStyle name="Normal 7 14 3 2" xfId="38578"/>
    <cellStyle name="Normal 7 14 4" xfId="26137"/>
    <cellStyle name="Normal 7 15" xfId="11518"/>
    <cellStyle name="Normal 7 15 2" xfId="23952"/>
    <cellStyle name="Normal 7 15 2 2" xfId="48827"/>
    <cellStyle name="Normal 7 15 3" xfId="36394"/>
    <cellStyle name="Normal 7 16" xfId="6489"/>
    <cellStyle name="Normal 7 16 2" xfId="18938"/>
    <cellStyle name="Normal 7 16 2 2" xfId="43813"/>
    <cellStyle name="Normal 7 16 3" xfId="31380"/>
    <cellStyle name="Normal 7 17" xfId="2616"/>
    <cellStyle name="Normal 7 17 2" xfId="15136"/>
    <cellStyle name="Normal 7 17 2 2" xfId="40011"/>
    <cellStyle name="Normal 7 17 3" xfId="27570"/>
    <cellStyle name="Normal 7 18" xfId="12951"/>
    <cellStyle name="Normal 7 18 2" xfId="37826"/>
    <cellStyle name="Normal 7 19" xfId="25385"/>
    <cellStyle name="Normal 7 2" xfId="131"/>
    <cellStyle name="Normal 7 2 10" xfId="955"/>
    <cellStyle name="Normal 7 2 10 2" xfId="11570"/>
    <cellStyle name="Normal 7 2 10 2 2" xfId="24004"/>
    <cellStyle name="Normal 7 2 10 2 2 2" xfId="48879"/>
    <cellStyle name="Normal 7 2 10 2 3" xfId="36446"/>
    <cellStyle name="Normal 7 2 10 3" xfId="10114"/>
    <cellStyle name="Normal 7 2 10 3 2" xfId="22557"/>
    <cellStyle name="Normal 7 2 10 3 2 2" xfId="47432"/>
    <cellStyle name="Normal 7 2 10 3 3" xfId="34999"/>
    <cellStyle name="Normal 7 2 10 4" xfId="5098"/>
    <cellStyle name="Normal 7 2 10 4 2" xfId="17550"/>
    <cellStyle name="Normal 7 2 10 4 2 2" xfId="42425"/>
    <cellStyle name="Normal 7 2 10 4 3" xfId="29992"/>
    <cellStyle name="Normal 7 2 10 5" xfId="13755"/>
    <cellStyle name="Normal 7 2 10 5 2" xfId="38630"/>
    <cellStyle name="Normal 7 2 10 6" xfId="26189"/>
    <cellStyle name="Normal 7 2 11" xfId="925"/>
    <cellStyle name="Normal 7 2 11 2" xfId="7722"/>
    <cellStyle name="Normal 7 2 11 2 2" xfId="20168"/>
    <cellStyle name="Normal 7 2 11 2 2 2" xfId="45043"/>
    <cellStyle name="Normal 7 2 11 2 3" xfId="32610"/>
    <cellStyle name="Normal 7 2 11 3" xfId="13725"/>
    <cellStyle name="Normal 7 2 11 3 2" xfId="38600"/>
    <cellStyle name="Normal 7 2 11 4" xfId="26159"/>
    <cellStyle name="Normal 7 2 12" xfId="11540"/>
    <cellStyle name="Normal 7 2 12 2" xfId="23974"/>
    <cellStyle name="Normal 7 2 12 2 2" xfId="48849"/>
    <cellStyle name="Normal 7 2 12 3" xfId="36416"/>
    <cellStyle name="Normal 7 2 13" xfId="6502"/>
    <cellStyle name="Normal 7 2 13 2" xfId="18951"/>
    <cellStyle name="Normal 7 2 13 2 2" xfId="43826"/>
    <cellStyle name="Normal 7 2 13 3" xfId="31393"/>
    <cellStyle name="Normal 7 2 14" xfId="2643"/>
    <cellStyle name="Normal 7 2 14 2" xfId="15161"/>
    <cellStyle name="Normal 7 2 14 2 2" xfId="40036"/>
    <cellStyle name="Normal 7 2 14 3" xfId="27595"/>
    <cellStyle name="Normal 7 2 15" xfId="12963"/>
    <cellStyle name="Normal 7 2 15 2" xfId="37838"/>
    <cellStyle name="Normal 7 2 16" xfId="25397"/>
    <cellStyle name="Normal 7 2 2" xfId="157"/>
    <cellStyle name="Normal 7 2 2 10" xfId="11672"/>
    <cellStyle name="Normal 7 2 2 10 2" xfId="24106"/>
    <cellStyle name="Normal 7 2 2 10 2 2" xfId="48981"/>
    <cellStyle name="Normal 7 2 2 10 3" xfId="36548"/>
    <cellStyle name="Normal 7 2 2 11" xfId="6532"/>
    <cellStyle name="Normal 7 2 2 11 2" xfId="18981"/>
    <cellStyle name="Normal 7 2 2 11 2 2" xfId="43856"/>
    <cellStyle name="Normal 7 2 2 11 3" xfId="31423"/>
    <cellStyle name="Normal 7 2 2 12" xfId="2700"/>
    <cellStyle name="Normal 7 2 2 12 2" xfId="15218"/>
    <cellStyle name="Normal 7 2 2 12 2 2" xfId="40093"/>
    <cellStyle name="Normal 7 2 2 12 3" xfId="27652"/>
    <cellStyle name="Normal 7 2 2 13" xfId="12987"/>
    <cellStyle name="Normal 7 2 2 13 2" xfId="37862"/>
    <cellStyle name="Normal 7 2 2 14" xfId="25421"/>
    <cellStyle name="Normal 7 2 2 2" xfId="510"/>
    <cellStyle name="Normal 7 2 2 2 10" xfId="2904"/>
    <cellStyle name="Normal 7 2 2 2 10 2" xfId="15422"/>
    <cellStyle name="Normal 7 2 2 2 10 2 2" xfId="40297"/>
    <cellStyle name="Normal 7 2 2 2 10 3" xfId="27856"/>
    <cellStyle name="Normal 7 2 2 2 11" xfId="13323"/>
    <cellStyle name="Normal 7 2 2 2 11 2" xfId="38198"/>
    <cellStyle name="Normal 7 2 2 2 12" xfId="25757"/>
    <cellStyle name="Normal 7 2 2 2 2" xfId="869"/>
    <cellStyle name="Normal 7 2 2 2 2 2" xfId="1598"/>
    <cellStyle name="Normal 7 2 2 2 2 2 2" xfId="9360"/>
    <cellStyle name="Normal 7 2 2 2 2 2 2 2" xfId="21803"/>
    <cellStyle name="Normal 7 2 2 2 2 2 2 2 2" xfId="46678"/>
    <cellStyle name="Normal 7 2 2 2 2 2 2 3" xfId="34245"/>
    <cellStyle name="Normal 7 2 2 2 2 2 3" xfId="4342"/>
    <cellStyle name="Normal 7 2 2 2 2 2 3 2" xfId="16796"/>
    <cellStyle name="Normal 7 2 2 2 2 2 3 2 2" xfId="41671"/>
    <cellStyle name="Normal 7 2 2 2 2 2 3 3" xfId="29238"/>
    <cellStyle name="Normal 7 2 2 2 2 2 4" xfId="14398"/>
    <cellStyle name="Normal 7 2 2 2 2 2 4 2" xfId="39273"/>
    <cellStyle name="Normal 7 2 2 2 2 2 5" xfId="26832"/>
    <cellStyle name="Normal 7 2 2 2 2 3" xfId="5744"/>
    <cellStyle name="Normal 7 2 2 2 2 3 2" xfId="10759"/>
    <cellStyle name="Normal 7 2 2 2 2 3 2 2" xfId="23202"/>
    <cellStyle name="Normal 7 2 2 2 2 3 2 2 2" xfId="48077"/>
    <cellStyle name="Normal 7 2 2 2 2 3 2 3" xfId="35644"/>
    <cellStyle name="Normal 7 2 2 2 2 3 3" xfId="18195"/>
    <cellStyle name="Normal 7 2 2 2 2 3 3 2" xfId="43070"/>
    <cellStyle name="Normal 7 2 2 2 2 3 4" xfId="30637"/>
    <cellStyle name="Normal 7 2 2 2 2 4" xfId="8476"/>
    <cellStyle name="Normal 7 2 2 2 2 4 2" xfId="20920"/>
    <cellStyle name="Normal 7 2 2 2 2 4 2 2" xfId="45795"/>
    <cellStyle name="Normal 7 2 2 2 2 4 3" xfId="33362"/>
    <cellStyle name="Normal 7 2 2 2 2 5" xfId="12213"/>
    <cellStyle name="Normal 7 2 2 2 2 5 2" xfId="24647"/>
    <cellStyle name="Normal 7 2 2 2 2 5 2 2" xfId="49522"/>
    <cellStyle name="Normal 7 2 2 2 2 5 3" xfId="37089"/>
    <cellStyle name="Normal 7 2 2 2 2 6" xfId="6953"/>
    <cellStyle name="Normal 7 2 2 2 2 6 2" xfId="19402"/>
    <cellStyle name="Normal 7 2 2 2 2 6 2 2" xfId="44277"/>
    <cellStyle name="Normal 7 2 2 2 2 6 3" xfId="31844"/>
    <cellStyle name="Normal 7 2 2 2 2 7" xfId="3407"/>
    <cellStyle name="Normal 7 2 2 2 2 7 2" xfId="15913"/>
    <cellStyle name="Normal 7 2 2 2 2 7 2 2" xfId="40788"/>
    <cellStyle name="Normal 7 2 2 2 2 7 3" xfId="28347"/>
    <cellStyle name="Normal 7 2 2 2 2 8" xfId="13670"/>
    <cellStyle name="Normal 7 2 2 2 2 8 2" xfId="38545"/>
    <cellStyle name="Normal 7 2 2 2 2 9" xfId="26104"/>
    <cellStyle name="Normal 7 2 2 2 3" xfId="1946"/>
    <cellStyle name="Normal 7 2 2 2 3 2" xfId="4684"/>
    <cellStyle name="Normal 7 2 2 2 3 2 2" xfId="9702"/>
    <cellStyle name="Normal 7 2 2 2 3 2 2 2" xfId="22145"/>
    <cellStyle name="Normal 7 2 2 2 3 2 2 2 2" xfId="47020"/>
    <cellStyle name="Normal 7 2 2 2 3 2 2 3" xfId="34587"/>
    <cellStyle name="Normal 7 2 2 2 3 2 3" xfId="17138"/>
    <cellStyle name="Normal 7 2 2 2 3 2 3 2" xfId="42013"/>
    <cellStyle name="Normal 7 2 2 2 3 2 4" xfId="29580"/>
    <cellStyle name="Normal 7 2 2 2 3 3" xfId="6092"/>
    <cellStyle name="Normal 7 2 2 2 3 3 2" xfId="11107"/>
    <cellStyle name="Normal 7 2 2 2 3 3 2 2" xfId="23550"/>
    <cellStyle name="Normal 7 2 2 2 3 3 2 2 2" xfId="48425"/>
    <cellStyle name="Normal 7 2 2 2 3 3 2 3" xfId="35992"/>
    <cellStyle name="Normal 7 2 2 2 3 3 3" xfId="18543"/>
    <cellStyle name="Normal 7 2 2 2 3 3 3 2" xfId="43418"/>
    <cellStyle name="Normal 7 2 2 2 3 3 4" xfId="30985"/>
    <cellStyle name="Normal 7 2 2 2 3 4" xfId="8818"/>
    <cellStyle name="Normal 7 2 2 2 3 4 2" xfId="21262"/>
    <cellStyle name="Normal 7 2 2 2 3 4 2 2" xfId="46137"/>
    <cellStyle name="Normal 7 2 2 2 3 4 3" xfId="33704"/>
    <cellStyle name="Normal 7 2 2 2 3 5" xfId="12561"/>
    <cellStyle name="Normal 7 2 2 2 3 5 2" xfId="24995"/>
    <cellStyle name="Normal 7 2 2 2 3 5 2 2" xfId="49870"/>
    <cellStyle name="Normal 7 2 2 2 3 5 3" xfId="37437"/>
    <cellStyle name="Normal 7 2 2 2 3 6" xfId="7295"/>
    <cellStyle name="Normal 7 2 2 2 3 6 2" xfId="19744"/>
    <cellStyle name="Normal 7 2 2 2 3 6 2 2" xfId="44619"/>
    <cellStyle name="Normal 7 2 2 2 3 6 3" xfId="32186"/>
    <cellStyle name="Normal 7 2 2 2 3 7" xfId="3749"/>
    <cellStyle name="Normal 7 2 2 2 3 7 2" xfId="16255"/>
    <cellStyle name="Normal 7 2 2 2 3 7 2 2" xfId="41130"/>
    <cellStyle name="Normal 7 2 2 2 3 7 3" xfId="28689"/>
    <cellStyle name="Normal 7 2 2 2 3 8" xfId="14746"/>
    <cellStyle name="Normal 7 2 2 2 3 8 2" xfId="39621"/>
    <cellStyle name="Normal 7 2 2 2 3 9" xfId="27180"/>
    <cellStyle name="Normal 7 2 2 2 4" xfId="2428"/>
    <cellStyle name="Normal 7 2 2 2 4 2" xfId="5052"/>
    <cellStyle name="Normal 7 2 2 2 4 2 2" xfId="10069"/>
    <cellStyle name="Normal 7 2 2 2 4 2 2 2" xfId="22512"/>
    <cellStyle name="Normal 7 2 2 2 4 2 2 2 2" xfId="47387"/>
    <cellStyle name="Normal 7 2 2 2 4 2 2 3" xfId="34954"/>
    <cellStyle name="Normal 7 2 2 2 4 2 3" xfId="17505"/>
    <cellStyle name="Normal 7 2 2 2 4 2 3 2" xfId="42380"/>
    <cellStyle name="Normal 7 2 2 2 4 2 4" xfId="29947"/>
    <cellStyle name="Normal 7 2 2 2 4 3" xfId="6450"/>
    <cellStyle name="Normal 7 2 2 2 4 3 2" xfId="11465"/>
    <cellStyle name="Normal 7 2 2 2 4 3 2 2" xfId="23908"/>
    <cellStyle name="Normal 7 2 2 2 4 3 2 2 2" xfId="48783"/>
    <cellStyle name="Normal 7 2 2 2 4 3 2 3" xfId="36350"/>
    <cellStyle name="Normal 7 2 2 2 4 3 3" xfId="18901"/>
    <cellStyle name="Normal 7 2 2 2 4 3 3 2" xfId="43776"/>
    <cellStyle name="Normal 7 2 2 2 4 3 4" xfId="31343"/>
    <cellStyle name="Normal 7 2 2 2 4 4" xfId="8157"/>
    <cellStyle name="Normal 7 2 2 2 4 4 2" xfId="20603"/>
    <cellStyle name="Normal 7 2 2 2 4 4 2 2" xfId="45478"/>
    <cellStyle name="Normal 7 2 2 2 4 4 3" xfId="33045"/>
    <cellStyle name="Normal 7 2 2 2 4 5" xfId="12919"/>
    <cellStyle name="Normal 7 2 2 2 4 5 2" xfId="25353"/>
    <cellStyle name="Normal 7 2 2 2 4 5 2 2" xfId="50228"/>
    <cellStyle name="Normal 7 2 2 2 4 5 3" xfId="37795"/>
    <cellStyle name="Normal 7 2 2 2 4 6" xfId="7663"/>
    <cellStyle name="Normal 7 2 2 2 4 6 2" xfId="20111"/>
    <cellStyle name="Normal 7 2 2 2 4 6 2 2" xfId="44986"/>
    <cellStyle name="Normal 7 2 2 2 4 6 3" xfId="32553"/>
    <cellStyle name="Normal 7 2 2 2 4 7" xfId="3087"/>
    <cellStyle name="Normal 7 2 2 2 4 7 2" xfId="15596"/>
    <cellStyle name="Normal 7 2 2 2 4 7 2 2" xfId="40471"/>
    <cellStyle name="Normal 7 2 2 2 4 7 3" xfId="28030"/>
    <cellStyle name="Normal 7 2 2 2 4 8" xfId="15104"/>
    <cellStyle name="Normal 7 2 2 2 4 8 2" xfId="39979"/>
    <cellStyle name="Normal 7 2 2 2 4 9" xfId="27538"/>
    <cellStyle name="Normal 7 2 2 2 5" xfId="1261"/>
    <cellStyle name="Normal 7 2 2 2 5 2" xfId="9043"/>
    <cellStyle name="Normal 7 2 2 2 5 2 2" xfId="21486"/>
    <cellStyle name="Normal 7 2 2 2 5 2 2 2" xfId="46361"/>
    <cellStyle name="Normal 7 2 2 2 5 2 3" xfId="33928"/>
    <cellStyle name="Normal 7 2 2 2 5 3" xfId="4025"/>
    <cellStyle name="Normal 7 2 2 2 5 3 2" xfId="16479"/>
    <cellStyle name="Normal 7 2 2 2 5 3 2 2" xfId="41354"/>
    <cellStyle name="Normal 7 2 2 2 5 3 3" xfId="28921"/>
    <cellStyle name="Normal 7 2 2 2 5 4" xfId="14061"/>
    <cellStyle name="Normal 7 2 2 2 5 4 2" xfId="38936"/>
    <cellStyle name="Normal 7 2 2 2 5 5" xfId="26495"/>
    <cellStyle name="Normal 7 2 2 2 6" xfId="5406"/>
    <cellStyle name="Normal 7 2 2 2 6 2" xfId="10422"/>
    <cellStyle name="Normal 7 2 2 2 6 2 2" xfId="22865"/>
    <cellStyle name="Normal 7 2 2 2 6 2 2 2" xfId="47740"/>
    <cellStyle name="Normal 7 2 2 2 6 2 3" xfId="35307"/>
    <cellStyle name="Normal 7 2 2 2 6 3" xfId="17858"/>
    <cellStyle name="Normal 7 2 2 2 6 3 2" xfId="42733"/>
    <cellStyle name="Normal 7 2 2 2 6 4" xfId="30300"/>
    <cellStyle name="Normal 7 2 2 2 7" xfId="7983"/>
    <cellStyle name="Normal 7 2 2 2 7 2" xfId="20429"/>
    <cellStyle name="Normal 7 2 2 2 7 2 2" xfId="45304"/>
    <cellStyle name="Normal 7 2 2 2 7 3" xfId="32871"/>
    <cellStyle name="Normal 7 2 2 2 8" xfId="11876"/>
    <cellStyle name="Normal 7 2 2 2 8 2" xfId="24310"/>
    <cellStyle name="Normal 7 2 2 2 8 2 2" xfId="49185"/>
    <cellStyle name="Normal 7 2 2 2 8 3" xfId="36752"/>
    <cellStyle name="Normal 7 2 2 2 9" xfId="6636"/>
    <cellStyle name="Normal 7 2 2 2 9 2" xfId="19085"/>
    <cellStyle name="Normal 7 2 2 2 9 2 2" xfId="43960"/>
    <cellStyle name="Normal 7 2 2 2 9 3" xfId="31527"/>
    <cellStyle name="Normal 7 2 2 2_Degree data" xfId="2572"/>
    <cellStyle name="Normal 7 2 2 3" xfId="403"/>
    <cellStyle name="Normal 7 2 2 3 10" xfId="13219"/>
    <cellStyle name="Normal 7 2 2 3 10 2" xfId="38094"/>
    <cellStyle name="Normal 7 2 2 3 11" xfId="25653"/>
    <cellStyle name="Normal 7 2 2 3 2" xfId="763"/>
    <cellStyle name="Normal 7 2 2 3 2 2" xfId="1599"/>
    <cellStyle name="Normal 7 2 2 3 2 2 2" xfId="9703"/>
    <cellStyle name="Normal 7 2 2 3 2 2 2 2" xfId="22146"/>
    <cellStyle name="Normal 7 2 2 3 2 2 2 2 2" xfId="47021"/>
    <cellStyle name="Normal 7 2 2 3 2 2 2 3" xfId="34588"/>
    <cellStyle name="Normal 7 2 2 3 2 2 3" xfId="4685"/>
    <cellStyle name="Normal 7 2 2 3 2 2 3 2" xfId="17139"/>
    <cellStyle name="Normal 7 2 2 3 2 2 3 2 2" xfId="42014"/>
    <cellStyle name="Normal 7 2 2 3 2 2 3 3" xfId="29581"/>
    <cellStyle name="Normal 7 2 2 3 2 2 4" xfId="14399"/>
    <cellStyle name="Normal 7 2 2 3 2 2 4 2" xfId="39274"/>
    <cellStyle name="Normal 7 2 2 3 2 2 5" xfId="26833"/>
    <cellStyle name="Normal 7 2 2 3 2 3" xfId="5745"/>
    <cellStyle name="Normal 7 2 2 3 2 3 2" xfId="10760"/>
    <cellStyle name="Normal 7 2 2 3 2 3 2 2" xfId="23203"/>
    <cellStyle name="Normal 7 2 2 3 2 3 2 2 2" xfId="48078"/>
    <cellStyle name="Normal 7 2 2 3 2 3 2 3" xfId="35645"/>
    <cellStyle name="Normal 7 2 2 3 2 3 3" xfId="18196"/>
    <cellStyle name="Normal 7 2 2 3 2 3 3 2" xfId="43071"/>
    <cellStyle name="Normal 7 2 2 3 2 3 4" xfId="30638"/>
    <cellStyle name="Normal 7 2 2 3 2 4" xfId="8819"/>
    <cellStyle name="Normal 7 2 2 3 2 4 2" xfId="21263"/>
    <cellStyle name="Normal 7 2 2 3 2 4 2 2" xfId="46138"/>
    <cellStyle name="Normal 7 2 2 3 2 4 3" xfId="33705"/>
    <cellStyle name="Normal 7 2 2 3 2 5" xfId="12214"/>
    <cellStyle name="Normal 7 2 2 3 2 5 2" xfId="24648"/>
    <cellStyle name="Normal 7 2 2 3 2 5 2 2" xfId="49523"/>
    <cellStyle name="Normal 7 2 2 3 2 5 3" xfId="37090"/>
    <cellStyle name="Normal 7 2 2 3 2 6" xfId="7296"/>
    <cellStyle name="Normal 7 2 2 3 2 6 2" xfId="19745"/>
    <cellStyle name="Normal 7 2 2 3 2 6 2 2" xfId="44620"/>
    <cellStyle name="Normal 7 2 2 3 2 6 3" xfId="32187"/>
    <cellStyle name="Normal 7 2 2 3 2 7" xfId="3750"/>
    <cellStyle name="Normal 7 2 2 3 2 7 2" xfId="16256"/>
    <cellStyle name="Normal 7 2 2 3 2 7 2 2" xfId="41131"/>
    <cellStyle name="Normal 7 2 2 3 2 7 3" xfId="28690"/>
    <cellStyle name="Normal 7 2 2 3 2 8" xfId="13566"/>
    <cellStyle name="Normal 7 2 2 3 2 8 2" xfId="38441"/>
    <cellStyle name="Normal 7 2 2 3 2 9" xfId="26000"/>
    <cellStyle name="Normal 7 2 2 3 3" xfId="1947"/>
    <cellStyle name="Normal 7 2 2 3 3 2" xfId="4948"/>
    <cellStyle name="Normal 7 2 2 3 3 2 2" xfId="9965"/>
    <cellStyle name="Normal 7 2 2 3 3 2 2 2" xfId="22408"/>
    <cellStyle name="Normal 7 2 2 3 3 2 2 2 2" xfId="47283"/>
    <cellStyle name="Normal 7 2 2 3 3 2 2 3" xfId="34850"/>
    <cellStyle name="Normal 7 2 2 3 3 2 3" xfId="17401"/>
    <cellStyle name="Normal 7 2 2 3 3 2 3 2" xfId="42276"/>
    <cellStyle name="Normal 7 2 2 3 3 2 4" xfId="29843"/>
    <cellStyle name="Normal 7 2 2 3 3 3" xfId="6093"/>
    <cellStyle name="Normal 7 2 2 3 3 3 2" xfId="11108"/>
    <cellStyle name="Normal 7 2 2 3 3 3 2 2" xfId="23551"/>
    <cellStyle name="Normal 7 2 2 3 3 3 2 2 2" xfId="48426"/>
    <cellStyle name="Normal 7 2 2 3 3 3 2 3" xfId="35993"/>
    <cellStyle name="Normal 7 2 2 3 3 3 3" xfId="18544"/>
    <cellStyle name="Normal 7 2 2 3 3 3 3 2" xfId="43419"/>
    <cellStyle name="Normal 7 2 2 3 3 3 4" xfId="30986"/>
    <cellStyle name="Normal 7 2 2 3 3 4" xfId="8372"/>
    <cellStyle name="Normal 7 2 2 3 3 4 2" xfId="20816"/>
    <cellStyle name="Normal 7 2 2 3 3 4 2 2" xfId="45691"/>
    <cellStyle name="Normal 7 2 2 3 3 4 3" xfId="33258"/>
    <cellStyle name="Normal 7 2 2 3 3 5" xfId="12562"/>
    <cellStyle name="Normal 7 2 2 3 3 5 2" xfId="24996"/>
    <cellStyle name="Normal 7 2 2 3 3 5 2 2" xfId="49871"/>
    <cellStyle name="Normal 7 2 2 3 3 5 3" xfId="37438"/>
    <cellStyle name="Normal 7 2 2 3 3 6" xfId="7559"/>
    <cellStyle name="Normal 7 2 2 3 3 6 2" xfId="20007"/>
    <cellStyle name="Normal 7 2 2 3 3 6 2 2" xfId="44882"/>
    <cellStyle name="Normal 7 2 2 3 3 6 3" xfId="32449"/>
    <cellStyle name="Normal 7 2 2 3 3 7" xfId="3303"/>
    <cellStyle name="Normal 7 2 2 3 3 7 2" xfId="15809"/>
    <cellStyle name="Normal 7 2 2 3 3 7 2 2" xfId="40684"/>
    <cellStyle name="Normal 7 2 2 3 3 7 3" xfId="28243"/>
    <cellStyle name="Normal 7 2 2 3 3 8" xfId="14747"/>
    <cellStyle name="Normal 7 2 2 3 3 8 2" xfId="39622"/>
    <cellStyle name="Normal 7 2 2 3 3 9" xfId="27181"/>
    <cellStyle name="Normal 7 2 2 3 4" xfId="2321"/>
    <cellStyle name="Normal 7 2 2 3 4 2" xfId="6346"/>
    <cellStyle name="Normal 7 2 2 3 4 2 2" xfId="11361"/>
    <cellStyle name="Normal 7 2 2 3 4 2 2 2" xfId="23804"/>
    <cellStyle name="Normal 7 2 2 3 4 2 2 2 2" xfId="48679"/>
    <cellStyle name="Normal 7 2 2 3 4 2 2 3" xfId="36246"/>
    <cellStyle name="Normal 7 2 2 3 4 2 3" xfId="18797"/>
    <cellStyle name="Normal 7 2 2 3 4 2 3 2" xfId="43672"/>
    <cellStyle name="Normal 7 2 2 3 4 2 4" xfId="31239"/>
    <cellStyle name="Normal 7 2 2 3 4 3" xfId="12815"/>
    <cellStyle name="Normal 7 2 2 3 4 3 2" xfId="25249"/>
    <cellStyle name="Normal 7 2 2 3 4 3 2 2" xfId="50124"/>
    <cellStyle name="Normal 7 2 2 3 4 3 3" xfId="37691"/>
    <cellStyle name="Normal 7 2 2 3 4 4" xfId="9256"/>
    <cellStyle name="Normal 7 2 2 3 4 4 2" xfId="21699"/>
    <cellStyle name="Normal 7 2 2 3 4 4 2 2" xfId="46574"/>
    <cellStyle name="Normal 7 2 2 3 4 4 3" xfId="34141"/>
    <cellStyle name="Normal 7 2 2 3 4 5" xfId="4238"/>
    <cellStyle name="Normal 7 2 2 3 4 5 2" xfId="16692"/>
    <cellStyle name="Normal 7 2 2 3 4 5 2 2" xfId="41567"/>
    <cellStyle name="Normal 7 2 2 3 4 5 3" xfId="29134"/>
    <cellStyle name="Normal 7 2 2 3 4 6" xfId="15000"/>
    <cellStyle name="Normal 7 2 2 3 4 6 2" xfId="39875"/>
    <cellStyle name="Normal 7 2 2 3 4 7" xfId="27434"/>
    <cellStyle name="Normal 7 2 2 3 5" xfId="1157"/>
    <cellStyle name="Normal 7 2 2 3 5 2" xfId="10318"/>
    <cellStyle name="Normal 7 2 2 3 5 2 2" xfId="22761"/>
    <cellStyle name="Normal 7 2 2 3 5 2 2 2" xfId="47636"/>
    <cellStyle name="Normal 7 2 2 3 5 2 3" xfId="35203"/>
    <cellStyle name="Normal 7 2 2 3 5 3" xfId="5302"/>
    <cellStyle name="Normal 7 2 2 3 5 3 2" xfId="17754"/>
    <cellStyle name="Normal 7 2 2 3 5 3 2 2" xfId="42629"/>
    <cellStyle name="Normal 7 2 2 3 5 3 3" xfId="30196"/>
    <cellStyle name="Normal 7 2 2 3 5 4" xfId="13957"/>
    <cellStyle name="Normal 7 2 2 3 5 4 2" xfId="38832"/>
    <cellStyle name="Normal 7 2 2 3 5 5" xfId="26391"/>
    <cellStyle name="Normal 7 2 2 3 6" xfId="7879"/>
    <cellStyle name="Normal 7 2 2 3 6 2" xfId="20325"/>
    <cellStyle name="Normal 7 2 2 3 6 2 2" xfId="45200"/>
    <cellStyle name="Normal 7 2 2 3 6 3" xfId="32767"/>
    <cellStyle name="Normal 7 2 2 3 7" xfId="11772"/>
    <cellStyle name="Normal 7 2 2 3 7 2" xfId="24206"/>
    <cellStyle name="Normal 7 2 2 3 7 2 2" xfId="49081"/>
    <cellStyle name="Normal 7 2 2 3 7 3" xfId="36648"/>
    <cellStyle name="Normal 7 2 2 3 8" xfId="6849"/>
    <cellStyle name="Normal 7 2 2 3 8 2" xfId="19298"/>
    <cellStyle name="Normal 7 2 2 3 8 2 2" xfId="44173"/>
    <cellStyle name="Normal 7 2 2 3 8 3" xfId="31740"/>
    <cellStyle name="Normal 7 2 2 3 9" xfId="2800"/>
    <cellStyle name="Normal 7 2 2 3 9 2" xfId="15318"/>
    <cellStyle name="Normal 7 2 2 3 9 2 2" xfId="40193"/>
    <cellStyle name="Normal 7 2 2 3 9 3" xfId="27752"/>
    <cellStyle name="Normal 7 2 2 3_Degree data" xfId="2573"/>
    <cellStyle name="Normal 7 2 2 4" xfId="301"/>
    <cellStyle name="Normal 7 2 2 4 2" xfId="1597"/>
    <cellStyle name="Normal 7 2 2 4 2 2" xfId="9156"/>
    <cellStyle name="Normal 7 2 2 4 2 2 2" xfId="21599"/>
    <cellStyle name="Normal 7 2 2 4 2 2 2 2" xfId="46474"/>
    <cellStyle name="Normal 7 2 2 4 2 2 3" xfId="34041"/>
    <cellStyle name="Normal 7 2 2 4 2 3" xfId="4138"/>
    <cellStyle name="Normal 7 2 2 4 2 3 2" xfId="16592"/>
    <cellStyle name="Normal 7 2 2 4 2 3 2 2" xfId="41467"/>
    <cellStyle name="Normal 7 2 2 4 2 3 3" xfId="29034"/>
    <cellStyle name="Normal 7 2 2 4 2 4" xfId="14397"/>
    <cellStyle name="Normal 7 2 2 4 2 4 2" xfId="39272"/>
    <cellStyle name="Normal 7 2 2 4 2 5" xfId="26831"/>
    <cellStyle name="Normal 7 2 2 4 3" xfId="5743"/>
    <cellStyle name="Normal 7 2 2 4 3 2" xfId="10758"/>
    <cellStyle name="Normal 7 2 2 4 3 2 2" xfId="23201"/>
    <cellStyle name="Normal 7 2 2 4 3 2 2 2" xfId="48076"/>
    <cellStyle name="Normal 7 2 2 4 3 2 3" xfId="35643"/>
    <cellStyle name="Normal 7 2 2 4 3 3" xfId="18194"/>
    <cellStyle name="Normal 7 2 2 4 3 3 2" xfId="43069"/>
    <cellStyle name="Normal 7 2 2 4 3 4" xfId="30636"/>
    <cellStyle name="Normal 7 2 2 4 4" xfId="8272"/>
    <cellStyle name="Normal 7 2 2 4 4 2" xfId="20716"/>
    <cellStyle name="Normal 7 2 2 4 4 2 2" xfId="45591"/>
    <cellStyle name="Normal 7 2 2 4 4 3" xfId="33158"/>
    <cellStyle name="Normal 7 2 2 4 5" xfId="12212"/>
    <cellStyle name="Normal 7 2 2 4 5 2" xfId="24646"/>
    <cellStyle name="Normal 7 2 2 4 5 2 2" xfId="49521"/>
    <cellStyle name="Normal 7 2 2 4 5 3" xfId="37088"/>
    <cellStyle name="Normal 7 2 2 4 6" xfId="6749"/>
    <cellStyle name="Normal 7 2 2 4 6 2" xfId="19198"/>
    <cellStyle name="Normal 7 2 2 4 6 2 2" xfId="44073"/>
    <cellStyle name="Normal 7 2 2 4 6 3" xfId="31640"/>
    <cellStyle name="Normal 7 2 2 4 7" xfId="3203"/>
    <cellStyle name="Normal 7 2 2 4 7 2" xfId="15709"/>
    <cellStyle name="Normal 7 2 2 4 7 2 2" xfId="40584"/>
    <cellStyle name="Normal 7 2 2 4 7 3" xfId="28143"/>
    <cellStyle name="Normal 7 2 2 4 8" xfId="13119"/>
    <cellStyle name="Normal 7 2 2 4 8 2" xfId="37994"/>
    <cellStyle name="Normal 7 2 2 4 9" xfId="25553"/>
    <cellStyle name="Normal 7 2 2 5" xfId="662"/>
    <cellStyle name="Normal 7 2 2 5 2" xfId="1945"/>
    <cellStyle name="Normal 7 2 2 5 2 2" xfId="9701"/>
    <cellStyle name="Normal 7 2 2 5 2 2 2" xfId="22144"/>
    <cellStyle name="Normal 7 2 2 5 2 2 2 2" xfId="47019"/>
    <cellStyle name="Normal 7 2 2 5 2 2 3" xfId="34586"/>
    <cellStyle name="Normal 7 2 2 5 2 3" xfId="4683"/>
    <cellStyle name="Normal 7 2 2 5 2 3 2" xfId="17137"/>
    <cellStyle name="Normal 7 2 2 5 2 3 2 2" xfId="42012"/>
    <cellStyle name="Normal 7 2 2 5 2 3 3" xfId="29579"/>
    <cellStyle name="Normal 7 2 2 5 2 4" xfId="14745"/>
    <cellStyle name="Normal 7 2 2 5 2 4 2" xfId="39620"/>
    <cellStyle name="Normal 7 2 2 5 2 5" xfId="27179"/>
    <cellStyle name="Normal 7 2 2 5 3" xfId="6091"/>
    <cellStyle name="Normal 7 2 2 5 3 2" xfId="11106"/>
    <cellStyle name="Normal 7 2 2 5 3 2 2" xfId="23549"/>
    <cellStyle name="Normal 7 2 2 5 3 2 2 2" xfId="48424"/>
    <cellStyle name="Normal 7 2 2 5 3 2 3" xfId="35991"/>
    <cellStyle name="Normal 7 2 2 5 3 3" xfId="18542"/>
    <cellStyle name="Normal 7 2 2 5 3 3 2" xfId="43417"/>
    <cellStyle name="Normal 7 2 2 5 3 4" xfId="30984"/>
    <cellStyle name="Normal 7 2 2 5 4" xfId="8817"/>
    <cellStyle name="Normal 7 2 2 5 4 2" xfId="21261"/>
    <cellStyle name="Normal 7 2 2 5 4 2 2" xfId="46136"/>
    <cellStyle name="Normal 7 2 2 5 4 3" xfId="33703"/>
    <cellStyle name="Normal 7 2 2 5 5" xfId="12560"/>
    <cellStyle name="Normal 7 2 2 5 5 2" xfId="24994"/>
    <cellStyle name="Normal 7 2 2 5 5 2 2" xfId="49869"/>
    <cellStyle name="Normal 7 2 2 5 5 3" xfId="37436"/>
    <cellStyle name="Normal 7 2 2 5 6" xfId="7294"/>
    <cellStyle name="Normal 7 2 2 5 6 2" xfId="19743"/>
    <cellStyle name="Normal 7 2 2 5 6 2 2" xfId="44618"/>
    <cellStyle name="Normal 7 2 2 5 6 3" xfId="32185"/>
    <cellStyle name="Normal 7 2 2 5 7" xfId="3748"/>
    <cellStyle name="Normal 7 2 2 5 7 2" xfId="16254"/>
    <cellStyle name="Normal 7 2 2 5 7 2 2" xfId="41129"/>
    <cellStyle name="Normal 7 2 2 5 7 3" xfId="28688"/>
    <cellStyle name="Normal 7 2 2 5 8" xfId="13466"/>
    <cellStyle name="Normal 7 2 2 5 8 2" xfId="38341"/>
    <cellStyle name="Normal 7 2 2 5 9" xfId="25900"/>
    <cellStyle name="Normal 7 2 2 6" xfId="2219"/>
    <cellStyle name="Normal 7 2 2 6 2" xfId="4848"/>
    <cellStyle name="Normal 7 2 2 6 2 2" xfId="9865"/>
    <cellStyle name="Normal 7 2 2 6 2 2 2" xfId="22308"/>
    <cellStyle name="Normal 7 2 2 6 2 2 2 2" xfId="47183"/>
    <cellStyle name="Normal 7 2 2 6 2 2 3" xfId="34750"/>
    <cellStyle name="Normal 7 2 2 6 2 3" xfId="17301"/>
    <cellStyle name="Normal 7 2 2 6 2 3 2" xfId="42176"/>
    <cellStyle name="Normal 7 2 2 6 2 4" xfId="29743"/>
    <cellStyle name="Normal 7 2 2 6 3" xfId="6246"/>
    <cellStyle name="Normal 7 2 2 6 3 2" xfId="11261"/>
    <cellStyle name="Normal 7 2 2 6 3 2 2" xfId="23704"/>
    <cellStyle name="Normal 7 2 2 6 3 2 2 2" xfId="48579"/>
    <cellStyle name="Normal 7 2 2 6 3 2 3" xfId="36146"/>
    <cellStyle name="Normal 7 2 2 6 3 3" xfId="18697"/>
    <cellStyle name="Normal 7 2 2 6 3 3 2" xfId="43572"/>
    <cellStyle name="Normal 7 2 2 6 3 4" xfId="31139"/>
    <cellStyle name="Normal 7 2 2 6 4" xfId="8053"/>
    <cellStyle name="Normal 7 2 2 6 4 2" xfId="20499"/>
    <cellStyle name="Normal 7 2 2 6 4 2 2" xfId="45374"/>
    <cellStyle name="Normal 7 2 2 6 4 3" xfId="32941"/>
    <cellStyle name="Normal 7 2 2 6 5" xfId="12715"/>
    <cellStyle name="Normal 7 2 2 6 5 2" xfId="25149"/>
    <cellStyle name="Normal 7 2 2 6 5 2 2" xfId="50024"/>
    <cellStyle name="Normal 7 2 2 6 5 3" xfId="37591"/>
    <cellStyle name="Normal 7 2 2 6 6" xfId="7459"/>
    <cellStyle name="Normal 7 2 2 6 6 2" xfId="19907"/>
    <cellStyle name="Normal 7 2 2 6 6 2 2" xfId="44782"/>
    <cellStyle name="Normal 7 2 2 6 6 3" xfId="32349"/>
    <cellStyle name="Normal 7 2 2 6 7" xfId="2980"/>
    <cellStyle name="Normal 7 2 2 6 7 2" xfId="15492"/>
    <cellStyle name="Normal 7 2 2 6 7 2 2" xfId="40367"/>
    <cellStyle name="Normal 7 2 2 6 7 3" xfId="27926"/>
    <cellStyle name="Normal 7 2 2 6 8" xfId="14900"/>
    <cellStyle name="Normal 7 2 2 6 8 2" xfId="39775"/>
    <cellStyle name="Normal 7 2 2 6 9" xfId="27334"/>
    <cellStyle name="Normal 7 2 2 7" xfId="1057"/>
    <cellStyle name="Normal 7 2 2 7 2" xfId="8939"/>
    <cellStyle name="Normal 7 2 2 7 2 2" xfId="21382"/>
    <cellStyle name="Normal 7 2 2 7 2 2 2" xfId="46257"/>
    <cellStyle name="Normal 7 2 2 7 2 3" xfId="33824"/>
    <cellStyle name="Normal 7 2 2 7 3" xfId="3921"/>
    <cellStyle name="Normal 7 2 2 7 3 2" xfId="16375"/>
    <cellStyle name="Normal 7 2 2 7 3 2 2" xfId="41250"/>
    <cellStyle name="Normal 7 2 2 7 3 3" xfId="28817"/>
    <cellStyle name="Normal 7 2 2 7 4" xfId="13857"/>
    <cellStyle name="Normal 7 2 2 7 4 2" xfId="38732"/>
    <cellStyle name="Normal 7 2 2 7 5" xfId="26291"/>
    <cellStyle name="Normal 7 2 2 8" xfId="5202"/>
    <cellStyle name="Normal 7 2 2 8 2" xfId="10218"/>
    <cellStyle name="Normal 7 2 2 8 2 2" xfId="22661"/>
    <cellStyle name="Normal 7 2 2 8 2 2 2" xfId="47536"/>
    <cellStyle name="Normal 7 2 2 8 2 3" xfId="35103"/>
    <cellStyle name="Normal 7 2 2 8 3" xfId="17654"/>
    <cellStyle name="Normal 7 2 2 8 3 2" xfId="42529"/>
    <cellStyle name="Normal 7 2 2 8 4" xfId="30096"/>
    <cellStyle name="Normal 7 2 2 9" xfId="7779"/>
    <cellStyle name="Normal 7 2 2 9 2" xfId="20225"/>
    <cellStyle name="Normal 7 2 2 9 2 2" xfId="45100"/>
    <cellStyle name="Normal 7 2 2 9 3" xfId="32667"/>
    <cellStyle name="Normal 7 2 2_Degree data" xfId="2571"/>
    <cellStyle name="Normal 7 2 3" xfId="187"/>
    <cellStyle name="Normal 7 2 3 10" xfId="6575"/>
    <cellStyle name="Normal 7 2 3 10 2" xfId="19024"/>
    <cellStyle name="Normal 7 2 3 10 2 2" xfId="43899"/>
    <cellStyle name="Normal 7 2 3 10 3" xfId="31466"/>
    <cellStyle name="Normal 7 2 3 11" xfId="2743"/>
    <cellStyle name="Normal 7 2 3 11 2" xfId="15261"/>
    <cellStyle name="Normal 7 2 3 11 2 2" xfId="40136"/>
    <cellStyle name="Normal 7 2 3 11 3" xfId="27695"/>
    <cellStyle name="Normal 7 2 3 12" xfId="13017"/>
    <cellStyle name="Normal 7 2 3 12 2" xfId="37892"/>
    <cellStyle name="Normal 7 2 3 13" xfId="25451"/>
    <cellStyle name="Normal 7 2 3 2" xfId="448"/>
    <cellStyle name="Normal 7 2 3 2 10" xfId="13262"/>
    <cellStyle name="Normal 7 2 3 2 10 2" xfId="38137"/>
    <cellStyle name="Normal 7 2 3 2 11" xfId="25696"/>
    <cellStyle name="Normal 7 2 3 2 2" xfId="808"/>
    <cellStyle name="Normal 7 2 3 2 2 2" xfId="1601"/>
    <cellStyle name="Normal 7 2 3 2 2 2 2" xfId="9705"/>
    <cellStyle name="Normal 7 2 3 2 2 2 2 2" xfId="22148"/>
    <cellStyle name="Normal 7 2 3 2 2 2 2 2 2" xfId="47023"/>
    <cellStyle name="Normal 7 2 3 2 2 2 2 3" xfId="34590"/>
    <cellStyle name="Normal 7 2 3 2 2 2 3" xfId="4687"/>
    <cellStyle name="Normal 7 2 3 2 2 2 3 2" xfId="17141"/>
    <cellStyle name="Normal 7 2 3 2 2 2 3 2 2" xfId="42016"/>
    <cellStyle name="Normal 7 2 3 2 2 2 3 3" xfId="29583"/>
    <cellStyle name="Normal 7 2 3 2 2 2 4" xfId="14401"/>
    <cellStyle name="Normal 7 2 3 2 2 2 4 2" xfId="39276"/>
    <cellStyle name="Normal 7 2 3 2 2 2 5" xfId="26835"/>
    <cellStyle name="Normal 7 2 3 2 2 3" xfId="5747"/>
    <cellStyle name="Normal 7 2 3 2 2 3 2" xfId="10762"/>
    <cellStyle name="Normal 7 2 3 2 2 3 2 2" xfId="23205"/>
    <cellStyle name="Normal 7 2 3 2 2 3 2 2 2" xfId="48080"/>
    <cellStyle name="Normal 7 2 3 2 2 3 2 3" xfId="35647"/>
    <cellStyle name="Normal 7 2 3 2 2 3 3" xfId="18198"/>
    <cellStyle name="Normal 7 2 3 2 2 3 3 2" xfId="43073"/>
    <cellStyle name="Normal 7 2 3 2 2 3 4" xfId="30640"/>
    <cellStyle name="Normal 7 2 3 2 2 4" xfId="8821"/>
    <cellStyle name="Normal 7 2 3 2 2 4 2" xfId="21265"/>
    <cellStyle name="Normal 7 2 3 2 2 4 2 2" xfId="46140"/>
    <cellStyle name="Normal 7 2 3 2 2 4 3" xfId="33707"/>
    <cellStyle name="Normal 7 2 3 2 2 5" xfId="12216"/>
    <cellStyle name="Normal 7 2 3 2 2 5 2" xfId="24650"/>
    <cellStyle name="Normal 7 2 3 2 2 5 2 2" xfId="49525"/>
    <cellStyle name="Normal 7 2 3 2 2 5 3" xfId="37092"/>
    <cellStyle name="Normal 7 2 3 2 2 6" xfId="7298"/>
    <cellStyle name="Normal 7 2 3 2 2 6 2" xfId="19747"/>
    <cellStyle name="Normal 7 2 3 2 2 6 2 2" xfId="44622"/>
    <cellStyle name="Normal 7 2 3 2 2 6 3" xfId="32189"/>
    <cellStyle name="Normal 7 2 3 2 2 7" xfId="3752"/>
    <cellStyle name="Normal 7 2 3 2 2 7 2" xfId="16258"/>
    <cellStyle name="Normal 7 2 3 2 2 7 2 2" xfId="41133"/>
    <cellStyle name="Normal 7 2 3 2 2 7 3" xfId="28692"/>
    <cellStyle name="Normal 7 2 3 2 2 8" xfId="13609"/>
    <cellStyle name="Normal 7 2 3 2 2 8 2" xfId="38484"/>
    <cellStyle name="Normal 7 2 3 2 2 9" xfId="26043"/>
    <cellStyle name="Normal 7 2 3 2 3" xfId="1949"/>
    <cellStyle name="Normal 7 2 3 2 3 2" xfId="4991"/>
    <cellStyle name="Normal 7 2 3 2 3 2 2" xfId="10008"/>
    <cellStyle name="Normal 7 2 3 2 3 2 2 2" xfId="22451"/>
    <cellStyle name="Normal 7 2 3 2 3 2 2 2 2" xfId="47326"/>
    <cellStyle name="Normal 7 2 3 2 3 2 2 3" xfId="34893"/>
    <cellStyle name="Normal 7 2 3 2 3 2 3" xfId="17444"/>
    <cellStyle name="Normal 7 2 3 2 3 2 3 2" xfId="42319"/>
    <cellStyle name="Normal 7 2 3 2 3 2 4" xfId="29886"/>
    <cellStyle name="Normal 7 2 3 2 3 3" xfId="6095"/>
    <cellStyle name="Normal 7 2 3 2 3 3 2" xfId="11110"/>
    <cellStyle name="Normal 7 2 3 2 3 3 2 2" xfId="23553"/>
    <cellStyle name="Normal 7 2 3 2 3 3 2 2 2" xfId="48428"/>
    <cellStyle name="Normal 7 2 3 2 3 3 2 3" xfId="35995"/>
    <cellStyle name="Normal 7 2 3 2 3 3 3" xfId="18546"/>
    <cellStyle name="Normal 7 2 3 2 3 3 3 2" xfId="43421"/>
    <cellStyle name="Normal 7 2 3 2 3 3 4" xfId="30988"/>
    <cellStyle name="Normal 7 2 3 2 3 4" xfId="8415"/>
    <cellStyle name="Normal 7 2 3 2 3 4 2" xfId="20859"/>
    <cellStyle name="Normal 7 2 3 2 3 4 2 2" xfId="45734"/>
    <cellStyle name="Normal 7 2 3 2 3 4 3" xfId="33301"/>
    <cellStyle name="Normal 7 2 3 2 3 5" xfId="12564"/>
    <cellStyle name="Normal 7 2 3 2 3 5 2" xfId="24998"/>
    <cellStyle name="Normal 7 2 3 2 3 5 2 2" xfId="49873"/>
    <cellStyle name="Normal 7 2 3 2 3 5 3" xfId="37440"/>
    <cellStyle name="Normal 7 2 3 2 3 6" xfId="7602"/>
    <cellStyle name="Normal 7 2 3 2 3 6 2" xfId="20050"/>
    <cellStyle name="Normal 7 2 3 2 3 6 2 2" xfId="44925"/>
    <cellStyle name="Normal 7 2 3 2 3 6 3" xfId="32492"/>
    <cellStyle name="Normal 7 2 3 2 3 7" xfId="3346"/>
    <cellStyle name="Normal 7 2 3 2 3 7 2" xfId="15852"/>
    <cellStyle name="Normal 7 2 3 2 3 7 2 2" xfId="40727"/>
    <cellStyle name="Normal 7 2 3 2 3 7 3" xfId="28286"/>
    <cellStyle name="Normal 7 2 3 2 3 8" xfId="14749"/>
    <cellStyle name="Normal 7 2 3 2 3 8 2" xfId="39624"/>
    <cellStyle name="Normal 7 2 3 2 3 9" xfId="27183"/>
    <cellStyle name="Normal 7 2 3 2 4" xfId="2366"/>
    <cellStyle name="Normal 7 2 3 2 4 2" xfId="6389"/>
    <cellStyle name="Normal 7 2 3 2 4 2 2" xfId="11404"/>
    <cellStyle name="Normal 7 2 3 2 4 2 2 2" xfId="23847"/>
    <cellStyle name="Normal 7 2 3 2 4 2 2 2 2" xfId="48722"/>
    <cellStyle name="Normal 7 2 3 2 4 2 2 3" xfId="36289"/>
    <cellStyle name="Normal 7 2 3 2 4 2 3" xfId="18840"/>
    <cellStyle name="Normal 7 2 3 2 4 2 3 2" xfId="43715"/>
    <cellStyle name="Normal 7 2 3 2 4 2 4" xfId="31282"/>
    <cellStyle name="Normal 7 2 3 2 4 3" xfId="12858"/>
    <cellStyle name="Normal 7 2 3 2 4 3 2" xfId="25292"/>
    <cellStyle name="Normal 7 2 3 2 4 3 2 2" xfId="50167"/>
    <cellStyle name="Normal 7 2 3 2 4 3 3" xfId="37734"/>
    <cellStyle name="Normal 7 2 3 2 4 4" xfId="9299"/>
    <cellStyle name="Normal 7 2 3 2 4 4 2" xfId="21742"/>
    <cellStyle name="Normal 7 2 3 2 4 4 2 2" xfId="46617"/>
    <cellStyle name="Normal 7 2 3 2 4 4 3" xfId="34184"/>
    <cellStyle name="Normal 7 2 3 2 4 5" xfId="4281"/>
    <cellStyle name="Normal 7 2 3 2 4 5 2" xfId="16735"/>
    <cellStyle name="Normal 7 2 3 2 4 5 2 2" xfId="41610"/>
    <cellStyle name="Normal 7 2 3 2 4 5 3" xfId="29177"/>
    <cellStyle name="Normal 7 2 3 2 4 6" xfId="15043"/>
    <cellStyle name="Normal 7 2 3 2 4 6 2" xfId="39918"/>
    <cellStyle name="Normal 7 2 3 2 4 7" xfId="27477"/>
    <cellStyle name="Normal 7 2 3 2 5" xfId="1200"/>
    <cellStyle name="Normal 7 2 3 2 5 2" xfId="10361"/>
    <cellStyle name="Normal 7 2 3 2 5 2 2" xfId="22804"/>
    <cellStyle name="Normal 7 2 3 2 5 2 2 2" xfId="47679"/>
    <cellStyle name="Normal 7 2 3 2 5 2 3" xfId="35246"/>
    <cellStyle name="Normal 7 2 3 2 5 3" xfId="5345"/>
    <cellStyle name="Normal 7 2 3 2 5 3 2" xfId="17797"/>
    <cellStyle name="Normal 7 2 3 2 5 3 2 2" xfId="42672"/>
    <cellStyle name="Normal 7 2 3 2 5 3 3" xfId="30239"/>
    <cellStyle name="Normal 7 2 3 2 5 4" xfId="14000"/>
    <cellStyle name="Normal 7 2 3 2 5 4 2" xfId="38875"/>
    <cellStyle name="Normal 7 2 3 2 5 5" xfId="26434"/>
    <cellStyle name="Normal 7 2 3 2 6" xfId="7922"/>
    <cellStyle name="Normal 7 2 3 2 6 2" xfId="20368"/>
    <cellStyle name="Normal 7 2 3 2 6 2 2" xfId="45243"/>
    <cellStyle name="Normal 7 2 3 2 6 3" xfId="32810"/>
    <cellStyle name="Normal 7 2 3 2 7" xfId="11815"/>
    <cellStyle name="Normal 7 2 3 2 7 2" xfId="24249"/>
    <cellStyle name="Normal 7 2 3 2 7 2 2" xfId="49124"/>
    <cellStyle name="Normal 7 2 3 2 7 3" xfId="36691"/>
    <cellStyle name="Normal 7 2 3 2 8" xfId="6892"/>
    <cellStyle name="Normal 7 2 3 2 8 2" xfId="19341"/>
    <cellStyle name="Normal 7 2 3 2 8 2 2" xfId="44216"/>
    <cellStyle name="Normal 7 2 3 2 8 3" xfId="31783"/>
    <cellStyle name="Normal 7 2 3 2 9" xfId="2843"/>
    <cellStyle name="Normal 7 2 3 2 9 2" xfId="15361"/>
    <cellStyle name="Normal 7 2 3 2 9 2 2" xfId="40236"/>
    <cellStyle name="Normal 7 2 3 2 9 3" xfId="27795"/>
    <cellStyle name="Normal 7 2 3 2_Degree data" xfId="2575"/>
    <cellStyle name="Normal 7 2 3 3" xfId="346"/>
    <cellStyle name="Normal 7 2 3 3 2" xfId="1600"/>
    <cellStyle name="Normal 7 2 3 3 2 2" xfId="9199"/>
    <cellStyle name="Normal 7 2 3 3 2 2 2" xfId="21642"/>
    <cellStyle name="Normal 7 2 3 3 2 2 2 2" xfId="46517"/>
    <cellStyle name="Normal 7 2 3 3 2 2 3" xfId="34084"/>
    <cellStyle name="Normal 7 2 3 3 2 3" xfId="4181"/>
    <cellStyle name="Normal 7 2 3 3 2 3 2" xfId="16635"/>
    <cellStyle name="Normal 7 2 3 3 2 3 2 2" xfId="41510"/>
    <cellStyle name="Normal 7 2 3 3 2 3 3" xfId="29077"/>
    <cellStyle name="Normal 7 2 3 3 2 4" xfId="14400"/>
    <cellStyle name="Normal 7 2 3 3 2 4 2" xfId="39275"/>
    <cellStyle name="Normal 7 2 3 3 2 5" xfId="26834"/>
    <cellStyle name="Normal 7 2 3 3 3" xfId="5746"/>
    <cellStyle name="Normal 7 2 3 3 3 2" xfId="10761"/>
    <cellStyle name="Normal 7 2 3 3 3 2 2" xfId="23204"/>
    <cellStyle name="Normal 7 2 3 3 3 2 2 2" xfId="48079"/>
    <cellStyle name="Normal 7 2 3 3 3 2 3" xfId="35646"/>
    <cellStyle name="Normal 7 2 3 3 3 3" xfId="18197"/>
    <cellStyle name="Normal 7 2 3 3 3 3 2" xfId="43072"/>
    <cellStyle name="Normal 7 2 3 3 3 4" xfId="30639"/>
    <cellStyle name="Normal 7 2 3 3 4" xfId="8315"/>
    <cellStyle name="Normal 7 2 3 3 4 2" xfId="20759"/>
    <cellStyle name="Normal 7 2 3 3 4 2 2" xfId="45634"/>
    <cellStyle name="Normal 7 2 3 3 4 3" xfId="33201"/>
    <cellStyle name="Normal 7 2 3 3 5" xfId="12215"/>
    <cellStyle name="Normal 7 2 3 3 5 2" xfId="24649"/>
    <cellStyle name="Normal 7 2 3 3 5 2 2" xfId="49524"/>
    <cellStyle name="Normal 7 2 3 3 5 3" xfId="37091"/>
    <cellStyle name="Normal 7 2 3 3 6" xfId="6792"/>
    <cellStyle name="Normal 7 2 3 3 6 2" xfId="19241"/>
    <cellStyle name="Normal 7 2 3 3 6 2 2" xfId="44116"/>
    <cellStyle name="Normal 7 2 3 3 6 3" xfId="31683"/>
    <cellStyle name="Normal 7 2 3 3 7" xfId="3246"/>
    <cellStyle name="Normal 7 2 3 3 7 2" xfId="15752"/>
    <cellStyle name="Normal 7 2 3 3 7 2 2" xfId="40627"/>
    <cellStyle name="Normal 7 2 3 3 7 3" xfId="28186"/>
    <cellStyle name="Normal 7 2 3 3 8" xfId="13162"/>
    <cellStyle name="Normal 7 2 3 3 8 2" xfId="38037"/>
    <cellStyle name="Normal 7 2 3 3 9" xfId="25596"/>
    <cellStyle name="Normal 7 2 3 4" xfId="706"/>
    <cellStyle name="Normal 7 2 3 4 2" xfId="1948"/>
    <cellStyle name="Normal 7 2 3 4 2 2" xfId="9704"/>
    <cellStyle name="Normal 7 2 3 4 2 2 2" xfId="22147"/>
    <cellStyle name="Normal 7 2 3 4 2 2 2 2" xfId="47022"/>
    <cellStyle name="Normal 7 2 3 4 2 2 3" xfId="34589"/>
    <cellStyle name="Normal 7 2 3 4 2 3" xfId="4686"/>
    <cellStyle name="Normal 7 2 3 4 2 3 2" xfId="17140"/>
    <cellStyle name="Normal 7 2 3 4 2 3 2 2" xfId="42015"/>
    <cellStyle name="Normal 7 2 3 4 2 3 3" xfId="29582"/>
    <cellStyle name="Normal 7 2 3 4 2 4" xfId="14748"/>
    <cellStyle name="Normal 7 2 3 4 2 4 2" xfId="39623"/>
    <cellStyle name="Normal 7 2 3 4 2 5" xfId="27182"/>
    <cellStyle name="Normal 7 2 3 4 3" xfId="6094"/>
    <cellStyle name="Normal 7 2 3 4 3 2" xfId="11109"/>
    <cellStyle name="Normal 7 2 3 4 3 2 2" xfId="23552"/>
    <cellStyle name="Normal 7 2 3 4 3 2 2 2" xfId="48427"/>
    <cellStyle name="Normal 7 2 3 4 3 2 3" xfId="35994"/>
    <cellStyle name="Normal 7 2 3 4 3 3" xfId="18545"/>
    <cellStyle name="Normal 7 2 3 4 3 3 2" xfId="43420"/>
    <cellStyle name="Normal 7 2 3 4 3 4" xfId="30987"/>
    <cellStyle name="Normal 7 2 3 4 4" xfId="8820"/>
    <cellStyle name="Normal 7 2 3 4 4 2" xfId="21264"/>
    <cellStyle name="Normal 7 2 3 4 4 2 2" xfId="46139"/>
    <cellStyle name="Normal 7 2 3 4 4 3" xfId="33706"/>
    <cellStyle name="Normal 7 2 3 4 5" xfId="12563"/>
    <cellStyle name="Normal 7 2 3 4 5 2" xfId="24997"/>
    <cellStyle name="Normal 7 2 3 4 5 2 2" xfId="49872"/>
    <cellStyle name="Normal 7 2 3 4 5 3" xfId="37439"/>
    <cellStyle name="Normal 7 2 3 4 6" xfId="7297"/>
    <cellStyle name="Normal 7 2 3 4 6 2" xfId="19746"/>
    <cellStyle name="Normal 7 2 3 4 6 2 2" xfId="44621"/>
    <cellStyle name="Normal 7 2 3 4 6 3" xfId="32188"/>
    <cellStyle name="Normal 7 2 3 4 7" xfId="3751"/>
    <cellStyle name="Normal 7 2 3 4 7 2" xfId="16257"/>
    <cellStyle name="Normal 7 2 3 4 7 2 2" xfId="41132"/>
    <cellStyle name="Normal 7 2 3 4 7 3" xfId="28691"/>
    <cellStyle name="Normal 7 2 3 4 8" xfId="13509"/>
    <cellStyle name="Normal 7 2 3 4 8 2" xfId="38384"/>
    <cellStyle name="Normal 7 2 3 4 9" xfId="25943"/>
    <cellStyle name="Normal 7 2 3 5" xfId="2264"/>
    <cellStyle name="Normal 7 2 3 5 2" xfId="4891"/>
    <cellStyle name="Normal 7 2 3 5 2 2" xfId="9908"/>
    <cellStyle name="Normal 7 2 3 5 2 2 2" xfId="22351"/>
    <cellStyle name="Normal 7 2 3 5 2 2 2 2" xfId="47226"/>
    <cellStyle name="Normal 7 2 3 5 2 2 3" xfId="34793"/>
    <cellStyle name="Normal 7 2 3 5 2 3" xfId="17344"/>
    <cellStyle name="Normal 7 2 3 5 2 3 2" xfId="42219"/>
    <cellStyle name="Normal 7 2 3 5 2 4" xfId="29786"/>
    <cellStyle name="Normal 7 2 3 5 3" xfId="6289"/>
    <cellStyle name="Normal 7 2 3 5 3 2" xfId="11304"/>
    <cellStyle name="Normal 7 2 3 5 3 2 2" xfId="23747"/>
    <cellStyle name="Normal 7 2 3 5 3 2 2 2" xfId="48622"/>
    <cellStyle name="Normal 7 2 3 5 3 2 3" xfId="36189"/>
    <cellStyle name="Normal 7 2 3 5 3 3" xfId="18740"/>
    <cellStyle name="Normal 7 2 3 5 3 3 2" xfId="43615"/>
    <cellStyle name="Normal 7 2 3 5 3 4" xfId="31182"/>
    <cellStyle name="Normal 7 2 3 5 4" xfId="8096"/>
    <cellStyle name="Normal 7 2 3 5 4 2" xfId="20542"/>
    <cellStyle name="Normal 7 2 3 5 4 2 2" xfId="45417"/>
    <cellStyle name="Normal 7 2 3 5 4 3" xfId="32984"/>
    <cellStyle name="Normal 7 2 3 5 5" xfId="12758"/>
    <cellStyle name="Normal 7 2 3 5 5 2" xfId="25192"/>
    <cellStyle name="Normal 7 2 3 5 5 2 2" xfId="50067"/>
    <cellStyle name="Normal 7 2 3 5 5 3" xfId="37634"/>
    <cellStyle name="Normal 7 2 3 5 6" xfId="7502"/>
    <cellStyle name="Normal 7 2 3 5 6 2" xfId="19950"/>
    <cellStyle name="Normal 7 2 3 5 6 2 2" xfId="44825"/>
    <cellStyle name="Normal 7 2 3 5 6 3" xfId="32392"/>
    <cellStyle name="Normal 7 2 3 5 7" xfId="3026"/>
    <cellStyle name="Normal 7 2 3 5 7 2" xfId="15535"/>
    <cellStyle name="Normal 7 2 3 5 7 2 2" xfId="40410"/>
    <cellStyle name="Normal 7 2 3 5 7 3" xfId="27969"/>
    <cellStyle name="Normal 7 2 3 5 8" xfId="14943"/>
    <cellStyle name="Normal 7 2 3 5 8 2" xfId="39818"/>
    <cellStyle name="Normal 7 2 3 5 9" xfId="27377"/>
    <cellStyle name="Normal 7 2 3 6" xfId="1100"/>
    <cellStyle name="Normal 7 2 3 6 2" xfId="8982"/>
    <cellStyle name="Normal 7 2 3 6 2 2" xfId="21425"/>
    <cellStyle name="Normal 7 2 3 6 2 2 2" xfId="46300"/>
    <cellStyle name="Normal 7 2 3 6 2 3" xfId="33867"/>
    <cellStyle name="Normal 7 2 3 6 3" xfId="3964"/>
    <cellStyle name="Normal 7 2 3 6 3 2" xfId="16418"/>
    <cellStyle name="Normal 7 2 3 6 3 2 2" xfId="41293"/>
    <cellStyle name="Normal 7 2 3 6 3 3" xfId="28860"/>
    <cellStyle name="Normal 7 2 3 6 4" xfId="13900"/>
    <cellStyle name="Normal 7 2 3 6 4 2" xfId="38775"/>
    <cellStyle name="Normal 7 2 3 6 5" xfId="26334"/>
    <cellStyle name="Normal 7 2 3 7" xfId="5245"/>
    <cellStyle name="Normal 7 2 3 7 2" xfId="10261"/>
    <cellStyle name="Normal 7 2 3 7 2 2" xfId="22704"/>
    <cellStyle name="Normal 7 2 3 7 2 2 2" xfId="47579"/>
    <cellStyle name="Normal 7 2 3 7 2 3" xfId="35146"/>
    <cellStyle name="Normal 7 2 3 7 3" xfId="17697"/>
    <cellStyle name="Normal 7 2 3 7 3 2" xfId="42572"/>
    <cellStyle name="Normal 7 2 3 7 4" xfId="30139"/>
    <cellStyle name="Normal 7 2 3 8" xfId="7822"/>
    <cellStyle name="Normal 7 2 3 8 2" xfId="20268"/>
    <cellStyle name="Normal 7 2 3 8 2 2" xfId="45143"/>
    <cellStyle name="Normal 7 2 3 8 3" xfId="32710"/>
    <cellStyle name="Normal 7 2 3 9" xfId="11715"/>
    <cellStyle name="Normal 7 2 3 9 2" xfId="24149"/>
    <cellStyle name="Normal 7 2 3 9 2 2" xfId="49024"/>
    <cellStyle name="Normal 7 2 3 9 3" xfId="36591"/>
    <cellStyle name="Normal 7 2 3_Degree data" xfId="2574"/>
    <cellStyle name="Normal 7 2 4" xfId="267"/>
    <cellStyle name="Normal 7 2 4 10" xfId="6607"/>
    <cellStyle name="Normal 7 2 4 10 2" xfId="19056"/>
    <cellStyle name="Normal 7 2 4 10 2 2" xfId="43931"/>
    <cellStyle name="Normal 7 2 4 10 3" xfId="31498"/>
    <cellStyle name="Normal 7 2 4 11" xfId="2670"/>
    <cellStyle name="Normal 7 2 4 11 2" xfId="15188"/>
    <cellStyle name="Normal 7 2 4 11 2 2" xfId="40063"/>
    <cellStyle name="Normal 7 2 4 11 3" xfId="27622"/>
    <cellStyle name="Normal 7 2 4 12" xfId="13089"/>
    <cellStyle name="Normal 7 2 4 12 2" xfId="37964"/>
    <cellStyle name="Normal 7 2 4 13" xfId="25523"/>
    <cellStyle name="Normal 7 2 4 2" xfId="481"/>
    <cellStyle name="Normal 7 2 4 2 10" xfId="13294"/>
    <cellStyle name="Normal 7 2 4 2 10 2" xfId="38169"/>
    <cellStyle name="Normal 7 2 4 2 11" xfId="25728"/>
    <cellStyle name="Normal 7 2 4 2 2" xfId="840"/>
    <cellStyle name="Normal 7 2 4 2 2 2" xfId="1603"/>
    <cellStyle name="Normal 7 2 4 2 2 2 2" xfId="9707"/>
    <cellStyle name="Normal 7 2 4 2 2 2 2 2" xfId="22150"/>
    <cellStyle name="Normal 7 2 4 2 2 2 2 2 2" xfId="47025"/>
    <cellStyle name="Normal 7 2 4 2 2 2 2 3" xfId="34592"/>
    <cellStyle name="Normal 7 2 4 2 2 2 3" xfId="4689"/>
    <cellStyle name="Normal 7 2 4 2 2 2 3 2" xfId="17143"/>
    <cellStyle name="Normal 7 2 4 2 2 2 3 2 2" xfId="42018"/>
    <cellStyle name="Normal 7 2 4 2 2 2 3 3" xfId="29585"/>
    <cellStyle name="Normal 7 2 4 2 2 2 4" xfId="14403"/>
    <cellStyle name="Normal 7 2 4 2 2 2 4 2" xfId="39278"/>
    <cellStyle name="Normal 7 2 4 2 2 2 5" xfId="26837"/>
    <cellStyle name="Normal 7 2 4 2 2 3" xfId="5749"/>
    <cellStyle name="Normal 7 2 4 2 2 3 2" xfId="10764"/>
    <cellStyle name="Normal 7 2 4 2 2 3 2 2" xfId="23207"/>
    <cellStyle name="Normal 7 2 4 2 2 3 2 2 2" xfId="48082"/>
    <cellStyle name="Normal 7 2 4 2 2 3 2 3" xfId="35649"/>
    <cellStyle name="Normal 7 2 4 2 2 3 3" xfId="18200"/>
    <cellStyle name="Normal 7 2 4 2 2 3 3 2" xfId="43075"/>
    <cellStyle name="Normal 7 2 4 2 2 3 4" xfId="30642"/>
    <cellStyle name="Normal 7 2 4 2 2 4" xfId="8823"/>
    <cellStyle name="Normal 7 2 4 2 2 4 2" xfId="21267"/>
    <cellStyle name="Normal 7 2 4 2 2 4 2 2" xfId="46142"/>
    <cellStyle name="Normal 7 2 4 2 2 4 3" xfId="33709"/>
    <cellStyle name="Normal 7 2 4 2 2 5" xfId="12218"/>
    <cellStyle name="Normal 7 2 4 2 2 5 2" xfId="24652"/>
    <cellStyle name="Normal 7 2 4 2 2 5 2 2" xfId="49527"/>
    <cellStyle name="Normal 7 2 4 2 2 5 3" xfId="37094"/>
    <cellStyle name="Normal 7 2 4 2 2 6" xfId="7300"/>
    <cellStyle name="Normal 7 2 4 2 2 6 2" xfId="19749"/>
    <cellStyle name="Normal 7 2 4 2 2 6 2 2" xfId="44624"/>
    <cellStyle name="Normal 7 2 4 2 2 6 3" xfId="32191"/>
    <cellStyle name="Normal 7 2 4 2 2 7" xfId="3754"/>
    <cellStyle name="Normal 7 2 4 2 2 7 2" xfId="16260"/>
    <cellStyle name="Normal 7 2 4 2 2 7 2 2" xfId="41135"/>
    <cellStyle name="Normal 7 2 4 2 2 7 3" xfId="28694"/>
    <cellStyle name="Normal 7 2 4 2 2 8" xfId="13641"/>
    <cellStyle name="Normal 7 2 4 2 2 8 2" xfId="38516"/>
    <cellStyle name="Normal 7 2 4 2 2 9" xfId="26075"/>
    <cellStyle name="Normal 7 2 4 2 3" xfId="1951"/>
    <cellStyle name="Normal 7 2 4 2 3 2" xfId="5023"/>
    <cellStyle name="Normal 7 2 4 2 3 2 2" xfId="10040"/>
    <cellStyle name="Normal 7 2 4 2 3 2 2 2" xfId="22483"/>
    <cellStyle name="Normal 7 2 4 2 3 2 2 2 2" xfId="47358"/>
    <cellStyle name="Normal 7 2 4 2 3 2 2 3" xfId="34925"/>
    <cellStyle name="Normal 7 2 4 2 3 2 3" xfId="17476"/>
    <cellStyle name="Normal 7 2 4 2 3 2 3 2" xfId="42351"/>
    <cellStyle name="Normal 7 2 4 2 3 2 4" xfId="29918"/>
    <cellStyle name="Normal 7 2 4 2 3 3" xfId="6097"/>
    <cellStyle name="Normal 7 2 4 2 3 3 2" xfId="11112"/>
    <cellStyle name="Normal 7 2 4 2 3 3 2 2" xfId="23555"/>
    <cellStyle name="Normal 7 2 4 2 3 3 2 2 2" xfId="48430"/>
    <cellStyle name="Normal 7 2 4 2 3 3 2 3" xfId="35997"/>
    <cellStyle name="Normal 7 2 4 2 3 3 3" xfId="18548"/>
    <cellStyle name="Normal 7 2 4 2 3 3 3 2" xfId="43423"/>
    <cellStyle name="Normal 7 2 4 2 3 3 4" xfId="30990"/>
    <cellStyle name="Normal 7 2 4 2 3 4" xfId="8447"/>
    <cellStyle name="Normal 7 2 4 2 3 4 2" xfId="20891"/>
    <cellStyle name="Normal 7 2 4 2 3 4 2 2" xfId="45766"/>
    <cellStyle name="Normal 7 2 4 2 3 4 3" xfId="33333"/>
    <cellStyle name="Normal 7 2 4 2 3 5" xfId="12566"/>
    <cellStyle name="Normal 7 2 4 2 3 5 2" xfId="25000"/>
    <cellStyle name="Normal 7 2 4 2 3 5 2 2" xfId="49875"/>
    <cellStyle name="Normal 7 2 4 2 3 5 3" xfId="37442"/>
    <cellStyle name="Normal 7 2 4 2 3 6" xfId="7634"/>
    <cellStyle name="Normal 7 2 4 2 3 6 2" xfId="20082"/>
    <cellStyle name="Normal 7 2 4 2 3 6 2 2" xfId="44957"/>
    <cellStyle name="Normal 7 2 4 2 3 6 3" xfId="32524"/>
    <cellStyle name="Normal 7 2 4 2 3 7" xfId="3378"/>
    <cellStyle name="Normal 7 2 4 2 3 7 2" xfId="15884"/>
    <cellStyle name="Normal 7 2 4 2 3 7 2 2" xfId="40759"/>
    <cellStyle name="Normal 7 2 4 2 3 7 3" xfId="28318"/>
    <cellStyle name="Normal 7 2 4 2 3 8" xfId="14751"/>
    <cellStyle name="Normal 7 2 4 2 3 8 2" xfId="39626"/>
    <cellStyle name="Normal 7 2 4 2 3 9" xfId="27185"/>
    <cellStyle name="Normal 7 2 4 2 4" xfId="2399"/>
    <cellStyle name="Normal 7 2 4 2 4 2" xfId="6421"/>
    <cellStyle name="Normal 7 2 4 2 4 2 2" xfId="11436"/>
    <cellStyle name="Normal 7 2 4 2 4 2 2 2" xfId="23879"/>
    <cellStyle name="Normal 7 2 4 2 4 2 2 2 2" xfId="48754"/>
    <cellStyle name="Normal 7 2 4 2 4 2 2 3" xfId="36321"/>
    <cellStyle name="Normal 7 2 4 2 4 2 3" xfId="18872"/>
    <cellStyle name="Normal 7 2 4 2 4 2 3 2" xfId="43747"/>
    <cellStyle name="Normal 7 2 4 2 4 2 4" xfId="31314"/>
    <cellStyle name="Normal 7 2 4 2 4 3" xfId="12890"/>
    <cellStyle name="Normal 7 2 4 2 4 3 2" xfId="25324"/>
    <cellStyle name="Normal 7 2 4 2 4 3 2 2" xfId="50199"/>
    <cellStyle name="Normal 7 2 4 2 4 3 3" xfId="37766"/>
    <cellStyle name="Normal 7 2 4 2 4 4" xfId="9331"/>
    <cellStyle name="Normal 7 2 4 2 4 4 2" xfId="21774"/>
    <cellStyle name="Normal 7 2 4 2 4 4 2 2" xfId="46649"/>
    <cellStyle name="Normal 7 2 4 2 4 4 3" xfId="34216"/>
    <cellStyle name="Normal 7 2 4 2 4 5" xfId="4313"/>
    <cellStyle name="Normal 7 2 4 2 4 5 2" xfId="16767"/>
    <cellStyle name="Normal 7 2 4 2 4 5 2 2" xfId="41642"/>
    <cellStyle name="Normal 7 2 4 2 4 5 3" xfId="29209"/>
    <cellStyle name="Normal 7 2 4 2 4 6" xfId="15075"/>
    <cellStyle name="Normal 7 2 4 2 4 6 2" xfId="39950"/>
    <cellStyle name="Normal 7 2 4 2 4 7" xfId="27509"/>
    <cellStyle name="Normal 7 2 4 2 5" xfId="1232"/>
    <cellStyle name="Normal 7 2 4 2 5 2" xfId="10393"/>
    <cellStyle name="Normal 7 2 4 2 5 2 2" xfId="22836"/>
    <cellStyle name="Normal 7 2 4 2 5 2 2 2" xfId="47711"/>
    <cellStyle name="Normal 7 2 4 2 5 2 3" xfId="35278"/>
    <cellStyle name="Normal 7 2 4 2 5 3" xfId="5377"/>
    <cellStyle name="Normal 7 2 4 2 5 3 2" xfId="17829"/>
    <cellStyle name="Normal 7 2 4 2 5 3 2 2" xfId="42704"/>
    <cellStyle name="Normal 7 2 4 2 5 3 3" xfId="30271"/>
    <cellStyle name="Normal 7 2 4 2 5 4" xfId="14032"/>
    <cellStyle name="Normal 7 2 4 2 5 4 2" xfId="38907"/>
    <cellStyle name="Normal 7 2 4 2 5 5" xfId="26466"/>
    <cellStyle name="Normal 7 2 4 2 6" xfId="7954"/>
    <cellStyle name="Normal 7 2 4 2 6 2" xfId="20400"/>
    <cellStyle name="Normal 7 2 4 2 6 2 2" xfId="45275"/>
    <cellStyle name="Normal 7 2 4 2 6 3" xfId="32842"/>
    <cellStyle name="Normal 7 2 4 2 7" xfId="11847"/>
    <cellStyle name="Normal 7 2 4 2 7 2" xfId="24281"/>
    <cellStyle name="Normal 7 2 4 2 7 2 2" xfId="49156"/>
    <cellStyle name="Normal 7 2 4 2 7 3" xfId="36723"/>
    <cellStyle name="Normal 7 2 4 2 8" xfId="6924"/>
    <cellStyle name="Normal 7 2 4 2 8 2" xfId="19373"/>
    <cellStyle name="Normal 7 2 4 2 8 2 2" xfId="44248"/>
    <cellStyle name="Normal 7 2 4 2 8 3" xfId="31815"/>
    <cellStyle name="Normal 7 2 4 2 9" xfId="2875"/>
    <cellStyle name="Normal 7 2 4 2 9 2" xfId="15393"/>
    <cellStyle name="Normal 7 2 4 2 9 2 2" xfId="40268"/>
    <cellStyle name="Normal 7 2 4 2 9 3" xfId="27827"/>
    <cellStyle name="Normal 7 2 4 2_Degree data" xfId="2577"/>
    <cellStyle name="Normal 7 2 4 3" xfId="629"/>
    <cellStyle name="Normal 7 2 4 3 2" xfId="1602"/>
    <cellStyle name="Normal 7 2 4 3 2 2" xfId="9126"/>
    <cellStyle name="Normal 7 2 4 3 2 2 2" xfId="21569"/>
    <cellStyle name="Normal 7 2 4 3 2 2 2 2" xfId="46444"/>
    <cellStyle name="Normal 7 2 4 3 2 2 3" xfId="34011"/>
    <cellStyle name="Normal 7 2 4 3 2 3" xfId="4108"/>
    <cellStyle name="Normal 7 2 4 3 2 3 2" xfId="16562"/>
    <cellStyle name="Normal 7 2 4 3 2 3 2 2" xfId="41437"/>
    <cellStyle name="Normal 7 2 4 3 2 3 3" xfId="29004"/>
    <cellStyle name="Normal 7 2 4 3 2 4" xfId="14402"/>
    <cellStyle name="Normal 7 2 4 3 2 4 2" xfId="39277"/>
    <cellStyle name="Normal 7 2 4 3 2 5" xfId="26836"/>
    <cellStyle name="Normal 7 2 4 3 3" xfId="5748"/>
    <cellStyle name="Normal 7 2 4 3 3 2" xfId="10763"/>
    <cellStyle name="Normal 7 2 4 3 3 2 2" xfId="23206"/>
    <cellStyle name="Normal 7 2 4 3 3 2 2 2" xfId="48081"/>
    <cellStyle name="Normal 7 2 4 3 3 2 3" xfId="35648"/>
    <cellStyle name="Normal 7 2 4 3 3 3" xfId="18199"/>
    <cellStyle name="Normal 7 2 4 3 3 3 2" xfId="43074"/>
    <cellStyle name="Normal 7 2 4 3 3 4" xfId="30641"/>
    <cellStyle name="Normal 7 2 4 3 4" xfId="8242"/>
    <cellStyle name="Normal 7 2 4 3 4 2" xfId="20686"/>
    <cellStyle name="Normal 7 2 4 3 4 2 2" xfId="45561"/>
    <cellStyle name="Normal 7 2 4 3 4 3" xfId="33128"/>
    <cellStyle name="Normal 7 2 4 3 5" xfId="12217"/>
    <cellStyle name="Normal 7 2 4 3 5 2" xfId="24651"/>
    <cellStyle name="Normal 7 2 4 3 5 2 2" xfId="49526"/>
    <cellStyle name="Normal 7 2 4 3 5 3" xfId="37093"/>
    <cellStyle name="Normal 7 2 4 3 6" xfId="6719"/>
    <cellStyle name="Normal 7 2 4 3 6 2" xfId="19168"/>
    <cellStyle name="Normal 7 2 4 3 6 2 2" xfId="44043"/>
    <cellStyle name="Normal 7 2 4 3 6 3" xfId="31610"/>
    <cellStyle name="Normal 7 2 4 3 7" xfId="3173"/>
    <cellStyle name="Normal 7 2 4 3 7 2" xfId="15679"/>
    <cellStyle name="Normal 7 2 4 3 7 2 2" xfId="40554"/>
    <cellStyle name="Normal 7 2 4 3 7 3" xfId="28113"/>
    <cellStyle name="Normal 7 2 4 3 8" xfId="13436"/>
    <cellStyle name="Normal 7 2 4 3 8 2" xfId="38311"/>
    <cellStyle name="Normal 7 2 4 3 9" xfId="25870"/>
    <cellStyle name="Normal 7 2 4 4" xfId="1950"/>
    <cellStyle name="Normal 7 2 4 4 2" xfId="4688"/>
    <cellStyle name="Normal 7 2 4 4 2 2" xfId="9706"/>
    <cellStyle name="Normal 7 2 4 4 2 2 2" xfId="22149"/>
    <cellStyle name="Normal 7 2 4 4 2 2 2 2" xfId="47024"/>
    <cellStyle name="Normal 7 2 4 4 2 2 3" xfId="34591"/>
    <cellStyle name="Normal 7 2 4 4 2 3" xfId="17142"/>
    <cellStyle name="Normal 7 2 4 4 2 3 2" xfId="42017"/>
    <cellStyle name="Normal 7 2 4 4 2 4" xfId="29584"/>
    <cellStyle name="Normal 7 2 4 4 3" xfId="6096"/>
    <cellStyle name="Normal 7 2 4 4 3 2" xfId="11111"/>
    <cellStyle name="Normal 7 2 4 4 3 2 2" xfId="23554"/>
    <cellStyle name="Normal 7 2 4 4 3 2 2 2" xfId="48429"/>
    <cellStyle name="Normal 7 2 4 4 3 2 3" xfId="35996"/>
    <cellStyle name="Normal 7 2 4 4 3 3" xfId="18547"/>
    <cellStyle name="Normal 7 2 4 4 3 3 2" xfId="43422"/>
    <cellStyle name="Normal 7 2 4 4 3 4" xfId="30989"/>
    <cellStyle name="Normal 7 2 4 4 4" xfId="8822"/>
    <cellStyle name="Normal 7 2 4 4 4 2" xfId="21266"/>
    <cellStyle name="Normal 7 2 4 4 4 2 2" xfId="46141"/>
    <cellStyle name="Normal 7 2 4 4 4 3" xfId="33708"/>
    <cellStyle name="Normal 7 2 4 4 5" xfId="12565"/>
    <cellStyle name="Normal 7 2 4 4 5 2" xfId="24999"/>
    <cellStyle name="Normal 7 2 4 4 5 2 2" xfId="49874"/>
    <cellStyle name="Normal 7 2 4 4 5 3" xfId="37441"/>
    <cellStyle name="Normal 7 2 4 4 6" xfId="7299"/>
    <cellStyle name="Normal 7 2 4 4 6 2" xfId="19748"/>
    <cellStyle name="Normal 7 2 4 4 6 2 2" xfId="44623"/>
    <cellStyle name="Normal 7 2 4 4 6 3" xfId="32190"/>
    <cellStyle name="Normal 7 2 4 4 7" xfId="3753"/>
    <cellStyle name="Normal 7 2 4 4 7 2" xfId="16259"/>
    <cellStyle name="Normal 7 2 4 4 7 2 2" xfId="41134"/>
    <cellStyle name="Normal 7 2 4 4 7 3" xfId="28693"/>
    <cellStyle name="Normal 7 2 4 4 8" xfId="14750"/>
    <cellStyle name="Normal 7 2 4 4 8 2" xfId="39625"/>
    <cellStyle name="Normal 7 2 4 4 9" xfId="27184"/>
    <cellStyle name="Normal 7 2 4 5" xfId="2185"/>
    <cellStyle name="Normal 7 2 4 5 2" xfId="4818"/>
    <cellStyle name="Normal 7 2 4 5 2 2" xfId="9835"/>
    <cellStyle name="Normal 7 2 4 5 2 2 2" xfId="22278"/>
    <cellStyle name="Normal 7 2 4 5 2 2 2 2" xfId="47153"/>
    <cellStyle name="Normal 7 2 4 5 2 2 3" xfId="34720"/>
    <cellStyle name="Normal 7 2 4 5 2 3" xfId="17271"/>
    <cellStyle name="Normal 7 2 4 5 2 3 2" xfId="42146"/>
    <cellStyle name="Normal 7 2 4 5 2 4" xfId="29713"/>
    <cellStyle name="Normal 7 2 4 5 3" xfId="6216"/>
    <cellStyle name="Normal 7 2 4 5 3 2" xfId="11231"/>
    <cellStyle name="Normal 7 2 4 5 3 2 2" xfId="23674"/>
    <cellStyle name="Normal 7 2 4 5 3 2 2 2" xfId="48549"/>
    <cellStyle name="Normal 7 2 4 5 3 2 3" xfId="36116"/>
    <cellStyle name="Normal 7 2 4 5 3 3" xfId="18667"/>
    <cellStyle name="Normal 7 2 4 5 3 3 2" xfId="43542"/>
    <cellStyle name="Normal 7 2 4 5 3 4" xfId="31109"/>
    <cellStyle name="Normal 7 2 4 5 4" xfId="8128"/>
    <cellStyle name="Normal 7 2 4 5 4 2" xfId="20574"/>
    <cellStyle name="Normal 7 2 4 5 4 2 2" xfId="45449"/>
    <cellStyle name="Normal 7 2 4 5 4 3" xfId="33016"/>
    <cellStyle name="Normal 7 2 4 5 5" xfId="12685"/>
    <cellStyle name="Normal 7 2 4 5 5 2" xfId="25119"/>
    <cellStyle name="Normal 7 2 4 5 5 2 2" xfId="49994"/>
    <cellStyle name="Normal 7 2 4 5 5 3" xfId="37561"/>
    <cellStyle name="Normal 7 2 4 5 6" xfId="7429"/>
    <cellStyle name="Normal 7 2 4 5 6 2" xfId="19877"/>
    <cellStyle name="Normal 7 2 4 5 6 2 2" xfId="44752"/>
    <cellStyle name="Normal 7 2 4 5 6 3" xfId="32319"/>
    <cellStyle name="Normal 7 2 4 5 7" xfId="3058"/>
    <cellStyle name="Normal 7 2 4 5 7 2" xfId="15567"/>
    <cellStyle name="Normal 7 2 4 5 7 2 2" xfId="40442"/>
    <cellStyle name="Normal 7 2 4 5 7 3" xfId="28001"/>
    <cellStyle name="Normal 7 2 4 5 8" xfId="14870"/>
    <cellStyle name="Normal 7 2 4 5 8 2" xfId="39745"/>
    <cellStyle name="Normal 7 2 4 5 9" xfId="27304"/>
    <cellStyle name="Normal 7 2 4 6" xfId="1027"/>
    <cellStyle name="Normal 7 2 4 6 2" xfId="9014"/>
    <cellStyle name="Normal 7 2 4 6 2 2" xfId="21457"/>
    <cellStyle name="Normal 7 2 4 6 2 2 2" xfId="46332"/>
    <cellStyle name="Normal 7 2 4 6 2 3" xfId="33899"/>
    <cellStyle name="Normal 7 2 4 6 3" xfId="3996"/>
    <cellStyle name="Normal 7 2 4 6 3 2" xfId="16450"/>
    <cellStyle name="Normal 7 2 4 6 3 2 2" xfId="41325"/>
    <cellStyle name="Normal 7 2 4 6 3 3" xfId="28892"/>
    <cellStyle name="Normal 7 2 4 6 4" xfId="13827"/>
    <cellStyle name="Normal 7 2 4 6 4 2" xfId="38702"/>
    <cellStyle name="Normal 7 2 4 6 5" xfId="26261"/>
    <cellStyle name="Normal 7 2 4 7" xfId="5172"/>
    <cellStyle name="Normal 7 2 4 7 2" xfId="10188"/>
    <cellStyle name="Normal 7 2 4 7 2 2" xfId="22631"/>
    <cellStyle name="Normal 7 2 4 7 2 2 2" xfId="47506"/>
    <cellStyle name="Normal 7 2 4 7 2 3" xfId="35073"/>
    <cellStyle name="Normal 7 2 4 7 3" xfId="17624"/>
    <cellStyle name="Normal 7 2 4 7 3 2" xfId="42499"/>
    <cellStyle name="Normal 7 2 4 7 4" xfId="30066"/>
    <cellStyle name="Normal 7 2 4 8" xfId="7749"/>
    <cellStyle name="Normal 7 2 4 8 2" xfId="20195"/>
    <cellStyle name="Normal 7 2 4 8 2 2" xfId="45070"/>
    <cellStyle name="Normal 7 2 4 8 3" xfId="32637"/>
    <cellStyle name="Normal 7 2 4 9" xfId="11642"/>
    <cellStyle name="Normal 7 2 4 9 2" xfId="24076"/>
    <cellStyle name="Normal 7 2 4 9 2 2" xfId="48951"/>
    <cellStyle name="Normal 7 2 4 9 3" xfId="36518"/>
    <cellStyle name="Normal 7 2 4_Degree data" xfId="2576"/>
    <cellStyle name="Normal 7 2 5" xfId="373"/>
    <cellStyle name="Normal 7 2 5 10" xfId="13189"/>
    <cellStyle name="Normal 7 2 5 10 2" xfId="38064"/>
    <cellStyle name="Normal 7 2 5 11" xfId="25623"/>
    <cellStyle name="Normal 7 2 5 2" xfId="733"/>
    <cellStyle name="Normal 7 2 5 2 2" xfId="1604"/>
    <cellStyle name="Normal 7 2 5 2 2 2" xfId="9708"/>
    <cellStyle name="Normal 7 2 5 2 2 2 2" xfId="22151"/>
    <cellStyle name="Normal 7 2 5 2 2 2 2 2" xfId="47026"/>
    <cellStyle name="Normal 7 2 5 2 2 2 3" xfId="34593"/>
    <cellStyle name="Normal 7 2 5 2 2 3" xfId="4690"/>
    <cellStyle name="Normal 7 2 5 2 2 3 2" xfId="17144"/>
    <cellStyle name="Normal 7 2 5 2 2 3 2 2" xfId="42019"/>
    <cellStyle name="Normal 7 2 5 2 2 3 3" xfId="29586"/>
    <cellStyle name="Normal 7 2 5 2 2 4" xfId="14404"/>
    <cellStyle name="Normal 7 2 5 2 2 4 2" xfId="39279"/>
    <cellStyle name="Normal 7 2 5 2 2 5" xfId="26838"/>
    <cellStyle name="Normal 7 2 5 2 3" xfId="5750"/>
    <cellStyle name="Normal 7 2 5 2 3 2" xfId="10765"/>
    <cellStyle name="Normal 7 2 5 2 3 2 2" xfId="23208"/>
    <cellStyle name="Normal 7 2 5 2 3 2 2 2" xfId="48083"/>
    <cellStyle name="Normal 7 2 5 2 3 2 3" xfId="35650"/>
    <cellStyle name="Normal 7 2 5 2 3 3" xfId="18201"/>
    <cellStyle name="Normal 7 2 5 2 3 3 2" xfId="43076"/>
    <cellStyle name="Normal 7 2 5 2 3 4" xfId="30643"/>
    <cellStyle name="Normal 7 2 5 2 4" xfId="8824"/>
    <cellStyle name="Normal 7 2 5 2 4 2" xfId="21268"/>
    <cellStyle name="Normal 7 2 5 2 4 2 2" xfId="46143"/>
    <cellStyle name="Normal 7 2 5 2 4 3" xfId="33710"/>
    <cellStyle name="Normal 7 2 5 2 5" xfId="12219"/>
    <cellStyle name="Normal 7 2 5 2 5 2" xfId="24653"/>
    <cellStyle name="Normal 7 2 5 2 5 2 2" xfId="49528"/>
    <cellStyle name="Normal 7 2 5 2 5 3" xfId="37095"/>
    <cellStyle name="Normal 7 2 5 2 6" xfId="7301"/>
    <cellStyle name="Normal 7 2 5 2 6 2" xfId="19750"/>
    <cellStyle name="Normal 7 2 5 2 6 2 2" xfId="44625"/>
    <cellStyle name="Normal 7 2 5 2 6 3" xfId="32192"/>
    <cellStyle name="Normal 7 2 5 2 7" xfId="3755"/>
    <cellStyle name="Normal 7 2 5 2 7 2" xfId="16261"/>
    <cellStyle name="Normal 7 2 5 2 7 2 2" xfId="41136"/>
    <cellStyle name="Normal 7 2 5 2 7 3" xfId="28695"/>
    <cellStyle name="Normal 7 2 5 2 8" xfId="13536"/>
    <cellStyle name="Normal 7 2 5 2 8 2" xfId="38411"/>
    <cellStyle name="Normal 7 2 5 2 9" xfId="25970"/>
    <cellStyle name="Normal 7 2 5 3" xfId="1952"/>
    <cellStyle name="Normal 7 2 5 3 2" xfId="4918"/>
    <cellStyle name="Normal 7 2 5 3 2 2" xfId="9935"/>
    <cellStyle name="Normal 7 2 5 3 2 2 2" xfId="22378"/>
    <cellStyle name="Normal 7 2 5 3 2 2 2 2" xfId="47253"/>
    <cellStyle name="Normal 7 2 5 3 2 2 3" xfId="34820"/>
    <cellStyle name="Normal 7 2 5 3 2 3" xfId="17371"/>
    <cellStyle name="Normal 7 2 5 3 2 3 2" xfId="42246"/>
    <cellStyle name="Normal 7 2 5 3 2 4" xfId="29813"/>
    <cellStyle name="Normal 7 2 5 3 3" xfId="6098"/>
    <cellStyle name="Normal 7 2 5 3 3 2" xfId="11113"/>
    <cellStyle name="Normal 7 2 5 3 3 2 2" xfId="23556"/>
    <cellStyle name="Normal 7 2 5 3 3 2 2 2" xfId="48431"/>
    <cellStyle name="Normal 7 2 5 3 3 2 3" xfId="35998"/>
    <cellStyle name="Normal 7 2 5 3 3 3" xfId="18549"/>
    <cellStyle name="Normal 7 2 5 3 3 3 2" xfId="43424"/>
    <cellStyle name="Normal 7 2 5 3 3 4" xfId="30991"/>
    <cellStyle name="Normal 7 2 5 3 4" xfId="8342"/>
    <cellStyle name="Normal 7 2 5 3 4 2" xfId="20786"/>
    <cellStyle name="Normal 7 2 5 3 4 2 2" xfId="45661"/>
    <cellStyle name="Normal 7 2 5 3 4 3" xfId="33228"/>
    <cellStyle name="Normal 7 2 5 3 5" xfId="12567"/>
    <cellStyle name="Normal 7 2 5 3 5 2" xfId="25001"/>
    <cellStyle name="Normal 7 2 5 3 5 2 2" xfId="49876"/>
    <cellStyle name="Normal 7 2 5 3 5 3" xfId="37443"/>
    <cellStyle name="Normal 7 2 5 3 6" xfId="7529"/>
    <cellStyle name="Normal 7 2 5 3 6 2" xfId="19977"/>
    <cellStyle name="Normal 7 2 5 3 6 2 2" xfId="44852"/>
    <cellStyle name="Normal 7 2 5 3 6 3" xfId="32419"/>
    <cellStyle name="Normal 7 2 5 3 7" xfId="3273"/>
    <cellStyle name="Normal 7 2 5 3 7 2" xfId="15779"/>
    <cellStyle name="Normal 7 2 5 3 7 2 2" xfId="40654"/>
    <cellStyle name="Normal 7 2 5 3 7 3" xfId="28213"/>
    <cellStyle name="Normal 7 2 5 3 8" xfId="14752"/>
    <cellStyle name="Normal 7 2 5 3 8 2" xfId="39627"/>
    <cellStyle name="Normal 7 2 5 3 9" xfId="27186"/>
    <cellStyle name="Normal 7 2 5 4" xfId="2291"/>
    <cellStyle name="Normal 7 2 5 4 2" xfId="6316"/>
    <cellStyle name="Normal 7 2 5 4 2 2" xfId="11331"/>
    <cellStyle name="Normal 7 2 5 4 2 2 2" xfId="23774"/>
    <cellStyle name="Normal 7 2 5 4 2 2 2 2" xfId="48649"/>
    <cellStyle name="Normal 7 2 5 4 2 2 3" xfId="36216"/>
    <cellStyle name="Normal 7 2 5 4 2 3" xfId="18767"/>
    <cellStyle name="Normal 7 2 5 4 2 3 2" xfId="43642"/>
    <cellStyle name="Normal 7 2 5 4 2 4" xfId="31209"/>
    <cellStyle name="Normal 7 2 5 4 3" xfId="12785"/>
    <cellStyle name="Normal 7 2 5 4 3 2" xfId="25219"/>
    <cellStyle name="Normal 7 2 5 4 3 2 2" xfId="50094"/>
    <cellStyle name="Normal 7 2 5 4 3 3" xfId="37661"/>
    <cellStyle name="Normal 7 2 5 4 4" xfId="9226"/>
    <cellStyle name="Normal 7 2 5 4 4 2" xfId="21669"/>
    <cellStyle name="Normal 7 2 5 4 4 2 2" xfId="46544"/>
    <cellStyle name="Normal 7 2 5 4 4 3" xfId="34111"/>
    <cellStyle name="Normal 7 2 5 4 5" xfId="4208"/>
    <cellStyle name="Normal 7 2 5 4 5 2" xfId="16662"/>
    <cellStyle name="Normal 7 2 5 4 5 2 2" xfId="41537"/>
    <cellStyle name="Normal 7 2 5 4 5 3" xfId="29104"/>
    <cellStyle name="Normal 7 2 5 4 6" xfId="14970"/>
    <cellStyle name="Normal 7 2 5 4 6 2" xfId="39845"/>
    <cellStyle name="Normal 7 2 5 4 7" xfId="27404"/>
    <cellStyle name="Normal 7 2 5 5" xfId="1127"/>
    <cellStyle name="Normal 7 2 5 5 2" xfId="10288"/>
    <cellStyle name="Normal 7 2 5 5 2 2" xfId="22731"/>
    <cellStyle name="Normal 7 2 5 5 2 2 2" xfId="47606"/>
    <cellStyle name="Normal 7 2 5 5 2 3" xfId="35173"/>
    <cellStyle name="Normal 7 2 5 5 3" xfId="5272"/>
    <cellStyle name="Normal 7 2 5 5 3 2" xfId="17724"/>
    <cellStyle name="Normal 7 2 5 5 3 2 2" xfId="42599"/>
    <cellStyle name="Normal 7 2 5 5 3 3" xfId="30166"/>
    <cellStyle name="Normal 7 2 5 5 4" xfId="13927"/>
    <cellStyle name="Normal 7 2 5 5 4 2" xfId="38802"/>
    <cellStyle name="Normal 7 2 5 5 5" xfId="26361"/>
    <cellStyle name="Normal 7 2 5 6" xfId="7849"/>
    <cellStyle name="Normal 7 2 5 6 2" xfId="20295"/>
    <cellStyle name="Normal 7 2 5 6 2 2" xfId="45170"/>
    <cellStyle name="Normal 7 2 5 6 3" xfId="32737"/>
    <cellStyle name="Normal 7 2 5 7" xfId="11742"/>
    <cellStyle name="Normal 7 2 5 7 2" xfId="24176"/>
    <cellStyle name="Normal 7 2 5 7 2 2" xfId="49051"/>
    <cellStyle name="Normal 7 2 5 7 3" xfId="36618"/>
    <cellStyle name="Normal 7 2 5 8" xfId="6819"/>
    <cellStyle name="Normal 7 2 5 8 2" xfId="19268"/>
    <cellStyle name="Normal 7 2 5 8 2 2" xfId="44143"/>
    <cellStyle name="Normal 7 2 5 8 3" xfId="31710"/>
    <cellStyle name="Normal 7 2 5 9" xfId="2770"/>
    <cellStyle name="Normal 7 2 5 9 2" xfId="15288"/>
    <cellStyle name="Normal 7 2 5 9 2 2" xfId="40163"/>
    <cellStyle name="Normal 7 2 5 9 3" xfId="27722"/>
    <cellStyle name="Normal 7 2 5_Degree data" xfId="2578"/>
    <cellStyle name="Normal 7 2 6" xfId="236"/>
    <cellStyle name="Normal 7 2 6 10" xfId="13062"/>
    <cellStyle name="Normal 7 2 6 10 2" xfId="37937"/>
    <cellStyle name="Normal 7 2 6 11" xfId="25496"/>
    <cellStyle name="Normal 7 2 6 2" xfId="600"/>
    <cellStyle name="Normal 7 2 6 2 2" xfId="1605"/>
    <cellStyle name="Normal 7 2 6 2 2 2" xfId="9709"/>
    <cellStyle name="Normal 7 2 6 2 2 2 2" xfId="22152"/>
    <cellStyle name="Normal 7 2 6 2 2 2 2 2" xfId="47027"/>
    <cellStyle name="Normal 7 2 6 2 2 2 3" xfId="34594"/>
    <cellStyle name="Normal 7 2 6 2 2 3" xfId="4691"/>
    <cellStyle name="Normal 7 2 6 2 2 3 2" xfId="17145"/>
    <cellStyle name="Normal 7 2 6 2 2 3 2 2" xfId="42020"/>
    <cellStyle name="Normal 7 2 6 2 2 3 3" xfId="29587"/>
    <cellStyle name="Normal 7 2 6 2 2 4" xfId="14405"/>
    <cellStyle name="Normal 7 2 6 2 2 4 2" xfId="39280"/>
    <cellStyle name="Normal 7 2 6 2 2 5" xfId="26839"/>
    <cellStyle name="Normal 7 2 6 2 3" xfId="5751"/>
    <cellStyle name="Normal 7 2 6 2 3 2" xfId="10766"/>
    <cellStyle name="Normal 7 2 6 2 3 2 2" xfId="23209"/>
    <cellStyle name="Normal 7 2 6 2 3 2 2 2" xfId="48084"/>
    <cellStyle name="Normal 7 2 6 2 3 2 3" xfId="35651"/>
    <cellStyle name="Normal 7 2 6 2 3 3" xfId="18202"/>
    <cellStyle name="Normal 7 2 6 2 3 3 2" xfId="43077"/>
    <cellStyle name="Normal 7 2 6 2 3 4" xfId="30644"/>
    <cellStyle name="Normal 7 2 6 2 4" xfId="8825"/>
    <cellStyle name="Normal 7 2 6 2 4 2" xfId="21269"/>
    <cellStyle name="Normal 7 2 6 2 4 2 2" xfId="46144"/>
    <cellStyle name="Normal 7 2 6 2 4 3" xfId="33711"/>
    <cellStyle name="Normal 7 2 6 2 5" xfId="12220"/>
    <cellStyle name="Normal 7 2 6 2 5 2" xfId="24654"/>
    <cellStyle name="Normal 7 2 6 2 5 2 2" xfId="49529"/>
    <cellStyle name="Normal 7 2 6 2 5 3" xfId="37096"/>
    <cellStyle name="Normal 7 2 6 2 6" xfId="7302"/>
    <cellStyle name="Normal 7 2 6 2 6 2" xfId="19751"/>
    <cellStyle name="Normal 7 2 6 2 6 2 2" xfId="44626"/>
    <cellStyle name="Normal 7 2 6 2 6 3" xfId="32193"/>
    <cellStyle name="Normal 7 2 6 2 7" xfId="3756"/>
    <cellStyle name="Normal 7 2 6 2 7 2" xfId="16262"/>
    <cellStyle name="Normal 7 2 6 2 7 2 2" xfId="41137"/>
    <cellStyle name="Normal 7 2 6 2 7 3" xfId="28696"/>
    <cellStyle name="Normal 7 2 6 2 8" xfId="13409"/>
    <cellStyle name="Normal 7 2 6 2 8 2" xfId="38284"/>
    <cellStyle name="Normal 7 2 6 2 9" xfId="25843"/>
    <cellStyle name="Normal 7 2 6 3" xfId="1953"/>
    <cellStyle name="Normal 7 2 6 3 2" xfId="4791"/>
    <cellStyle name="Normal 7 2 6 3 2 2" xfId="9808"/>
    <cellStyle name="Normal 7 2 6 3 2 2 2" xfId="22251"/>
    <cellStyle name="Normal 7 2 6 3 2 2 2 2" xfId="47126"/>
    <cellStyle name="Normal 7 2 6 3 2 2 3" xfId="34693"/>
    <cellStyle name="Normal 7 2 6 3 2 3" xfId="17244"/>
    <cellStyle name="Normal 7 2 6 3 2 3 2" xfId="42119"/>
    <cellStyle name="Normal 7 2 6 3 2 4" xfId="29686"/>
    <cellStyle name="Normal 7 2 6 3 3" xfId="6099"/>
    <cellStyle name="Normal 7 2 6 3 3 2" xfId="11114"/>
    <cellStyle name="Normal 7 2 6 3 3 2 2" xfId="23557"/>
    <cellStyle name="Normal 7 2 6 3 3 2 2 2" xfId="48432"/>
    <cellStyle name="Normal 7 2 6 3 3 2 3" xfId="35999"/>
    <cellStyle name="Normal 7 2 6 3 3 3" xfId="18550"/>
    <cellStyle name="Normal 7 2 6 3 3 3 2" xfId="43425"/>
    <cellStyle name="Normal 7 2 6 3 3 4" xfId="30992"/>
    <cellStyle name="Normal 7 2 6 3 4" xfId="8888"/>
    <cellStyle name="Normal 7 2 6 3 4 2" xfId="21331"/>
    <cellStyle name="Normal 7 2 6 3 4 2 2" xfId="46206"/>
    <cellStyle name="Normal 7 2 6 3 4 3" xfId="33773"/>
    <cellStyle name="Normal 7 2 6 3 5" xfId="12568"/>
    <cellStyle name="Normal 7 2 6 3 5 2" xfId="25002"/>
    <cellStyle name="Normal 7 2 6 3 5 2 2" xfId="49877"/>
    <cellStyle name="Normal 7 2 6 3 5 3" xfId="37444"/>
    <cellStyle name="Normal 7 2 6 3 6" xfId="7402"/>
    <cellStyle name="Normal 7 2 6 3 6 2" xfId="19850"/>
    <cellStyle name="Normal 7 2 6 3 6 2 2" xfId="44725"/>
    <cellStyle name="Normal 7 2 6 3 6 3" xfId="32292"/>
    <cellStyle name="Normal 7 2 6 3 7" xfId="3870"/>
    <cellStyle name="Normal 7 2 6 3 7 2" xfId="16324"/>
    <cellStyle name="Normal 7 2 6 3 7 2 2" xfId="41199"/>
    <cellStyle name="Normal 7 2 6 3 7 3" xfId="28766"/>
    <cellStyle name="Normal 7 2 6 3 8" xfId="14753"/>
    <cellStyle name="Normal 7 2 6 3 8 2" xfId="39628"/>
    <cellStyle name="Normal 7 2 6 3 9" xfId="27187"/>
    <cellStyle name="Normal 7 2 6 4" xfId="2154"/>
    <cellStyle name="Normal 7 2 6 4 2" xfId="6189"/>
    <cellStyle name="Normal 7 2 6 4 2 2" xfId="11204"/>
    <cellStyle name="Normal 7 2 6 4 2 2 2" xfId="23647"/>
    <cellStyle name="Normal 7 2 6 4 2 2 2 2" xfId="48522"/>
    <cellStyle name="Normal 7 2 6 4 2 2 3" xfId="36089"/>
    <cellStyle name="Normal 7 2 6 4 2 3" xfId="18640"/>
    <cellStyle name="Normal 7 2 6 4 2 3 2" xfId="43515"/>
    <cellStyle name="Normal 7 2 6 4 2 4" xfId="31082"/>
    <cellStyle name="Normal 7 2 6 4 3" xfId="12658"/>
    <cellStyle name="Normal 7 2 6 4 3 2" xfId="25092"/>
    <cellStyle name="Normal 7 2 6 4 3 2 2" xfId="49967"/>
    <cellStyle name="Normal 7 2 6 4 3 3" xfId="37534"/>
    <cellStyle name="Normal 7 2 6 4 4" xfId="9099"/>
    <cellStyle name="Normal 7 2 6 4 4 2" xfId="21542"/>
    <cellStyle name="Normal 7 2 6 4 4 2 2" xfId="46417"/>
    <cellStyle name="Normal 7 2 6 4 4 3" xfId="33984"/>
    <cellStyle name="Normal 7 2 6 4 5" xfId="4081"/>
    <cellStyle name="Normal 7 2 6 4 5 2" xfId="16535"/>
    <cellStyle name="Normal 7 2 6 4 5 2 2" xfId="41410"/>
    <cellStyle name="Normal 7 2 6 4 5 3" xfId="28977"/>
    <cellStyle name="Normal 7 2 6 4 6" xfId="14843"/>
    <cellStyle name="Normal 7 2 6 4 6 2" xfId="39718"/>
    <cellStyle name="Normal 7 2 6 4 7" xfId="27277"/>
    <cellStyle name="Normal 7 2 6 5" xfId="1000"/>
    <cellStyle name="Normal 7 2 6 5 2" xfId="10159"/>
    <cellStyle name="Normal 7 2 6 5 2 2" xfId="22602"/>
    <cellStyle name="Normal 7 2 6 5 2 2 2" xfId="47477"/>
    <cellStyle name="Normal 7 2 6 5 2 3" xfId="35044"/>
    <cellStyle name="Normal 7 2 6 5 3" xfId="5143"/>
    <cellStyle name="Normal 7 2 6 5 3 2" xfId="17595"/>
    <cellStyle name="Normal 7 2 6 5 3 2 2" xfId="42470"/>
    <cellStyle name="Normal 7 2 6 5 3 3" xfId="30037"/>
    <cellStyle name="Normal 7 2 6 5 4" xfId="13800"/>
    <cellStyle name="Normal 7 2 6 5 4 2" xfId="38675"/>
    <cellStyle name="Normal 7 2 6 5 5" xfId="26234"/>
    <cellStyle name="Normal 7 2 6 6" xfId="8215"/>
    <cellStyle name="Normal 7 2 6 6 2" xfId="20659"/>
    <cellStyle name="Normal 7 2 6 6 2 2" xfId="45534"/>
    <cellStyle name="Normal 7 2 6 6 3" xfId="33101"/>
    <cellStyle name="Normal 7 2 6 7" xfId="11615"/>
    <cellStyle name="Normal 7 2 6 7 2" xfId="24049"/>
    <cellStyle name="Normal 7 2 6 7 2 2" xfId="48924"/>
    <cellStyle name="Normal 7 2 6 7 3" xfId="36491"/>
    <cellStyle name="Normal 7 2 6 8" xfId="6692"/>
    <cellStyle name="Normal 7 2 6 8 2" xfId="19141"/>
    <cellStyle name="Normal 7 2 6 8 2 2" xfId="44016"/>
    <cellStyle name="Normal 7 2 6 8 3" xfId="31583"/>
    <cellStyle name="Normal 7 2 6 9" xfId="3146"/>
    <cellStyle name="Normal 7 2 6 9 2" xfId="15652"/>
    <cellStyle name="Normal 7 2 6 9 2 2" xfId="40527"/>
    <cellStyle name="Normal 7 2 6 9 3" xfId="28086"/>
    <cellStyle name="Normal 7 2 6_Degree data" xfId="2579"/>
    <cellStyle name="Normal 7 2 7" xfId="554"/>
    <cellStyle name="Normal 7 2 7 2" xfId="1596"/>
    <cellStyle name="Normal 7 2 7 2 2" xfId="9700"/>
    <cellStyle name="Normal 7 2 7 2 2 2" xfId="22143"/>
    <cellStyle name="Normal 7 2 7 2 2 2 2" xfId="47018"/>
    <cellStyle name="Normal 7 2 7 2 2 3" xfId="34585"/>
    <cellStyle name="Normal 7 2 7 2 3" xfId="4682"/>
    <cellStyle name="Normal 7 2 7 2 3 2" xfId="17136"/>
    <cellStyle name="Normal 7 2 7 2 3 2 2" xfId="42011"/>
    <cellStyle name="Normal 7 2 7 2 3 3" xfId="29578"/>
    <cellStyle name="Normal 7 2 7 2 4" xfId="14396"/>
    <cellStyle name="Normal 7 2 7 2 4 2" xfId="39271"/>
    <cellStyle name="Normal 7 2 7 2 5" xfId="26830"/>
    <cellStyle name="Normal 7 2 7 3" xfId="5742"/>
    <cellStyle name="Normal 7 2 7 3 2" xfId="10757"/>
    <cellStyle name="Normal 7 2 7 3 2 2" xfId="23200"/>
    <cellStyle name="Normal 7 2 7 3 2 2 2" xfId="48075"/>
    <cellStyle name="Normal 7 2 7 3 2 3" xfId="35642"/>
    <cellStyle name="Normal 7 2 7 3 3" xfId="18193"/>
    <cellStyle name="Normal 7 2 7 3 3 2" xfId="43068"/>
    <cellStyle name="Normal 7 2 7 3 4" xfId="30635"/>
    <cellStyle name="Normal 7 2 7 4" xfId="8816"/>
    <cellStyle name="Normal 7 2 7 4 2" xfId="21260"/>
    <cellStyle name="Normal 7 2 7 4 2 2" xfId="46135"/>
    <cellStyle name="Normal 7 2 7 4 3" xfId="33702"/>
    <cellStyle name="Normal 7 2 7 5" xfId="12211"/>
    <cellStyle name="Normal 7 2 7 5 2" xfId="24645"/>
    <cellStyle name="Normal 7 2 7 5 2 2" xfId="49520"/>
    <cellStyle name="Normal 7 2 7 5 3" xfId="37087"/>
    <cellStyle name="Normal 7 2 7 6" xfId="7293"/>
    <cellStyle name="Normal 7 2 7 6 2" xfId="19742"/>
    <cellStyle name="Normal 7 2 7 6 2 2" xfId="44617"/>
    <cellStyle name="Normal 7 2 7 6 3" xfId="32184"/>
    <cellStyle name="Normal 7 2 7 7" xfId="3747"/>
    <cellStyle name="Normal 7 2 7 7 2" xfId="16253"/>
    <cellStyle name="Normal 7 2 7 7 2 2" xfId="41128"/>
    <cellStyle name="Normal 7 2 7 7 3" xfId="28687"/>
    <cellStyle name="Normal 7 2 7 8" xfId="13364"/>
    <cellStyle name="Normal 7 2 7 8 2" xfId="38239"/>
    <cellStyle name="Normal 7 2 7 9" xfId="25798"/>
    <cellStyle name="Normal 7 2 8" xfId="1944"/>
    <cellStyle name="Normal 7 2 8 2" xfId="4746"/>
    <cellStyle name="Normal 7 2 8 2 2" xfId="9763"/>
    <cellStyle name="Normal 7 2 8 2 2 2" xfId="22206"/>
    <cellStyle name="Normal 7 2 8 2 2 2 2" xfId="47081"/>
    <cellStyle name="Normal 7 2 8 2 2 3" xfId="34648"/>
    <cellStyle name="Normal 7 2 8 2 3" xfId="17199"/>
    <cellStyle name="Normal 7 2 8 2 3 2" xfId="42074"/>
    <cellStyle name="Normal 7 2 8 2 4" xfId="29641"/>
    <cellStyle name="Normal 7 2 8 3" xfId="6090"/>
    <cellStyle name="Normal 7 2 8 3 2" xfId="11105"/>
    <cellStyle name="Normal 7 2 8 3 2 2" xfId="23548"/>
    <cellStyle name="Normal 7 2 8 3 2 2 2" xfId="48423"/>
    <cellStyle name="Normal 7 2 8 3 2 3" xfId="35990"/>
    <cellStyle name="Normal 7 2 8 3 3" xfId="18541"/>
    <cellStyle name="Normal 7 2 8 3 3 2" xfId="43416"/>
    <cellStyle name="Normal 7 2 8 3 4" xfId="30983"/>
    <cellStyle name="Normal 7 2 8 4" xfId="8022"/>
    <cellStyle name="Normal 7 2 8 4 2" xfId="20468"/>
    <cellStyle name="Normal 7 2 8 4 2 2" xfId="45343"/>
    <cellStyle name="Normal 7 2 8 4 3" xfId="32910"/>
    <cellStyle name="Normal 7 2 8 5" xfId="12559"/>
    <cellStyle name="Normal 7 2 8 5 2" xfId="24993"/>
    <cellStyle name="Normal 7 2 8 5 2 2" xfId="49868"/>
    <cellStyle name="Normal 7 2 8 5 3" xfId="37435"/>
    <cellStyle name="Normal 7 2 8 6" xfId="7357"/>
    <cellStyle name="Normal 7 2 8 6 2" xfId="19805"/>
    <cellStyle name="Normal 7 2 8 6 2 2" xfId="44680"/>
    <cellStyle name="Normal 7 2 8 6 3" xfId="32247"/>
    <cellStyle name="Normal 7 2 8 7" xfId="2946"/>
    <cellStyle name="Normal 7 2 8 7 2" xfId="15461"/>
    <cellStyle name="Normal 7 2 8 7 2 2" xfId="40336"/>
    <cellStyle name="Normal 7 2 8 7 3" xfId="27895"/>
    <cellStyle name="Normal 7 2 8 8" xfId="14744"/>
    <cellStyle name="Normal 7 2 8 8 2" xfId="39619"/>
    <cellStyle name="Normal 7 2 8 9" xfId="27178"/>
    <cellStyle name="Normal 7 2 9" xfId="2103"/>
    <cellStyle name="Normal 7 2 9 2" xfId="6144"/>
    <cellStyle name="Normal 7 2 9 2 2" xfId="11159"/>
    <cellStyle name="Normal 7 2 9 2 2 2" xfId="23602"/>
    <cellStyle name="Normal 7 2 9 2 2 2 2" xfId="48477"/>
    <cellStyle name="Normal 7 2 9 2 2 3" xfId="36044"/>
    <cellStyle name="Normal 7 2 9 2 3" xfId="18595"/>
    <cellStyle name="Normal 7 2 9 2 3 2" xfId="43470"/>
    <cellStyle name="Normal 7 2 9 2 4" xfId="31037"/>
    <cellStyle name="Normal 7 2 9 3" xfId="12613"/>
    <cellStyle name="Normal 7 2 9 3 2" xfId="25047"/>
    <cellStyle name="Normal 7 2 9 3 2 2" xfId="49922"/>
    <cellStyle name="Normal 7 2 9 3 3" xfId="37489"/>
    <cellStyle name="Normal 7 2 9 4" xfId="8908"/>
    <cellStyle name="Normal 7 2 9 4 2" xfId="21351"/>
    <cellStyle name="Normal 7 2 9 4 2 2" xfId="46226"/>
    <cellStyle name="Normal 7 2 9 4 3" xfId="33793"/>
    <cellStyle name="Normal 7 2 9 5" xfId="3890"/>
    <cellStyle name="Normal 7 2 9 5 2" xfId="16344"/>
    <cellStyle name="Normal 7 2 9 5 2 2" xfId="41219"/>
    <cellStyle name="Normal 7 2 9 5 3" xfId="28786"/>
    <cellStyle name="Normal 7 2 9 6" xfId="14798"/>
    <cellStyle name="Normal 7 2 9 6 2" xfId="39673"/>
    <cellStyle name="Normal 7 2 9 7" xfId="27232"/>
    <cellStyle name="Normal 7 2_Degree data" xfId="2570"/>
    <cellStyle name="Normal 7 3" xfId="165"/>
    <cellStyle name="Normal 7 3 10" xfId="963"/>
    <cellStyle name="Normal 7 3 10 2" xfId="11578"/>
    <cellStyle name="Normal 7 3 10 2 2" xfId="24012"/>
    <cellStyle name="Normal 7 3 10 2 2 2" xfId="48887"/>
    <cellStyle name="Normal 7 3 10 2 3" xfId="36454"/>
    <cellStyle name="Normal 7 3 10 3" xfId="10122"/>
    <cellStyle name="Normal 7 3 10 3 2" xfId="22565"/>
    <cellStyle name="Normal 7 3 10 3 2 2" xfId="47440"/>
    <cellStyle name="Normal 7 3 10 3 3" xfId="35007"/>
    <cellStyle name="Normal 7 3 10 4" xfId="5106"/>
    <cellStyle name="Normal 7 3 10 4 2" xfId="17558"/>
    <cellStyle name="Normal 7 3 10 4 2 2" xfId="42433"/>
    <cellStyle name="Normal 7 3 10 4 3" xfId="30000"/>
    <cellStyle name="Normal 7 3 10 5" xfId="13763"/>
    <cellStyle name="Normal 7 3 10 5 2" xfId="38638"/>
    <cellStyle name="Normal 7 3 10 6" xfId="26197"/>
    <cellStyle name="Normal 7 3 11" xfId="933"/>
    <cellStyle name="Normal 7 3 11 2" xfId="7730"/>
    <cellStyle name="Normal 7 3 11 2 2" xfId="20176"/>
    <cellStyle name="Normal 7 3 11 2 2 2" xfId="45051"/>
    <cellStyle name="Normal 7 3 11 2 3" xfId="32618"/>
    <cellStyle name="Normal 7 3 11 3" xfId="13733"/>
    <cellStyle name="Normal 7 3 11 3 2" xfId="38608"/>
    <cellStyle name="Normal 7 3 11 4" xfId="26167"/>
    <cellStyle name="Normal 7 3 12" xfId="11548"/>
    <cellStyle name="Normal 7 3 12 2" xfId="23982"/>
    <cellStyle name="Normal 7 3 12 2 2" xfId="48857"/>
    <cellStyle name="Normal 7 3 12 3" xfId="36424"/>
    <cellStyle name="Normal 7 3 13" xfId="6511"/>
    <cellStyle name="Normal 7 3 13 2" xfId="18960"/>
    <cellStyle name="Normal 7 3 13 2 2" xfId="43835"/>
    <cellStyle name="Normal 7 3 13 3" xfId="31402"/>
    <cellStyle name="Normal 7 3 14" xfId="2651"/>
    <cellStyle name="Normal 7 3 14 2" xfId="15169"/>
    <cellStyle name="Normal 7 3 14 2 2" xfId="40044"/>
    <cellStyle name="Normal 7 3 14 3" xfId="27603"/>
    <cellStyle name="Normal 7 3 15" xfId="12995"/>
    <cellStyle name="Normal 7 3 15 2" xfId="37870"/>
    <cellStyle name="Normal 7 3 16" xfId="25429"/>
    <cellStyle name="Normal 7 3 2" xfId="195"/>
    <cellStyle name="Normal 7 3 2 10" xfId="11680"/>
    <cellStyle name="Normal 7 3 2 10 2" xfId="24114"/>
    <cellStyle name="Normal 7 3 2 10 2 2" xfId="48989"/>
    <cellStyle name="Normal 7 3 2 10 3" xfId="36556"/>
    <cellStyle name="Normal 7 3 2 11" xfId="6540"/>
    <cellStyle name="Normal 7 3 2 11 2" xfId="18989"/>
    <cellStyle name="Normal 7 3 2 11 2 2" xfId="43864"/>
    <cellStyle name="Normal 7 3 2 11 3" xfId="31431"/>
    <cellStyle name="Normal 7 3 2 12" xfId="2708"/>
    <cellStyle name="Normal 7 3 2 12 2" xfId="15226"/>
    <cellStyle name="Normal 7 3 2 12 2 2" xfId="40101"/>
    <cellStyle name="Normal 7 3 2 12 3" xfId="27660"/>
    <cellStyle name="Normal 7 3 2 13" xfId="13025"/>
    <cellStyle name="Normal 7 3 2 13 2" xfId="37900"/>
    <cellStyle name="Normal 7 3 2 14" xfId="25459"/>
    <cellStyle name="Normal 7 3 2 2" xfId="518"/>
    <cellStyle name="Normal 7 3 2 2 10" xfId="2912"/>
    <cellStyle name="Normal 7 3 2 2 10 2" xfId="15430"/>
    <cellStyle name="Normal 7 3 2 2 10 2 2" xfId="40305"/>
    <cellStyle name="Normal 7 3 2 2 10 3" xfId="27864"/>
    <cellStyle name="Normal 7 3 2 2 11" xfId="13331"/>
    <cellStyle name="Normal 7 3 2 2 11 2" xfId="38206"/>
    <cellStyle name="Normal 7 3 2 2 12" xfId="25765"/>
    <cellStyle name="Normal 7 3 2 2 2" xfId="877"/>
    <cellStyle name="Normal 7 3 2 2 2 2" xfId="1608"/>
    <cellStyle name="Normal 7 3 2 2 2 2 2" xfId="9368"/>
    <cellStyle name="Normal 7 3 2 2 2 2 2 2" xfId="21811"/>
    <cellStyle name="Normal 7 3 2 2 2 2 2 2 2" xfId="46686"/>
    <cellStyle name="Normal 7 3 2 2 2 2 2 3" xfId="34253"/>
    <cellStyle name="Normal 7 3 2 2 2 2 3" xfId="4350"/>
    <cellStyle name="Normal 7 3 2 2 2 2 3 2" xfId="16804"/>
    <cellStyle name="Normal 7 3 2 2 2 2 3 2 2" xfId="41679"/>
    <cellStyle name="Normal 7 3 2 2 2 2 3 3" xfId="29246"/>
    <cellStyle name="Normal 7 3 2 2 2 2 4" xfId="14408"/>
    <cellStyle name="Normal 7 3 2 2 2 2 4 2" xfId="39283"/>
    <cellStyle name="Normal 7 3 2 2 2 2 5" xfId="26842"/>
    <cellStyle name="Normal 7 3 2 2 2 3" xfId="5754"/>
    <cellStyle name="Normal 7 3 2 2 2 3 2" xfId="10769"/>
    <cellStyle name="Normal 7 3 2 2 2 3 2 2" xfId="23212"/>
    <cellStyle name="Normal 7 3 2 2 2 3 2 2 2" xfId="48087"/>
    <cellStyle name="Normal 7 3 2 2 2 3 2 3" xfId="35654"/>
    <cellStyle name="Normal 7 3 2 2 2 3 3" xfId="18205"/>
    <cellStyle name="Normal 7 3 2 2 2 3 3 2" xfId="43080"/>
    <cellStyle name="Normal 7 3 2 2 2 3 4" xfId="30647"/>
    <cellStyle name="Normal 7 3 2 2 2 4" xfId="8484"/>
    <cellStyle name="Normal 7 3 2 2 2 4 2" xfId="20928"/>
    <cellStyle name="Normal 7 3 2 2 2 4 2 2" xfId="45803"/>
    <cellStyle name="Normal 7 3 2 2 2 4 3" xfId="33370"/>
    <cellStyle name="Normal 7 3 2 2 2 5" xfId="12223"/>
    <cellStyle name="Normal 7 3 2 2 2 5 2" xfId="24657"/>
    <cellStyle name="Normal 7 3 2 2 2 5 2 2" xfId="49532"/>
    <cellStyle name="Normal 7 3 2 2 2 5 3" xfId="37099"/>
    <cellStyle name="Normal 7 3 2 2 2 6" xfId="6961"/>
    <cellStyle name="Normal 7 3 2 2 2 6 2" xfId="19410"/>
    <cellStyle name="Normal 7 3 2 2 2 6 2 2" xfId="44285"/>
    <cellStyle name="Normal 7 3 2 2 2 6 3" xfId="31852"/>
    <cellStyle name="Normal 7 3 2 2 2 7" xfId="3415"/>
    <cellStyle name="Normal 7 3 2 2 2 7 2" xfId="15921"/>
    <cellStyle name="Normal 7 3 2 2 2 7 2 2" xfId="40796"/>
    <cellStyle name="Normal 7 3 2 2 2 7 3" xfId="28355"/>
    <cellStyle name="Normal 7 3 2 2 2 8" xfId="13678"/>
    <cellStyle name="Normal 7 3 2 2 2 8 2" xfId="38553"/>
    <cellStyle name="Normal 7 3 2 2 2 9" xfId="26112"/>
    <cellStyle name="Normal 7 3 2 2 3" xfId="1956"/>
    <cellStyle name="Normal 7 3 2 2 3 2" xfId="4694"/>
    <cellStyle name="Normal 7 3 2 2 3 2 2" xfId="9712"/>
    <cellStyle name="Normal 7 3 2 2 3 2 2 2" xfId="22155"/>
    <cellStyle name="Normal 7 3 2 2 3 2 2 2 2" xfId="47030"/>
    <cellStyle name="Normal 7 3 2 2 3 2 2 3" xfId="34597"/>
    <cellStyle name="Normal 7 3 2 2 3 2 3" xfId="17148"/>
    <cellStyle name="Normal 7 3 2 2 3 2 3 2" xfId="42023"/>
    <cellStyle name="Normal 7 3 2 2 3 2 4" xfId="29590"/>
    <cellStyle name="Normal 7 3 2 2 3 3" xfId="6102"/>
    <cellStyle name="Normal 7 3 2 2 3 3 2" xfId="11117"/>
    <cellStyle name="Normal 7 3 2 2 3 3 2 2" xfId="23560"/>
    <cellStyle name="Normal 7 3 2 2 3 3 2 2 2" xfId="48435"/>
    <cellStyle name="Normal 7 3 2 2 3 3 2 3" xfId="36002"/>
    <cellStyle name="Normal 7 3 2 2 3 3 3" xfId="18553"/>
    <cellStyle name="Normal 7 3 2 2 3 3 3 2" xfId="43428"/>
    <cellStyle name="Normal 7 3 2 2 3 3 4" xfId="30995"/>
    <cellStyle name="Normal 7 3 2 2 3 4" xfId="8828"/>
    <cellStyle name="Normal 7 3 2 2 3 4 2" xfId="21272"/>
    <cellStyle name="Normal 7 3 2 2 3 4 2 2" xfId="46147"/>
    <cellStyle name="Normal 7 3 2 2 3 4 3" xfId="33714"/>
    <cellStyle name="Normal 7 3 2 2 3 5" xfId="12571"/>
    <cellStyle name="Normal 7 3 2 2 3 5 2" xfId="25005"/>
    <cellStyle name="Normal 7 3 2 2 3 5 2 2" xfId="49880"/>
    <cellStyle name="Normal 7 3 2 2 3 5 3" xfId="37447"/>
    <cellStyle name="Normal 7 3 2 2 3 6" xfId="7305"/>
    <cellStyle name="Normal 7 3 2 2 3 6 2" xfId="19754"/>
    <cellStyle name="Normal 7 3 2 2 3 6 2 2" xfId="44629"/>
    <cellStyle name="Normal 7 3 2 2 3 6 3" xfId="32196"/>
    <cellStyle name="Normal 7 3 2 2 3 7" xfId="3759"/>
    <cellStyle name="Normal 7 3 2 2 3 7 2" xfId="16265"/>
    <cellStyle name="Normal 7 3 2 2 3 7 2 2" xfId="41140"/>
    <cellStyle name="Normal 7 3 2 2 3 7 3" xfId="28699"/>
    <cellStyle name="Normal 7 3 2 2 3 8" xfId="14756"/>
    <cellStyle name="Normal 7 3 2 2 3 8 2" xfId="39631"/>
    <cellStyle name="Normal 7 3 2 2 3 9" xfId="27190"/>
    <cellStyle name="Normal 7 3 2 2 4" xfId="2436"/>
    <cellStyle name="Normal 7 3 2 2 4 2" xfId="5060"/>
    <cellStyle name="Normal 7 3 2 2 4 2 2" xfId="10077"/>
    <cellStyle name="Normal 7 3 2 2 4 2 2 2" xfId="22520"/>
    <cellStyle name="Normal 7 3 2 2 4 2 2 2 2" xfId="47395"/>
    <cellStyle name="Normal 7 3 2 2 4 2 2 3" xfId="34962"/>
    <cellStyle name="Normal 7 3 2 2 4 2 3" xfId="17513"/>
    <cellStyle name="Normal 7 3 2 2 4 2 3 2" xfId="42388"/>
    <cellStyle name="Normal 7 3 2 2 4 2 4" xfId="29955"/>
    <cellStyle name="Normal 7 3 2 2 4 3" xfId="6458"/>
    <cellStyle name="Normal 7 3 2 2 4 3 2" xfId="11473"/>
    <cellStyle name="Normal 7 3 2 2 4 3 2 2" xfId="23916"/>
    <cellStyle name="Normal 7 3 2 2 4 3 2 2 2" xfId="48791"/>
    <cellStyle name="Normal 7 3 2 2 4 3 2 3" xfId="36358"/>
    <cellStyle name="Normal 7 3 2 2 4 3 3" xfId="18909"/>
    <cellStyle name="Normal 7 3 2 2 4 3 3 2" xfId="43784"/>
    <cellStyle name="Normal 7 3 2 2 4 3 4" xfId="31351"/>
    <cellStyle name="Normal 7 3 2 2 4 4" xfId="8165"/>
    <cellStyle name="Normal 7 3 2 2 4 4 2" xfId="20611"/>
    <cellStyle name="Normal 7 3 2 2 4 4 2 2" xfId="45486"/>
    <cellStyle name="Normal 7 3 2 2 4 4 3" xfId="33053"/>
    <cellStyle name="Normal 7 3 2 2 4 5" xfId="12927"/>
    <cellStyle name="Normal 7 3 2 2 4 5 2" xfId="25361"/>
    <cellStyle name="Normal 7 3 2 2 4 5 2 2" xfId="50236"/>
    <cellStyle name="Normal 7 3 2 2 4 5 3" xfId="37803"/>
    <cellStyle name="Normal 7 3 2 2 4 6" xfId="7671"/>
    <cellStyle name="Normal 7 3 2 2 4 6 2" xfId="20119"/>
    <cellStyle name="Normal 7 3 2 2 4 6 2 2" xfId="44994"/>
    <cellStyle name="Normal 7 3 2 2 4 6 3" xfId="32561"/>
    <cellStyle name="Normal 7 3 2 2 4 7" xfId="3095"/>
    <cellStyle name="Normal 7 3 2 2 4 7 2" xfId="15604"/>
    <cellStyle name="Normal 7 3 2 2 4 7 2 2" xfId="40479"/>
    <cellStyle name="Normal 7 3 2 2 4 7 3" xfId="28038"/>
    <cellStyle name="Normal 7 3 2 2 4 8" xfId="15112"/>
    <cellStyle name="Normal 7 3 2 2 4 8 2" xfId="39987"/>
    <cellStyle name="Normal 7 3 2 2 4 9" xfId="27546"/>
    <cellStyle name="Normal 7 3 2 2 5" xfId="1269"/>
    <cellStyle name="Normal 7 3 2 2 5 2" xfId="9051"/>
    <cellStyle name="Normal 7 3 2 2 5 2 2" xfId="21494"/>
    <cellStyle name="Normal 7 3 2 2 5 2 2 2" xfId="46369"/>
    <cellStyle name="Normal 7 3 2 2 5 2 3" xfId="33936"/>
    <cellStyle name="Normal 7 3 2 2 5 3" xfId="4033"/>
    <cellStyle name="Normal 7 3 2 2 5 3 2" xfId="16487"/>
    <cellStyle name="Normal 7 3 2 2 5 3 2 2" xfId="41362"/>
    <cellStyle name="Normal 7 3 2 2 5 3 3" xfId="28929"/>
    <cellStyle name="Normal 7 3 2 2 5 4" xfId="14069"/>
    <cellStyle name="Normal 7 3 2 2 5 4 2" xfId="38944"/>
    <cellStyle name="Normal 7 3 2 2 5 5" xfId="26503"/>
    <cellStyle name="Normal 7 3 2 2 6" xfId="5414"/>
    <cellStyle name="Normal 7 3 2 2 6 2" xfId="10430"/>
    <cellStyle name="Normal 7 3 2 2 6 2 2" xfId="22873"/>
    <cellStyle name="Normal 7 3 2 2 6 2 2 2" xfId="47748"/>
    <cellStyle name="Normal 7 3 2 2 6 2 3" xfId="35315"/>
    <cellStyle name="Normal 7 3 2 2 6 3" xfId="17866"/>
    <cellStyle name="Normal 7 3 2 2 6 3 2" xfId="42741"/>
    <cellStyle name="Normal 7 3 2 2 6 4" xfId="30308"/>
    <cellStyle name="Normal 7 3 2 2 7" xfId="7991"/>
    <cellStyle name="Normal 7 3 2 2 7 2" xfId="20437"/>
    <cellStyle name="Normal 7 3 2 2 7 2 2" xfId="45312"/>
    <cellStyle name="Normal 7 3 2 2 7 3" xfId="32879"/>
    <cellStyle name="Normal 7 3 2 2 8" xfId="11884"/>
    <cellStyle name="Normal 7 3 2 2 8 2" xfId="24318"/>
    <cellStyle name="Normal 7 3 2 2 8 2 2" xfId="49193"/>
    <cellStyle name="Normal 7 3 2 2 8 3" xfId="36760"/>
    <cellStyle name="Normal 7 3 2 2 9" xfId="6644"/>
    <cellStyle name="Normal 7 3 2 2 9 2" xfId="19093"/>
    <cellStyle name="Normal 7 3 2 2 9 2 2" xfId="43968"/>
    <cellStyle name="Normal 7 3 2 2 9 3" xfId="31535"/>
    <cellStyle name="Normal 7 3 2 2_Degree data" xfId="2582"/>
    <cellStyle name="Normal 7 3 2 3" xfId="411"/>
    <cellStyle name="Normal 7 3 2 3 10" xfId="13227"/>
    <cellStyle name="Normal 7 3 2 3 10 2" xfId="38102"/>
    <cellStyle name="Normal 7 3 2 3 11" xfId="25661"/>
    <cellStyle name="Normal 7 3 2 3 2" xfId="771"/>
    <cellStyle name="Normal 7 3 2 3 2 2" xfId="1609"/>
    <cellStyle name="Normal 7 3 2 3 2 2 2" xfId="9713"/>
    <cellStyle name="Normal 7 3 2 3 2 2 2 2" xfId="22156"/>
    <cellStyle name="Normal 7 3 2 3 2 2 2 2 2" xfId="47031"/>
    <cellStyle name="Normal 7 3 2 3 2 2 2 3" xfId="34598"/>
    <cellStyle name="Normal 7 3 2 3 2 2 3" xfId="4695"/>
    <cellStyle name="Normal 7 3 2 3 2 2 3 2" xfId="17149"/>
    <cellStyle name="Normal 7 3 2 3 2 2 3 2 2" xfId="42024"/>
    <cellStyle name="Normal 7 3 2 3 2 2 3 3" xfId="29591"/>
    <cellStyle name="Normal 7 3 2 3 2 2 4" xfId="14409"/>
    <cellStyle name="Normal 7 3 2 3 2 2 4 2" xfId="39284"/>
    <cellStyle name="Normal 7 3 2 3 2 2 5" xfId="26843"/>
    <cellStyle name="Normal 7 3 2 3 2 3" xfId="5755"/>
    <cellStyle name="Normal 7 3 2 3 2 3 2" xfId="10770"/>
    <cellStyle name="Normal 7 3 2 3 2 3 2 2" xfId="23213"/>
    <cellStyle name="Normal 7 3 2 3 2 3 2 2 2" xfId="48088"/>
    <cellStyle name="Normal 7 3 2 3 2 3 2 3" xfId="35655"/>
    <cellStyle name="Normal 7 3 2 3 2 3 3" xfId="18206"/>
    <cellStyle name="Normal 7 3 2 3 2 3 3 2" xfId="43081"/>
    <cellStyle name="Normal 7 3 2 3 2 3 4" xfId="30648"/>
    <cellStyle name="Normal 7 3 2 3 2 4" xfId="8829"/>
    <cellStyle name="Normal 7 3 2 3 2 4 2" xfId="21273"/>
    <cellStyle name="Normal 7 3 2 3 2 4 2 2" xfId="46148"/>
    <cellStyle name="Normal 7 3 2 3 2 4 3" xfId="33715"/>
    <cellStyle name="Normal 7 3 2 3 2 5" xfId="12224"/>
    <cellStyle name="Normal 7 3 2 3 2 5 2" xfId="24658"/>
    <cellStyle name="Normal 7 3 2 3 2 5 2 2" xfId="49533"/>
    <cellStyle name="Normal 7 3 2 3 2 5 3" xfId="37100"/>
    <cellStyle name="Normal 7 3 2 3 2 6" xfId="7306"/>
    <cellStyle name="Normal 7 3 2 3 2 6 2" xfId="19755"/>
    <cellStyle name="Normal 7 3 2 3 2 6 2 2" xfId="44630"/>
    <cellStyle name="Normal 7 3 2 3 2 6 3" xfId="32197"/>
    <cellStyle name="Normal 7 3 2 3 2 7" xfId="3760"/>
    <cellStyle name="Normal 7 3 2 3 2 7 2" xfId="16266"/>
    <cellStyle name="Normal 7 3 2 3 2 7 2 2" xfId="41141"/>
    <cellStyle name="Normal 7 3 2 3 2 7 3" xfId="28700"/>
    <cellStyle name="Normal 7 3 2 3 2 8" xfId="13574"/>
    <cellStyle name="Normal 7 3 2 3 2 8 2" xfId="38449"/>
    <cellStyle name="Normal 7 3 2 3 2 9" xfId="26008"/>
    <cellStyle name="Normal 7 3 2 3 3" xfId="1957"/>
    <cellStyle name="Normal 7 3 2 3 3 2" xfId="4956"/>
    <cellStyle name="Normal 7 3 2 3 3 2 2" xfId="9973"/>
    <cellStyle name="Normal 7 3 2 3 3 2 2 2" xfId="22416"/>
    <cellStyle name="Normal 7 3 2 3 3 2 2 2 2" xfId="47291"/>
    <cellStyle name="Normal 7 3 2 3 3 2 2 3" xfId="34858"/>
    <cellStyle name="Normal 7 3 2 3 3 2 3" xfId="17409"/>
    <cellStyle name="Normal 7 3 2 3 3 2 3 2" xfId="42284"/>
    <cellStyle name="Normal 7 3 2 3 3 2 4" xfId="29851"/>
    <cellStyle name="Normal 7 3 2 3 3 3" xfId="6103"/>
    <cellStyle name="Normal 7 3 2 3 3 3 2" xfId="11118"/>
    <cellStyle name="Normal 7 3 2 3 3 3 2 2" xfId="23561"/>
    <cellStyle name="Normal 7 3 2 3 3 3 2 2 2" xfId="48436"/>
    <cellStyle name="Normal 7 3 2 3 3 3 2 3" xfId="36003"/>
    <cellStyle name="Normal 7 3 2 3 3 3 3" xfId="18554"/>
    <cellStyle name="Normal 7 3 2 3 3 3 3 2" xfId="43429"/>
    <cellStyle name="Normal 7 3 2 3 3 3 4" xfId="30996"/>
    <cellStyle name="Normal 7 3 2 3 3 4" xfId="8380"/>
    <cellStyle name="Normal 7 3 2 3 3 4 2" xfId="20824"/>
    <cellStyle name="Normal 7 3 2 3 3 4 2 2" xfId="45699"/>
    <cellStyle name="Normal 7 3 2 3 3 4 3" xfId="33266"/>
    <cellStyle name="Normal 7 3 2 3 3 5" xfId="12572"/>
    <cellStyle name="Normal 7 3 2 3 3 5 2" xfId="25006"/>
    <cellStyle name="Normal 7 3 2 3 3 5 2 2" xfId="49881"/>
    <cellStyle name="Normal 7 3 2 3 3 5 3" xfId="37448"/>
    <cellStyle name="Normal 7 3 2 3 3 6" xfId="7567"/>
    <cellStyle name="Normal 7 3 2 3 3 6 2" xfId="20015"/>
    <cellStyle name="Normal 7 3 2 3 3 6 2 2" xfId="44890"/>
    <cellStyle name="Normal 7 3 2 3 3 6 3" xfId="32457"/>
    <cellStyle name="Normal 7 3 2 3 3 7" xfId="3311"/>
    <cellStyle name="Normal 7 3 2 3 3 7 2" xfId="15817"/>
    <cellStyle name="Normal 7 3 2 3 3 7 2 2" xfId="40692"/>
    <cellStyle name="Normal 7 3 2 3 3 7 3" xfId="28251"/>
    <cellStyle name="Normal 7 3 2 3 3 8" xfId="14757"/>
    <cellStyle name="Normal 7 3 2 3 3 8 2" xfId="39632"/>
    <cellStyle name="Normal 7 3 2 3 3 9" xfId="27191"/>
    <cellStyle name="Normal 7 3 2 3 4" xfId="2329"/>
    <cellStyle name="Normal 7 3 2 3 4 2" xfId="6354"/>
    <cellStyle name="Normal 7 3 2 3 4 2 2" xfId="11369"/>
    <cellStyle name="Normal 7 3 2 3 4 2 2 2" xfId="23812"/>
    <cellStyle name="Normal 7 3 2 3 4 2 2 2 2" xfId="48687"/>
    <cellStyle name="Normal 7 3 2 3 4 2 2 3" xfId="36254"/>
    <cellStyle name="Normal 7 3 2 3 4 2 3" xfId="18805"/>
    <cellStyle name="Normal 7 3 2 3 4 2 3 2" xfId="43680"/>
    <cellStyle name="Normal 7 3 2 3 4 2 4" xfId="31247"/>
    <cellStyle name="Normal 7 3 2 3 4 3" xfId="12823"/>
    <cellStyle name="Normal 7 3 2 3 4 3 2" xfId="25257"/>
    <cellStyle name="Normal 7 3 2 3 4 3 2 2" xfId="50132"/>
    <cellStyle name="Normal 7 3 2 3 4 3 3" xfId="37699"/>
    <cellStyle name="Normal 7 3 2 3 4 4" xfId="9264"/>
    <cellStyle name="Normal 7 3 2 3 4 4 2" xfId="21707"/>
    <cellStyle name="Normal 7 3 2 3 4 4 2 2" xfId="46582"/>
    <cellStyle name="Normal 7 3 2 3 4 4 3" xfId="34149"/>
    <cellStyle name="Normal 7 3 2 3 4 5" xfId="4246"/>
    <cellStyle name="Normal 7 3 2 3 4 5 2" xfId="16700"/>
    <cellStyle name="Normal 7 3 2 3 4 5 2 2" xfId="41575"/>
    <cellStyle name="Normal 7 3 2 3 4 5 3" xfId="29142"/>
    <cellStyle name="Normal 7 3 2 3 4 6" xfId="15008"/>
    <cellStyle name="Normal 7 3 2 3 4 6 2" xfId="39883"/>
    <cellStyle name="Normal 7 3 2 3 4 7" xfId="27442"/>
    <cellStyle name="Normal 7 3 2 3 5" xfId="1165"/>
    <cellStyle name="Normal 7 3 2 3 5 2" xfId="10326"/>
    <cellStyle name="Normal 7 3 2 3 5 2 2" xfId="22769"/>
    <cellStyle name="Normal 7 3 2 3 5 2 2 2" xfId="47644"/>
    <cellStyle name="Normal 7 3 2 3 5 2 3" xfId="35211"/>
    <cellStyle name="Normal 7 3 2 3 5 3" xfId="5310"/>
    <cellStyle name="Normal 7 3 2 3 5 3 2" xfId="17762"/>
    <cellStyle name="Normal 7 3 2 3 5 3 2 2" xfId="42637"/>
    <cellStyle name="Normal 7 3 2 3 5 3 3" xfId="30204"/>
    <cellStyle name="Normal 7 3 2 3 5 4" xfId="13965"/>
    <cellStyle name="Normal 7 3 2 3 5 4 2" xfId="38840"/>
    <cellStyle name="Normal 7 3 2 3 5 5" xfId="26399"/>
    <cellStyle name="Normal 7 3 2 3 6" xfId="7887"/>
    <cellStyle name="Normal 7 3 2 3 6 2" xfId="20333"/>
    <cellStyle name="Normal 7 3 2 3 6 2 2" xfId="45208"/>
    <cellStyle name="Normal 7 3 2 3 6 3" xfId="32775"/>
    <cellStyle name="Normal 7 3 2 3 7" xfId="11780"/>
    <cellStyle name="Normal 7 3 2 3 7 2" xfId="24214"/>
    <cellStyle name="Normal 7 3 2 3 7 2 2" xfId="49089"/>
    <cellStyle name="Normal 7 3 2 3 7 3" xfId="36656"/>
    <cellStyle name="Normal 7 3 2 3 8" xfId="6857"/>
    <cellStyle name="Normal 7 3 2 3 8 2" xfId="19306"/>
    <cellStyle name="Normal 7 3 2 3 8 2 2" xfId="44181"/>
    <cellStyle name="Normal 7 3 2 3 8 3" xfId="31748"/>
    <cellStyle name="Normal 7 3 2 3 9" xfId="2808"/>
    <cellStyle name="Normal 7 3 2 3 9 2" xfId="15326"/>
    <cellStyle name="Normal 7 3 2 3 9 2 2" xfId="40201"/>
    <cellStyle name="Normal 7 3 2 3 9 3" xfId="27760"/>
    <cellStyle name="Normal 7 3 2 3_Degree data" xfId="2583"/>
    <cellStyle name="Normal 7 3 2 4" xfId="309"/>
    <cellStyle name="Normal 7 3 2 4 2" xfId="1607"/>
    <cellStyle name="Normal 7 3 2 4 2 2" xfId="9164"/>
    <cellStyle name="Normal 7 3 2 4 2 2 2" xfId="21607"/>
    <cellStyle name="Normal 7 3 2 4 2 2 2 2" xfId="46482"/>
    <cellStyle name="Normal 7 3 2 4 2 2 3" xfId="34049"/>
    <cellStyle name="Normal 7 3 2 4 2 3" xfId="4146"/>
    <cellStyle name="Normal 7 3 2 4 2 3 2" xfId="16600"/>
    <cellStyle name="Normal 7 3 2 4 2 3 2 2" xfId="41475"/>
    <cellStyle name="Normal 7 3 2 4 2 3 3" xfId="29042"/>
    <cellStyle name="Normal 7 3 2 4 2 4" xfId="14407"/>
    <cellStyle name="Normal 7 3 2 4 2 4 2" xfId="39282"/>
    <cellStyle name="Normal 7 3 2 4 2 5" xfId="26841"/>
    <cellStyle name="Normal 7 3 2 4 3" xfId="5753"/>
    <cellStyle name="Normal 7 3 2 4 3 2" xfId="10768"/>
    <cellStyle name="Normal 7 3 2 4 3 2 2" xfId="23211"/>
    <cellStyle name="Normal 7 3 2 4 3 2 2 2" xfId="48086"/>
    <cellStyle name="Normal 7 3 2 4 3 2 3" xfId="35653"/>
    <cellStyle name="Normal 7 3 2 4 3 3" xfId="18204"/>
    <cellStyle name="Normal 7 3 2 4 3 3 2" xfId="43079"/>
    <cellStyle name="Normal 7 3 2 4 3 4" xfId="30646"/>
    <cellStyle name="Normal 7 3 2 4 4" xfId="8280"/>
    <cellStyle name="Normal 7 3 2 4 4 2" xfId="20724"/>
    <cellStyle name="Normal 7 3 2 4 4 2 2" xfId="45599"/>
    <cellStyle name="Normal 7 3 2 4 4 3" xfId="33166"/>
    <cellStyle name="Normal 7 3 2 4 5" xfId="12222"/>
    <cellStyle name="Normal 7 3 2 4 5 2" xfId="24656"/>
    <cellStyle name="Normal 7 3 2 4 5 2 2" xfId="49531"/>
    <cellStyle name="Normal 7 3 2 4 5 3" xfId="37098"/>
    <cellStyle name="Normal 7 3 2 4 6" xfId="6757"/>
    <cellStyle name="Normal 7 3 2 4 6 2" xfId="19206"/>
    <cellStyle name="Normal 7 3 2 4 6 2 2" xfId="44081"/>
    <cellStyle name="Normal 7 3 2 4 6 3" xfId="31648"/>
    <cellStyle name="Normal 7 3 2 4 7" xfId="3211"/>
    <cellStyle name="Normal 7 3 2 4 7 2" xfId="15717"/>
    <cellStyle name="Normal 7 3 2 4 7 2 2" xfId="40592"/>
    <cellStyle name="Normal 7 3 2 4 7 3" xfId="28151"/>
    <cellStyle name="Normal 7 3 2 4 8" xfId="13127"/>
    <cellStyle name="Normal 7 3 2 4 8 2" xfId="38002"/>
    <cellStyle name="Normal 7 3 2 4 9" xfId="25561"/>
    <cellStyle name="Normal 7 3 2 5" xfId="670"/>
    <cellStyle name="Normal 7 3 2 5 2" xfId="1955"/>
    <cellStyle name="Normal 7 3 2 5 2 2" xfId="9711"/>
    <cellStyle name="Normal 7 3 2 5 2 2 2" xfId="22154"/>
    <cellStyle name="Normal 7 3 2 5 2 2 2 2" xfId="47029"/>
    <cellStyle name="Normal 7 3 2 5 2 2 3" xfId="34596"/>
    <cellStyle name="Normal 7 3 2 5 2 3" xfId="4693"/>
    <cellStyle name="Normal 7 3 2 5 2 3 2" xfId="17147"/>
    <cellStyle name="Normal 7 3 2 5 2 3 2 2" xfId="42022"/>
    <cellStyle name="Normal 7 3 2 5 2 3 3" xfId="29589"/>
    <cellStyle name="Normal 7 3 2 5 2 4" xfId="14755"/>
    <cellStyle name="Normal 7 3 2 5 2 4 2" xfId="39630"/>
    <cellStyle name="Normal 7 3 2 5 2 5" xfId="27189"/>
    <cellStyle name="Normal 7 3 2 5 3" xfId="6101"/>
    <cellStyle name="Normal 7 3 2 5 3 2" xfId="11116"/>
    <cellStyle name="Normal 7 3 2 5 3 2 2" xfId="23559"/>
    <cellStyle name="Normal 7 3 2 5 3 2 2 2" xfId="48434"/>
    <cellStyle name="Normal 7 3 2 5 3 2 3" xfId="36001"/>
    <cellStyle name="Normal 7 3 2 5 3 3" xfId="18552"/>
    <cellStyle name="Normal 7 3 2 5 3 3 2" xfId="43427"/>
    <cellStyle name="Normal 7 3 2 5 3 4" xfId="30994"/>
    <cellStyle name="Normal 7 3 2 5 4" xfId="8827"/>
    <cellStyle name="Normal 7 3 2 5 4 2" xfId="21271"/>
    <cellStyle name="Normal 7 3 2 5 4 2 2" xfId="46146"/>
    <cellStyle name="Normal 7 3 2 5 4 3" xfId="33713"/>
    <cellStyle name="Normal 7 3 2 5 5" xfId="12570"/>
    <cellStyle name="Normal 7 3 2 5 5 2" xfId="25004"/>
    <cellStyle name="Normal 7 3 2 5 5 2 2" xfId="49879"/>
    <cellStyle name="Normal 7 3 2 5 5 3" xfId="37446"/>
    <cellStyle name="Normal 7 3 2 5 6" xfId="7304"/>
    <cellStyle name="Normal 7 3 2 5 6 2" xfId="19753"/>
    <cellStyle name="Normal 7 3 2 5 6 2 2" xfId="44628"/>
    <cellStyle name="Normal 7 3 2 5 6 3" xfId="32195"/>
    <cellStyle name="Normal 7 3 2 5 7" xfId="3758"/>
    <cellStyle name="Normal 7 3 2 5 7 2" xfId="16264"/>
    <cellStyle name="Normal 7 3 2 5 7 2 2" xfId="41139"/>
    <cellStyle name="Normal 7 3 2 5 7 3" xfId="28698"/>
    <cellStyle name="Normal 7 3 2 5 8" xfId="13474"/>
    <cellStyle name="Normal 7 3 2 5 8 2" xfId="38349"/>
    <cellStyle name="Normal 7 3 2 5 9" xfId="25908"/>
    <cellStyle name="Normal 7 3 2 6" xfId="2227"/>
    <cellStyle name="Normal 7 3 2 6 2" xfId="4856"/>
    <cellStyle name="Normal 7 3 2 6 2 2" xfId="9873"/>
    <cellStyle name="Normal 7 3 2 6 2 2 2" xfId="22316"/>
    <cellStyle name="Normal 7 3 2 6 2 2 2 2" xfId="47191"/>
    <cellStyle name="Normal 7 3 2 6 2 2 3" xfId="34758"/>
    <cellStyle name="Normal 7 3 2 6 2 3" xfId="17309"/>
    <cellStyle name="Normal 7 3 2 6 2 3 2" xfId="42184"/>
    <cellStyle name="Normal 7 3 2 6 2 4" xfId="29751"/>
    <cellStyle name="Normal 7 3 2 6 3" xfId="6254"/>
    <cellStyle name="Normal 7 3 2 6 3 2" xfId="11269"/>
    <cellStyle name="Normal 7 3 2 6 3 2 2" xfId="23712"/>
    <cellStyle name="Normal 7 3 2 6 3 2 2 2" xfId="48587"/>
    <cellStyle name="Normal 7 3 2 6 3 2 3" xfId="36154"/>
    <cellStyle name="Normal 7 3 2 6 3 3" xfId="18705"/>
    <cellStyle name="Normal 7 3 2 6 3 3 2" xfId="43580"/>
    <cellStyle name="Normal 7 3 2 6 3 4" xfId="31147"/>
    <cellStyle name="Normal 7 3 2 6 4" xfId="8061"/>
    <cellStyle name="Normal 7 3 2 6 4 2" xfId="20507"/>
    <cellStyle name="Normal 7 3 2 6 4 2 2" xfId="45382"/>
    <cellStyle name="Normal 7 3 2 6 4 3" xfId="32949"/>
    <cellStyle name="Normal 7 3 2 6 5" xfId="12723"/>
    <cellStyle name="Normal 7 3 2 6 5 2" xfId="25157"/>
    <cellStyle name="Normal 7 3 2 6 5 2 2" xfId="50032"/>
    <cellStyle name="Normal 7 3 2 6 5 3" xfId="37599"/>
    <cellStyle name="Normal 7 3 2 6 6" xfId="7467"/>
    <cellStyle name="Normal 7 3 2 6 6 2" xfId="19915"/>
    <cellStyle name="Normal 7 3 2 6 6 2 2" xfId="44790"/>
    <cellStyle name="Normal 7 3 2 6 6 3" xfId="32357"/>
    <cellStyle name="Normal 7 3 2 6 7" xfId="2988"/>
    <cellStyle name="Normal 7 3 2 6 7 2" xfId="15500"/>
    <cellStyle name="Normal 7 3 2 6 7 2 2" xfId="40375"/>
    <cellStyle name="Normal 7 3 2 6 7 3" xfId="27934"/>
    <cellStyle name="Normal 7 3 2 6 8" xfId="14908"/>
    <cellStyle name="Normal 7 3 2 6 8 2" xfId="39783"/>
    <cellStyle name="Normal 7 3 2 6 9" xfId="27342"/>
    <cellStyle name="Normal 7 3 2 7" xfId="1065"/>
    <cellStyle name="Normal 7 3 2 7 2" xfId="8947"/>
    <cellStyle name="Normal 7 3 2 7 2 2" xfId="21390"/>
    <cellStyle name="Normal 7 3 2 7 2 2 2" xfId="46265"/>
    <cellStyle name="Normal 7 3 2 7 2 3" xfId="33832"/>
    <cellStyle name="Normal 7 3 2 7 3" xfId="3929"/>
    <cellStyle name="Normal 7 3 2 7 3 2" xfId="16383"/>
    <cellStyle name="Normal 7 3 2 7 3 2 2" xfId="41258"/>
    <cellStyle name="Normal 7 3 2 7 3 3" xfId="28825"/>
    <cellStyle name="Normal 7 3 2 7 4" xfId="13865"/>
    <cellStyle name="Normal 7 3 2 7 4 2" xfId="38740"/>
    <cellStyle name="Normal 7 3 2 7 5" xfId="26299"/>
    <cellStyle name="Normal 7 3 2 8" xfId="5210"/>
    <cellStyle name="Normal 7 3 2 8 2" xfId="10226"/>
    <cellStyle name="Normal 7 3 2 8 2 2" xfId="22669"/>
    <cellStyle name="Normal 7 3 2 8 2 2 2" xfId="47544"/>
    <cellStyle name="Normal 7 3 2 8 2 3" xfId="35111"/>
    <cellStyle name="Normal 7 3 2 8 3" xfId="17662"/>
    <cellStyle name="Normal 7 3 2 8 3 2" xfId="42537"/>
    <cellStyle name="Normal 7 3 2 8 4" xfId="30104"/>
    <cellStyle name="Normal 7 3 2 9" xfId="7787"/>
    <cellStyle name="Normal 7 3 2 9 2" xfId="20233"/>
    <cellStyle name="Normal 7 3 2 9 2 2" xfId="45108"/>
    <cellStyle name="Normal 7 3 2 9 3" xfId="32675"/>
    <cellStyle name="Normal 7 3 2_Degree data" xfId="2581"/>
    <cellStyle name="Normal 7 3 3" xfId="354"/>
    <cellStyle name="Normal 7 3 3 10" xfId="6583"/>
    <cellStyle name="Normal 7 3 3 10 2" xfId="19032"/>
    <cellStyle name="Normal 7 3 3 10 2 2" xfId="43907"/>
    <cellStyle name="Normal 7 3 3 10 3" xfId="31474"/>
    <cellStyle name="Normal 7 3 3 11" xfId="2751"/>
    <cellStyle name="Normal 7 3 3 11 2" xfId="15269"/>
    <cellStyle name="Normal 7 3 3 11 2 2" xfId="40144"/>
    <cellStyle name="Normal 7 3 3 11 3" xfId="27703"/>
    <cellStyle name="Normal 7 3 3 12" xfId="13170"/>
    <cellStyle name="Normal 7 3 3 12 2" xfId="38045"/>
    <cellStyle name="Normal 7 3 3 13" xfId="25604"/>
    <cellStyle name="Normal 7 3 3 2" xfId="456"/>
    <cellStyle name="Normal 7 3 3 2 10" xfId="13270"/>
    <cellStyle name="Normal 7 3 3 2 10 2" xfId="38145"/>
    <cellStyle name="Normal 7 3 3 2 11" xfId="25704"/>
    <cellStyle name="Normal 7 3 3 2 2" xfId="816"/>
    <cellStyle name="Normal 7 3 3 2 2 2" xfId="1611"/>
    <cellStyle name="Normal 7 3 3 2 2 2 2" xfId="9715"/>
    <cellStyle name="Normal 7 3 3 2 2 2 2 2" xfId="22158"/>
    <cellStyle name="Normal 7 3 3 2 2 2 2 2 2" xfId="47033"/>
    <cellStyle name="Normal 7 3 3 2 2 2 2 3" xfId="34600"/>
    <cellStyle name="Normal 7 3 3 2 2 2 3" xfId="4697"/>
    <cellStyle name="Normal 7 3 3 2 2 2 3 2" xfId="17151"/>
    <cellStyle name="Normal 7 3 3 2 2 2 3 2 2" xfId="42026"/>
    <cellStyle name="Normal 7 3 3 2 2 2 3 3" xfId="29593"/>
    <cellStyle name="Normal 7 3 3 2 2 2 4" xfId="14411"/>
    <cellStyle name="Normal 7 3 3 2 2 2 4 2" xfId="39286"/>
    <cellStyle name="Normal 7 3 3 2 2 2 5" xfId="26845"/>
    <cellStyle name="Normal 7 3 3 2 2 3" xfId="5757"/>
    <cellStyle name="Normal 7 3 3 2 2 3 2" xfId="10772"/>
    <cellStyle name="Normal 7 3 3 2 2 3 2 2" xfId="23215"/>
    <cellStyle name="Normal 7 3 3 2 2 3 2 2 2" xfId="48090"/>
    <cellStyle name="Normal 7 3 3 2 2 3 2 3" xfId="35657"/>
    <cellStyle name="Normal 7 3 3 2 2 3 3" xfId="18208"/>
    <cellStyle name="Normal 7 3 3 2 2 3 3 2" xfId="43083"/>
    <cellStyle name="Normal 7 3 3 2 2 3 4" xfId="30650"/>
    <cellStyle name="Normal 7 3 3 2 2 4" xfId="8831"/>
    <cellStyle name="Normal 7 3 3 2 2 4 2" xfId="21275"/>
    <cellStyle name="Normal 7 3 3 2 2 4 2 2" xfId="46150"/>
    <cellStyle name="Normal 7 3 3 2 2 4 3" xfId="33717"/>
    <cellStyle name="Normal 7 3 3 2 2 5" xfId="12226"/>
    <cellStyle name="Normal 7 3 3 2 2 5 2" xfId="24660"/>
    <cellStyle name="Normal 7 3 3 2 2 5 2 2" xfId="49535"/>
    <cellStyle name="Normal 7 3 3 2 2 5 3" xfId="37102"/>
    <cellStyle name="Normal 7 3 3 2 2 6" xfId="7308"/>
    <cellStyle name="Normal 7 3 3 2 2 6 2" xfId="19757"/>
    <cellStyle name="Normal 7 3 3 2 2 6 2 2" xfId="44632"/>
    <cellStyle name="Normal 7 3 3 2 2 6 3" xfId="32199"/>
    <cellStyle name="Normal 7 3 3 2 2 7" xfId="3762"/>
    <cellStyle name="Normal 7 3 3 2 2 7 2" xfId="16268"/>
    <cellStyle name="Normal 7 3 3 2 2 7 2 2" xfId="41143"/>
    <cellStyle name="Normal 7 3 3 2 2 7 3" xfId="28702"/>
    <cellStyle name="Normal 7 3 3 2 2 8" xfId="13617"/>
    <cellStyle name="Normal 7 3 3 2 2 8 2" xfId="38492"/>
    <cellStyle name="Normal 7 3 3 2 2 9" xfId="26051"/>
    <cellStyle name="Normal 7 3 3 2 3" xfId="1959"/>
    <cellStyle name="Normal 7 3 3 2 3 2" xfId="4999"/>
    <cellStyle name="Normal 7 3 3 2 3 2 2" xfId="10016"/>
    <cellStyle name="Normal 7 3 3 2 3 2 2 2" xfId="22459"/>
    <cellStyle name="Normal 7 3 3 2 3 2 2 2 2" xfId="47334"/>
    <cellStyle name="Normal 7 3 3 2 3 2 2 3" xfId="34901"/>
    <cellStyle name="Normal 7 3 3 2 3 2 3" xfId="17452"/>
    <cellStyle name="Normal 7 3 3 2 3 2 3 2" xfId="42327"/>
    <cellStyle name="Normal 7 3 3 2 3 2 4" xfId="29894"/>
    <cellStyle name="Normal 7 3 3 2 3 3" xfId="6105"/>
    <cellStyle name="Normal 7 3 3 2 3 3 2" xfId="11120"/>
    <cellStyle name="Normal 7 3 3 2 3 3 2 2" xfId="23563"/>
    <cellStyle name="Normal 7 3 3 2 3 3 2 2 2" xfId="48438"/>
    <cellStyle name="Normal 7 3 3 2 3 3 2 3" xfId="36005"/>
    <cellStyle name="Normal 7 3 3 2 3 3 3" xfId="18556"/>
    <cellStyle name="Normal 7 3 3 2 3 3 3 2" xfId="43431"/>
    <cellStyle name="Normal 7 3 3 2 3 3 4" xfId="30998"/>
    <cellStyle name="Normal 7 3 3 2 3 4" xfId="8423"/>
    <cellStyle name="Normal 7 3 3 2 3 4 2" xfId="20867"/>
    <cellStyle name="Normal 7 3 3 2 3 4 2 2" xfId="45742"/>
    <cellStyle name="Normal 7 3 3 2 3 4 3" xfId="33309"/>
    <cellStyle name="Normal 7 3 3 2 3 5" xfId="12574"/>
    <cellStyle name="Normal 7 3 3 2 3 5 2" xfId="25008"/>
    <cellStyle name="Normal 7 3 3 2 3 5 2 2" xfId="49883"/>
    <cellStyle name="Normal 7 3 3 2 3 5 3" xfId="37450"/>
    <cellStyle name="Normal 7 3 3 2 3 6" xfId="7610"/>
    <cellStyle name="Normal 7 3 3 2 3 6 2" xfId="20058"/>
    <cellStyle name="Normal 7 3 3 2 3 6 2 2" xfId="44933"/>
    <cellStyle name="Normal 7 3 3 2 3 6 3" xfId="32500"/>
    <cellStyle name="Normal 7 3 3 2 3 7" xfId="3354"/>
    <cellStyle name="Normal 7 3 3 2 3 7 2" xfId="15860"/>
    <cellStyle name="Normal 7 3 3 2 3 7 2 2" xfId="40735"/>
    <cellStyle name="Normal 7 3 3 2 3 7 3" xfId="28294"/>
    <cellStyle name="Normal 7 3 3 2 3 8" xfId="14759"/>
    <cellStyle name="Normal 7 3 3 2 3 8 2" xfId="39634"/>
    <cellStyle name="Normal 7 3 3 2 3 9" xfId="27193"/>
    <cellStyle name="Normal 7 3 3 2 4" xfId="2374"/>
    <cellStyle name="Normal 7 3 3 2 4 2" xfId="6397"/>
    <cellStyle name="Normal 7 3 3 2 4 2 2" xfId="11412"/>
    <cellStyle name="Normal 7 3 3 2 4 2 2 2" xfId="23855"/>
    <cellStyle name="Normal 7 3 3 2 4 2 2 2 2" xfId="48730"/>
    <cellStyle name="Normal 7 3 3 2 4 2 2 3" xfId="36297"/>
    <cellStyle name="Normal 7 3 3 2 4 2 3" xfId="18848"/>
    <cellStyle name="Normal 7 3 3 2 4 2 3 2" xfId="43723"/>
    <cellStyle name="Normal 7 3 3 2 4 2 4" xfId="31290"/>
    <cellStyle name="Normal 7 3 3 2 4 3" xfId="12866"/>
    <cellStyle name="Normal 7 3 3 2 4 3 2" xfId="25300"/>
    <cellStyle name="Normal 7 3 3 2 4 3 2 2" xfId="50175"/>
    <cellStyle name="Normal 7 3 3 2 4 3 3" xfId="37742"/>
    <cellStyle name="Normal 7 3 3 2 4 4" xfId="9307"/>
    <cellStyle name="Normal 7 3 3 2 4 4 2" xfId="21750"/>
    <cellStyle name="Normal 7 3 3 2 4 4 2 2" xfId="46625"/>
    <cellStyle name="Normal 7 3 3 2 4 4 3" xfId="34192"/>
    <cellStyle name="Normal 7 3 3 2 4 5" xfId="4289"/>
    <cellStyle name="Normal 7 3 3 2 4 5 2" xfId="16743"/>
    <cellStyle name="Normal 7 3 3 2 4 5 2 2" xfId="41618"/>
    <cellStyle name="Normal 7 3 3 2 4 5 3" xfId="29185"/>
    <cellStyle name="Normal 7 3 3 2 4 6" xfId="15051"/>
    <cellStyle name="Normal 7 3 3 2 4 6 2" xfId="39926"/>
    <cellStyle name="Normal 7 3 3 2 4 7" xfId="27485"/>
    <cellStyle name="Normal 7 3 3 2 5" xfId="1208"/>
    <cellStyle name="Normal 7 3 3 2 5 2" xfId="10369"/>
    <cellStyle name="Normal 7 3 3 2 5 2 2" xfId="22812"/>
    <cellStyle name="Normal 7 3 3 2 5 2 2 2" xfId="47687"/>
    <cellStyle name="Normal 7 3 3 2 5 2 3" xfId="35254"/>
    <cellStyle name="Normal 7 3 3 2 5 3" xfId="5353"/>
    <cellStyle name="Normal 7 3 3 2 5 3 2" xfId="17805"/>
    <cellStyle name="Normal 7 3 3 2 5 3 2 2" xfId="42680"/>
    <cellStyle name="Normal 7 3 3 2 5 3 3" xfId="30247"/>
    <cellStyle name="Normal 7 3 3 2 5 4" xfId="14008"/>
    <cellStyle name="Normal 7 3 3 2 5 4 2" xfId="38883"/>
    <cellStyle name="Normal 7 3 3 2 5 5" xfId="26442"/>
    <cellStyle name="Normal 7 3 3 2 6" xfId="7930"/>
    <cellStyle name="Normal 7 3 3 2 6 2" xfId="20376"/>
    <cellStyle name="Normal 7 3 3 2 6 2 2" xfId="45251"/>
    <cellStyle name="Normal 7 3 3 2 6 3" xfId="32818"/>
    <cellStyle name="Normal 7 3 3 2 7" xfId="11823"/>
    <cellStyle name="Normal 7 3 3 2 7 2" xfId="24257"/>
    <cellStyle name="Normal 7 3 3 2 7 2 2" xfId="49132"/>
    <cellStyle name="Normal 7 3 3 2 7 3" xfId="36699"/>
    <cellStyle name="Normal 7 3 3 2 8" xfId="6900"/>
    <cellStyle name="Normal 7 3 3 2 8 2" xfId="19349"/>
    <cellStyle name="Normal 7 3 3 2 8 2 2" xfId="44224"/>
    <cellStyle name="Normal 7 3 3 2 8 3" xfId="31791"/>
    <cellStyle name="Normal 7 3 3 2 9" xfId="2851"/>
    <cellStyle name="Normal 7 3 3 2 9 2" xfId="15369"/>
    <cellStyle name="Normal 7 3 3 2 9 2 2" xfId="40244"/>
    <cellStyle name="Normal 7 3 3 2 9 3" xfId="27803"/>
    <cellStyle name="Normal 7 3 3 2_Degree data" xfId="2585"/>
    <cellStyle name="Normal 7 3 3 3" xfId="714"/>
    <cellStyle name="Normal 7 3 3 3 2" xfId="1610"/>
    <cellStyle name="Normal 7 3 3 3 2 2" xfId="9207"/>
    <cellStyle name="Normal 7 3 3 3 2 2 2" xfId="21650"/>
    <cellStyle name="Normal 7 3 3 3 2 2 2 2" xfId="46525"/>
    <cellStyle name="Normal 7 3 3 3 2 2 3" xfId="34092"/>
    <cellStyle name="Normal 7 3 3 3 2 3" xfId="4189"/>
    <cellStyle name="Normal 7 3 3 3 2 3 2" xfId="16643"/>
    <cellStyle name="Normal 7 3 3 3 2 3 2 2" xfId="41518"/>
    <cellStyle name="Normal 7 3 3 3 2 3 3" xfId="29085"/>
    <cellStyle name="Normal 7 3 3 3 2 4" xfId="14410"/>
    <cellStyle name="Normal 7 3 3 3 2 4 2" xfId="39285"/>
    <cellStyle name="Normal 7 3 3 3 2 5" xfId="26844"/>
    <cellStyle name="Normal 7 3 3 3 3" xfId="5756"/>
    <cellStyle name="Normal 7 3 3 3 3 2" xfId="10771"/>
    <cellStyle name="Normal 7 3 3 3 3 2 2" xfId="23214"/>
    <cellStyle name="Normal 7 3 3 3 3 2 2 2" xfId="48089"/>
    <cellStyle name="Normal 7 3 3 3 3 2 3" xfId="35656"/>
    <cellStyle name="Normal 7 3 3 3 3 3" xfId="18207"/>
    <cellStyle name="Normal 7 3 3 3 3 3 2" xfId="43082"/>
    <cellStyle name="Normal 7 3 3 3 3 4" xfId="30649"/>
    <cellStyle name="Normal 7 3 3 3 4" xfId="8323"/>
    <cellStyle name="Normal 7 3 3 3 4 2" xfId="20767"/>
    <cellStyle name="Normal 7 3 3 3 4 2 2" xfId="45642"/>
    <cellStyle name="Normal 7 3 3 3 4 3" xfId="33209"/>
    <cellStyle name="Normal 7 3 3 3 5" xfId="12225"/>
    <cellStyle name="Normal 7 3 3 3 5 2" xfId="24659"/>
    <cellStyle name="Normal 7 3 3 3 5 2 2" xfId="49534"/>
    <cellStyle name="Normal 7 3 3 3 5 3" xfId="37101"/>
    <cellStyle name="Normal 7 3 3 3 6" xfId="6800"/>
    <cellStyle name="Normal 7 3 3 3 6 2" xfId="19249"/>
    <cellStyle name="Normal 7 3 3 3 6 2 2" xfId="44124"/>
    <cellStyle name="Normal 7 3 3 3 6 3" xfId="31691"/>
    <cellStyle name="Normal 7 3 3 3 7" xfId="3254"/>
    <cellStyle name="Normal 7 3 3 3 7 2" xfId="15760"/>
    <cellStyle name="Normal 7 3 3 3 7 2 2" xfId="40635"/>
    <cellStyle name="Normal 7 3 3 3 7 3" xfId="28194"/>
    <cellStyle name="Normal 7 3 3 3 8" xfId="13517"/>
    <cellStyle name="Normal 7 3 3 3 8 2" xfId="38392"/>
    <cellStyle name="Normal 7 3 3 3 9" xfId="25951"/>
    <cellStyle name="Normal 7 3 3 4" xfId="1958"/>
    <cellStyle name="Normal 7 3 3 4 2" xfId="4696"/>
    <cellStyle name="Normal 7 3 3 4 2 2" xfId="9714"/>
    <cellStyle name="Normal 7 3 3 4 2 2 2" xfId="22157"/>
    <cellStyle name="Normal 7 3 3 4 2 2 2 2" xfId="47032"/>
    <cellStyle name="Normal 7 3 3 4 2 2 3" xfId="34599"/>
    <cellStyle name="Normal 7 3 3 4 2 3" xfId="17150"/>
    <cellStyle name="Normal 7 3 3 4 2 3 2" xfId="42025"/>
    <cellStyle name="Normal 7 3 3 4 2 4" xfId="29592"/>
    <cellStyle name="Normal 7 3 3 4 3" xfId="6104"/>
    <cellStyle name="Normal 7 3 3 4 3 2" xfId="11119"/>
    <cellStyle name="Normal 7 3 3 4 3 2 2" xfId="23562"/>
    <cellStyle name="Normal 7 3 3 4 3 2 2 2" xfId="48437"/>
    <cellStyle name="Normal 7 3 3 4 3 2 3" xfId="36004"/>
    <cellStyle name="Normal 7 3 3 4 3 3" xfId="18555"/>
    <cellStyle name="Normal 7 3 3 4 3 3 2" xfId="43430"/>
    <cellStyle name="Normal 7 3 3 4 3 4" xfId="30997"/>
    <cellStyle name="Normal 7 3 3 4 4" xfId="8830"/>
    <cellStyle name="Normal 7 3 3 4 4 2" xfId="21274"/>
    <cellStyle name="Normal 7 3 3 4 4 2 2" xfId="46149"/>
    <cellStyle name="Normal 7 3 3 4 4 3" xfId="33716"/>
    <cellStyle name="Normal 7 3 3 4 5" xfId="12573"/>
    <cellStyle name="Normal 7 3 3 4 5 2" xfId="25007"/>
    <cellStyle name="Normal 7 3 3 4 5 2 2" xfId="49882"/>
    <cellStyle name="Normal 7 3 3 4 5 3" xfId="37449"/>
    <cellStyle name="Normal 7 3 3 4 6" xfId="7307"/>
    <cellStyle name="Normal 7 3 3 4 6 2" xfId="19756"/>
    <cellStyle name="Normal 7 3 3 4 6 2 2" xfId="44631"/>
    <cellStyle name="Normal 7 3 3 4 6 3" xfId="32198"/>
    <cellStyle name="Normal 7 3 3 4 7" xfId="3761"/>
    <cellStyle name="Normal 7 3 3 4 7 2" xfId="16267"/>
    <cellStyle name="Normal 7 3 3 4 7 2 2" xfId="41142"/>
    <cellStyle name="Normal 7 3 3 4 7 3" xfId="28701"/>
    <cellStyle name="Normal 7 3 3 4 8" xfId="14758"/>
    <cellStyle name="Normal 7 3 3 4 8 2" xfId="39633"/>
    <cellStyle name="Normal 7 3 3 4 9" xfId="27192"/>
    <cellStyle name="Normal 7 3 3 5" xfId="2272"/>
    <cellStyle name="Normal 7 3 3 5 2" xfId="4899"/>
    <cellStyle name="Normal 7 3 3 5 2 2" xfId="9916"/>
    <cellStyle name="Normal 7 3 3 5 2 2 2" xfId="22359"/>
    <cellStyle name="Normal 7 3 3 5 2 2 2 2" xfId="47234"/>
    <cellStyle name="Normal 7 3 3 5 2 2 3" xfId="34801"/>
    <cellStyle name="Normal 7 3 3 5 2 3" xfId="17352"/>
    <cellStyle name="Normal 7 3 3 5 2 3 2" xfId="42227"/>
    <cellStyle name="Normal 7 3 3 5 2 4" xfId="29794"/>
    <cellStyle name="Normal 7 3 3 5 3" xfId="6297"/>
    <cellStyle name="Normal 7 3 3 5 3 2" xfId="11312"/>
    <cellStyle name="Normal 7 3 3 5 3 2 2" xfId="23755"/>
    <cellStyle name="Normal 7 3 3 5 3 2 2 2" xfId="48630"/>
    <cellStyle name="Normal 7 3 3 5 3 2 3" xfId="36197"/>
    <cellStyle name="Normal 7 3 3 5 3 3" xfId="18748"/>
    <cellStyle name="Normal 7 3 3 5 3 3 2" xfId="43623"/>
    <cellStyle name="Normal 7 3 3 5 3 4" xfId="31190"/>
    <cellStyle name="Normal 7 3 3 5 4" xfId="8104"/>
    <cellStyle name="Normal 7 3 3 5 4 2" xfId="20550"/>
    <cellStyle name="Normal 7 3 3 5 4 2 2" xfId="45425"/>
    <cellStyle name="Normal 7 3 3 5 4 3" xfId="32992"/>
    <cellStyle name="Normal 7 3 3 5 5" xfId="12766"/>
    <cellStyle name="Normal 7 3 3 5 5 2" xfId="25200"/>
    <cellStyle name="Normal 7 3 3 5 5 2 2" xfId="50075"/>
    <cellStyle name="Normal 7 3 3 5 5 3" xfId="37642"/>
    <cellStyle name="Normal 7 3 3 5 6" xfId="7510"/>
    <cellStyle name="Normal 7 3 3 5 6 2" xfId="19958"/>
    <cellStyle name="Normal 7 3 3 5 6 2 2" xfId="44833"/>
    <cellStyle name="Normal 7 3 3 5 6 3" xfId="32400"/>
    <cellStyle name="Normal 7 3 3 5 7" xfId="3034"/>
    <cellStyle name="Normal 7 3 3 5 7 2" xfId="15543"/>
    <cellStyle name="Normal 7 3 3 5 7 2 2" xfId="40418"/>
    <cellStyle name="Normal 7 3 3 5 7 3" xfId="27977"/>
    <cellStyle name="Normal 7 3 3 5 8" xfId="14951"/>
    <cellStyle name="Normal 7 3 3 5 8 2" xfId="39826"/>
    <cellStyle name="Normal 7 3 3 5 9" xfId="27385"/>
    <cellStyle name="Normal 7 3 3 6" xfId="1108"/>
    <cellStyle name="Normal 7 3 3 6 2" xfId="8990"/>
    <cellStyle name="Normal 7 3 3 6 2 2" xfId="21433"/>
    <cellStyle name="Normal 7 3 3 6 2 2 2" xfId="46308"/>
    <cellStyle name="Normal 7 3 3 6 2 3" xfId="33875"/>
    <cellStyle name="Normal 7 3 3 6 3" xfId="3972"/>
    <cellStyle name="Normal 7 3 3 6 3 2" xfId="16426"/>
    <cellStyle name="Normal 7 3 3 6 3 2 2" xfId="41301"/>
    <cellStyle name="Normal 7 3 3 6 3 3" xfId="28868"/>
    <cellStyle name="Normal 7 3 3 6 4" xfId="13908"/>
    <cellStyle name="Normal 7 3 3 6 4 2" xfId="38783"/>
    <cellStyle name="Normal 7 3 3 6 5" xfId="26342"/>
    <cellStyle name="Normal 7 3 3 7" xfId="5253"/>
    <cellStyle name="Normal 7 3 3 7 2" xfId="10269"/>
    <cellStyle name="Normal 7 3 3 7 2 2" xfId="22712"/>
    <cellStyle name="Normal 7 3 3 7 2 2 2" xfId="47587"/>
    <cellStyle name="Normal 7 3 3 7 2 3" xfId="35154"/>
    <cellStyle name="Normal 7 3 3 7 3" xfId="17705"/>
    <cellStyle name="Normal 7 3 3 7 3 2" xfId="42580"/>
    <cellStyle name="Normal 7 3 3 7 4" xfId="30147"/>
    <cellStyle name="Normal 7 3 3 8" xfId="7830"/>
    <cellStyle name="Normal 7 3 3 8 2" xfId="20276"/>
    <cellStyle name="Normal 7 3 3 8 2 2" xfId="45151"/>
    <cellStyle name="Normal 7 3 3 8 3" xfId="32718"/>
    <cellStyle name="Normal 7 3 3 9" xfId="11723"/>
    <cellStyle name="Normal 7 3 3 9 2" xfId="24157"/>
    <cellStyle name="Normal 7 3 3 9 2 2" xfId="49032"/>
    <cellStyle name="Normal 7 3 3 9 3" xfId="36599"/>
    <cellStyle name="Normal 7 3 3_Degree data" xfId="2584"/>
    <cellStyle name="Normal 7 3 4" xfId="276"/>
    <cellStyle name="Normal 7 3 4 10" xfId="6616"/>
    <cellStyle name="Normal 7 3 4 10 2" xfId="19065"/>
    <cellStyle name="Normal 7 3 4 10 2 2" xfId="43940"/>
    <cellStyle name="Normal 7 3 4 10 3" xfId="31507"/>
    <cellStyle name="Normal 7 3 4 11" xfId="2679"/>
    <cellStyle name="Normal 7 3 4 11 2" xfId="15197"/>
    <cellStyle name="Normal 7 3 4 11 2 2" xfId="40072"/>
    <cellStyle name="Normal 7 3 4 11 3" xfId="27631"/>
    <cellStyle name="Normal 7 3 4 12" xfId="13098"/>
    <cellStyle name="Normal 7 3 4 12 2" xfId="37973"/>
    <cellStyle name="Normal 7 3 4 13" xfId="25532"/>
    <cellStyle name="Normal 7 3 4 2" xfId="490"/>
    <cellStyle name="Normal 7 3 4 2 10" xfId="13303"/>
    <cellStyle name="Normal 7 3 4 2 10 2" xfId="38178"/>
    <cellStyle name="Normal 7 3 4 2 11" xfId="25737"/>
    <cellStyle name="Normal 7 3 4 2 2" xfId="849"/>
    <cellStyle name="Normal 7 3 4 2 2 2" xfId="1613"/>
    <cellStyle name="Normal 7 3 4 2 2 2 2" xfId="9717"/>
    <cellStyle name="Normal 7 3 4 2 2 2 2 2" xfId="22160"/>
    <cellStyle name="Normal 7 3 4 2 2 2 2 2 2" xfId="47035"/>
    <cellStyle name="Normal 7 3 4 2 2 2 2 3" xfId="34602"/>
    <cellStyle name="Normal 7 3 4 2 2 2 3" xfId="4699"/>
    <cellStyle name="Normal 7 3 4 2 2 2 3 2" xfId="17153"/>
    <cellStyle name="Normal 7 3 4 2 2 2 3 2 2" xfId="42028"/>
    <cellStyle name="Normal 7 3 4 2 2 2 3 3" xfId="29595"/>
    <cellStyle name="Normal 7 3 4 2 2 2 4" xfId="14413"/>
    <cellStyle name="Normal 7 3 4 2 2 2 4 2" xfId="39288"/>
    <cellStyle name="Normal 7 3 4 2 2 2 5" xfId="26847"/>
    <cellStyle name="Normal 7 3 4 2 2 3" xfId="5759"/>
    <cellStyle name="Normal 7 3 4 2 2 3 2" xfId="10774"/>
    <cellStyle name="Normal 7 3 4 2 2 3 2 2" xfId="23217"/>
    <cellStyle name="Normal 7 3 4 2 2 3 2 2 2" xfId="48092"/>
    <cellStyle name="Normal 7 3 4 2 2 3 2 3" xfId="35659"/>
    <cellStyle name="Normal 7 3 4 2 2 3 3" xfId="18210"/>
    <cellStyle name="Normal 7 3 4 2 2 3 3 2" xfId="43085"/>
    <cellStyle name="Normal 7 3 4 2 2 3 4" xfId="30652"/>
    <cellStyle name="Normal 7 3 4 2 2 4" xfId="8833"/>
    <cellStyle name="Normal 7 3 4 2 2 4 2" xfId="21277"/>
    <cellStyle name="Normal 7 3 4 2 2 4 2 2" xfId="46152"/>
    <cellStyle name="Normal 7 3 4 2 2 4 3" xfId="33719"/>
    <cellStyle name="Normal 7 3 4 2 2 5" xfId="12228"/>
    <cellStyle name="Normal 7 3 4 2 2 5 2" xfId="24662"/>
    <cellStyle name="Normal 7 3 4 2 2 5 2 2" xfId="49537"/>
    <cellStyle name="Normal 7 3 4 2 2 5 3" xfId="37104"/>
    <cellStyle name="Normal 7 3 4 2 2 6" xfId="7310"/>
    <cellStyle name="Normal 7 3 4 2 2 6 2" xfId="19759"/>
    <cellStyle name="Normal 7 3 4 2 2 6 2 2" xfId="44634"/>
    <cellStyle name="Normal 7 3 4 2 2 6 3" xfId="32201"/>
    <cellStyle name="Normal 7 3 4 2 2 7" xfId="3764"/>
    <cellStyle name="Normal 7 3 4 2 2 7 2" xfId="16270"/>
    <cellStyle name="Normal 7 3 4 2 2 7 2 2" xfId="41145"/>
    <cellStyle name="Normal 7 3 4 2 2 7 3" xfId="28704"/>
    <cellStyle name="Normal 7 3 4 2 2 8" xfId="13650"/>
    <cellStyle name="Normal 7 3 4 2 2 8 2" xfId="38525"/>
    <cellStyle name="Normal 7 3 4 2 2 9" xfId="26084"/>
    <cellStyle name="Normal 7 3 4 2 3" xfId="1961"/>
    <cellStyle name="Normal 7 3 4 2 3 2" xfId="5032"/>
    <cellStyle name="Normal 7 3 4 2 3 2 2" xfId="10049"/>
    <cellStyle name="Normal 7 3 4 2 3 2 2 2" xfId="22492"/>
    <cellStyle name="Normal 7 3 4 2 3 2 2 2 2" xfId="47367"/>
    <cellStyle name="Normal 7 3 4 2 3 2 2 3" xfId="34934"/>
    <cellStyle name="Normal 7 3 4 2 3 2 3" xfId="17485"/>
    <cellStyle name="Normal 7 3 4 2 3 2 3 2" xfId="42360"/>
    <cellStyle name="Normal 7 3 4 2 3 2 4" xfId="29927"/>
    <cellStyle name="Normal 7 3 4 2 3 3" xfId="6107"/>
    <cellStyle name="Normal 7 3 4 2 3 3 2" xfId="11122"/>
    <cellStyle name="Normal 7 3 4 2 3 3 2 2" xfId="23565"/>
    <cellStyle name="Normal 7 3 4 2 3 3 2 2 2" xfId="48440"/>
    <cellStyle name="Normal 7 3 4 2 3 3 2 3" xfId="36007"/>
    <cellStyle name="Normal 7 3 4 2 3 3 3" xfId="18558"/>
    <cellStyle name="Normal 7 3 4 2 3 3 3 2" xfId="43433"/>
    <cellStyle name="Normal 7 3 4 2 3 3 4" xfId="31000"/>
    <cellStyle name="Normal 7 3 4 2 3 4" xfId="8456"/>
    <cellStyle name="Normal 7 3 4 2 3 4 2" xfId="20900"/>
    <cellStyle name="Normal 7 3 4 2 3 4 2 2" xfId="45775"/>
    <cellStyle name="Normal 7 3 4 2 3 4 3" xfId="33342"/>
    <cellStyle name="Normal 7 3 4 2 3 5" xfId="12576"/>
    <cellStyle name="Normal 7 3 4 2 3 5 2" xfId="25010"/>
    <cellStyle name="Normal 7 3 4 2 3 5 2 2" xfId="49885"/>
    <cellStyle name="Normal 7 3 4 2 3 5 3" xfId="37452"/>
    <cellStyle name="Normal 7 3 4 2 3 6" xfId="7643"/>
    <cellStyle name="Normal 7 3 4 2 3 6 2" xfId="20091"/>
    <cellStyle name="Normal 7 3 4 2 3 6 2 2" xfId="44966"/>
    <cellStyle name="Normal 7 3 4 2 3 6 3" xfId="32533"/>
    <cellStyle name="Normal 7 3 4 2 3 7" xfId="3387"/>
    <cellStyle name="Normal 7 3 4 2 3 7 2" xfId="15893"/>
    <cellStyle name="Normal 7 3 4 2 3 7 2 2" xfId="40768"/>
    <cellStyle name="Normal 7 3 4 2 3 7 3" xfId="28327"/>
    <cellStyle name="Normal 7 3 4 2 3 8" xfId="14761"/>
    <cellStyle name="Normal 7 3 4 2 3 8 2" xfId="39636"/>
    <cellStyle name="Normal 7 3 4 2 3 9" xfId="27195"/>
    <cellStyle name="Normal 7 3 4 2 4" xfId="2408"/>
    <cellStyle name="Normal 7 3 4 2 4 2" xfId="6430"/>
    <cellStyle name="Normal 7 3 4 2 4 2 2" xfId="11445"/>
    <cellStyle name="Normal 7 3 4 2 4 2 2 2" xfId="23888"/>
    <cellStyle name="Normal 7 3 4 2 4 2 2 2 2" xfId="48763"/>
    <cellStyle name="Normal 7 3 4 2 4 2 2 3" xfId="36330"/>
    <cellStyle name="Normal 7 3 4 2 4 2 3" xfId="18881"/>
    <cellStyle name="Normal 7 3 4 2 4 2 3 2" xfId="43756"/>
    <cellStyle name="Normal 7 3 4 2 4 2 4" xfId="31323"/>
    <cellStyle name="Normal 7 3 4 2 4 3" xfId="12899"/>
    <cellStyle name="Normal 7 3 4 2 4 3 2" xfId="25333"/>
    <cellStyle name="Normal 7 3 4 2 4 3 2 2" xfId="50208"/>
    <cellStyle name="Normal 7 3 4 2 4 3 3" xfId="37775"/>
    <cellStyle name="Normal 7 3 4 2 4 4" xfId="9340"/>
    <cellStyle name="Normal 7 3 4 2 4 4 2" xfId="21783"/>
    <cellStyle name="Normal 7 3 4 2 4 4 2 2" xfId="46658"/>
    <cellStyle name="Normal 7 3 4 2 4 4 3" xfId="34225"/>
    <cellStyle name="Normal 7 3 4 2 4 5" xfId="4322"/>
    <cellStyle name="Normal 7 3 4 2 4 5 2" xfId="16776"/>
    <cellStyle name="Normal 7 3 4 2 4 5 2 2" xfId="41651"/>
    <cellStyle name="Normal 7 3 4 2 4 5 3" xfId="29218"/>
    <cellStyle name="Normal 7 3 4 2 4 6" xfId="15084"/>
    <cellStyle name="Normal 7 3 4 2 4 6 2" xfId="39959"/>
    <cellStyle name="Normal 7 3 4 2 4 7" xfId="27518"/>
    <cellStyle name="Normal 7 3 4 2 5" xfId="1241"/>
    <cellStyle name="Normal 7 3 4 2 5 2" xfId="10402"/>
    <cellStyle name="Normal 7 3 4 2 5 2 2" xfId="22845"/>
    <cellStyle name="Normal 7 3 4 2 5 2 2 2" xfId="47720"/>
    <cellStyle name="Normal 7 3 4 2 5 2 3" xfId="35287"/>
    <cellStyle name="Normal 7 3 4 2 5 3" xfId="5386"/>
    <cellStyle name="Normal 7 3 4 2 5 3 2" xfId="17838"/>
    <cellStyle name="Normal 7 3 4 2 5 3 2 2" xfId="42713"/>
    <cellStyle name="Normal 7 3 4 2 5 3 3" xfId="30280"/>
    <cellStyle name="Normal 7 3 4 2 5 4" xfId="14041"/>
    <cellStyle name="Normal 7 3 4 2 5 4 2" xfId="38916"/>
    <cellStyle name="Normal 7 3 4 2 5 5" xfId="26475"/>
    <cellStyle name="Normal 7 3 4 2 6" xfId="7963"/>
    <cellStyle name="Normal 7 3 4 2 6 2" xfId="20409"/>
    <cellStyle name="Normal 7 3 4 2 6 2 2" xfId="45284"/>
    <cellStyle name="Normal 7 3 4 2 6 3" xfId="32851"/>
    <cellStyle name="Normal 7 3 4 2 7" xfId="11856"/>
    <cellStyle name="Normal 7 3 4 2 7 2" xfId="24290"/>
    <cellStyle name="Normal 7 3 4 2 7 2 2" xfId="49165"/>
    <cellStyle name="Normal 7 3 4 2 7 3" xfId="36732"/>
    <cellStyle name="Normal 7 3 4 2 8" xfId="6933"/>
    <cellStyle name="Normal 7 3 4 2 8 2" xfId="19382"/>
    <cellStyle name="Normal 7 3 4 2 8 2 2" xfId="44257"/>
    <cellStyle name="Normal 7 3 4 2 8 3" xfId="31824"/>
    <cellStyle name="Normal 7 3 4 2 9" xfId="2884"/>
    <cellStyle name="Normal 7 3 4 2 9 2" xfId="15402"/>
    <cellStyle name="Normal 7 3 4 2 9 2 2" xfId="40277"/>
    <cellStyle name="Normal 7 3 4 2 9 3" xfId="27836"/>
    <cellStyle name="Normal 7 3 4 2_Degree data" xfId="2587"/>
    <cellStyle name="Normal 7 3 4 3" xfId="638"/>
    <cellStyle name="Normal 7 3 4 3 2" xfId="1612"/>
    <cellStyle name="Normal 7 3 4 3 2 2" xfId="9135"/>
    <cellStyle name="Normal 7 3 4 3 2 2 2" xfId="21578"/>
    <cellStyle name="Normal 7 3 4 3 2 2 2 2" xfId="46453"/>
    <cellStyle name="Normal 7 3 4 3 2 2 3" xfId="34020"/>
    <cellStyle name="Normal 7 3 4 3 2 3" xfId="4117"/>
    <cellStyle name="Normal 7 3 4 3 2 3 2" xfId="16571"/>
    <cellStyle name="Normal 7 3 4 3 2 3 2 2" xfId="41446"/>
    <cellStyle name="Normal 7 3 4 3 2 3 3" xfId="29013"/>
    <cellStyle name="Normal 7 3 4 3 2 4" xfId="14412"/>
    <cellStyle name="Normal 7 3 4 3 2 4 2" xfId="39287"/>
    <cellStyle name="Normal 7 3 4 3 2 5" xfId="26846"/>
    <cellStyle name="Normal 7 3 4 3 3" xfId="5758"/>
    <cellStyle name="Normal 7 3 4 3 3 2" xfId="10773"/>
    <cellStyle name="Normal 7 3 4 3 3 2 2" xfId="23216"/>
    <cellStyle name="Normal 7 3 4 3 3 2 2 2" xfId="48091"/>
    <cellStyle name="Normal 7 3 4 3 3 2 3" xfId="35658"/>
    <cellStyle name="Normal 7 3 4 3 3 3" xfId="18209"/>
    <cellStyle name="Normal 7 3 4 3 3 3 2" xfId="43084"/>
    <cellStyle name="Normal 7 3 4 3 3 4" xfId="30651"/>
    <cellStyle name="Normal 7 3 4 3 4" xfId="8251"/>
    <cellStyle name="Normal 7 3 4 3 4 2" xfId="20695"/>
    <cellStyle name="Normal 7 3 4 3 4 2 2" xfId="45570"/>
    <cellStyle name="Normal 7 3 4 3 4 3" xfId="33137"/>
    <cellStyle name="Normal 7 3 4 3 5" xfId="12227"/>
    <cellStyle name="Normal 7 3 4 3 5 2" xfId="24661"/>
    <cellStyle name="Normal 7 3 4 3 5 2 2" xfId="49536"/>
    <cellStyle name="Normal 7 3 4 3 5 3" xfId="37103"/>
    <cellStyle name="Normal 7 3 4 3 6" xfId="6728"/>
    <cellStyle name="Normal 7 3 4 3 6 2" xfId="19177"/>
    <cellStyle name="Normal 7 3 4 3 6 2 2" xfId="44052"/>
    <cellStyle name="Normal 7 3 4 3 6 3" xfId="31619"/>
    <cellStyle name="Normal 7 3 4 3 7" xfId="3182"/>
    <cellStyle name="Normal 7 3 4 3 7 2" xfId="15688"/>
    <cellStyle name="Normal 7 3 4 3 7 2 2" xfId="40563"/>
    <cellStyle name="Normal 7 3 4 3 7 3" xfId="28122"/>
    <cellStyle name="Normal 7 3 4 3 8" xfId="13445"/>
    <cellStyle name="Normal 7 3 4 3 8 2" xfId="38320"/>
    <cellStyle name="Normal 7 3 4 3 9" xfId="25879"/>
    <cellStyle name="Normal 7 3 4 4" xfId="1960"/>
    <cellStyle name="Normal 7 3 4 4 2" xfId="4698"/>
    <cellStyle name="Normal 7 3 4 4 2 2" xfId="9716"/>
    <cellStyle name="Normal 7 3 4 4 2 2 2" xfId="22159"/>
    <cellStyle name="Normal 7 3 4 4 2 2 2 2" xfId="47034"/>
    <cellStyle name="Normal 7 3 4 4 2 2 3" xfId="34601"/>
    <cellStyle name="Normal 7 3 4 4 2 3" xfId="17152"/>
    <cellStyle name="Normal 7 3 4 4 2 3 2" xfId="42027"/>
    <cellStyle name="Normal 7 3 4 4 2 4" xfId="29594"/>
    <cellStyle name="Normal 7 3 4 4 3" xfId="6106"/>
    <cellStyle name="Normal 7 3 4 4 3 2" xfId="11121"/>
    <cellStyle name="Normal 7 3 4 4 3 2 2" xfId="23564"/>
    <cellStyle name="Normal 7 3 4 4 3 2 2 2" xfId="48439"/>
    <cellStyle name="Normal 7 3 4 4 3 2 3" xfId="36006"/>
    <cellStyle name="Normal 7 3 4 4 3 3" xfId="18557"/>
    <cellStyle name="Normal 7 3 4 4 3 3 2" xfId="43432"/>
    <cellStyle name="Normal 7 3 4 4 3 4" xfId="30999"/>
    <cellStyle name="Normal 7 3 4 4 4" xfId="8832"/>
    <cellStyle name="Normal 7 3 4 4 4 2" xfId="21276"/>
    <cellStyle name="Normal 7 3 4 4 4 2 2" xfId="46151"/>
    <cellStyle name="Normal 7 3 4 4 4 3" xfId="33718"/>
    <cellStyle name="Normal 7 3 4 4 5" xfId="12575"/>
    <cellStyle name="Normal 7 3 4 4 5 2" xfId="25009"/>
    <cellStyle name="Normal 7 3 4 4 5 2 2" xfId="49884"/>
    <cellStyle name="Normal 7 3 4 4 5 3" xfId="37451"/>
    <cellStyle name="Normal 7 3 4 4 6" xfId="7309"/>
    <cellStyle name="Normal 7 3 4 4 6 2" xfId="19758"/>
    <cellStyle name="Normal 7 3 4 4 6 2 2" xfId="44633"/>
    <cellStyle name="Normal 7 3 4 4 6 3" xfId="32200"/>
    <cellStyle name="Normal 7 3 4 4 7" xfId="3763"/>
    <cellStyle name="Normal 7 3 4 4 7 2" xfId="16269"/>
    <cellStyle name="Normal 7 3 4 4 7 2 2" xfId="41144"/>
    <cellStyle name="Normal 7 3 4 4 7 3" xfId="28703"/>
    <cellStyle name="Normal 7 3 4 4 8" xfId="14760"/>
    <cellStyle name="Normal 7 3 4 4 8 2" xfId="39635"/>
    <cellStyle name="Normal 7 3 4 4 9" xfId="27194"/>
    <cellStyle name="Normal 7 3 4 5" xfId="2194"/>
    <cellStyle name="Normal 7 3 4 5 2" xfId="4827"/>
    <cellStyle name="Normal 7 3 4 5 2 2" xfId="9844"/>
    <cellStyle name="Normal 7 3 4 5 2 2 2" xfId="22287"/>
    <cellStyle name="Normal 7 3 4 5 2 2 2 2" xfId="47162"/>
    <cellStyle name="Normal 7 3 4 5 2 2 3" xfId="34729"/>
    <cellStyle name="Normal 7 3 4 5 2 3" xfId="17280"/>
    <cellStyle name="Normal 7 3 4 5 2 3 2" xfId="42155"/>
    <cellStyle name="Normal 7 3 4 5 2 4" xfId="29722"/>
    <cellStyle name="Normal 7 3 4 5 3" xfId="6225"/>
    <cellStyle name="Normal 7 3 4 5 3 2" xfId="11240"/>
    <cellStyle name="Normal 7 3 4 5 3 2 2" xfId="23683"/>
    <cellStyle name="Normal 7 3 4 5 3 2 2 2" xfId="48558"/>
    <cellStyle name="Normal 7 3 4 5 3 2 3" xfId="36125"/>
    <cellStyle name="Normal 7 3 4 5 3 3" xfId="18676"/>
    <cellStyle name="Normal 7 3 4 5 3 3 2" xfId="43551"/>
    <cellStyle name="Normal 7 3 4 5 3 4" xfId="31118"/>
    <cellStyle name="Normal 7 3 4 5 4" xfId="8137"/>
    <cellStyle name="Normal 7 3 4 5 4 2" xfId="20583"/>
    <cellStyle name="Normal 7 3 4 5 4 2 2" xfId="45458"/>
    <cellStyle name="Normal 7 3 4 5 4 3" xfId="33025"/>
    <cellStyle name="Normal 7 3 4 5 5" xfId="12694"/>
    <cellStyle name="Normal 7 3 4 5 5 2" xfId="25128"/>
    <cellStyle name="Normal 7 3 4 5 5 2 2" xfId="50003"/>
    <cellStyle name="Normal 7 3 4 5 5 3" xfId="37570"/>
    <cellStyle name="Normal 7 3 4 5 6" xfId="7438"/>
    <cellStyle name="Normal 7 3 4 5 6 2" xfId="19886"/>
    <cellStyle name="Normal 7 3 4 5 6 2 2" xfId="44761"/>
    <cellStyle name="Normal 7 3 4 5 6 3" xfId="32328"/>
    <cellStyle name="Normal 7 3 4 5 7" xfId="3067"/>
    <cellStyle name="Normal 7 3 4 5 7 2" xfId="15576"/>
    <cellStyle name="Normal 7 3 4 5 7 2 2" xfId="40451"/>
    <cellStyle name="Normal 7 3 4 5 7 3" xfId="28010"/>
    <cellStyle name="Normal 7 3 4 5 8" xfId="14879"/>
    <cellStyle name="Normal 7 3 4 5 8 2" xfId="39754"/>
    <cellStyle name="Normal 7 3 4 5 9" xfId="27313"/>
    <cellStyle name="Normal 7 3 4 6" xfId="1036"/>
    <cellStyle name="Normal 7 3 4 6 2" xfId="9023"/>
    <cellStyle name="Normal 7 3 4 6 2 2" xfId="21466"/>
    <cellStyle name="Normal 7 3 4 6 2 2 2" xfId="46341"/>
    <cellStyle name="Normal 7 3 4 6 2 3" xfId="33908"/>
    <cellStyle name="Normal 7 3 4 6 3" xfId="4005"/>
    <cellStyle name="Normal 7 3 4 6 3 2" xfId="16459"/>
    <cellStyle name="Normal 7 3 4 6 3 2 2" xfId="41334"/>
    <cellStyle name="Normal 7 3 4 6 3 3" xfId="28901"/>
    <cellStyle name="Normal 7 3 4 6 4" xfId="13836"/>
    <cellStyle name="Normal 7 3 4 6 4 2" xfId="38711"/>
    <cellStyle name="Normal 7 3 4 6 5" xfId="26270"/>
    <cellStyle name="Normal 7 3 4 7" xfId="5181"/>
    <cellStyle name="Normal 7 3 4 7 2" xfId="10197"/>
    <cellStyle name="Normal 7 3 4 7 2 2" xfId="22640"/>
    <cellStyle name="Normal 7 3 4 7 2 2 2" xfId="47515"/>
    <cellStyle name="Normal 7 3 4 7 2 3" xfId="35082"/>
    <cellStyle name="Normal 7 3 4 7 3" xfId="17633"/>
    <cellStyle name="Normal 7 3 4 7 3 2" xfId="42508"/>
    <cellStyle name="Normal 7 3 4 7 4" xfId="30075"/>
    <cellStyle name="Normal 7 3 4 8" xfId="7758"/>
    <cellStyle name="Normal 7 3 4 8 2" xfId="20204"/>
    <cellStyle name="Normal 7 3 4 8 2 2" xfId="45079"/>
    <cellStyle name="Normal 7 3 4 8 3" xfId="32646"/>
    <cellStyle name="Normal 7 3 4 9" xfId="11651"/>
    <cellStyle name="Normal 7 3 4 9 2" xfId="24085"/>
    <cellStyle name="Normal 7 3 4 9 2 2" xfId="48960"/>
    <cellStyle name="Normal 7 3 4 9 3" xfId="36527"/>
    <cellStyle name="Normal 7 3 4_Degree data" xfId="2586"/>
    <cellStyle name="Normal 7 3 5" xfId="382"/>
    <cellStyle name="Normal 7 3 5 10" xfId="13198"/>
    <cellStyle name="Normal 7 3 5 10 2" xfId="38073"/>
    <cellStyle name="Normal 7 3 5 11" xfId="25632"/>
    <cellStyle name="Normal 7 3 5 2" xfId="742"/>
    <cellStyle name="Normal 7 3 5 2 2" xfId="1614"/>
    <cellStyle name="Normal 7 3 5 2 2 2" xfId="9718"/>
    <cellStyle name="Normal 7 3 5 2 2 2 2" xfId="22161"/>
    <cellStyle name="Normal 7 3 5 2 2 2 2 2" xfId="47036"/>
    <cellStyle name="Normal 7 3 5 2 2 2 3" xfId="34603"/>
    <cellStyle name="Normal 7 3 5 2 2 3" xfId="4700"/>
    <cellStyle name="Normal 7 3 5 2 2 3 2" xfId="17154"/>
    <cellStyle name="Normal 7 3 5 2 2 3 2 2" xfId="42029"/>
    <cellStyle name="Normal 7 3 5 2 2 3 3" xfId="29596"/>
    <cellStyle name="Normal 7 3 5 2 2 4" xfId="14414"/>
    <cellStyle name="Normal 7 3 5 2 2 4 2" xfId="39289"/>
    <cellStyle name="Normal 7 3 5 2 2 5" xfId="26848"/>
    <cellStyle name="Normal 7 3 5 2 3" xfId="5760"/>
    <cellStyle name="Normal 7 3 5 2 3 2" xfId="10775"/>
    <cellStyle name="Normal 7 3 5 2 3 2 2" xfId="23218"/>
    <cellStyle name="Normal 7 3 5 2 3 2 2 2" xfId="48093"/>
    <cellStyle name="Normal 7 3 5 2 3 2 3" xfId="35660"/>
    <cellStyle name="Normal 7 3 5 2 3 3" xfId="18211"/>
    <cellStyle name="Normal 7 3 5 2 3 3 2" xfId="43086"/>
    <cellStyle name="Normal 7 3 5 2 3 4" xfId="30653"/>
    <cellStyle name="Normal 7 3 5 2 4" xfId="8834"/>
    <cellStyle name="Normal 7 3 5 2 4 2" xfId="21278"/>
    <cellStyle name="Normal 7 3 5 2 4 2 2" xfId="46153"/>
    <cellStyle name="Normal 7 3 5 2 4 3" xfId="33720"/>
    <cellStyle name="Normal 7 3 5 2 5" xfId="12229"/>
    <cellStyle name="Normal 7 3 5 2 5 2" xfId="24663"/>
    <cellStyle name="Normal 7 3 5 2 5 2 2" xfId="49538"/>
    <cellStyle name="Normal 7 3 5 2 5 3" xfId="37105"/>
    <cellStyle name="Normal 7 3 5 2 6" xfId="7311"/>
    <cellStyle name="Normal 7 3 5 2 6 2" xfId="19760"/>
    <cellStyle name="Normal 7 3 5 2 6 2 2" xfId="44635"/>
    <cellStyle name="Normal 7 3 5 2 6 3" xfId="32202"/>
    <cellStyle name="Normal 7 3 5 2 7" xfId="3765"/>
    <cellStyle name="Normal 7 3 5 2 7 2" xfId="16271"/>
    <cellStyle name="Normal 7 3 5 2 7 2 2" xfId="41146"/>
    <cellStyle name="Normal 7 3 5 2 7 3" xfId="28705"/>
    <cellStyle name="Normal 7 3 5 2 8" xfId="13545"/>
    <cellStyle name="Normal 7 3 5 2 8 2" xfId="38420"/>
    <cellStyle name="Normal 7 3 5 2 9" xfId="25979"/>
    <cellStyle name="Normal 7 3 5 3" xfId="1962"/>
    <cellStyle name="Normal 7 3 5 3 2" xfId="4927"/>
    <cellStyle name="Normal 7 3 5 3 2 2" xfId="9944"/>
    <cellStyle name="Normal 7 3 5 3 2 2 2" xfId="22387"/>
    <cellStyle name="Normal 7 3 5 3 2 2 2 2" xfId="47262"/>
    <cellStyle name="Normal 7 3 5 3 2 2 3" xfId="34829"/>
    <cellStyle name="Normal 7 3 5 3 2 3" xfId="17380"/>
    <cellStyle name="Normal 7 3 5 3 2 3 2" xfId="42255"/>
    <cellStyle name="Normal 7 3 5 3 2 4" xfId="29822"/>
    <cellStyle name="Normal 7 3 5 3 3" xfId="6108"/>
    <cellStyle name="Normal 7 3 5 3 3 2" xfId="11123"/>
    <cellStyle name="Normal 7 3 5 3 3 2 2" xfId="23566"/>
    <cellStyle name="Normal 7 3 5 3 3 2 2 2" xfId="48441"/>
    <cellStyle name="Normal 7 3 5 3 3 2 3" xfId="36008"/>
    <cellStyle name="Normal 7 3 5 3 3 3" xfId="18559"/>
    <cellStyle name="Normal 7 3 5 3 3 3 2" xfId="43434"/>
    <cellStyle name="Normal 7 3 5 3 3 4" xfId="31001"/>
    <cellStyle name="Normal 7 3 5 3 4" xfId="8351"/>
    <cellStyle name="Normal 7 3 5 3 4 2" xfId="20795"/>
    <cellStyle name="Normal 7 3 5 3 4 2 2" xfId="45670"/>
    <cellStyle name="Normal 7 3 5 3 4 3" xfId="33237"/>
    <cellStyle name="Normal 7 3 5 3 5" xfId="12577"/>
    <cellStyle name="Normal 7 3 5 3 5 2" xfId="25011"/>
    <cellStyle name="Normal 7 3 5 3 5 2 2" xfId="49886"/>
    <cellStyle name="Normal 7 3 5 3 5 3" xfId="37453"/>
    <cellStyle name="Normal 7 3 5 3 6" xfId="7538"/>
    <cellStyle name="Normal 7 3 5 3 6 2" xfId="19986"/>
    <cellStyle name="Normal 7 3 5 3 6 2 2" xfId="44861"/>
    <cellStyle name="Normal 7 3 5 3 6 3" xfId="32428"/>
    <cellStyle name="Normal 7 3 5 3 7" xfId="3282"/>
    <cellStyle name="Normal 7 3 5 3 7 2" xfId="15788"/>
    <cellStyle name="Normal 7 3 5 3 7 2 2" xfId="40663"/>
    <cellStyle name="Normal 7 3 5 3 7 3" xfId="28222"/>
    <cellStyle name="Normal 7 3 5 3 8" xfId="14762"/>
    <cellStyle name="Normal 7 3 5 3 8 2" xfId="39637"/>
    <cellStyle name="Normal 7 3 5 3 9" xfId="27196"/>
    <cellStyle name="Normal 7 3 5 4" xfId="2300"/>
    <cellStyle name="Normal 7 3 5 4 2" xfId="6325"/>
    <cellStyle name="Normal 7 3 5 4 2 2" xfId="11340"/>
    <cellStyle name="Normal 7 3 5 4 2 2 2" xfId="23783"/>
    <cellStyle name="Normal 7 3 5 4 2 2 2 2" xfId="48658"/>
    <cellStyle name="Normal 7 3 5 4 2 2 3" xfId="36225"/>
    <cellStyle name="Normal 7 3 5 4 2 3" xfId="18776"/>
    <cellStyle name="Normal 7 3 5 4 2 3 2" xfId="43651"/>
    <cellStyle name="Normal 7 3 5 4 2 4" xfId="31218"/>
    <cellStyle name="Normal 7 3 5 4 3" xfId="12794"/>
    <cellStyle name="Normal 7 3 5 4 3 2" xfId="25228"/>
    <cellStyle name="Normal 7 3 5 4 3 2 2" xfId="50103"/>
    <cellStyle name="Normal 7 3 5 4 3 3" xfId="37670"/>
    <cellStyle name="Normal 7 3 5 4 4" xfId="9235"/>
    <cellStyle name="Normal 7 3 5 4 4 2" xfId="21678"/>
    <cellStyle name="Normal 7 3 5 4 4 2 2" xfId="46553"/>
    <cellStyle name="Normal 7 3 5 4 4 3" xfId="34120"/>
    <cellStyle name="Normal 7 3 5 4 5" xfId="4217"/>
    <cellStyle name="Normal 7 3 5 4 5 2" xfId="16671"/>
    <cellStyle name="Normal 7 3 5 4 5 2 2" xfId="41546"/>
    <cellStyle name="Normal 7 3 5 4 5 3" xfId="29113"/>
    <cellStyle name="Normal 7 3 5 4 6" xfId="14979"/>
    <cellStyle name="Normal 7 3 5 4 6 2" xfId="39854"/>
    <cellStyle name="Normal 7 3 5 4 7" xfId="27413"/>
    <cellStyle name="Normal 7 3 5 5" xfId="1136"/>
    <cellStyle name="Normal 7 3 5 5 2" xfId="10297"/>
    <cellStyle name="Normal 7 3 5 5 2 2" xfId="22740"/>
    <cellStyle name="Normal 7 3 5 5 2 2 2" xfId="47615"/>
    <cellStyle name="Normal 7 3 5 5 2 3" xfId="35182"/>
    <cellStyle name="Normal 7 3 5 5 3" xfId="5281"/>
    <cellStyle name="Normal 7 3 5 5 3 2" xfId="17733"/>
    <cellStyle name="Normal 7 3 5 5 3 2 2" xfId="42608"/>
    <cellStyle name="Normal 7 3 5 5 3 3" xfId="30175"/>
    <cellStyle name="Normal 7 3 5 5 4" xfId="13936"/>
    <cellStyle name="Normal 7 3 5 5 4 2" xfId="38811"/>
    <cellStyle name="Normal 7 3 5 5 5" xfId="26370"/>
    <cellStyle name="Normal 7 3 5 6" xfId="7858"/>
    <cellStyle name="Normal 7 3 5 6 2" xfId="20304"/>
    <cellStyle name="Normal 7 3 5 6 2 2" xfId="45179"/>
    <cellStyle name="Normal 7 3 5 6 3" xfId="32746"/>
    <cellStyle name="Normal 7 3 5 7" xfId="11751"/>
    <cellStyle name="Normal 7 3 5 7 2" xfId="24185"/>
    <cellStyle name="Normal 7 3 5 7 2 2" xfId="49060"/>
    <cellStyle name="Normal 7 3 5 7 3" xfId="36627"/>
    <cellStyle name="Normal 7 3 5 8" xfId="6828"/>
    <cellStyle name="Normal 7 3 5 8 2" xfId="19277"/>
    <cellStyle name="Normal 7 3 5 8 2 2" xfId="44152"/>
    <cellStyle name="Normal 7 3 5 8 3" xfId="31719"/>
    <cellStyle name="Normal 7 3 5 9" xfId="2779"/>
    <cellStyle name="Normal 7 3 5 9 2" xfId="15297"/>
    <cellStyle name="Normal 7 3 5 9 2 2" xfId="40172"/>
    <cellStyle name="Normal 7 3 5 9 3" xfId="27731"/>
    <cellStyle name="Normal 7 3 5_Degree data" xfId="2588"/>
    <cellStyle name="Normal 7 3 6" xfId="244"/>
    <cellStyle name="Normal 7 3 6 10" xfId="13070"/>
    <cellStyle name="Normal 7 3 6 10 2" xfId="37945"/>
    <cellStyle name="Normal 7 3 6 11" xfId="25504"/>
    <cellStyle name="Normal 7 3 6 2" xfId="608"/>
    <cellStyle name="Normal 7 3 6 2 2" xfId="1615"/>
    <cellStyle name="Normal 7 3 6 2 2 2" xfId="9719"/>
    <cellStyle name="Normal 7 3 6 2 2 2 2" xfId="22162"/>
    <cellStyle name="Normal 7 3 6 2 2 2 2 2" xfId="47037"/>
    <cellStyle name="Normal 7 3 6 2 2 2 3" xfId="34604"/>
    <cellStyle name="Normal 7 3 6 2 2 3" xfId="4701"/>
    <cellStyle name="Normal 7 3 6 2 2 3 2" xfId="17155"/>
    <cellStyle name="Normal 7 3 6 2 2 3 2 2" xfId="42030"/>
    <cellStyle name="Normal 7 3 6 2 2 3 3" xfId="29597"/>
    <cellStyle name="Normal 7 3 6 2 2 4" xfId="14415"/>
    <cellStyle name="Normal 7 3 6 2 2 4 2" xfId="39290"/>
    <cellStyle name="Normal 7 3 6 2 2 5" xfId="26849"/>
    <cellStyle name="Normal 7 3 6 2 3" xfId="5761"/>
    <cellStyle name="Normal 7 3 6 2 3 2" xfId="10776"/>
    <cellStyle name="Normal 7 3 6 2 3 2 2" xfId="23219"/>
    <cellStyle name="Normal 7 3 6 2 3 2 2 2" xfId="48094"/>
    <cellStyle name="Normal 7 3 6 2 3 2 3" xfId="35661"/>
    <cellStyle name="Normal 7 3 6 2 3 3" xfId="18212"/>
    <cellStyle name="Normal 7 3 6 2 3 3 2" xfId="43087"/>
    <cellStyle name="Normal 7 3 6 2 3 4" xfId="30654"/>
    <cellStyle name="Normal 7 3 6 2 4" xfId="8835"/>
    <cellStyle name="Normal 7 3 6 2 4 2" xfId="21279"/>
    <cellStyle name="Normal 7 3 6 2 4 2 2" xfId="46154"/>
    <cellStyle name="Normal 7 3 6 2 4 3" xfId="33721"/>
    <cellStyle name="Normal 7 3 6 2 5" xfId="12230"/>
    <cellStyle name="Normal 7 3 6 2 5 2" xfId="24664"/>
    <cellStyle name="Normal 7 3 6 2 5 2 2" xfId="49539"/>
    <cellStyle name="Normal 7 3 6 2 5 3" xfId="37106"/>
    <cellStyle name="Normal 7 3 6 2 6" xfId="7312"/>
    <cellStyle name="Normal 7 3 6 2 6 2" xfId="19761"/>
    <cellStyle name="Normal 7 3 6 2 6 2 2" xfId="44636"/>
    <cellStyle name="Normal 7 3 6 2 6 3" xfId="32203"/>
    <cellStyle name="Normal 7 3 6 2 7" xfId="3766"/>
    <cellStyle name="Normal 7 3 6 2 7 2" xfId="16272"/>
    <cellStyle name="Normal 7 3 6 2 7 2 2" xfId="41147"/>
    <cellStyle name="Normal 7 3 6 2 7 3" xfId="28706"/>
    <cellStyle name="Normal 7 3 6 2 8" xfId="13417"/>
    <cellStyle name="Normal 7 3 6 2 8 2" xfId="38292"/>
    <cellStyle name="Normal 7 3 6 2 9" xfId="25851"/>
    <cellStyle name="Normal 7 3 6 3" xfId="1963"/>
    <cellStyle name="Normal 7 3 6 3 2" xfId="4799"/>
    <cellStyle name="Normal 7 3 6 3 2 2" xfId="9816"/>
    <cellStyle name="Normal 7 3 6 3 2 2 2" xfId="22259"/>
    <cellStyle name="Normal 7 3 6 3 2 2 2 2" xfId="47134"/>
    <cellStyle name="Normal 7 3 6 3 2 2 3" xfId="34701"/>
    <cellStyle name="Normal 7 3 6 3 2 3" xfId="17252"/>
    <cellStyle name="Normal 7 3 6 3 2 3 2" xfId="42127"/>
    <cellStyle name="Normal 7 3 6 3 2 4" xfId="29694"/>
    <cellStyle name="Normal 7 3 6 3 3" xfId="6109"/>
    <cellStyle name="Normal 7 3 6 3 3 2" xfId="11124"/>
    <cellStyle name="Normal 7 3 6 3 3 2 2" xfId="23567"/>
    <cellStyle name="Normal 7 3 6 3 3 2 2 2" xfId="48442"/>
    <cellStyle name="Normal 7 3 6 3 3 2 3" xfId="36009"/>
    <cellStyle name="Normal 7 3 6 3 3 3" xfId="18560"/>
    <cellStyle name="Normal 7 3 6 3 3 3 2" xfId="43435"/>
    <cellStyle name="Normal 7 3 6 3 3 4" xfId="31002"/>
    <cellStyle name="Normal 7 3 6 3 4" xfId="8889"/>
    <cellStyle name="Normal 7 3 6 3 4 2" xfId="21332"/>
    <cellStyle name="Normal 7 3 6 3 4 2 2" xfId="46207"/>
    <cellStyle name="Normal 7 3 6 3 4 3" xfId="33774"/>
    <cellStyle name="Normal 7 3 6 3 5" xfId="12578"/>
    <cellStyle name="Normal 7 3 6 3 5 2" xfId="25012"/>
    <cellStyle name="Normal 7 3 6 3 5 2 2" xfId="49887"/>
    <cellStyle name="Normal 7 3 6 3 5 3" xfId="37454"/>
    <cellStyle name="Normal 7 3 6 3 6" xfId="7410"/>
    <cellStyle name="Normal 7 3 6 3 6 2" xfId="19858"/>
    <cellStyle name="Normal 7 3 6 3 6 2 2" xfId="44733"/>
    <cellStyle name="Normal 7 3 6 3 6 3" xfId="32300"/>
    <cellStyle name="Normal 7 3 6 3 7" xfId="3871"/>
    <cellStyle name="Normal 7 3 6 3 7 2" xfId="16325"/>
    <cellStyle name="Normal 7 3 6 3 7 2 2" xfId="41200"/>
    <cellStyle name="Normal 7 3 6 3 7 3" xfId="28767"/>
    <cellStyle name="Normal 7 3 6 3 8" xfId="14763"/>
    <cellStyle name="Normal 7 3 6 3 8 2" xfId="39638"/>
    <cellStyle name="Normal 7 3 6 3 9" xfId="27197"/>
    <cellStyle name="Normal 7 3 6 4" xfId="2162"/>
    <cellStyle name="Normal 7 3 6 4 2" xfId="6197"/>
    <cellStyle name="Normal 7 3 6 4 2 2" xfId="11212"/>
    <cellStyle name="Normal 7 3 6 4 2 2 2" xfId="23655"/>
    <cellStyle name="Normal 7 3 6 4 2 2 2 2" xfId="48530"/>
    <cellStyle name="Normal 7 3 6 4 2 2 3" xfId="36097"/>
    <cellStyle name="Normal 7 3 6 4 2 3" xfId="18648"/>
    <cellStyle name="Normal 7 3 6 4 2 3 2" xfId="43523"/>
    <cellStyle name="Normal 7 3 6 4 2 4" xfId="31090"/>
    <cellStyle name="Normal 7 3 6 4 3" xfId="12666"/>
    <cellStyle name="Normal 7 3 6 4 3 2" xfId="25100"/>
    <cellStyle name="Normal 7 3 6 4 3 2 2" xfId="49975"/>
    <cellStyle name="Normal 7 3 6 4 3 3" xfId="37542"/>
    <cellStyle name="Normal 7 3 6 4 4" xfId="9107"/>
    <cellStyle name="Normal 7 3 6 4 4 2" xfId="21550"/>
    <cellStyle name="Normal 7 3 6 4 4 2 2" xfId="46425"/>
    <cellStyle name="Normal 7 3 6 4 4 3" xfId="33992"/>
    <cellStyle name="Normal 7 3 6 4 5" xfId="4089"/>
    <cellStyle name="Normal 7 3 6 4 5 2" xfId="16543"/>
    <cellStyle name="Normal 7 3 6 4 5 2 2" xfId="41418"/>
    <cellStyle name="Normal 7 3 6 4 5 3" xfId="28985"/>
    <cellStyle name="Normal 7 3 6 4 6" xfId="14851"/>
    <cellStyle name="Normal 7 3 6 4 6 2" xfId="39726"/>
    <cellStyle name="Normal 7 3 6 4 7" xfId="27285"/>
    <cellStyle name="Normal 7 3 6 5" xfId="1008"/>
    <cellStyle name="Normal 7 3 6 5 2" xfId="10167"/>
    <cellStyle name="Normal 7 3 6 5 2 2" xfId="22610"/>
    <cellStyle name="Normal 7 3 6 5 2 2 2" xfId="47485"/>
    <cellStyle name="Normal 7 3 6 5 2 3" xfId="35052"/>
    <cellStyle name="Normal 7 3 6 5 3" xfId="5151"/>
    <cellStyle name="Normal 7 3 6 5 3 2" xfId="17603"/>
    <cellStyle name="Normal 7 3 6 5 3 2 2" xfId="42478"/>
    <cellStyle name="Normal 7 3 6 5 3 3" xfId="30045"/>
    <cellStyle name="Normal 7 3 6 5 4" xfId="13808"/>
    <cellStyle name="Normal 7 3 6 5 4 2" xfId="38683"/>
    <cellStyle name="Normal 7 3 6 5 5" xfId="26242"/>
    <cellStyle name="Normal 7 3 6 6" xfId="8223"/>
    <cellStyle name="Normal 7 3 6 6 2" xfId="20667"/>
    <cellStyle name="Normal 7 3 6 6 2 2" xfId="45542"/>
    <cellStyle name="Normal 7 3 6 6 3" xfId="33109"/>
    <cellStyle name="Normal 7 3 6 7" xfId="11623"/>
    <cellStyle name="Normal 7 3 6 7 2" xfId="24057"/>
    <cellStyle name="Normal 7 3 6 7 2 2" xfId="48932"/>
    <cellStyle name="Normal 7 3 6 7 3" xfId="36499"/>
    <cellStyle name="Normal 7 3 6 8" xfId="6700"/>
    <cellStyle name="Normal 7 3 6 8 2" xfId="19149"/>
    <cellStyle name="Normal 7 3 6 8 2 2" xfId="44024"/>
    <cellStyle name="Normal 7 3 6 8 3" xfId="31591"/>
    <cellStyle name="Normal 7 3 6 9" xfId="3154"/>
    <cellStyle name="Normal 7 3 6 9 2" xfId="15660"/>
    <cellStyle name="Normal 7 3 6 9 2 2" xfId="40535"/>
    <cellStyle name="Normal 7 3 6 9 3" xfId="28094"/>
    <cellStyle name="Normal 7 3 6_Degree data" xfId="2589"/>
    <cellStyle name="Normal 7 3 7" xfId="562"/>
    <cellStyle name="Normal 7 3 7 2" xfId="1606"/>
    <cellStyle name="Normal 7 3 7 2 2" xfId="9710"/>
    <cellStyle name="Normal 7 3 7 2 2 2" xfId="22153"/>
    <cellStyle name="Normal 7 3 7 2 2 2 2" xfId="47028"/>
    <cellStyle name="Normal 7 3 7 2 2 3" xfId="34595"/>
    <cellStyle name="Normal 7 3 7 2 3" xfId="4692"/>
    <cellStyle name="Normal 7 3 7 2 3 2" xfId="17146"/>
    <cellStyle name="Normal 7 3 7 2 3 2 2" xfId="42021"/>
    <cellStyle name="Normal 7 3 7 2 3 3" xfId="29588"/>
    <cellStyle name="Normal 7 3 7 2 4" xfId="14406"/>
    <cellStyle name="Normal 7 3 7 2 4 2" xfId="39281"/>
    <cellStyle name="Normal 7 3 7 2 5" xfId="26840"/>
    <cellStyle name="Normal 7 3 7 3" xfId="5752"/>
    <cellStyle name="Normal 7 3 7 3 2" xfId="10767"/>
    <cellStyle name="Normal 7 3 7 3 2 2" xfId="23210"/>
    <cellStyle name="Normal 7 3 7 3 2 2 2" xfId="48085"/>
    <cellStyle name="Normal 7 3 7 3 2 3" xfId="35652"/>
    <cellStyle name="Normal 7 3 7 3 3" xfId="18203"/>
    <cellStyle name="Normal 7 3 7 3 3 2" xfId="43078"/>
    <cellStyle name="Normal 7 3 7 3 4" xfId="30645"/>
    <cellStyle name="Normal 7 3 7 4" xfId="8826"/>
    <cellStyle name="Normal 7 3 7 4 2" xfId="21270"/>
    <cellStyle name="Normal 7 3 7 4 2 2" xfId="46145"/>
    <cellStyle name="Normal 7 3 7 4 3" xfId="33712"/>
    <cellStyle name="Normal 7 3 7 5" xfId="12221"/>
    <cellStyle name="Normal 7 3 7 5 2" xfId="24655"/>
    <cellStyle name="Normal 7 3 7 5 2 2" xfId="49530"/>
    <cellStyle name="Normal 7 3 7 5 3" xfId="37097"/>
    <cellStyle name="Normal 7 3 7 6" xfId="7303"/>
    <cellStyle name="Normal 7 3 7 6 2" xfId="19752"/>
    <cellStyle name="Normal 7 3 7 6 2 2" xfId="44627"/>
    <cellStyle name="Normal 7 3 7 6 3" xfId="32194"/>
    <cellStyle name="Normal 7 3 7 7" xfId="3757"/>
    <cellStyle name="Normal 7 3 7 7 2" xfId="16263"/>
    <cellStyle name="Normal 7 3 7 7 2 2" xfId="41138"/>
    <cellStyle name="Normal 7 3 7 7 3" xfId="28697"/>
    <cellStyle name="Normal 7 3 7 8" xfId="13372"/>
    <cellStyle name="Normal 7 3 7 8 2" xfId="38247"/>
    <cellStyle name="Normal 7 3 7 9" xfId="25806"/>
    <cellStyle name="Normal 7 3 8" xfId="1954"/>
    <cellStyle name="Normal 7 3 8 2" xfId="4754"/>
    <cellStyle name="Normal 7 3 8 2 2" xfId="9771"/>
    <cellStyle name="Normal 7 3 8 2 2 2" xfId="22214"/>
    <cellStyle name="Normal 7 3 8 2 2 2 2" xfId="47089"/>
    <cellStyle name="Normal 7 3 8 2 2 3" xfId="34656"/>
    <cellStyle name="Normal 7 3 8 2 3" xfId="17207"/>
    <cellStyle name="Normal 7 3 8 2 3 2" xfId="42082"/>
    <cellStyle name="Normal 7 3 8 2 4" xfId="29649"/>
    <cellStyle name="Normal 7 3 8 3" xfId="6100"/>
    <cellStyle name="Normal 7 3 8 3 2" xfId="11115"/>
    <cellStyle name="Normal 7 3 8 3 2 2" xfId="23558"/>
    <cellStyle name="Normal 7 3 8 3 2 2 2" xfId="48433"/>
    <cellStyle name="Normal 7 3 8 3 2 3" xfId="36000"/>
    <cellStyle name="Normal 7 3 8 3 3" xfId="18551"/>
    <cellStyle name="Normal 7 3 8 3 3 2" xfId="43426"/>
    <cellStyle name="Normal 7 3 8 3 4" xfId="30993"/>
    <cellStyle name="Normal 7 3 8 4" xfId="8031"/>
    <cellStyle name="Normal 7 3 8 4 2" xfId="20477"/>
    <cellStyle name="Normal 7 3 8 4 2 2" xfId="45352"/>
    <cellStyle name="Normal 7 3 8 4 3" xfId="32919"/>
    <cellStyle name="Normal 7 3 8 5" xfId="12569"/>
    <cellStyle name="Normal 7 3 8 5 2" xfId="25003"/>
    <cellStyle name="Normal 7 3 8 5 2 2" xfId="49878"/>
    <cellStyle name="Normal 7 3 8 5 3" xfId="37445"/>
    <cellStyle name="Normal 7 3 8 6" xfId="7365"/>
    <cellStyle name="Normal 7 3 8 6 2" xfId="19813"/>
    <cellStyle name="Normal 7 3 8 6 2 2" xfId="44688"/>
    <cellStyle name="Normal 7 3 8 6 3" xfId="32255"/>
    <cellStyle name="Normal 7 3 8 7" xfId="2955"/>
    <cellStyle name="Normal 7 3 8 7 2" xfId="15470"/>
    <cellStyle name="Normal 7 3 8 7 2 2" xfId="40345"/>
    <cellStyle name="Normal 7 3 8 7 3" xfId="27904"/>
    <cellStyle name="Normal 7 3 8 8" xfId="14754"/>
    <cellStyle name="Normal 7 3 8 8 2" xfId="39629"/>
    <cellStyle name="Normal 7 3 8 9" xfId="27188"/>
    <cellStyle name="Normal 7 3 9" xfId="2113"/>
    <cellStyle name="Normal 7 3 9 2" xfId="6152"/>
    <cellStyle name="Normal 7 3 9 2 2" xfId="11167"/>
    <cellStyle name="Normal 7 3 9 2 2 2" xfId="23610"/>
    <cellStyle name="Normal 7 3 9 2 2 2 2" xfId="48485"/>
    <cellStyle name="Normal 7 3 9 2 2 3" xfId="36052"/>
    <cellStyle name="Normal 7 3 9 2 3" xfId="18603"/>
    <cellStyle name="Normal 7 3 9 2 3 2" xfId="43478"/>
    <cellStyle name="Normal 7 3 9 2 4" xfId="31045"/>
    <cellStyle name="Normal 7 3 9 3" xfId="12621"/>
    <cellStyle name="Normal 7 3 9 3 2" xfId="25055"/>
    <cellStyle name="Normal 7 3 9 3 2 2" xfId="49930"/>
    <cellStyle name="Normal 7 3 9 3 3" xfId="37497"/>
    <cellStyle name="Normal 7 3 9 4" xfId="8918"/>
    <cellStyle name="Normal 7 3 9 4 2" xfId="21361"/>
    <cellStyle name="Normal 7 3 9 4 2 2" xfId="46236"/>
    <cellStyle name="Normal 7 3 9 4 3" xfId="33803"/>
    <cellStyle name="Normal 7 3 9 5" xfId="3900"/>
    <cellStyle name="Normal 7 3 9 5 2" xfId="16354"/>
    <cellStyle name="Normal 7 3 9 5 2 2" xfId="41229"/>
    <cellStyle name="Normal 7 3 9 5 3" xfId="28796"/>
    <cellStyle name="Normal 7 3 9 6" xfId="14806"/>
    <cellStyle name="Normal 7 3 9 6 2" xfId="39681"/>
    <cellStyle name="Normal 7 3 9 7" xfId="27240"/>
    <cellStyle name="Normal 7 3_Degree data" xfId="2580"/>
    <cellStyle name="Normal 7 4" xfId="145"/>
    <cellStyle name="Normal 7 4 10" xfId="7708"/>
    <cellStyle name="Normal 7 4 10 2" xfId="20154"/>
    <cellStyle name="Normal 7 4 10 2 2" xfId="45029"/>
    <cellStyle name="Normal 7 4 10 3" xfId="32596"/>
    <cellStyle name="Normal 7 4 11" xfId="11528"/>
    <cellStyle name="Normal 7 4 11 2" xfId="23962"/>
    <cellStyle name="Normal 7 4 11 2 2" xfId="48837"/>
    <cellStyle name="Normal 7 4 11 3" xfId="36404"/>
    <cellStyle name="Normal 7 4 12" xfId="6520"/>
    <cellStyle name="Normal 7 4 12 2" xfId="18969"/>
    <cellStyle name="Normal 7 4 12 2 2" xfId="43844"/>
    <cellStyle name="Normal 7 4 12 3" xfId="31411"/>
    <cellStyle name="Normal 7 4 13" xfId="2628"/>
    <cellStyle name="Normal 7 4 13 2" xfId="15147"/>
    <cellStyle name="Normal 7 4 13 2 2" xfId="40022"/>
    <cellStyle name="Normal 7 4 13 3" xfId="27581"/>
    <cellStyle name="Normal 7 4 14" xfId="12975"/>
    <cellStyle name="Normal 7 4 14 2" xfId="37850"/>
    <cellStyle name="Normal 7 4 15" xfId="25409"/>
    <cellStyle name="Normal 7 4 2" xfId="333"/>
    <cellStyle name="Normal 7 4 2 10" xfId="6563"/>
    <cellStyle name="Normal 7 4 2 10 2" xfId="19012"/>
    <cellStyle name="Normal 7 4 2 10 2 2" xfId="43887"/>
    <cellStyle name="Normal 7 4 2 10 3" xfId="31454"/>
    <cellStyle name="Normal 7 4 2 11" xfId="2731"/>
    <cellStyle name="Normal 7 4 2 11 2" xfId="15249"/>
    <cellStyle name="Normal 7 4 2 11 2 2" xfId="40124"/>
    <cellStyle name="Normal 7 4 2 11 3" xfId="27683"/>
    <cellStyle name="Normal 7 4 2 12" xfId="13150"/>
    <cellStyle name="Normal 7 4 2 12 2" xfId="38025"/>
    <cellStyle name="Normal 7 4 2 13" xfId="25584"/>
    <cellStyle name="Normal 7 4 2 2" xfId="435"/>
    <cellStyle name="Normal 7 4 2 2 10" xfId="13250"/>
    <cellStyle name="Normal 7 4 2 2 10 2" xfId="38125"/>
    <cellStyle name="Normal 7 4 2 2 11" xfId="25684"/>
    <cellStyle name="Normal 7 4 2 2 2" xfId="795"/>
    <cellStyle name="Normal 7 4 2 2 2 2" xfId="1618"/>
    <cellStyle name="Normal 7 4 2 2 2 2 2" xfId="9722"/>
    <cellStyle name="Normal 7 4 2 2 2 2 2 2" xfId="22165"/>
    <cellStyle name="Normal 7 4 2 2 2 2 2 2 2" xfId="47040"/>
    <cellStyle name="Normal 7 4 2 2 2 2 2 3" xfId="34607"/>
    <cellStyle name="Normal 7 4 2 2 2 2 3" xfId="4704"/>
    <cellStyle name="Normal 7 4 2 2 2 2 3 2" xfId="17158"/>
    <cellStyle name="Normal 7 4 2 2 2 2 3 2 2" xfId="42033"/>
    <cellStyle name="Normal 7 4 2 2 2 2 3 3" xfId="29600"/>
    <cellStyle name="Normal 7 4 2 2 2 2 4" xfId="14418"/>
    <cellStyle name="Normal 7 4 2 2 2 2 4 2" xfId="39293"/>
    <cellStyle name="Normal 7 4 2 2 2 2 5" xfId="26852"/>
    <cellStyle name="Normal 7 4 2 2 2 3" xfId="5764"/>
    <cellStyle name="Normal 7 4 2 2 2 3 2" xfId="10779"/>
    <cellStyle name="Normal 7 4 2 2 2 3 2 2" xfId="23222"/>
    <cellStyle name="Normal 7 4 2 2 2 3 2 2 2" xfId="48097"/>
    <cellStyle name="Normal 7 4 2 2 2 3 2 3" xfId="35664"/>
    <cellStyle name="Normal 7 4 2 2 2 3 3" xfId="18215"/>
    <cellStyle name="Normal 7 4 2 2 2 3 3 2" xfId="43090"/>
    <cellStyle name="Normal 7 4 2 2 2 3 4" xfId="30657"/>
    <cellStyle name="Normal 7 4 2 2 2 4" xfId="8838"/>
    <cellStyle name="Normal 7 4 2 2 2 4 2" xfId="21282"/>
    <cellStyle name="Normal 7 4 2 2 2 4 2 2" xfId="46157"/>
    <cellStyle name="Normal 7 4 2 2 2 4 3" xfId="33724"/>
    <cellStyle name="Normal 7 4 2 2 2 5" xfId="12233"/>
    <cellStyle name="Normal 7 4 2 2 2 5 2" xfId="24667"/>
    <cellStyle name="Normal 7 4 2 2 2 5 2 2" xfId="49542"/>
    <cellStyle name="Normal 7 4 2 2 2 5 3" xfId="37109"/>
    <cellStyle name="Normal 7 4 2 2 2 6" xfId="7315"/>
    <cellStyle name="Normal 7 4 2 2 2 6 2" xfId="19764"/>
    <cellStyle name="Normal 7 4 2 2 2 6 2 2" xfId="44639"/>
    <cellStyle name="Normal 7 4 2 2 2 6 3" xfId="32206"/>
    <cellStyle name="Normal 7 4 2 2 2 7" xfId="3769"/>
    <cellStyle name="Normal 7 4 2 2 2 7 2" xfId="16275"/>
    <cellStyle name="Normal 7 4 2 2 2 7 2 2" xfId="41150"/>
    <cellStyle name="Normal 7 4 2 2 2 7 3" xfId="28709"/>
    <cellStyle name="Normal 7 4 2 2 2 8" xfId="13597"/>
    <cellStyle name="Normal 7 4 2 2 2 8 2" xfId="38472"/>
    <cellStyle name="Normal 7 4 2 2 2 9" xfId="26031"/>
    <cellStyle name="Normal 7 4 2 2 3" xfId="1966"/>
    <cellStyle name="Normal 7 4 2 2 3 2" xfId="4979"/>
    <cellStyle name="Normal 7 4 2 2 3 2 2" xfId="9996"/>
    <cellStyle name="Normal 7 4 2 2 3 2 2 2" xfId="22439"/>
    <cellStyle name="Normal 7 4 2 2 3 2 2 2 2" xfId="47314"/>
    <cellStyle name="Normal 7 4 2 2 3 2 2 3" xfId="34881"/>
    <cellStyle name="Normal 7 4 2 2 3 2 3" xfId="17432"/>
    <cellStyle name="Normal 7 4 2 2 3 2 3 2" xfId="42307"/>
    <cellStyle name="Normal 7 4 2 2 3 2 4" xfId="29874"/>
    <cellStyle name="Normal 7 4 2 2 3 3" xfId="6112"/>
    <cellStyle name="Normal 7 4 2 2 3 3 2" xfId="11127"/>
    <cellStyle name="Normal 7 4 2 2 3 3 2 2" xfId="23570"/>
    <cellStyle name="Normal 7 4 2 2 3 3 2 2 2" xfId="48445"/>
    <cellStyle name="Normal 7 4 2 2 3 3 2 3" xfId="36012"/>
    <cellStyle name="Normal 7 4 2 2 3 3 3" xfId="18563"/>
    <cellStyle name="Normal 7 4 2 2 3 3 3 2" xfId="43438"/>
    <cellStyle name="Normal 7 4 2 2 3 3 4" xfId="31005"/>
    <cellStyle name="Normal 7 4 2 2 3 4" xfId="8403"/>
    <cellStyle name="Normal 7 4 2 2 3 4 2" xfId="20847"/>
    <cellStyle name="Normal 7 4 2 2 3 4 2 2" xfId="45722"/>
    <cellStyle name="Normal 7 4 2 2 3 4 3" xfId="33289"/>
    <cellStyle name="Normal 7 4 2 2 3 5" xfId="12581"/>
    <cellStyle name="Normal 7 4 2 2 3 5 2" xfId="25015"/>
    <cellStyle name="Normal 7 4 2 2 3 5 2 2" xfId="49890"/>
    <cellStyle name="Normal 7 4 2 2 3 5 3" xfId="37457"/>
    <cellStyle name="Normal 7 4 2 2 3 6" xfId="7590"/>
    <cellStyle name="Normal 7 4 2 2 3 6 2" xfId="20038"/>
    <cellStyle name="Normal 7 4 2 2 3 6 2 2" xfId="44913"/>
    <cellStyle name="Normal 7 4 2 2 3 6 3" xfId="32480"/>
    <cellStyle name="Normal 7 4 2 2 3 7" xfId="3334"/>
    <cellStyle name="Normal 7 4 2 2 3 7 2" xfId="15840"/>
    <cellStyle name="Normal 7 4 2 2 3 7 2 2" xfId="40715"/>
    <cellStyle name="Normal 7 4 2 2 3 7 3" xfId="28274"/>
    <cellStyle name="Normal 7 4 2 2 3 8" xfId="14766"/>
    <cellStyle name="Normal 7 4 2 2 3 8 2" xfId="39641"/>
    <cellStyle name="Normal 7 4 2 2 3 9" xfId="27200"/>
    <cellStyle name="Normal 7 4 2 2 4" xfId="2353"/>
    <cellStyle name="Normal 7 4 2 2 4 2" xfId="6377"/>
    <cellStyle name="Normal 7 4 2 2 4 2 2" xfId="11392"/>
    <cellStyle name="Normal 7 4 2 2 4 2 2 2" xfId="23835"/>
    <cellStyle name="Normal 7 4 2 2 4 2 2 2 2" xfId="48710"/>
    <cellStyle name="Normal 7 4 2 2 4 2 2 3" xfId="36277"/>
    <cellStyle name="Normal 7 4 2 2 4 2 3" xfId="18828"/>
    <cellStyle name="Normal 7 4 2 2 4 2 3 2" xfId="43703"/>
    <cellStyle name="Normal 7 4 2 2 4 2 4" xfId="31270"/>
    <cellStyle name="Normal 7 4 2 2 4 3" xfId="12846"/>
    <cellStyle name="Normal 7 4 2 2 4 3 2" xfId="25280"/>
    <cellStyle name="Normal 7 4 2 2 4 3 2 2" xfId="50155"/>
    <cellStyle name="Normal 7 4 2 2 4 3 3" xfId="37722"/>
    <cellStyle name="Normal 7 4 2 2 4 4" xfId="9287"/>
    <cellStyle name="Normal 7 4 2 2 4 4 2" xfId="21730"/>
    <cellStyle name="Normal 7 4 2 2 4 4 2 2" xfId="46605"/>
    <cellStyle name="Normal 7 4 2 2 4 4 3" xfId="34172"/>
    <cellStyle name="Normal 7 4 2 2 4 5" xfId="4269"/>
    <cellStyle name="Normal 7 4 2 2 4 5 2" xfId="16723"/>
    <cellStyle name="Normal 7 4 2 2 4 5 2 2" xfId="41598"/>
    <cellStyle name="Normal 7 4 2 2 4 5 3" xfId="29165"/>
    <cellStyle name="Normal 7 4 2 2 4 6" xfId="15031"/>
    <cellStyle name="Normal 7 4 2 2 4 6 2" xfId="39906"/>
    <cellStyle name="Normal 7 4 2 2 4 7" xfId="27465"/>
    <cellStyle name="Normal 7 4 2 2 5" xfId="1188"/>
    <cellStyle name="Normal 7 4 2 2 5 2" xfId="10349"/>
    <cellStyle name="Normal 7 4 2 2 5 2 2" xfId="22792"/>
    <cellStyle name="Normal 7 4 2 2 5 2 2 2" xfId="47667"/>
    <cellStyle name="Normal 7 4 2 2 5 2 3" xfId="35234"/>
    <cellStyle name="Normal 7 4 2 2 5 3" xfId="5333"/>
    <cellStyle name="Normal 7 4 2 2 5 3 2" xfId="17785"/>
    <cellStyle name="Normal 7 4 2 2 5 3 2 2" xfId="42660"/>
    <cellStyle name="Normal 7 4 2 2 5 3 3" xfId="30227"/>
    <cellStyle name="Normal 7 4 2 2 5 4" xfId="13988"/>
    <cellStyle name="Normal 7 4 2 2 5 4 2" xfId="38863"/>
    <cellStyle name="Normal 7 4 2 2 5 5" xfId="26422"/>
    <cellStyle name="Normal 7 4 2 2 6" xfId="7910"/>
    <cellStyle name="Normal 7 4 2 2 6 2" xfId="20356"/>
    <cellStyle name="Normal 7 4 2 2 6 2 2" xfId="45231"/>
    <cellStyle name="Normal 7 4 2 2 6 3" xfId="32798"/>
    <cellStyle name="Normal 7 4 2 2 7" xfId="11803"/>
    <cellStyle name="Normal 7 4 2 2 7 2" xfId="24237"/>
    <cellStyle name="Normal 7 4 2 2 7 2 2" xfId="49112"/>
    <cellStyle name="Normal 7 4 2 2 7 3" xfId="36679"/>
    <cellStyle name="Normal 7 4 2 2 8" xfId="6880"/>
    <cellStyle name="Normal 7 4 2 2 8 2" xfId="19329"/>
    <cellStyle name="Normal 7 4 2 2 8 2 2" xfId="44204"/>
    <cellStyle name="Normal 7 4 2 2 8 3" xfId="31771"/>
    <cellStyle name="Normal 7 4 2 2 9" xfId="2831"/>
    <cellStyle name="Normal 7 4 2 2 9 2" xfId="15349"/>
    <cellStyle name="Normal 7 4 2 2 9 2 2" xfId="40224"/>
    <cellStyle name="Normal 7 4 2 2 9 3" xfId="27783"/>
    <cellStyle name="Normal 7 4 2 2_Degree data" xfId="2592"/>
    <cellStyle name="Normal 7 4 2 3" xfId="694"/>
    <cellStyle name="Normal 7 4 2 3 2" xfId="1617"/>
    <cellStyle name="Normal 7 4 2 3 2 2" xfId="9187"/>
    <cellStyle name="Normal 7 4 2 3 2 2 2" xfId="21630"/>
    <cellStyle name="Normal 7 4 2 3 2 2 2 2" xfId="46505"/>
    <cellStyle name="Normal 7 4 2 3 2 2 3" xfId="34072"/>
    <cellStyle name="Normal 7 4 2 3 2 3" xfId="4169"/>
    <cellStyle name="Normal 7 4 2 3 2 3 2" xfId="16623"/>
    <cellStyle name="Normal 7 4 2 3 2 3 2 2" xfId="41498"/>
    <cellStyle name="Normal 7 4 2 3 2 3 3" xfId="29065"/>
    <cellStyle name="Normal 7 4 2 3 2 4" xfId="14417"/>
    <cellStyle name="Normal 7 4 2 3 2 4 2" xfId="39292"/>
    <cellStyle name="Normal 7 4 2 3 2 5" xfId="26851"/>
    <cellStyle name="Normal 7 4 2 3 3" xfId="5763"/>
    <cellStyle name="Normal 7 4 2 3 3 2" xfId="10778"/>
    <cellStyle name="Normal 7 4 2 3 3 2 2" xfId="23221"/>
    <cellStyle name="Normal 7 4 2 3 3 2 2 2" xfId="48096"/>
    <cellStyle name="Normal 7 4 2 3 3 2 3" xfId="35663"/>
    <cellStyle name="Normal 7 4 2 3 3 3" xfId="18214"/>
    <cellStyle name="Normal 7 4 2 3 3 3 2" xfId="43089"/>
    <cellStyle name="Normal 7 4 2 3 3 4" xfId="30656"/>
    <cellStyle name="Normal 7 4 2 3 4" xfId="8303"/>
    <cellStyle name="Normal 7 4 2 3 4 2" xfId="20747"/>
    <cellStyle name="Normal 7 4 2 3 4 2 2" xfId="45622"/>
    <cellStyle name="Normal 7 4 2 3 4 3" xfId="33189"/>
    <cellStyle name="Normal 7 4 2 3 5" xfId="12232"/>
    <cellStyle name="Normal 7 4 2 3 5 2" xfId="24666"/>
    <cellStyle name="Normal 7 4 2 3 5 2 2" xfId="49541"/>
    <cellStyle name="Normal 7 4 2 3 5 3" xfId="37108"/>
    <cellStyle name="Normal 7 4 2 3 6" xfId="6780"/>
    <cellStyle name="Normal 7 4 2 3 6 2" xfId="19229"/>
    <cellStyle name="Normal 7 4 2 3 6 2 2" xfId="44104"/>
    <cellStyle name="Normal 7 4 2 3 6 3" xfId="31671"/>
    <cellStyle name="Normal 7 4 2 3 7" xfId="3234"/>
    <cellStyle name="Normal 7 4 2 3 7 2" xfId="15740"/>
    <cellStyle name="Normal 7 4 2 3 7 2 2" xfId="40615"/>
    <cellStyle name="Normal 7 4 2 3 7 3" xfId="28174"/>
    <cellStyle name="Normal 7 4 2 3 8" xfId="13497"/>
    <cellStyle name="Normal 7 4 2 3 8 2" xfId="38372"/>
    <cellStyle name="Normal 7 4 2 3 9" xfId="25931"/>
    <cellStyle name="Normal 7 4 2 4" xfId="1965"/>
    <cellStyle name="Normal 7 4 2 4 2" xfId="4703"/>
    <cellStyle name="Normal 7 4 2 4 2 2" xfId="9721"/>
    <cellStyle name="Normal 7 4 2 4 2 2 2" xfId="22164"/>
    <cellStyle name="Normal 7 4 2 4 2 2 2 2" xfId="47039"/>
    <cellStyle name="Normal 7 4 2 4 2 2 3" xfId="34606"/>
    <cellStyle name="Normal 7 4 2 4 2 3" xfId="17157"/>
    <cellStyle name="Normal 7 4 2 4 2 3 2" xfId="42032"/>
    <cellStyle name="Normal 7 4 2 4 2 4" xfId="29599"/>
    <cellStyle name="Normal 7 4 2 4 3" xfId="6111"/>
    <cellStyle name="Normal 7 4 2 4 3 2" xfId="11126"/>
    <cellStyle name="Normal 7 4 2 4 3 2 2" xfId="23569"/>
    <cellStyle name="Normal 7 4 2 4 3 2 2 2" xfId="48444"/>
    <cellStyle name="Normal 7 4 2 4 3 2 3" xfId="36011"/>
    <cellStyle name="Normal 7 4 2 4 3 3" xfId="18562"/>
    <cellStyle name="Normal 7 4 2 4 3 3 2" xfId="43437"/>
    <cellStyle name="Normal 7 4 2 4 3 4" xfId="31004"/>
    <cellStyle name="Normal 7 4 2 4 4" xfId="8837"/>
    <cellStyle name="Normal 7 4 2 4 4 2" xfId="21281"/>
    <cellStyle name="Normal 7 4 2 4 4 2 2" xfId="46156"/>
    <cellStyle name="Normal 7 4 2 4 4 3" xfId="33723"/>
    <cellStyle name="Normal 7 4 2 4 5" xfId="12580"/>
    <cellStyle name="Normal 7 4 2 4 5 2" xfId="25014"/>
    <cellStyle name="Normal 7 4 2 4 5 2 2" xfId="49889"/>
    <cellStyle name="Normal 7 4 2 4 5 3" xfId="37456"/>
    <cellStyle name="Normal 7 4 2 4 6" xfId="7314"/>
    <cellStyle name="Normal 7 4 2 4 6 2" xfId="19763"/>
    <cellStyle name="Normal 7 4 2 4 6 2 2" xfId="44638"/>
    <cellStyle name="Normal 7 4 2 4 6 3" xfId="32205"/>
    <cellStyle name="Normal 7 4 2 4 7" xfId="3768"/>
    <cellStyle name="Normal 7 4 2 4 7 2" xfId="16274"/>
    <cellStyle name="Normal 7 4 2 4 7 2 2" xfId="41149"/>
    <cellStyle name="Normal 7 4 2 4 7 3" xfId="28708"/>
    <cellStyle name="Normal 7 4 2 4 8" xfId="14765"/>
    <cellStyle name="Normal 7 4 2 4 8 2" xfId="39640"/>
    <cellStyle name="Normal 7 4 2 4 9" xfId="27199"/>
    <cellStyle name="Normal 7 4 2 5" xfId="2251"/>
    <cellStyle name="Normal 7 4 2 5 2" xfId="4879"/>
    <cellStyle name="Normal 7 4 2 5 2 2" xfId="9896"/>
    <cellStyle name="Normal 7 4 2 5 2 2 2" xfId="22339"/>
    <cellStyle name="Normal 7 4 2 5 2 2 2 2" xfId="47214"/>
    <cellStyle name="Normal 7 4 2 5 2 2 3" xfId="34781"/>
    <cellStyle name="Normal 7 4 2 5 2 3" xfId="17332"/>
    <cellStyle name="Normal 7 4 2 5 2 3 2" xfId="42207"/>
    <cellStyle name="Normal 7 4 2 5 2 4" xfId="29774"/>
    <cellStyle name="Normal 7 4 2 5 3" xfId="6277"/>
    <cellStyle name="Normal 7 4 2 5 3 2" xfId="11292"/>
    <cellStyle name="Normal 7 4 2 5 3 2 2" xfId="23735"/>
    <cellStyle name="Normal 7 4 2 5 3 2 2 2" xfId="48610"/>
    <cellStyle name="Normal 7 4 2 5 3 2 3" xfId="36177"/>
    <cellStyle name="Normal 7 4 2 5 3 3" xfId="18728"/>
    <cellStyle name="Normal 7 4 2 5 3 3 2" xfId="43603"/>
    <cellStyle name="Normal 7 4 2 5 3 4" xfId="31170"/>
    <cellStyle name="Normal 7 4 2 5 4" xfId="8084"/>
    <cellStyle name="Normal 7 4 2 5 4 2" xfId="20530"/>
    <cellStyle name="Normal 7 4 2 5 4 2 2" xfId="45405"/>
    <cellStyle name="Normal 7 4 2 5 4 3" xfId="32972"/>
    <cellStyle name="Normal 7 4 2 5 5" xfId="12746"/>
    <cellStyle name="Normal 7 4 2 5 5 2" xfId="25180"/>
    <cellStyle name="Normal 7 4 2 5 5 2 2" xfId="50055"/>
    <cellStyle name="Normal 7 4 2 5 5 3" xfId="37622"/>
    <cellStyle name="Normal 7 4 2 5 6" xfId="7490"/>
    <cellStyle name="Normal 7 4 2 5 6 2" xfId="19938"/>
    <cellStyle name="Normal 7 4 2 5 6 2 2" xfId="44813"/>
    <cellStyle name="Normal 7 4 2 5 6 3" xfId="32380"/>
    <cellStyle name="Normal 7 4 2 5 7" xfId="3013"/>
    <cellStyle name="Normal 7 4 2 5 7 2" xfId="15523"/>
    <cellStyle name="Normal 7 4 2 5 7 2 2" xfId="40398"/>
    <cellStyle name="Normal 7 4 2 5 7 3" xfId="27957"/>
    <cellStyle name="Normal 7 4 2 5 8" xfId="14931"/>
    <cellStyle name="Normal 7 4 2 5 8 2" xfId="39806"/>
    <cellStyle name="Normal 7 4 2 5 9" xfId="27365"/>
    <cellStyle name="Normal 7 4 2 6" xfId="1088"/>
    <cellStyle name="Normal 7 4 2 6 2" xfId="8970"/>
    <cellStyle name="Normal 7 4 2 6 2 2" xfId="21413"/>
    <cellStyle name="Normal 7 4 2 6 2 2 2" xfId="46288"/>
    <cellStyle name="Normal 7 4 2 6 2 3" xfId="33855"/>
    <cellStyle name="Normal 7 4 2 6 3" xfId="3952"/>
    <cellStyle name="Normal 7 4 2 6 3 2" xfId="16406"/>
    <cellStyle name="Normal 7 4 2 6 3 2 2" xfId="41281"/>
    <cellStyle name="Normal 7 4 2 6 3 3" xfId="28848"/>
    <cellStyle name="Normal 7 4 2 6 4" xfId="13888"/>
    <cellStyle name="Normal 7 4 2 6 4 2" xfId="38763"/>
    <cellStyle name="Normal 7 4 2 6 5" xfId="26322"/>
    <cellStyle name="Normal 7 4 2 7" xfId="5233"/>
    <cellStyle name="Normal 7 4 2 7 2" xfId="10249"/>
    <cellStyle name="Normal 7 4 2 7 2 2" xfId="22692"/>
    <cellStyle name="Normal 7 4 2 7 2 2 2" xfId="47567"/>
    <cellStyle name="Normal 7 4 2 7 2 3" xfId="35134"/>
    <cellStyle name="Normal 7 4 2 7 3" xfId="17685"/>
    <cellStyle name="Normal 7 4 2 7 3 2" xfId="42560"/>
    <cellStyle name="Normal 7 4 2 7 4" xfId="30127"/>
    <cellStyle name="Normal 7 4 2 8" xfId="7810"/>
    <cellStyle name="Normal 7 4 2 8 2" xfId="20256"/>
    <cellStyle name="Normal 7 4 2 8 2 2" xfId="45131"/>
    <cellStyle name="Normal 7 4 2 8 3" xfId="32698"/>
    <cellStyle name="Normal 7 4 2 9" xfId="11703"/>
    <cellStyle name="Normal 7 4 2 9 2" xfId="24137"/>
    <cellStyle name="Normal 7 4 2 9 2 2" xfId="49012"/>
    <cellStyle name="Normal 7 4 2 9 3" xfId="36579"/>
    <cellStyle name="Normal 7 4 2_Degree data" xfId="2591"/>
    <cellStyle name="Normal 7 4 3" xfId="288"/>
    <cellStyle name="Normal 7 4 3 10" xfId="6625"/>
    <cellStyle name="Normal 7 4 3 10 2" xfId="19074"/>
    <cellStyle name="Normal 7 4 3 10 2 2" xfId="43949"/>
    <cellStyle name="Normal 7 4 3 10 3" xfId="31516"/>
    <cellStyle name="Normal 7 4 3 11" xfId="2688"/>
    <cellStyle name="Normal 7 4 3 11 2" xfId="15206"/>
    <cellStyle name="Normal 7 4 3 11 2 2" xfId="40081"/>
    <cellStyle name="Normal 7 4 3 11 3" xfId="27640"/>
    <cellStyle name="Normal 7 4 3 12" xfId="13107"/>
    <cellStyle name="Normal 7 4 3 12 2" xfId="37982"/>
    <cellStyle name="Normal 7 4 3 13" xfId="25541"/>
    <cellStyle name="Normal 7 4 3 2" xfId="499"/>
    <cellStyle name="Normal 7 4 3 2 10" xfId="13312"/>
    <cellStyle name="Normal 7 4 3 2 10 2" xfId="38187"/>
    <cellStyle name="Normal 7 4 3 2 11" xfId="25746"/>
    <cellStyle name="Normal 7 4 3 2 2" xfId="858"/>
    <cellStyle name="Normal 7 4 3 2 2 2" xfId="1620"/>
    <cellStyle name="Normal 7 4 3 2 2 2 2" xfId="9724"/>
    <cellStyle name="Normal 7 4 3 2 2 2 2 2" xfId="22167"/>
    <cellStyle name="Normal 7 4 3 2 2 2 2 2 2" xfId="47042"/>
    <cellStyle name="Normal 7 4 3 2 2 2 2 3" xfId="34609"/>
    <cellStyle name="Normal 7 4 3 2 2 2 3" xfId="4706"/>
    <cellStyle name="Normal 7 4 3 2 2 2 3 2" xfId="17160"/>
    <cellStyle name="Normal 7 4 3 2 2 2 3 2 2" xfId="42035"/>
    <cellStyle name="Normal 7 4 3 2 2 2 3 3" xfId="29602"/>
    <cellStyle name="Normal 7 4 3 2 2 2 4" xfId="14420"/>
    <cellStyle name="Normal 7 4 3 2 2 2 4 2" xfId="39295"/>
    <cellStyle name="Normal 7 4 3 2 2 2 5" xfId="26854"/>
    <cellStyle name="Normal 7 4 3 2 2 3" xfId="5766"/>
    <cellStyle name="Normal 7 4 3 2 2 3 2" xfId="10781"/>
    <cellStyle name="Normal 7 4 3 2 2 3 2 2" xfId="23224"/>
    <cellStyle name="Normal 7 4 3 2 2 3 2 2 2" xfId="48099"/>
    <cellStyle name="Normal 7 4 3 2 2 3 2 3" xfId="35666"/>
    <cellStyle name="Normal 7 4 3 2 2 3 3" xfId="18217"/>
    <cellStyle name="Normal 7 4 3 2 2 3 3 2" xfId="43092"/>
    <cellStyle name="Normal 7 4 3 2 2 3 4" xfId="30659"/>
    <cellStyle name="Normal 7 4 3 2 2 4" xfId="8840"/>
    <cellStyle name="Normal 7 4 3 2 2 4 2" xfId="21284"/>
    <cellStyle name="Normal 7 4 3 2 2 4 2 2" xfId="46159"/>
    <cellStyle name="Normal 7 4 3 2 2 4 3" xfId="33726"/>
    <cellStyle name="Normal 7 4 3 2 2 5" xfId="12235"/>
    <cellStyle name="Normal 7 4 3 2 2 5 2" xfId="24669"/>
    <cellStyle name="Normal 7 4 3 2 2 5 2 2" xfId="49544"/>
    <cellStyle name="Normal 7 4 3 2 2 5 3" xfId="37111"/>
    <cellStyle name="Normal 7 4 3 2 2 6" xfId="7317"/>
    <cellStyle name="Normal 7 4 3 2 2 6 2" xfId="19766"/>
    <cellStyle name="Normal 7 4 3 2 2 6 2 2" xfId="44641"/>
    <cellStyle name="Normal 7 4 3 2 2 6 3" xfId="32208"/>
    <cellStyle name="Normal 7 4 3 2 2 7" xfId="3771"/>
    <cellStyle name="Normal 7 4 3 2 2 7 2" xfId="16277"/>
    <cellStyle name="Normal 7 4 3 2 2 7 2 2" xfId="41152"/>
    <cellStyle name="Normal 7 4 3 2 2 7 3" xfId="28711"/>
    <cellStyle name="Normal 7 4 3 2 2 8" xfId="13659"/>
    <cellStyle name="Normal 7 4 3 2 2 8 2" xfId="38534"/>
    <cellStyle name="Normal 7 4 3 2 2 9" xfId="26093"/>
    <cellStyle name="Normal 7 4 3 2 3" xfId="1968"/>
    <cellStyle name="Normal 7 4 3 2 3 2" xfId="5041"/>
    <cellStyle name="Normal 7 4 3 2 3 2 2" xfId="10058"/>
    <cellStyle name="Normal 7 4 3 2 3 2 2 2" xfId="22501"/>
    <cellStyle name="Normal 7 4 3 2 3 2 2 2 2" xfId="47376"/>
    <cellStyle name="Normal 7 4 3 2 3 2 2 3" xfId="34943"/>
    <cellStyle name="Normal 7 4 3 2 3 2 3" xfId="17494"/>
    <cellStyle name="Normal 7 4 3 2 3 2 3 2" xfId="42369"/>
    <cellStyle name="Normal 7 4 3 2 3 2 4" xfId="29936"/>
    <cellStyle name="Normal 7 4 3 2 3 3" xfId="6114"/>
    <cellStyle name="Normal 7 4 3 2 3 3 2" xfId="11129"/>
    <cellStyle name="Normal 7 4 3 2 3 3 2 2" xfId="23572"/>
    <cellStyle name="Normal 7 4 3 2 3 3 2 2 2" xfId="48447"/>
    <cellStyle name="Normal 7 4 3 2 3 3 2 3" xfId="36014"/>
    <cellStyle name="Normal 7 4 3 2 3 3 3" xfId="18565"/>
    <cellStyle name="Normal 7 4 3 2 3 3 3 2" xfId="43440"/>
    <cellStyle name="Normal 7 4 3 2 3 3 4" xfId="31007"/>
    <cellStyle name="Normal 7 4 3 2 3 4" xfId="8465"/>
    <cellStyle name="Normal 7 4 3 2 3 4 2" xfId="20909"/>
    <cellStyle name="Normal 7 4 3 2 3 4 2 2" xfId="45784"/>
    <cellStyle name="Normal 7 4 3 2 3 4 3" xfId="33351"/>
    <cellStyle name="Normal 7 4 3 2 3 5" xfId="12583"/>
    <cellStyle name="Normal 7 4 3 2 3 5 2" xfId="25017"/>
    <cellStyle name="Normal 7 4 3 2 3 5 2 2" xfId="49892"/>
    <cellStyle name="Normal 7 4 3 2 3 5 3" xfId="37459"/>
    <cellStyle name="Normal 7 4 3 2 3 6" xfId="7652"/>
    <cellStyle name="Normal 7 4 3 2 3 6 2" xfId="20100"/>
    <cellStyle name="Normal 7 4 3 2 3 6 2 2" xfId="44975"/>
    <cellStyle name="Normal 7 4 3 2 3 6 3" xfId="32542"/>
    <cellStyle name="Normal 7 4 3 2 3 7" xfId="3396"/>
    <cellStyle name="Normal 7 4 3 2 3 7 2" xfId="15902"/>
    <cellStyle name="Normal 7 4 3 2 3 7 2 2" xfId="40777"/>
    <cellStyle name="Normal 7 4 3 2 3 7 3" xfId="28336"/>
    <cellStyle name="Normal 7 4 3 2 3 8" xfId="14768"/>
    <cellStyle name="Normal 7 4 3 2 3 8 2" xfId="39643"/>
    <cellStyle name="Normal 7 4 3 2 3 9" xfId="27202"/>
    <cellStyle name="Normal 7 4 3 2 4" xfId="2417"/>
    <cellStyle name="Normal 7 4 3 2 4 2" xfId="6439"/>
    <cellStyle name="Normal 7 4 3 2 4 2 2" xfId="11454"/>
    <cellStyle name="Normal 7 4 3 2 4 2 2 2" xfId="23897"/>
    <cellStyle name="Normal 7 4 3 2 4 2 2 2 2" xfId="48772"/>
    <cellStyle name="Normal 7 4 3 2 4 2 2 3" xfId="36339"/>
    <cellStyle name="Normal 7 4 3 2 4 2 3" xfId="18890"/>
    <cellStyle name="Normal 7 4 3 2 4 2 3 2" xfId="43765"/>
    <cellStyle name="Normal 7 4 3 2 4 2 4" xfId="31332"/>
    <cellStyle name="Normal 7 4 3 2 4 3" xfId="12908"/>
    <cellStyle name="Normal 7 4 3 2 4 3 2" xfId="25342"/>
    <cellStyle name="Normal 7 4 3 2 4 3 2 2" xfId="50217"/>
    <cellStyle name="Normal 7 4 3 2 4 3 3" xfId="37784"/>
    <cellStyle name="Normal 7 4 3 2 4 4" xfId="9349"/>
    <cellStyle name="Normal 7 4 3 2 4 4 2" xfId="21792"/>
    <cellStyle name="Normal 7 4 3 2 4 4 2 2" xfId="46667"/>
    <cellStyle name="Normal 7 4 3 2 4 4 3" xfId="34234"/>
    <cellStyle name="Normal 7 4 3 2 4 5" xfId="4331"/>
    <cellStyle name="Normal 7 4 3 2 4 5 2" xfId="16785"/>
    <cellStyle name="Normal 7 4 3 2 4 5 2 2" xfId="41660"/>
    <cellStyle name="Normal 7 4 3 2 4 5 3" xfId="29227"/>
    <cellStyle name="Normal 7 4 3 2 4 6" xfId="15093"/>
    <cellStyle name="Normal 7 4 3 2 4 6 2" xfId="39968"/>
    <cellStyle name="Normal 7 4 3 2 4 7" xfId="27527"/>
    <cellStyle name="Normal 7 4 3 2 5" xfId="1250"/>
    <cellStyle name="Normal 7 4 3 2 5 2" xfId="10411"/>
    <cellStyle name="Normal 7 4 3 2 5 2 2" xfId="22854"/>
    <cellStyle name="Normal 7 4 3 2 5 2 2 2" xfId="47729"/>
    <cellStyle name="Normal 7 4 3 2 5 2 3" xfId="35296"/>
    <cellStyle name="Normal 7 4 3 2 5 3" xfId="5395"/>
    <cellStyle name="Normal 7 4 3 2 5 3 2" xfId="17847"/>
    <cellStyle name="Normal 7 4 3 2 5 3 2 2" xfId="42722"/>
    <cellStyle name="Normal 7 4 3 2 5 3 3" xfId="30289"/>
    <cellStyle name="Normal 7 4 3 2 5 4" xfId="14050"/>
    <cellStyle name="Normal 7 4 3 2 5 4 2" xfId="38925"/>
    <cellStyle name="Normal 7 4 3 2 5 5" xfId="26484"/>
    <cellStyle name="Normal 7 4 3 2 6" xfId="7972"/>
    <cellStyle name="Normal 7 4 3 2 6 2" xfId="20418"/>
    <cellStyle name="Normal 7 4 3 2 6 2 2" xfId="45293"/>
    <cellStyle name="Normal 7 4 3 2 6 3" xfId="32860"/>
    <cellStyle name="Normal 7 4 3 2 7" xfId="11865"/>
    <cellStyle name="Normal 7 4 3 2 7 2" xfId="24299"/>
    <cellStyle name="Normal 7 4 3 2 7 2 2" xfId="49174"/>
    <cellStyle name="Normal 7 4 3 2 7 3" xfId="36741"/>
    <cellStyle name="Normal 7 4 3 2 8" xfId="6942"/>
    <cellStyle name="Normal 7 4 3 2 8 2" xfId="19391"/>
    <cellStyle name="Normal 7 4 3 2 8 2 2" xfId="44266"/>
    <cellStyle name="Normal 7 4 3 2 8 3" xfId="31833"/>
    <cellStyle name="Normal 7 4 3 2 9" xfId="2893"/>
    <cellStyle name="Normal 7 4 3 2 9 2" xfId="15411"/>
    <cellStyle name="Normal 7 4 3 2 9 2 2" xfId="40286"/>
    <cellStyle name="Normal 7 4 3 2 9 3" xfId="27845"/>
    <cellStyle name="Normal 7 4 3 2_Degree data" xfId="2594"/>
    <cellStyle name="Normal 7 4 3 3" xfId="650"/>
    <cellStyle name="Normal 7 4 3 3 2" xfId="1619"/>
    <cellStyle name="Normal 7 4 3 3 2 2" xfId="9144"/>
    <cellStyle name="Normal 7 4 3 3 2 2 2" xfId="21587"/>
    <cellStyle name="Normal 7 4 3 3 2 2 2 2" xfId="46462"/>
    <cellStyle name="Normal 7 4 3 3 2 2 3" xfId="34029"/>
    <cellStyle name="Normal 7 4 3 3 2 3" xfId="4126"/>
    <cellStyle name="Normal 7 4 3 3 2 3 2" xfId="16580"/>
    <cellStyle name="Normal 7 4 3 3 2 3 2 2" xfId="41455"/>
    <cellStyle name="Normal 7 4 3 3 2 3 3" xfId="29022"/>
    <cellStyle name="Normal 7 4 3 3 2 4" xfId="14419"/>
    <cellStyle name="Normal 7 4 3 3 2 4 2" xfId="39294"/>
    <cellStyle name="Normal 7 4 3 3 2 5" xfId="26853"/>
    <cellStyle name="Normal 7 4 3 3 3" xfId="5765"/>
    <cellStyle name="Normal 7 4 3 3 3 2" xfId="10780"/>
    <cellStyle name="Normal 7 4 3 3 3 2 2" xfId="23223"/>
    <cellStyle name="Normal 7 4 3 3 3 2 2 2" xfId="48098"/>
    <cellStyle name="Normal 7 4 3 3 3 2 3" xfId="35665"/>
    <cellStyle name="Normal 7 4 3 3 3 3" xfId="18216"/>
    <cellStyle name="Normal 7 4 3 3 3 3 2" xfId="43091"/>
    <cellStyle name="Normal 7 4 3 3 3 4" xfId="30658"/>
    <cellStyle name="Normal 7 4 3 3 4" xfId="8260"/>
    <cellStyle name="Normal 7 4 3 3 4 2" xfId="20704"/>
    <cellStyle name="Normal 7 4 3 3 4 2 2" xfId="45579"/>
    <cellStyle name="Normal 7 4 3 3 4 3" xfId="33146"/>
    <cellStyle name="Normal 7 4 3 3 5" xfId="12234"/>
    <cellStyle name="Normal 7 4 3 3 5 2" xfId="24668"/>
    <cellStyle name="Normal 7 4 3 3 5 2 2" xfId="49543"/>
    <cellStyle name="Normal 7 4 3 3 5 3" xfId="37110"/>
    <cellStyle name="Normal 7 4 3 3 6" xfId="6737"/>
    <cellStyle name="Normal 7 4 3 3 6 2" xfId="19186"/>
    <cellStyle name="Normal 7 4 3 3 6 2 2" xfId="44061"/>
    <cellStyle name="Normal 7 4 3 3 6 3" xfId="31628"/>
    <cellStyle name="Normal 7 4 3 3 7" xfId="3191"/>
    <cellStyle name="Normal 7 4 3 3 7 2" xfId="15697"/>
    <cellStyle name="Normal 7 4 3 3 7 2 2" xfId="40572"/>
    <cellStyle name="Normal 7 4 3 3 7 3" xfId="28131"/>
    <cellStyle name="Normal 7 4 3 3 8" xfId="13454"/>
    <cellStyle name="Normal 7 4 3 3 8 2" xfId="38329"/>
    <cellStyle name="Normal 7 4 3 3 9" xfId="25888"/>
    <cellStyle name="Normal 7 4 3 4" xfId="1967"/>
    <cellStyle name="Normal 7 4 3 4 2" xfId="4705"/>
    <cellStyle name="Normal 7 4 3 4 2 2" xfId="9723"/>
    <cellStyle name="Normal 7 4 3 4 2 2 2" xfId="22166"/>
    <cellStyle name="Normal 7 4 3 4 2 2 2 2" xfId="47041"/>
    <cellStyle name="Normal 7 4 3 4 2 2 3" xfId="34608"/>
    <cellStyle name="Normal 7 4 3 4 2 3" xfId="17159"/>
    <cellStyle name="Normal 7 4 3 4 2 3 2" xfId="42034"/>
    <cellStyle name="Normal 7 4 3 4 2 4" xfId="29601"/>
    <cellStyle name="Normal 7 4 3 4 3" xfId="6113"/>
    <cellStyle name="Normal 7 4 3 4 3 2" xfId="11128"/>
    <cellStyle name="Normal 7 4 3 4 3 2 2" xfId="23571"/>
    <cellStyle name="Normal 7 4 3 4 3 2 2 2" xfId="48446"/>
    <cellStyle name="Normal 7 4 3 4 3 2 3" xfId="36013"/>
    <cellStyle name="Normal 7 4 3 4 3 3" xfId="18564"/>
    <cellStyle name="Normal 7 4 3 4 3 3 2" xfId="43439"/>
    <cellStyle name="Normal 7 4 3 4 3 4" xfId="31006"/>
    <cellStyle name="Normal 7 4 3 4 4" xfId="8839"/>
    <cellStyle name="Normal 7 4 3 4 4 2" xfId="21283"/>
    <cellStyle name="Normal 7 4 3 4 4 2 2" xfId="46158"/>
    <cellStyle name="Normal 7 4 3 4 4 3" xfId="33725"/>
    <cellStyle name="Normal 7 4 3 4 5" xfId="12582"/>
    <cellStyle name="Normal 7 4 3 4 5 2" xfId="25016"/>
    <cellStyle name="Normal 7 4 3 4 5 2 2" xfId="49891"/>
    <cellStyle name="Normal 7 4 3 4 5 3" xfId="37458"/>
    <cellStyle name="Normal 7 4 3 4 6" xfId="7316"/>
    <cellStyle name="Normal 7 4 3 4 6 2" xfId="19765"/>
    <cellStyle name="Normal 7 4 3 4 6 2 2" xfId="44640"/>
    <cellStyle name="Normal 7 4 3 4 6 3" xfId="32207"/>
    <cellStyle name="Normal 7 4 3 4 7" xfId="3770"/>
    <cellStyle name="Normal 7 4 3 4 7 2" xfId="16276"/>
    <cellStyle name="Normal 7 4 3 4 7 2 2" xfId="41151"/>
    <cellStyle name="Normal 7 4 3 4 7 3" xfId="28710"/>
    <cellStyle name="Normal 7 4 3 4 8" xfId="14767"/>
    <cellStyle name="Normal 7 4 3 4 8 2" xfId="39642"/>
    <cellStyle name="Normal 7 4 3 4 9" xfId="27201"/>
    <cellStyle name="Normal 7 4 3 5" xfId="2206"/>
    <cellStyle name="Normal 7 4 3 5 2" xfId="4836"/>
    <cellStyle name="Normal 7 4 3 5 2 2" xfId="9853"/>
    <cellStyle name="Normal 7 4 3 5 2 2 2" xfId="22296"/>
    <cellStyle name="Normal 7 4 3 5 2 2 2 2" xfId="47171"/>
    <cellStyle name="Normal 7 4 3 5 2 2 3" xfId="34738"/>
    <cellStyle name="Normal 7 4 3 5 2 3" xfId="17289"/>
    <cellStyle name="Normal 7 4 3 5 2 3 2" xfId="42164"/>
    <cellStyle name="Normal 7 4 3 5 2 4" xfId="29731"/>
    <cellStyle name="Normal 7 4 3 5 3" xfId="6234"/>
    <cellStyle name="Normal 7 4 3 5 3 2" xfId="11249"/>
    <cellStyle name="Normal 7 4 3 5 3 2 2" xfId="23692"/>
    <cellStyle name="Normal 7 4 3 5 3 2 2 2" xfId="48567"/>
    <cellStyle name="Normal 7 4 3 5 3 2 3" xfId="36134"/>
    <cellStyle name="Normal 7 4 3 5 3 3" xfId="18685"/>
    <cellStyle name="Normal 7 4 3 5 3 3 2" xfId="43560"/>
    <cellStyle name="Normal 7 4 3 5 3 4" xfId="31127"/>
    <cellStyle name="Normal 7 4 3 5 4" xfId="8146"/>
    <cellStyle name="Normal 7 4 3 5 4 2" xfId="20592"/>
    <cellStyle name="Normal 7 4 3 5 4 2 2" xfId="45467"/>
    <cellStyle name="Normal 7 4 3 5 4 3" xfId="33034"/>
    <cellStyle name="Normal 7 4 3 5 5" xfId="12703"/>
    <cellStyle name="Normal 7 4 3 5 5 2" xfId="25137"/>
    <cellStyle name="Normal 7 4 3 5 5 2 2" xfId="50012"/>
    <cellStyle name="Normal 7 4 3 5 5 3" xfId="37579"/>
    <cellStyle name="Normal 7 4 3 5 6" xfId="7447"/>
    <cellStyle name="Normal 7 4 3 5 6 2" xfId="19895"/>
    <cellStyle name="Normal 7 4 3 5 6 2 2" xfId="44770"/>
    <cellStyle name="Normal 7 4 3 5 6 3" xfId="32337"/>
    <cellStyle name="Normal 7 4 3 5 7" xfId="3076"/>
    <cellStyle name="Normal 7 4 3 5 7 2" xfId="15585"/>
    <cellStyle name="Normal 7 4 3 5 7 2 2" xfId="40460"/>
    <cellStyle name="Normal 7 4 3 5 7 3" xfId="28019"/>
    <cellStyle name="Normal 7 4 3 5 8" xfId="14888"/>
    <cellStyle name="Normal 7 4 3 5 8 2" xfId="39763"/>
    <cellStyle name="Normal 7 4 3 5 9" xfId="27322"/>
    <cellStyle name="Normal 7 4 3 6" xfId="1045"/>
    <cellStyle name="Normal 7 4 3 6 2" xfId="9032"/>
    <cellStyle name="Normal 7 4 3 6 2 2" xfId="21475"/>
    <cellStyle name="Normal 7 4 3 6 2 2 2" xfId="46350"/>
    <cellStyle name="Normal 7 4 3 6 2 3" xfId="33917"/>
    <cellStyle name="Normal 7 4 3 6 3" xfId="4014"/>
    <cellStyle name="Normal 7 4 3 6 3 2" xfId="16468"/>
    <cellStyle name="Normal 7 4 3 6 3 2 2" xfId="41343"/>
    <cellStyle name="Normal 7 4 3 6 3 3" xfId="28910"/>
    <cellStyle name="Normal 7 4 3 6 4" xfId="13845"/>
    <cellStyle name="Normal 7 4 3 6 4 2" xfId="38720"/>
    <cellStyle name="Normal 7 4 3 6 5" xfId="26279"/>
    <cellStyle name="Normal 7 4 3 7" xfId="5190"/>
    <cellStyle name="Normal 7 4 3 7 2" xfId="10206"/>
    <cellStyle name="Normal 7 4 3 7 2 2" xfId="22649"/>
    <cellStyle name="Normal 7 4 3 7 2 2 2" xfId="47524"/>
    <cellStyle name="Normal 7 4 3 7 2 3" xfId="35091"/>
    <cellStyle name="Normal 7 4 3 7 3" xfId="17642"/>
    <cellStyle name="Normal 7 4 3 7 3 2" xfId="42517"/>
    <cellStyle name="Normal 7 4 3 7 4" xfId="30084"/>
    <cellStyle name="Normal 7 4 3 8" xfId="7767"/>
    <cellStyle name="Normal 7 4 3 8 2" xfId="20213"/>
    <cellStyle name="Normal 7 4 3 8 2 2" xfId="45088"/>
    <cellStyle name="Normal 7 4 3 8 3" xfId="32655"/>
    <cellStyle name="Normal 7 4 3 9" xfId="11660"/>
    <cellStyle name="Normal 7 4 3 9 2" xfId="24094"/>
    <cellStyle name="Normal 7 4 3 9 2 2" xfId="48969"/>
    <cellStyle name="Normal 7 4 3 9 3" xfId="36536"/>
    <cellStyle name="Normal 7 4 3_Degree data" xfId="2593"/>
    <cellStyle name="Normal 7 4 4" xfId="391"/>
    <cellStyle name="Normal 7 4 4 10" xfId="13207"/>
    <cellStyle name="Normal 7 4 4 10 2" xfId="38082"/>
    <cellStyle name="Normal 7 4 4 11" xfId="25641"/>
    <cellStyle name="Normal 7 4 4 2" xfId="751"/>
    <cellStyle name="Normal 7 4 4 2 2" xfId="1621"/>
    <cellStyle name="Normal 7 4 4 2 2 2" xfId="9725"/>
    <cellStyle name="Normal 7 4 4 2 2 2 2" xfId="22168"/>
    <cellStyle name="Normal 7 4 4 2 2 2 2 2" xfId="47043"/>
    <cellStyle name="Normal 7 4 4 2 2 2 3" xfId="34610"/>
    <cellStyle name="Normal 7 4 4 2 2 3" xfId="4707"/>
    <cellStyle name="Normal 7 4 4 2 2 3 2" xfId="17161"/>
    <cellStyle name="Normal 7 4 4 2 2 3 2 2" xfId="42036"/>
    <cellStyle name="Normal 7 4 4 2 2 3 3" xfId="29603"/>
    <cellStyle name="Normal 7 4 4 2 2 4" xfId="14421"/>
    <cellStyle name="Normal 7 4 4 2 2 4 2" xfId="39296"/>
    <cellStyle name="Normal 7 4 4 2 2 5" xfId="26855"/>
    <cellStyle name="Normal 7 4 4 2 3" xfId="5767"/>
    <cellStyle name="Normal 7 4 4 2 3 2" xfId="10782"/>
    <cellStyle name="Normal 7 4 4 2 3 2 2" xfId="23225"/>
    <cellStyle name="Normal 7 4 4 2 3 2 2 2" xfId="48100"/>
    <cellStyle name="Normal 7 4 4 2 3 2 3" xfId="35667"/>
    <cellStyle name="Normal 7 4 4 2 3 3" xfId="18218"/>
    <cellStyle name="Normal 7 4 4 2 3 3 2" xfId="43093"/>
    <cellStyle name="Normal 7 4 4 2 3 4" xfId="30660"/>
    <cellStyle name="Normal 7 4 4 2 4" xfId="8841"/>
    <cellStyle name="Normal 7 4 4 2 4 2" xfId="21285"/>
    <cellStyle name="Normal 7 4 4 2 4 2 2" xfId="46160"/>
    <cellStyle name="Normal 7 4 4 2 4 3" xfId="33727"/>
    <cellStyle name="Normal 7 4 4 2 5" xfId="12236"/>
    <cellStyle name="Normal 7 4 4 2 5 2" xfId="24670"/>
    <cellStyle name="Normal 7 4 4 2 5 2 2" xfId="49545"/>
    <cellStyle name="Normal 7 4 4 2 5 3" xfId="37112"/>
    <cellStyle name="Normal 7 4 4 2 6" xfId="7318"/>
    <cellStyle name="Normal 7 4 4 2 6 2" xfId="19767"/>
    <cellStyle name="Normal 7 4 4 2 6 2 2" xfId="44642"/>
    <cellStyle name="Normal 7 4 4 2 6 3" xfId="32209"/>
    <cellStyle name="Normal 7 4 4 2 7" xfId="3772"/>
    <cellStyle name="Normal 7 4 4 2 7 2" xfId="16278"/>
    <cellStyle name="Normal 7 4 4 2 7 2 2" xfId="41153"/>
    <cellStyle name="Normal 7 4 4 2 7 3" xfId="28712"/>
    <cellStyle name="Normal 7 4 4 2 8" xfId="13554"/>
    <cellStyle name="Normal 7 4 4 2 8 2" xfId="38429"/>
    <cellStyle name="Normal 7 4 4 2 9" xfId="25988"/>
    <cellStyle name="Normal 7 4 4 3" xfId="1969"/>
    <cellStyle name="Normal 7 4 4 3 2" xfId="4936"/>
    <cellStyle name="Normal 7 4 4 3 2 2" xfId="9953"/>
    <cellStyle name="Normal 7 4 4 3 2 2 2" xfId="22396"/>
    <cellStyle name="Normal 7 4 4 3 2 2 2 2" xfId="47271"/>
    <cellStyle name="Normal 7 4 4 3 2 2 3" xfId="34838"/>
    <cellStyle name="Normal 7 4 4 3 2 3" xfId="17389"/>
    <cellStyle name="Normal 7 4 4 3 2 3 2" xfId="42264"/>
    <cellStyle name="Normal 7 4 4 3 2 4" xfId="29831"/>
    <cellStyle name="Normal 7 4 4 3 3" xfId="6115"/>
    <cellStyle name="Normal 7 4 4 3 3 2" xfId="11130"/>
    <cellStyle name="Normal 7 4 4 3 3 2 2" xfId="23573"/>
    <cellStyle name="Normal 7 4 4 3 3 2 2 2" xfId="48448"/>
    <cellStyle name="Normal 7 4 4 3 3 2 3" xfId="36015"/>
    <cellStyle name="Normal 7 4 4 3 3 3" xfId="18566"/>
    <cellStyle name="Normal 7 4 4 3 3 3 2" xfId="43441"/>
    <cellStyle name="Normal 7 4 4 3 3 4" xfId="31008"/>
    <cellStyle name="Normal 7 4 4 3 4" xfId="8360"/>
    <cellStyle name="Normal 7 4 4 3 4 2" xfId="20804"/>
    <cellStyle name="Normal 7 4 4 3 4 2 2" xfId="45679"/>
    <cellStyle name="Normal 7 4 4 3 4 3" xfId="33246"/>
    <cellStyle name="Normal 7 4 4 3 5" xfId="12584"/>
    <cellStyle name="Normal 7 4 4 3 5 2" xfId="25018"/>
    <cellStyle name="Normal 7 4 4 3 5 2 2" xfId="49893"/>
    <cellStyle name="Normal 7 4 4 3 5 3" xfId="37460"/>
    <cellStyle name="Normal 7 4 4 3 6" xfId="7547"/>
    <cellStyle name="Normal 7 4 4 3 6 2" xfId="19995"/>
    <cellStyle name="Normal 7 4 4 3 6 2 2" xfId="44870"/>
    <cellStyle name="Normal 7 4 4 3 6 3" xfId="32437"/>
    <cellStyle name="Normal 7 4 4 3 7" xfId="3291"/>
    <cellStyle name="Normal 7 4 4 3 7 2" xfId="15797"/>
    <cellStyle name="Normal 7 4 4 3 7 2 2" xfId="40672"/>
    <cellStyle name="Normal 7 4 4 3 7 3" xfId="28231"/>
    <cellStyle name="Normal 7 4 4 3 8" xfId="14769"/>
    <cellStyle name="Normal 7 4 4 3 8 2" xfId="39644"/>
    <cellStyle name="Normal 7 4 4 3 9" xfId="27203"/>
    <cellStyle name="Normal 7 4 4 4" xfId="2309"/>
    <cellStyle name="Normal 7 4 4 4 2" xfId="6334"/>
    <cellStyle name="Normal 7 4 4 4 2 2" xfId="11349"/>
    <cellStyle name="Normal 7 4 4 4 2 2 2" xfId="23792"/>
    <cellStyle name="Normal 7 4 4 4 2 2 2 2" xfId="48667"/>
    <cellStyle name="Normal 7 4 4 4 2 2 3" xfId="36234"/>
    <cellStyle name="Normal 7 4 4 4 2 3" xfId="18785"/>
    <cellStyle name="Normal 7 4 4 4 2 3 2" xfId="43660"/>
    <cellStyle name="Normal 7 4 4 4 2 4" xfId="31227"/>
    <cellStyle name="Normal 7 4 4 4 3" xfId="12803"/>
    <cellStyle name="Normal 7 4 4 4 3 2" xfId="25237"/>
    <cellStyle name="Normal 7 4 4 4 3 2 2" xfId="50112"/>
    <cellStyle name="Normal 7 4 4 4 3 3" xfId="37679"/>
    <cellStyle name="Normal 7 4 4 4 4" xfId="9244"/>
    <cellStyle name="Normal 7 4 4 4 4 2" xfId="21687"/>
    <cellStyle name="Normal 7 4 4 4 4 2 2" xfId="46562"/>
    <cellStyle name="Normal 7 4 4 4 4 3" xfId="34129"/>
    <cellStyle name="Normal 7 4 4 4 5" xfId="4226"/>
    <cellStyle name="Normal 7 4 4 4 5 2" xfId="16680"/>
    <cellStyle name="Normal 7 4 4 4 5 2 2" xfId="41555"/>
    <cellStyle name="Normal 7 4 4 4 5 3" xfId="29122"/>
    <cellStyle name="Normal 7 4 4 4 6" xfId="14988"/>
    <cellStyle name="Normal 7 4 4 4 6 2" xfId="39863"/>
    <cellStyle name="Normal 7 4 4 4 7" xfId="27422"/>
    <cellStyle name="Normal 7 4 4 5" xfId="1145"/>
    <cellStyle name="Normal 7 4 4 5 2" xfId="10306"/>
    <cellStyle name="Normal 7 4 4 5 2 2" xfId="22749"/>
    <cellStyle name="Normal 7 4 4 5 2 2 2" xfId="47624"/>
    <cellStyle name="Normal 7 4 4 5 2 3" xfId="35191"/>
    <cellStyle name="Normal 7 4 4 5 3" xfId="5290"/>
    <cellStyle name="Normal 7 4 4 5 3 2" xfId="17742"/>
    <cellStyle name="Normal 7 4 4 5 3 2 2" xfId="42617"/>
    <cellStyle name="Normal 7 4 4 5 3 3" xfId="30184"/>
    <cellStyle name="Normal 7 4 4 5 4" xfId="13945"/>
    <cellStyle name="Normal 7 4 4 5 4 2" xfId="38820"/>
    <cellStyle name="Normal 7 4 4 5 5" xfId="26379"/>
    <cellStyle name="Normal 7 4 4 6" xfId="7867"/>
    <cellStyle name="Normal 7 4 4 6 2" xfId="20313"/>
    <cellStyle name="Normal 7 4 4 6 2 2" xfId="45188"/>
    <cellStyle name="Normal 7 4 4 6 3" xfId="32755"/>
    <cellStyle name="Normal 7 4 4 7" xfId="11760"/>
    <cellStyle name="Normal 7 4 4 7 2" xfId="24194"/>
    <cellStyle name="Normal 7 4 4 7 2 2" xfId="49069"/>
    <cellStyle name="Normal 7 4 4 7 3" xfId="36636"/>
    <cellStyle name="Normal 7 4 4 8" xfId="6837"/>
    <cellStyle name="Normal 7 4 4 8 2" xfId="19286"/>
    <cellStyle name="Normal 7 4 4 8 2 2" xfId="44161"/>
    <cellStyle name="Normal 7 4 4 8 3" xfId="31728"/>
    <cellStyle name="Normal 7 4 4 9" xfId="2788"/>
    <cellStyle name="Normal 7 4 4 9 2" xfId="15306"/>
    <cellStyle name="Normal 7 4 4 9 2 2" xfId="40181"/>
    <cellStyle name="Normal 7 4 4 9 3" xfId="27740"/>
    <cellStyle name="Normal 7 4 4_Degree data" xfId="2595"/>
    <cellStyle name="Normal 7 4 5" xfId="220"/>
    <cellStyle name="Normal 7 4 5 2" xfId="1616"/>
    <cellStyle name="Normal 7 4 5 2 2" xfId="9085"/>
    <cellStyle name="Normal 7 4 5 2 2 2" xfId="21528"/>
    <cellStyle name="Normal 7 4 5 2 2 2 2" xfId="46403"/>
    <cellStyle name="Normal 7 4 5 2 2 3" xfId="33970"/>
    <cellStyle name="Normal 7 4 5 2 3" xfId="4067"/>
    <cellStyle name="Normal 7 4 5 2 3 2" xfId="16521"/>
    <cellStyle name="Normal 7 4 5 2 3 2 2" xfId="41396"/>
    <cellStyle name="Normal 7 4 5 2 3 3" xfId="28963"/>
    <cellStyle name="Normal 7 4 5 2 4" xfId="14416"/>
    <cellStyle name="Normal 7 4 5 2 4 2" xfId="39291"/>
    <cellStyle name="Normal 7 4 5 2 5" xfId="26850"/>
    <cellStyle name="Normal 7 4 5 3" xfId="5762"/>
    <cellStyle name="Normal 7 4 5 3 2" xfId="10777"/>
    <cellStyle name="Normal 7 4 5 3 2 2" xfId="23220"/>
    <cellStyle name="Normal 7 4 5 3 2 2 2" xfId="48095"/>
    <cellStyle name="Normal 7 4 5 3 2 3" xfId="35662"/>
    <cellStyle name="Normal 7 4 5 3 3" xfId="18213"/>
    <cellStyle name="Normal 7 4 5 3 3 2" xfId="43088"/>
    <cellStyle name="Normal 7 4 5 3 4" xfId="30655"/>
    <cellStyle name="Normal 7 4 5 4" xfId="8201"/>
    <cellStyle name="Normal 7 4 5 4 2" xfId="20645"/>
    <cellStyle name="Normal 7 4 5 4 2 2" xfId="45520"/>
    <cellStyle name="Normal 7 4 5 4 3" xfId="33087"/>
    <cellStyle name="Normal 7 4 5 5" xfId="12231"/>
    <cellStyle name="Normal 7 4 5 5 2" xfId="24665"/>
    <cellStyle name="Normal 7 4 5 5 2 2" xfId="49540"/>
    <cellStyle name="Normal 7 4 5 5 3" xfId="37107"/>
    <cellStyle name="Normal 7 4 5 6" xfId="6678"/>
    <cellStyle name="Normal 7 4 5 6 2" xfId="19127"/>
    <cellStyle name="Normal 7 4 5 6 2 2" xfId="44002"/>
    <cellStyle name="Normal 7 4 5 6 3" xfId="31569"/>
    <cellStyle name="Normal 7 4 5 7" xfId="3132"/>
    <cellStyle name="Normal 7 4 5 7 2" xfId="15638"/>
    <cellStyle name="Normal 7 4 5 7 2 2" xfId="40513"/>
    <cellStyle name="Normal 7 4 5 7 3" xfId="28072"/>
    <cellStyle name="Normal 7 4 5 8" xfId="13048"/>
    <cellStyle name="Normal 7 4 5 8 2" xfId="37923"/>
    <cellStyle name="Normal 7 4 5 9" xfId="25482"/>
    <cellStyle name="Normal 7 4 6" xfId="586"/>
    <cellStyle name="Normal 7 4 6 2" xfId="1964"/>
    <cellStyle name="Normal 7 4 6 2 2" xfId="9720"/>
    <cellStyle name="Normal 7 4 6 2 2 2" xfId="22163"/>
    <cellStyle name="Normal 7 4 6 2 2 2 2" xfId="47038"/>
    <cellStyle name="Normal 7 4 6 2 2 3" xfId="34605"/>
    <cellStyle name="Normal 7 4 6 2 3" xfId="4702"/>
    <cellStyle name="Normal 7 4 6 2 3 2" xfId="17156"/>
    <cellStyle name="Normal 7 4 6 2 3 2 2" xfId="42031"/>
    <cellStyle name="Normal 7 4 6 2 3 3" xfId="29598"/>
    <cellStyle name="Normal 7 4 6 2 4" xfId="14764"/>
    <cellStyle name="Normal 7 4 6 2 4 2" xfId="39639"/>
    <cellStyle name="Normal 7 4 6 2 5" xfId="27198"/>
    <cellStyle name="Normal 7 4 6 3" xfId="6110"/>
    <cellStyle name="Normal 7 4 6 3 2" xfId="11125"/>
    <cellStyle name="Normal 7 4 6 3 2 2" xfId="23568"/>
    <cellStyle name="Normal 7 4 6 3 2 2 2" xfId="48443"/>
    <cellStyle name="Normal 7 4 6 3 2 3" xfId="36010"/>
    <cellStyle name="Normal 7 4 6 3 3" xfId="18561"/>
    <cellStyle name="Normal 7 4 6 3 3 2" xfId="43436"/>
    <cellStyle name="Normal 7 4 6 3 4" xfId="31003"/>
    <cellStyle name="Normal 7 4 6 4" xfId="8836"/>
    <cellStyle name="Normal 7 4 6 4 2" xfId="21280"/>
    <cellStyle name="Normal 7 4 6 4 2 2" xfId="46155"/>
    <cellStyle name="Normal 7 4 6 4 3" xfId="33722"/>
    <cellStyle name="Normal 7 4 6 5" xfId="12579"/>
    <cellStyle name="Normal 7 4 6 5 2" xfId="25013"/>
    <cellStyle name="Normal 7 4 6 5 2 2" xfId="49888"/>
    <cellStyle name="Normal 7 4 6 5 3" xfId="37455"/>
    <cellStyle name="Normal 7 4 6 6" xfId="7313"/>
    <cellStyle name="Normal 7 4 6 6 2" xfId="19762"/>
    <cellStyle name="Normal 7 4 6 6 2 2" xfId="44637"/>
    <cellStyle name="Normal 7 4 6 6 3" xfId="32204"/>
    <cellStyle name="Normal 7 4 6 7" xfId="3767"/>
    <cellStyle name="Normal 7 4 6 7 2" xfId="16273"/>
    <cellStyle name="Normal 7 4 6 7 2 2" xfId="41148"/>
    <cellStyle name="Normal 7 4 6 7 3" xfId="28707"/>
    <cellStyle name="Normal 7 4 6 8" xfId="13395"/>
    <cellStyle name="Normal 7 4 6 8 2" xfId="38270"/>
    <cellStyle name="Normal 7 4 6 9" xfId="25829"/>
    <cellStyle name="Normal 7 4 7" xfId="2138"/>
    <cellStyle name="Normal 7 4 7 2" xfId="4777"/>
    <cellStyle name="Normal 7 4 7 2 2" xfId="9794"/>
    <cellStyle name="Normal 7 4 7 2 2 2" xfId="22237"/>
    <cellStyle name="Normal 7 4 7 2 2 2 2" xfId="47112"/>
    <cellStyle name="Normal 7 4 7 2 2 3" xfId="34679"/>
    <cellStyle name="Normal 7 4 7 2 3" xfId="17230"/>
    <cellStyle name="Normal 7 4 7 2 3 2" xfId="42105"/>
    <cellStyle name="Normal 7 4 7 2 4" xfId="29672"/>
    <cellStyle name="Normal 7 4 7 3" xfId="6175"/>
    <cellStyle name="Normal 7 4 7 3 2" xfId="11190"/>
    <cellStyle name="Normal 7 4 7 3 2 2" xfId="23633"/>
    <cellStyle name="Normal 7 4 7 3 2 2 2" xfId="48508"/>
    <cellStyle name="Normal 7 4 7 3 2 3" xfId="36075"/>
    <cellStyle name="Normal 7 4 7 3 3" xfId="18626"/>
    <cellStyle name="Normal 7 4 7 3 3 2" xfId="43501"/>
    <cellStyle name="Normal 7 4 7 3 4" xfId="31068"/>
    <cellStyle name="Normal 7 4 7 4" xfId="8040"/>
    <cellStyle name="Normal 7 4 7 4 2" xfId="20486"/>
    <cellStyle name="Normal 7 4 7 4 2 2" xfId="45361"/>
    <cellStyle name="Normal 7 4 7 4 3" xfId="32928"/>
    <cellStyle name="Normal 7 4 7 5" xfId="12644"/>
    <cellStyle name="Normal 7 4 7 5 2" xfId="25078"/>
    <cellStyle name="Normal 7 4 7 5 2 2" xfId="49953"/>
    <cellStyle name="Normal 7 4 7 5 3" xfId="37520"/>
    <cellStyle name="Normal 7 4 7 6" xfId="7388"/>
    <cellStyle name="Normal 7 4 7 6 2" xfId="19836"/>
    <cellStyle name="Normal 7 4 7 6 2 2" xfId="44711"/>
    <cellStyle name="Normal 7 4 7 6 3" xfId="32278"/>
    <cellStyle name="Normal 7 4 7 7" xfId="2967"/>
    <cellStyle name="Normal 7 4 7 7 2" xfId="15479"/>
    <cellStyle name="Normal 7 4 7 7 2 2" xfId="40354"/>
    <cellStyle name="Normal 7 4 7 7 3" xfId="27913"/>
    <cellStyle name="Normal 7 4 7 8" xfId="14829"/>
    <cellStyle name="Normal 7 4 7 8 2" xfId="39704"/>
    <cellStyle name="Normal 7 4 7 9" xfId="27263"/>
    <cellStyle name="Normal 7 4 8" xfId="986"/>
    <cellStyle name="Normal 7 4 8 2" xfId="11601"/>
    <cellStyle name="Normal 7 4 8 2 2" xfId="24035"/>
    <cellStyle name="Normal 7 4 8 2 2 2" xfId="48910"/>
    <cellStyle name="Normal 7 4 8 2 3" xfId="36477"/>
    <cellStyle name="Normal 7 4 8 3" xfId="8927"/>
    <cellStyle name="Normal 7 4 8 3 2" xfId="21370"/>
    <cellStyle name="Normal 7 4 8 3 2 2" xfId="46245"/>
    <cellStyle name="Normal 7 4 8 3 3" xfId="33812"/>
    <cellStyle name="Normal 7 4 8 4" xfId="3909"/>
    <cellStyle name="Normal 7 4 8 4 2" xfId="16363"/>
    <cellStyle name="Normal 7 4 8 4 2 2" xfId="41238"/>
    <cellStyle name="Normal 7 4 8 4 3" xfId="28805"/>
    <cellStyle name="Normal 7 4 8 5" xfId="13786"/>
    <cellStyle name="Normal 7 4 8 5 2" xfId="38661"/>
    <cellStyle name="Normal 7 4 8 6" xfId="26220"/>
    <cellStyle name="Normal 7 4 9" xfId="913"/>
    <cellStyle name="Normal 7 4 9 2" xfId="10145"/>
    <cellStyle name="Normal 7 4 9 2 2" xfId="22588"/>
    <cellStyle name="Normal 7 4 9 2 2 2" xfId="47463"/>
    <cellStyle name="Normal 7 4 9 2 3" xfId="35030"/>
    <cellStyle name="Normal 7 4 9 3" xfId="5129"/>
    <cellStyle name="Normal 7 4 9 3 2" xfId="17581"/>
    <cellStyle name="Normal 7 4 9 3 2 2" xfId="42456"/>
    <cellStyle name="Normal 7 4 9 3 3" xfId="30023"/>
    <cellStyle name="Normal 7 4 9 4" xfId="13713"/>
    <cellStyle name="Normal 7 4 9 4 2" xfId="38588"/>
    <cellStyle name="Normal 7 4 9 5" xfId="26147"/>
    <cellStyle name="Normal 7 4_Degree data" xfId="2590"/>
    <cellStyle name="Normal 7 5" xfId="175"/>
    <cellStyle name="Normal 7 5 10" xfId="6546"/>
    <cellStyle name="Normal 7 5 10 2" xfId="18995"/>
    <cellStyle name="Normal 7 5 10 2 2" xfId="43870"/>
    <cellStyle name="Normal 7 5 10 3" xfId="31437"/>
    <cellStyle name="Normal 7 5 11" xfId="2714"/>
    <cellStyle name="Normal 7 5 11 2" xfId="15232"/>
    <cellStyle name="Normal 7 5 11 2 2" xfId="40107"/>
    <cellStyle name="Normal 7 5 11 3" xfId="27666"/>
    <cellStyle name="Normal 7 5 12" xfId="13005"/>
    <cellStyle name="Normal 7 5 12 2" xfId="37880"/>
    <cellStyle name="Normal 7 5 13" xfId="25439"/>
    <cellStyle name="Normal 7 5 2" xfId="418"/>
    <cellStyle name="Normal 7 5 2 10" xfId="13233"/>
    <cellStyle name="Normal 7 5 2 10 2" xfId="38108"/>
    <cellStyle name="Normal 7 5 2 11" xfId="25667"/>
    <cellStyle name="Normal 7 5 2 2" xfId="778"/>
    <cellStyle name="Normal 7 5 2 2 2" xfId="1623"/>
    <cellStyle name="Normal 7 5 2 2 2 2" xfId="9727"/>
    <cellStyle name="Normal 7 5 2 2 2 2 2" xfId="22170"/>
    <cellStyle name="Normal 7 5 2 2 2 2 2 2" xfId="47045"/>
    <cellStyle name="Normal 7 5 2 2 2 2 3" xfId="34612"/>
    <cellStyle name="Normal 7 5 2 2 2 3" xfId="4709"/>
    <cellStyle name="Normal 7 5 2 2 2 3 2" xfId="17163"/>
    <cellStyle name="Normal 7 5 2 2 2 3 2 2" xfId="42038"/>
    <cellStyle name="Normal 7 5 2 2 2 3 3" xfId="29605"/>
    <cellStyle name="Normal 7 5 2 2 2 4" xfId="14423"/>
    <cellStyle name="Normal 7 5 2 2 2 4 2" xfId="39298"/>
    <cellStyle name="Normal 7 5 2 2 2 5" xfId="26857"/>
    <cellStyle name="Normal 7 5 2 2 3" xfId="5769"/>
    <cellStyle name="Normal 7 5 2 2 3 2" xfId="10784"/>
    <cellStyle name="Normal 7 5 2 2 3 2 2" xfId="23227"/>
    <cellStyle name="Normal 7 5 2 2 3 2 2 2" xfId="48102"/>
    <cellStyle name="Normal 7 5 2 2 3 2 3" xfId="35669"/>
    <cellStyle name="Normal 7 5 2 2 3 3" xfId="18220"/>
    <cellStyle name="Normal 7 5 2 2 3 3 2" xfId="43095"/>
    <cellStyle name="Normal 7 5 2 2 3 4" xfId="30662"/>
    <cellStyle name="Normal 7 5 2 2 4" xfId="8843"/>
    <cellStyle name="Normal 7 5 2 2 4 2" xfId="21287"/>
    <cellStyle name="Normal 7 5 2 2 4 2 2" xfId="46162"/>
    <cellStyle name="Normal 7 5 2 2 4 3" xfId="33729"/>
    <cellStyle name="Normal 7 5 2 2 5" xfId="12238"/>
    <cellStyle name="Normal 7 5 2 2 5 2" xfId="24672"/>
    <cellStyle name="Normal 7 5 2 2 5 2 2" xfId="49547"/>
    <cellStyle name="Normal 7 5 2 2 5 3" xfId="37114"/>
    <cellStyle name="Normal 7 5 2 2 6" xfId="7320"/>
    <cellStyle name="Normal 7 5 2 2 6 2" xfId="19769"/>
    <cellStyle name="Normal 7 5 2 2 6 2 2" xfId="44644"/>
    <cellStyle name="Normal 7 5 2 2 6 3" xfId="32211"/>
    <cellStyle name="Normal 7 5 2 2 7" xfId="3774"/>
    <cellStyle name="Normal 7 5 2 2 7 2" xfId="16280"/>
    <cellStyle name="Normal 7 5 2 2 7 2 2" xfId="41155"/>
    <cellStyle name="Normal 7 5 2 2 7 3" xfId="28714"/>
    <cellStyle name="Normal 7 5 2 2 8" xfId="13580"/>
    <cellStyle name="Normal 7 5 2 2 8 2" xfId="38455"/>
    <cellStyle name="Normal 7 5 2 2 9" xfId="26014"/>
    <cellStyle name="Normal 7 5 2 3" xfId="1971"/>
    <cellStyle name="Normal 7 5 2 3 2" xfId="4962"/>
    <cellStyle name="Normal 7 5 2 3 2 2" xfId="9979"/>
    <cellStyle name="Normal 7 5 2 3 2 2 2" xfId="22422"/>
    <cellStyle name="Normal 7 5 2 3 2 2 2 2" xfId="47297"/>
    <cellStyle name="Normal 7 5 2 3 2 2 3" xfId="34864"/>
    <cellStyle name="Normal 7 5 2 3 2 3" xfId="17415"/>
    <cellStyle name="Normal 7 5 2 3 2 3 2" xfId="42290"/>
    <cellStyle name="Normal 7 5 2 3 2 4" xfId="29857"/>
    <cellStyle name="Normal 7 5 2 3 3" xfId="6117"/>
    <cellStyle name="Normal 7 5 2 3 3 2" xfId="11132"/>
    <cellStyle name="Normal 7 5 2 3 3 2 2" xfId="23575"/>
    <cellStyle name="Normal 7 5 2 3 3 2 2 2" xfId="48450"/>
    <cellStyle name="Normal 7 5 2 3 3 2 3" xfId="36017"/>
    <cellStyle name="Normal 7 5 2 3 3 3" xfId="18568"/>
    <cellStyle name="Normal 7 5 2 3 3 3 2" xfId="43443"/>
    <cellStyle name="Normal 7 5 2 3 3 4" xfId="31010"/>
    <cellStyle name="Normal 7 5 2 3 4" xfId="8386"/>
    <cellStyle name="Normal 7 5 2 3 4 2" xfId="20830"/>
    <cellStyle name="Normal 7 5 2 3 4 2 2" xfId="45705"/>
    <cellStyle name="Normal 7 5 2 3 4 3" xfId="33272"/>
    <cellStyle name="Normal 7 5 2 3 5" xfId="12586"/>
    <cellStyle name="Normal 7 5 2 3 5 2" xfId="25020"/>
    <cellStyle name="Normal 7 5 2 3 5 2 2" xfId="49895"/>
    <cellStyle name="Normal 7 5 2 3 5 3" xfId="37462"/>
    <cellStyle name="Normal 7 5 2 3 6" xfId="7573"/>
    <cellStyle name="Normal 7 5 2 3 6 2" xfId="20021"/>
    <cellStyle name="Normal 7 5 2 3 6 2 2" xfId="44896"/>
    <cellStyle name="Normal 7 5 2 3 6 3" xfId="32463"/>
    <cellStyle name="Normal 7 5 2 3 7" xfId="3317"/>
    <cellStyle name="Normal 7 5 2 3 7 2" xfId="15823"/>
    <cellStyle name="Normal 7 5 2 3 7 2 2" xfId="40698"/>
    <cellStyle name="Normal 7 5 2 3 7 3" xfId="28257"/>
    <cellStyle name="Normal 7 5 2 3 8" xfId="14771"/>
    <cellStyle name="Normal 7 5 2 3 8 2" xfId="39646"/>
    <cellStyle name="Normal 7 5 2 3 9" xfId="27205"/>
    <cellStyle name="Normal 7 5 2 4" xfId="2336"/>
    <cellStyle name="Normal 7 5 2 4 2" xfId="6360"/>
    <cellStyle name="Normal 7 5 2 4 2 2" xfId="11375"/>
    <cellStyle name="Normal 7 5 2 4 2 2 2" xfId="23818"/>
    <cellStyle name="Normal 7 5 2 4 2 2 2 2" xfId="48693"/>
    <cellStyle name="Normal 7 5 2 4 2 2 3" xfId="36260"/>
    <cellStyle name="Normal 7 5 2 4 2 3" xfId="18811"/>
    <cellStyle name="Normal 7 5 2 4 2 3 2" xfId="43686"/>
    <cellStyle name="Normal 7 5 2 4 2 4" xfId="31253"/>
    <cellStyle name="Normal 7 5 2 4 3" xfId="12829"/>
    <cellStyle name="Normal 7 5 2 4 3 2" xfId="25263"/>
    <cellStyle name="Normal 7 5 2 4 3 2 2" xfId="50138"/>
    <cellStyle name="Normal 7 5 2 4 3 3" xfId="37705"/>
    <cellStyle name="Normal 7 5 2 4 4" xfId="9270"/>
    <cellStyle name="Normal 7 5 2 4 4 2" xfId="21713"/>
    <cellStyle name="Normal 7 5 2 4 4 2 2" xfId="46588"/>
    <cellStyle name="Normal 7 5 2 4 4 3" xfId="34155"/>
    <cellStyle name="Normal 7 5 2 4 5" xfId="4252"/>
    <cellStyle name="Normal 7 5 2 4 5 2" xfId="16706"/>
    <cellStyle name="Normal 7 5 2 4 5 2 2" xfId="41581"/>
    <cellStyle name="Normal 7 5 2 4 5 3" xfId="29148"/>
    <cellStyle name="Normal 7 5 2 4 6" xfId="15014"/>
    <cellStyle name="Normal 7 5 2 4 6 2" xfId="39889"/>
    <cellStyle name="Normal 7 5 2 4 7" xfId="27448"/>
    <cellStyle name="Normal 7 5 2 5" xfId="1171"/>
    <cellStyle name="Normal 7 5 2 5 2" xfId="10332"/>
    <cellStyle name="Normal 7 5 2 5 2 2" xfId="22775"/>
    <cellStyle name="Normal 7 5 2 5 2 2 2" xfId="47650"/>
    <cellStyle name="Normal 7 5 2 5 2 3" xfId="35217"/>
    <cellStyle name="Normal 7 5 2 5 3" xfId="5316"/>
    <cellStyle name="Normal 7 5 2 5 3 2" xfId="17768"/>
    <cellStyle name="Normal 7 5 2 5 3 2 2" xfId="42643"/>
    <cellStyle name="Normal 7 5 2 5 3 3" xfId="30210"/>
    <cellStyle name="Normal 7 5 2 5 4" xfId="13971"/>
    <cellStyle name="Normal 7 5 2 5 4 2" xfId="38846"/>
    <cellStyle name="Normal 7 5 2 5 5" xfId="26405"/>
    <cellStyle name="Normal 7 5 2 6" xfId="7893"/>
    <cellStyle name="Normal 7 5 2 6 2" xfId="20339"/>
    <cellStyle name="Normal 7 5 2 6 2 2" xfId="45214"/>
    <cellStyle name="Normal 7 5 2 6 3" xfId="32781"/>
    <cellStyle name="Normal 7 5 2 7" xfId="11786"/>
    <cellStyle name="Normal 7 5 2 7 2" xfId="24220"/>
    <cellStyle name="Normal 7 5 2 7 2 2" xfId="49095"/>
    <cellStyle name="Normal 7 5 2 7 3" xfId="36662"/>
    <cellStyle name="Normal 7 5 2 8" xfId="6863"/>
    <cellStyle name="Normal 7 5 2 8 2" xfId="19312"/>
    <cellStyle name="Normal 7 5 2 8 2 2" xfId="44187"/>
    <cellStyle name="Normal 7 5 2 8 3" xfId="31754"/>
    <cellStyle name="Normal 7 5 2 9" xfId="2814"/>
    <cellStyle name="Normal 7 5 2 9 2" xfId="15332"/>
    <cellStyle name="Normal 7 5 2 9 2 2" xfId="40207"/>
    <cellStyle name="Normal 7 5 2 9 3" xfId="27766"/>
    <cellStyle name="Normal 7 5 2_Degree data" xfId="2597"/>
    <cellStyle name="Normal 7 5 3" xfId="316"/>
    <cellStyle name="Normal 7 5 3 2" xfId="1622"/>
    <cellStyle name="Normal 7 5 3 2 2" xfId="9170"/>
    <cellStyle name="Normal 7 5 3 2 2 2" xfId="21613"/>
    <cellStyle name="Normal 7 5 3 2 2 2 2" xfId="46488"/>
    <cellStyle name="Normal 7 5 3 2 2 3" xfId="34055"/>
    <cellStyle name="Normal 7 5 3 2 3" xfId="4152"/>
    <cellStyle name="Normal 7 5 3 2 3 2" xfId="16606"/>
    <cellStyle name="Normal 7 5 3 2 3 2 2" xfId="41481"/>
    <cellStyle name="Normal 7 5 3 2 3 3" xfId="29048"/>
    <cellStyle name="Normal 7 5 3 2 4" xfId="14422"/>
    <cellStyle name="Normal 7 5 3 2 4 2" xfId="39297"/>
    <cellStyle name="Normal 7 5 3 2 5" xfId="26856"/>
    <cellStyle name="Normal 7 5 3 3" xfId="5768"/>
    <cellStyle name="Normal 7 5 3 3 2" xfId="10783"/>
    <cellStyle name="Normal 7 5 3 3 2 2" xfId="23226"/>
    <cellStyle name="Normal 7 5 3 3 2 2 2" xfId="48101"/>
    <cellStyle name="Normal 7 5 3 3 2 3" xfId="35668"/>
    <cellStyle name="Normal 7 5 3 3 3" xfId="18219"/>
    <cellStyle name="Normal 7 5 3 3 3 2" xfId="43094"/>
    <cellStyle name="Normal 7 5 3 3 4" xfId="30661"/>
    <cellStyle name="Normal 7 5 3 4" xfId="8286"/>
    <cellStyle name="Normal 7 5 3 4 2" xfId="20730"/>
    <cellStyle name="Normal 7 5 3 4 2 2" xfId="45605"/>
    <cellStyle name="Normal 7 5 3 4 3" xfId="33172"/>
    <cellStyle name="Normal 7 5 3 5" xfId="12237"/>
    <cellStyle name="Normal 7 5 3 5 2" xfId="24671"/>
    <cellStyle name="Normal 7 5 3 5 2 2" xfId="49546"/>
    <cellStyle name="Normal 7 5 3 5 3" xfId="37113"/>
    <cellStyle name="Normal 7 5 3 6" xfId="6763"/>
    <cellStyle name="Normal 7 5 3 6 2" xfId="19212"/>
    <cellStyle name="Normal 7 5 3 6 2 2" xfId="44087"/>
    <cellStyle name="Normal 7 5 3 6 3" xfId="31654"/>
    <cellStyle name="Normal 7 5 3 7" xfId="3217"/>
    <cellStyle name="Normal 7 5 3 7 2" xfId="15723"/>
    <cellStyle name="Normal 7 5 3 7 2 2" xfId="40598"/>
    <cellStyle name="Normal 7 5 3 7 3" xfId="28157"/>
    <cellStyle name="Normal 7 5 3 8" xfId="13133"/>
    <cellStyle name="Normal 7 5 3 8 2" xfId="38008"/>
    <cellStyle name="Normal 7 5 3 9" xfId="25567"/>
    <cellStyle name="Normal 7 5 4" xfId="677"/>
    <cellStyle name="Normal 7 5 4 2" xfId="1970"/>
    <cellStyle name="Normal 7 5 4 2 2" xfId="9726"/>
    <cellStyle name="Normal 7 5 4 2 2 2" xfId="22169"/>
    <cellStyle name="Normal 7 5 4 2 2 2 2" xfId="47044"/>
    <cellStyle name="Normal 7 5 4 2 2 3" xfId="34611"/>
    <cellStyle name="Normal 7 5 4 2 3" xfId="4708"/>
    <cellStyle name="Normal 7 5 4 2 3 2" xfId="17162"/>
    <cellStyle name="Normal 7 5 4 2 3 2 2" xfId="42037"/>
    <cellStyle name="Normal 7 5 4 2 3 3" xfId="29604"/>
    <cellStyle name="Normal 7 5 4 2 4" xfId="14770"/>
    <cellStyle name="Normal 7 5 4 2 4 2" xfId="39645"/>
    <cellStyle name="Normal 7 5 4 2 5" xfId="27204"/>
    <cellStyle name="Normal 7 5 4 3" xfId="6116"/>
    <cellStyle name="Normal 7 5 4 3 2" xfId="11131"/>
    <cellStyle name="Normal 7 5 4 3 2 2" xfId="23574"/>
    <cellStyle name="Normal 7 5 4 3 2 2 2" xfId="48449"/>
    <cellStyle name="Normal 7 5 4 3 2 3" xfId="36016"/>
    <cellStyle name="Normal 7 5 4 3 3" xfId="18567"/>
    <cellStyle name="Normal 7 5 4 3 3 2" xfId="43442"/>
    <cellStyle name="Normal 7 5 4 3 4" xfId="31009"/>
    <cellStyle name="Normal 7 5 4 4" xfId="8842"/>
    <cellStyle name="Normal 7 5 4 4 2" xfId="21286"/>
    <cellStyle name="Normal 7 5 4 4 2 2" xfId="46161"/>
    <cellStyle name="Normal 7 5 4 4 3" xfId="33728"/>
    <cellStyle name="Normal 7 5 4 5" xfId="12585"/>
    <cellStyle name="Normal 7 5 4 5 2" xfId="25019"/>
    <cellStyle name="Normal 7 5 4 5 2 2" xfId="49894"/>
    <cellStyle name="Normal 7 5 4 5 3" xfId="37461"/>
    <cellStyle name="Normal 7 5 4 6" xfId="7319"/>
    <cellStyle name="Normal 7 5 4 6 2" xfId="19768"/>
    <cellStyle name="Normal 7 5 4 6 2 2" xfId="44643"/>
    <cellStyle name="Normal 7 5 4 6 3" xfId="32210"/>
    <cellStyle name="Normal 7 5 4 7" xfId="3773"/>
    <cellStyle name="Normal 7 5 4 7 2" xfId="16279"/>
    <cellStyle name="Normal 7 5 4 7 2 2" xfId="41154"/>
    <cellStyle name="Normal 7 5 4 7 3" xfId="28713"/>
    <cellStyle name="Normal 7 5 4 8" xfId="13480"/>
    <cellStyle name="Normal 7 5 4 8 2" xfId="38355"/>
    <cellStyle name="Normal 7 5 4 9" xfId="25914"/>
    <cellStyle name="Normal 7 5 5" xfId="2234"/>
    <cellStyle name="Normal 7 5 5 2" xfId="4862"/>
    <cellStyle name="Normal 7 5 5 2 2" xfId="9879"/>
    <cellStyle name="Normal 7 5 5 2 2 2" xfId="22322"/>
    <cellStyle name="Normal 7 5 5 2 2 2 2" xfId="47197"/>
    <cellStyle name="Normal 7 5 5 2 2 3" xfId="34764"/>
    <cellStyle name="Normal 7 5 5 2 3" xfId="17315"/>
    <cellStyle name="Normal 7 5 5 2 3 2" xfId="42190"/>
    <cellStyle name="Normal 7 5 5 2 4" xfId="29757"/>
    <cellStyle name="Normal 7 5 5 3" xfId="6260"/>
    <cellStyle name="Normal 7 5 5 3 2" xfId="11275"/>
    <cellStyle name="Normal 7 5 5 3 2 2" xfId="23718"/>
    <cellStyle name="Normal 7 5 5 3 2 2 2" xfId="48593"/>
    <cellStyle name="Normal 7 5 5 3 2 3" xfId="36160"/>
    <cellStyle name="Normal 7 5 5 3 3" xfId="18711"/>
    <cellStyle name="Normal 7 5 5 3 3 2" xfId="43586"/>
    <cellStyle name="Normal 7 5 5 3 4" xfId="31153"/>
    <cellStyle name="Normal 7 5 5 4" xfId="8067"/>
    <cellStyle name="Normal 7 5 5 4 2" xfId="20513"/>
    <cellStyle name="Normal 7 5 5 4 2 2" xfId="45388"/>
    <cellStyle name="Normal 7 5 5 4 3" xfId="32955"/>
    <cellStyle name="Normal 7 5 5 5" xfId="12729"/>
    <cellStyle name="Normal 7 5 5 5 2" xfId="25163"/>
    <cellStyle name="Normal 7 5 5 5 2 2" xfId="50038"/>
    <cellStyle name="Normal 7 5 5 5 3" xfId="37605"/>
    <cellStyle name="Normal 7 5 5 6" xfId="7473"/>
    <cellStyle name="Normal 7 5 5 6 2" xfId="19921"/>
    <cellStyle name="Normal 7 5 5 6 2 2" xfId="44796"/>
    <cellStyle name="Normal 7 5 5 6 3" xfId="32363"/>
    <cellStyle name="Normal 7 5 5 7" xfId="2996"/>
    <cellStyle name="Normal 7 5 5 7 2" xfId="15506"/>
    <cellStyle name="Normal 7 5 5 7 2 2" xfId="40381"/>
    <cellStyle name="Normal 7 5 5 7 3" xfId="27940"/>
    <cellStyle name="Normal 7 5 5 8" xfId="14914"/>
    <cellStyle name="Normal 7 5 5 8 2" xfId="39789"/>
    <cellStyle name="Normal 7 5 5 9" xfId="27348"/>
    <cellStyle name="Normal 7 5 6" xfId="1071"/>
    <cellStyle name="Normal 7 5 6 2" xfId="8953"/>
    <cellStyle name="Normal 7 5 6 2 2" xfId="21396"/>
    <cellStyle name="Normal 7 5 6 2 2 2" xfId="46271"/>
    <cellStyle name="Normal 7 5 6 2 3" xfId="33838"/>
    <cellStyle name="Normal 7 5 6 3" xfId="3935"/>
    <cellStyle name="Normal 7 5 6 3 2" xfId="16389"/>
    <cellStyle name="Normal 7 5 6 3 2 2" xfId="41264"/>
    <cellStyle name="Normal 7 5 6 3 3" xfId="28831"/>
    <cellStyle name="Normal 7 5 6 4" xfId="13871"/>
    <cellStyle name="Normal 7 5 6 4 2" xfId="38746"/>
    <cellStyle name="Normal 7 5 6 5" xfId="26305"/>
    <cellStyle name="Normal 7 5 7" xfId="5216"/>
    <cellStyle name="Normal 7 5 7 2" xfId="10232"/>
    <cellStyle name="Normal 7 5 7 2 2" xfId="22675"/>
    <cellStyle name="Normal 7 5 7 2 2 2" xfId="47550"/>
    <cellStyle name="Normal 7 5 7 2 3" xfId="35117"/>
    <cellStyle name="Normal 7 5 7 3" xfId="17668"/>
    <cellStyle name="Normal 7 5 7 3 2" xfId="42543"/>
    <cellStyle name="Normal 7 5 7 4" xfId="30110"/>
    <cellStyle name="Normal 7 5 8" xfId="7793"/>
    <cellStyle name="Normal 7 5 8 2" xfId="20239"/>
    <cellStyle name="Normal 7 5 8 2 2" xfId="45114"/>
    <cellStyle name="Normal 7 5 8 3" xfId="32681"/>
    <cellStyle name="Normal 7 5 9" xfId="11686"/>
    <cellStyle name="Normal 7 5 9 2" xfId="24120"/>
    <cellStyle name="Normal 7 5 9 2 2" xfId="48995"/>
    <cellStyle name="Normal 7 5 9 3" xfId="36562"/>
    <cellStyle name="Normal 7 5_Degree data" xfId="2596"/>
    <cellStyle name="Normal 7 6" xfId="254"/>
    <cellStyle name="Normal 7 6 10" xfId="6594"/>
    <cellStyle name="Normal 7 6 10 2" xfId="19043"/>
    <cellStyle name="Normal 7 6 10 2 2" xfId="43918"/>
    <cellStyle name="Normal 7 6 10 3" xfId="31485"/>
    <cellStyle name="Normal 7 6 11" xfId="2657"/>
    <cellStyle name="Normal 7 6 11 2" xfId="15175"/>
    <cellStyle name="Normal 7 6 11 2 2" xfId="40050"/>
    <cellStyle name="Normal 7 6 11 3" xfId="27609"/>
    <cellStyle name="Normal 7 6 12" xfId="13076"/>
    <cellStyle name="Normal 7 6 12 2" xfId="37951"/>
    <cellStyle name="Normal 7 6 13" xfId="25510"/>
    <cellStyle name="Normal 7 6 2" xfId="468"/>
    <cellStyle name="Normal 7 6 2 10" xfId="13281"/>
    <cellStyle name="Normal 7 6 2 10 2" xfId="38156"/>
    <cellStyle name="Normal 7 6 2 11" xfId="25715"/>
    <cellStyle name="Normal 7 6 2 2" xfId="827"/>
    <cellStyle name="Normal 7 6 2 2 2" xfId="1625"/>
    <cellStyle name="Normal 7 6 2 2 2 2" xfId="9729"/>
    <cellStyle name="Normal 7 6 2 2 2 2 2" xfId="22172"/>
    <cellStyle name="Normal 7 6 2 2 2 2 2 2" xfId="47047"/>
    <cellStyle name="Normal 7 6 2 2 2 2 3" xfId="34614"/>
    <cellStyle name="Normal 7 6 2 2 2 3" xfId="4711"/>
    <cellStyle name="Normal 7 6 2 2 2 3 2" xfId="17165"/>
    <cellStyle name="Normal 7 6 2 2 2 3 2 2" xfId="42040"/>
    <cellStyle name="Normal 7 6 2 2 2 3 3" xfId="29607"/>
    <cellStyle name="Normal 7 6 2 2 2 4" xfId="14425"/>
    <cellStyle name="Normal 7 6 2 2 2 4 2" xfId="39300"/>
    <cellStyle name="Normal 7 6 2 2 2 5" xfId="26859"/>
    <cellStyle name="Normal 7 6 2 2 3" xfId="5771"/>
    <cellStyle name="Normal 7 6 2 2 3 2" xfId="10786"/>
    <cellStyle name="Normal 7 6 2 2 3 2 2" xfId="23229"/>
    <cellStyle name="Normal 7 6 2 2 3 2 2 2" xfId="48104"/>
    <cellStyle name="Normal 7 6 2 2 3 2 3" xfId="35671"/>
    <cellStyle name="Normal 7 6 2 2 3 3" xfId="18222"/>
    <cellStyle name="Normal 7 6 2 2 3 3 2" xfId="43097"/>
    <cellStyle name="Normal 7 6 2 2 3 4" xfId="30664"/>
    <cellStyle name="Normal 7 6 2 2 4" xfId="8845"/>
    <cellStyle name="Normal 7 6 2 2 4 2" xfId="21289"/>
    <cellStyle name="Normal 7 6 2 2 4 2 2" xfId="46164"/>
    <cellStyle name="Normal 7 6 2 2 4 3" xfId="33731"/>
    <cellStyle name="Normal 7 6 2 2 5" xfId="12240"/>
    <cellStyle name="Normal 7 6 2 2 5 2" xfId="24674"/>
    <cellStyle name="Normal 7 6 2 2 5 2 2" xfId="49549"/>
    <cellStyle name="Normal 7 6 2 2 5 3" xfId="37116"/>
    <cellStyle name="Normal 7 6 2 2 6" xfId="7322"/>
    <cellStyle name="Normal 7 6 2 2 6 2" xfId="19771"/>
    <cellStyle name="Normal 7 6 2 2 6 2 2" xfId="44646"/>
    <cellStyle name="Normal 7 6 2 2 6 3" xfId="32213"/>
    <cellStyle name="Normal 7 6 2 2 7" xfId="3776"/>
    <cellStyle name="Normal 7 6 2 2 7 2" xfId="16282"/>
    <cellStyle name="Normal 7 6 2 2 7 2 2" xfId="41157"/>
    <cellStyle name="Normal 7 6 2 2 7 3" xfId="28716"/>
    <cellStyle name="Normal 7 6 2 2 8" xfId="13628"/>
    <cellStyle name="Normal 7 6 2 2 8 2" xfId="38503"/>
    <cellStyle name="Normal 7 6 2 2 9" xfId="26062"/>
    <cellStyle name="Normal 7 6 2 3" xfId="1973"/>
    <cellStyle name="Normal 7 6 2 3 2" xfId="5010"/>
    <cellStyle name="Normal 7 6 2 3 2 2" xfId="10027"/>
    <cellStyle name="Normal 7 6 2 3 2 2 2" xfId="22470"/>
    <cellStyle name="Normal 7 6 2 3 2 2 2 2" xfId="47345"/>
    <cellStyle name="Normal 7 6 2 3 2 2 3" xfId="34912"/>
    <cellStyle name="Normal 7 6 2 3 2 3" xfId="17463"/>
    <cellStyle name="Normal 7 6 2 3 2 3 2" xfId="42338"/>
    <cellStyle name="Normal 7 6 2 3 2 4" xfId="29905"/>
    <cellStyle name="Normal 7 6 2 3 3" xfId="6119"/>
    <cellStyle name="Normal 7 6 2 3 3 2" xfId="11134"/>
    <cellStyle name="Normal 7 6 2 3 3 2 2" xfId="23577"/>
    <cellStyle name="Normal 7 6 2 3 3 2 2 2" xfId="48452"/>
    <cellStyle name="Normal 7 6 2 3 3 2 3" xfId="36019"/>
    <cellStyle name="Normal 7 6 2 3 3 3" xfId="18570"/>
    <cellStyle name="Normal 7 6 2 3 3 3 2" xfId="43445"/>
    <cellStyle name="Normal 7 6 2 3 3 4" xfId="31012"/>
    <cellStyle name="Normal 7 6 2 3 4" xfId="8434"/>
    <cellStyle name="Normal 7 6 2 3 4 2" xfId="20878"/>
    <cellStyle name="Normal 7 6 2 3 4 2 2" xfId="45753"/>
    <cellStyle name="Normal 7 6 2 3 4 3" xfId="33320"/>
    <cellStyle name="Normal 7 6 2 3 5" xfId="12588"/>
    <cellStyle name="Normal 7 6 2 3 5 2" xfId="25022"/>
    <cellStyle name="Normal 7 6 2 3 5 2 2" xfId="49897"/>
    <cellStyle name="Normal 7 6 2 3 5 3" xfId="37464"/>
    <cellStyle name="Normal 7 6 2 3 6" xfId="7621"/>
    <cellStyle name="Normal 7 6 2 3 6 2" xfId="20069"/>
    <cellStyle name="Normal 7 6 2 3 6 2 2" xfId="44944"/>
    <cellStyle name="Normal 7 6 2 3 6 3" xfId="32511"/>
    <cellStyle name="Normal 7 6 2 3 7" xfId="3365"/>
    <cellStyle name="Normal 7 6 2 3 7 2" xfId="15871"/>
    <cellStyle name="Normal 7 6 2 3 7 2 2" xfId="40746"/>
    <cellStyle name="Normal 7 6 2 3 7 3" xfId="28305"/>
    <cellStyle name="Normal 7 6 2 3 8" xfId="14773"/>
    <cellStyle name="Normal 7 6 2 3 8 2" xfId="39648"/>
    <cellStyle name="Normal 7 6 2 3 9" xfId="27207"/>
    <cellStyle name="Normal 7 6 2 4" xfId="2386"/>
    <cellStyle name="Normal 7 6 2 4 2" xfId="6408"/>
    <cellStyle name="Normal 7 6 2 4 2 2" xfId="11423"/>
    <cellStyle name="Normal 7 6 2 4 2 2 2" xfId="23866"/>
    <cellStyle name="Normal 7 6 2 4 2 2 2 2" xfId="48741"/>
    <cellStyle name="Normal 7 6 2 4 2 2 3" xfId="36308"/>
    <cellStyle name="Normal 7 6 2 4 2 3" xfId="18859"/>
    <cellStyle name="Normal 7 6 2 4 2 3 2" xfId="43734"/>
    <cellStyle name="Normal 7 6 2 4 2 4" xfId="31301"/>
    <cellStyle name="Normal 7 6 2 4 3" xfId="12877"/>
    <cellStyle name="Normal 7 6 2 4 3 2" xfId="25311"/>
    <cellStyle name="Normal 7 6 2 4 3 2 2" xfId="50186"/>
    <cellStyle name="Normal 7 6 2 4 3 3" xfId="37753"/>
    <cellStyle name="Normal 7 6 2 4 4" xfId="9318"/>
    <cellStyle name="Normal 7 6 2 4 4 2" xfId="21761"/>
    <cellStyle name="Normal 7 6 2 4 4 2 2" xfId="46636"/>
    <cellStyle name="Normal 7 6 2 4 4 3" xfId="34203"/>
    <cellStyle name="Normal 7 6 2 4 5" xfId="4300"/>
    <cellStyle name="Normal 7 6 2 4 5 2" xfId="16754"/>
    <cellStyle name="Normal 7 6 2 4 5 2 2" xfId="41629"/>
    <cellStyle name="Normal 7 6 2 4 5 3" xfId="29196"/>
    <cellStyle name="Normal 7 6 2 4 6" xfId="15062"/>
    <cellStyle name="Normal 7 6 2 4 6 2" xfId="39937"/>
    <cellStyle name="Normal 7 6 2 4 7" xfId="27496"/>
    <cellStyle name="Normal 7 6 2 5" xfId="1219"/>
    <cellStyle name="Normal 7 6 2 5 2" xfId="10380"/>
    <cellStyle name="Normal 7 6 2 5 2 2" xfId="22823"/>
    <cellStyle name="Normal 7 6 2 5 2 2 2" xfId="47698"/>
    <cellStyle name="Normal 7 6 2 5 2 3" xfId="35265"/>
    <cellStyle name="Normal 7 6 2 5 3" xfId="5364"/>
    <cellStyle name="Normal 7 6 2 5 3 2" xfId="17816"/>
    <cellStyle name="Normal 7 6 2 5 3 2 2" xfId="42691"/>
    <cellStyle name="Normal 7 6 2 5 3 3" xfId="30258"/>
    <cellStyle name="Normal 7 6 2 5 4" xfId="14019"/>
    <cellStyle name="Normal 7 6 2 5 4 2" xfId="38894"/>
    <cellStyle name="Normal 7 6 2 5 5" xfId="26453"/>
    <cellStyle name="Normal 7 6 2 6" xfId="7941"/>
    <cellStyle name="Normal 7 6 2 6 2" xfId="20387"/>
    <cellStyle name="Normal 7 6 2 6 2 2" xfId="45262"/>
    <cellStyle name="Normal 7 6 2 6 3" xfId="32829"/>
    <cellStyle name="Normal 7 6 2 7" xfId="11834"/>
    <cellStyle name="Normal 7 6 2 7 2" xfId="24268"/>
    <cellStyle name="Normal 7 6 2 7 2 2" xfId="49143"/>
    <cellStyle name="Normal 7 6 2 7 3" xfId="36710"/>
    <cellStyle name="Normal 7 6 2 8" xfId="6911"/>
    <cellStyle name="Normal 7 6 2 8 2" xfId="19360"/>
    <cellStyle name="Normal 7 6 2 8 2 2" xfId="44235"/>
    <cellStyle name="Normal 7 6 2 8 3" xfId="31802"/>
    <cellStyle name="Normal 7 6 2 9" xfId="2862"/>
    <cellStyle name="Normal 7 6 2 9 2" xfId="15380"/>
    <cellStyle name="Normal 7 6 2 9 2 2" xfId="40255"/>
    <cellStyle name="Normal 7 6 2 9 3" xfId="27814"/>
    <cellStyle name="Normal 7 6 2_Degree data" xfId="2599"/>
    <cellStyle name="Normal 7 6 3" xfId="616"/>
    <cellStyle name="Normal 7 6 3 2" xfId="1624"/>
    <cellStyle name="Normal 7 6 3 2 2" xfId="9113"/>
    <cellStyle name="Normal 7 6 3 2 2 2" xfId="21556"/>
    <cellStyle name="Normal 7 6 3 2 2 2 2" xfId="46431"/>
    <cellStyle name="Normal 7 6 3 2 2 3" xfId="33998"/>
    <cellStyle name="Normal 7 6 3 2 3" xfId="4095"/>
    <cellStyle name="Normal 7 6 3 2 3 2" xfId="16549"/>
    <cellStyle name="Normal 7 6 3 2 3 2 2" xfId="41424"/>
    <cellStyle name="Normal 7 6 3 2 3 3" xfId="28991"/>
    <cellStyle name="Normal 7 6 3 2 4" xfId="14424"/>
    <cellStyle name="Normal 7 6 3 2 4 2" xfId="39299"/>
    <cellStyle name="Normal 7 6 3 2 5" xfId="26858"/>
    <cellStyle name="Normal 7 6 3 3" xfId="5770"/>
    <cellStyle name="Normal 7 6 3 3 2" xfId="10785"/>
    <cellStyle name="Normal 7 6 3 3 2 2" xfId="23228"/>
    <cellStyle name="Normal 7 6 3 3 2 2 2" xfId="48103"/>
    <cellStyle name="Normal 7 6 3 3 2 3" xfId="35670"/>
    <cellStyle name="Normal 7 6 3 3 3" xfId="18221"/>
    <cellStyle name="Normal 7 6 3 3 3 2" xfId="43096"/>
    <cellStyle name="Normal 7 6 3 3 4" xfId="30663"/>
    <cellStyle name="Normal 7 6 3 4" xfId="8229"/>
    <cellStyle name="Normal 7 6 3 4 2" xfId="20673"/>
    <cellStyle name="Normal 7 6 3 4 2 2" xfId="45548"/>
    <cellStyle name="Normal 7 6 3 4 3" xfId="33115"/>
    <cellStyle name="Normal 7 6 3 5" xfId="12239"/>
    <cellStyle name="Normal 7 6 3 5 2" xfId="24673"/>
    <cellStyle name="Normal 7 6 3 5 2 2" xfId="49548"/>
    <cellStyle name="Normal 7 6 3 5 3" xfId="37115"/>
    <cellStyle name="Normal 7 6 3 6" xfId="6706"/>
    <cellStyle name="Normal 7 6 3 6 2" xfId="19155"/>
    <cellStyle name="Normal 7 6 3 6 2 2" xfId="44030"/>
    <cellStyle name="Normal 7 6 3 6 3" xfId="31597"/>
    <cellStyle name="Normal 7 6 3 7" xfId="3160"/>
    <cellStyle name="Normal 7 6 3 7 2" xfId="15666"/>
    <cellStyle name="Normal 7 6 3 7 2 2" xfId="40541"/>
    <cellStyle name="Normal 7 6 3 7 3" xfId="28100"/>
    <cellStyle name="Normal 7 6 3 8" xfId="13423"/>
    <cellStyle name="Normal 7 6 3 8 2" xfId="38298"/>
    <cellStyle name="Normal 7 6 3 9" xfId="25857"/>
    <cellStyle name="Normal 7 6 4" xfId="1972"/>
    <cellStyle name="Normal 7 6 4 2" xfId="4710"/>
    <cellStyle name="Normal 7 6 4 2 2" xfId="9728"/>
    <cellStyle name="Normal 7 6 4 2 2 2" xfId="22171"/>
    <cellStyle name="Normal 7 6 4 2 2 2 2" xfId="47046"/>
    <cellStyle name="Normal 7 6 4 2 2 3" xfId="34613"/>
    <cellStyle name="Normal 7 6 4 2 3" xfId="17164"/>
    <cellStyle name="Normal 7 6 4 2 3 2" xfId="42039"/>
    <cellStyle name="Normal 7 6 4 2 4" xfId="29606"/>
    <cellStyle name="Normal 7 6 4 3" xfId="6118"/>
    <cellStyle name="Normal 7 6 4 3 2" xfId="11133"/>
    <cellStyle name="Normal 7 6 4 3 2 2" xfId="23576"/>
    <cellStyle name="Normal 7 6 4 3 2 2 2" xfId="48451"/>
    <cellStyle name="Normal 7 6 4 3 2 3" xfId="36018"/>
    <cellStyle name="Normal 7 6 4 3 3" xfId="18569"/>
    <cellStyle name="Normal 7 6 4 3 3 2" xfId="43444"/>
    <cellStyle name="Normal 7 6 4 3 4" xfId="31011"/>
    <cellStyle name="Normal 7 6 4 4" xfId="8844"/>
    <cellStyle name="Normal 7 6 4 4 2" xfId="21288"/>
    <cellStyle name="Normal 7 6 4 4 2 2" xfId="46163"/>
    <cellStyle name="Normal 7 6 4 4 3" xfId="33730"/>
    <cellStyle name="Normal 7 6 4 5" xfId="12587"/>
    <cellStyle name="Normal 7 6 4 5 2" xfId="25021"/>
    <cellStyle name="Normal 7 6 4 5 2 2" xfId="49896"/>
    <cellStyle name="Normal 7 6 4 5 3" xfId="37463"/>
    <cellStyle name="Normal 7 6 4 6" xfId="7321"/>
    <cellStyle name="Normal 7 6 4 6 2" xfId="19770"/>
    <cellStyle name="Normal 7 6 4 6 2 2" xfId="44645"/>
    <cellStyle name="Normal 7 6 4 6 3" xfId="32212"/>
    <cellStyle name="Normal 7 6 4 7" xfId="3775"/>
    <cellStyle name="Normal 7 6 4 7 2" xfId="16281"/>
    <cellStyle name="Normal 7 6 4 7 2 2" xfId="41156"/>
    <cellStyle name="Normal 7 6 4 7 3" xfId="28715"/>
    <cellStyle name="Normal 7 6 4 8" xfId="14772"/>
    <cellStyle name="Normal 7 6 4 8 2" xfId="39647"/>
    <cellStyle name="Normal 7 6 4 9" xfId="27206"/>
    <cellStyle name="Normal 7 6 5" xfId="2172"/>
    <cellStyle name="Normal 7 6 5 2" xfId="4805"/>
    <cellStyle name="Normal 7 6 5 2 2" xfId="9822"/>
    <cellStyle name="Normal 7 6 5 2 2 2" xfId="22265"/>
    <cellStyle name="Normal 7 6 5 2 2 2 2" xfId="47140"/>
    <cellStyle name="Normal 7 6 5 2 2 3" xfId="34707"/>
    <cellStyle name="Normal 7 6 5 2 3" xfId="17258"/>
    <cellStyle name="Normal 7 6 5 2 3 2" xfId="42133"/>
    <cellStyle name="Normal 7 6 5 2 4" xfId="29700"/>
    <cellStyle name="Normal 7 6 5 3" xfId="6203"/>
    <cellStyle name="Normal 7 6 5 3 2" xfId="11218"/>
    <cellStyle name="Normal 7 6 5 3 2 2" xfId="23661"/>
    <cellStyle name="Normal 7 6 5 3 2 2 2" xfId="48536"/>
    <cellStyle name="Normal 7 6 5 3 2 3" xfId="36103"/>
    <cellStyle name="Normal 7 6 5 3 3" xfId="18654"/>
    <cellStyle name="Normal 7 6 5 3 3 2" xfId="43529"/>
    <cellStyle name="Normal 7 6 5 3 4" xfId="31096"/>
    <cellStyle name="Normal 7 6 5 4" xfId="8115"/>
    <cellStyle name="Normal 7 6 5 4 2" xfId="20561"/>
    <cellStyle name="Normal 7 6 5 4 2 2" xfId="45436"/>
    <cellStyle name="Normal 7 6 5 4 3" xfId="33003"/>
    <cellStyle name="Normal 7 6 5 5" xfId="12672"/>
    <cellStyle name="Normal 7 6 5 5 2" xfId="25106"/>
    <cellStyle name="Normal 7 6 5 5 2 2" xfId="49981"/>
    <cellStyle name="Normal 7 6 5 5 3" xfId="37548"/>
    <cellStyle name="Normal 7 6 5 6" xfId="7416"/>
    <cellStyle name="Normal 7 6 5 6 2" xfId="19864"/>
    <cellStyle name="Normal 7 6 5 6 2 2" xfId="44739"/>
    <cellStyle name="Normal 7 6 5 6 3" xfId="32306"/>
    <cellStyle name="Normal 7 6 5 7" xfId="3045"/>
    <cellStyle name="Normal 7 6 5 7 2" xfId="15554"/>
    <cellStyle name="Normal 7 6 5 7 2 2" xfId="40429"/>
    <cellStyle name="Normal 7 6 5 7 3" xfId="27988"/>
    <cellStyle name="Normal 7 6 5 8" xfId="14857"/>
    <cellStyle name="Normal 7 6 5 8 2" xfId="39732"/>
    <cellStyle name="Normal 7 6 5 9" xfId="27291"/>
    <cellStyle name="Normal 7 6 6" xfId="1014"/>
    <cellStyle name="Normal 7 6 6 2" xfId="9001"/>
    <cellStyle name="Normal 7 6 6 2 2" xfId="21444"/>
    <cellStyle name="Normal 7 6 6 2 2 2" xfId="46319"/>
    <cellStyle name="Normal 7 6 6 2 3" xfId="33886"/>
    <cellStyle name="Normal 7 6 6 3" xfId="3983"/>
    <cellStyle name="Normal 7 6 6 3 2" xfId="16437"/>
    <cellStyle name="Normal 7 6 6 3 2 2" xfId="41312"/>
    <cellStyle name="Normal 7 6 6 3 3" xfId="28879"/>
    <cellStyle name="Normal 7 6 6 4" xfId="13814"/>
    <cellStyle name="Normal 7 6 6 4 2" xfId="38689"/>
    <cellStyle name="Normal 7 6 6 5" xfId="26248"/>
    <cellStyle name="Normal 7 6 7" xfId="5159"/>
    <cellStyle name="Normal 7 6 7 2" xfId="10175"/>
    <cellStyle name="Normal 7 6 7 2 2" xfId="22618"/>
    <cellStyle name="Normal 7 6 7 2 2 2" xfId="47493"/>
    <cellStyle name="Normal 7 6 7 2 3" xfId="35060"/>
    <cellStyle name="Normal 7 6 7 3" xfId="17611"/>
    <cellStyle name="Normal 7 6 7 3 2" xfId="42486"/>
    <cellStyle name="Normal 7 6 7 4" xfId="30053"/>
    <cellStyle name="Normal 7 6 8" xfId="7736"/>
    <cellStyle name="Normal 7 6 8 2" xfId="20182"/>
    <cellStyle name="Normal 7 6 8 2 2" xfId="45057"/>
    <cellStyle name="Normal 7 6 8 3" xfId="32624"/>
    <cellStyle name="Normal 7 6 9" xfId="11629"/>
    <cellStyle name="Normal 7 6 9 2" xfId="24063"/>
    <cellStyle name="Normal 7 6 9 2 2" xfId="48938"/>
    <cellStyle name="Normal 7 6 9 3" xfId="36505"/>
    <cellStyle name="Normal 7 6_Degree data" xfId="2598"/>
    <cellStyle name="Normal 7 7" xfId="524"/>
    <cellStyle name="Normal 7 7 10" xfId="2918"/>
    <cellStyle name="Normal 7 7 10 2" xfId="15436"/>
    <cellStyle name="Normal 7 7 10 2 2" xfId="40311"/>
    <cellStyle name="Normal 7 7 10 3" xfId="27870"/>
    <cellStyle name="Normal 7 7 11" xfId="13337"/>
    <cellStyle name="Normal 7 7 11 2" xfId="38212"/>
    <cellStyle name="Normal 7 7 12" xfId="25771"/>
    <cellStyle name="Normal 7 7 2" xfId="883"/>
    <cellStyle name="Normal 7 7 2 2" xfId="1626"/>
    <cellStyle name="Normal 7 7 2 2 2" xfId="9374"/>
    <cellStyle name="Normal 7 7 2 2 2 2" xfId="21817"/>
    <cellStyle name="Normal 7 7 2 2 2 2 2" xfId="46692"/>
    <cellStyle name="Normal 7 7 2 2 2 3" xfId="34259"/>
    <cellStyle name="Normal 7 7 2 2 3" xfId="4356"/>
    <cellStyle name="Normal 7 7 2 2 3 2" xfId="16810"/>
    <cellStyle name="Normal 7 7 2 2 3 2 2" xfId="41685"/>
    <cellStyle name="Normal 7 7 2 2 3 3" xfId="29252"/>
    <cellStyle name="Normal 7 7 2 2 4" xfId="14426"/>
    <cellStyle name="Normal 7 7 2 2 4 2" xfId="39301"/>
    <cellStyle name="Normal 7 7 2 2 5" xfId="26860"/>
    <cellStyle name="Normal 7 7 2 3" xfId="5772"/>
    <cellStyle name="Normal 7 7 2 3 2" xfId="10787"/>
    <cellStyle name="Normal 7 7 2 3 2 2" xfId="23230"/>
    <cellStyle name="Normal 7 7 2 3 2 2 2" xfId="48105"/>
    <cellStyle name="Normal 7 7 2 3 2 3" xfId="35672"/>
    <cellStyle name="Normal 7 7 2 3 3" xfId="18223"/>
    <cellStyle name="Normal 7 7 2 3 3 2" xfId="43098"/>
    <cellStyle name="Normal 7 7 2 3 4" xfId="30665"/>
    <cellStyle name="Normal 7 7 2 4" xfId="8490"/>
    <cellStyle name="Normal 7 7 2 4 2" xfId="20934"/>
    <cellStyle name="Normal 7 7 2 4 2 2" xfId="45809"/>
    <cellStyle name="Normal 7 7 2 4 3" xfId="33376"/>
    <cellStyle name="Normal 7 7 2 5" xfId="12241"/>
    <cellStyle name="Normal 7 7 2 5 2" xfId="24675"/>
    <cellStyle name="Normal 7 7 2 5 2 2" xfId="49550"/>
    <cellStyle name="Normal 7 7 2 5 3" xfId="37117"/>
    <cellStyle name="Normal 7 7 2 6" xfId="6967"/>
    <cellStyle name="Normal 7 7 2 6 2" xfId="19416"/>
    <cellStyle name="Normal 7 7 2 6 2 2" xfId="44291"/>
    <cellStyle name="Normal 7 7 2 6 3" xfId="31858"/>
    <cellStyle name="Normal 7 7 2 7" xfId="3421"/>
    <cellStyle name="Normal 7 7 2 7 2" xfId="15927"/>
    <cellStyle name="Normal 7 7 2 7 2 2" xfId="40802"/>
    <cellStyle name="Normal 7 7 2 7 3" xfId="28361"/>
    <cellStyle name="Normal 7 7 2 8" xfId="13684"/>
    <cellStyle name="Normal 7 7 2 8 2" xfId="38559"/>
    <cellStyle name="Normal 7 7 2 9" xfId="26118"/>
    <cellStyle name="Normal 7 7 3" xfId="1974"/>
    <cellStyle name="Normal 7 7 3 2" xfId="4712"/>
    <cellStyle name="Normal 7 7 3 2 2" xfId="9730"/>
    <cellStyle name="Normal 7 7 3 2 2 2" xfId="22173"/>
    <cellStyle name="Normal 7 7 3 2 2 2 2" xfId="47048"/>
    <cellStyle name="Normal 7 7 3 2 2 3" xfId="34615"/>
    <cellStyle name="Normal 7 7 3 2 3" xfId="17166"/>
    <cellStyle name="Normal 7 7 3 2 3 2" xfId="42041"/>
    <cellStyle name="Normal 7 7 3 2 4" xfId="29608"/>
    <cellStyle name="Normal 7 7 3 3" xfId="6120"/>
    <cellStyle name="Normal 7 7 3 3 2" xfId="11135"/>
    <cellStyle name="Normal 7 7 3 3 2 2" xfId="23578"/>
    <cellStyle name="Normal 7 7 3 3 2 2 2" xfId="48453"/>
    <cellStyle name="Normal 7 7 3 3 2 3" xfId="36020"/>
    <cellStyle name="Normal 7 7 3 3 3" xfId="18571"/>
    <cellStyle name="Normal 7 7 3 3 3 2" xfId="43446"/>
    <cellStyle name="Normal 7 7 3 3 4" xfId="31013"/>
    <cellStyle name="Normal 7 7 3 4" xfId="8846"/>
    <cellStyle name="Normal 7 7 3 4 2" xfId="21290"/>
    <cellStyle name="Normal 7 7 3 4 2 2" xfId="46165"/>
    <cellStyle name="Normal 7 7 3 4 3" xfId="33732"/>
    <cellStyle name="Normal 7 7 3 5" xfId="12589"/>
    <cellStyle name="Normal 7 7 3 5 2" xfId="25023"/>
    <cellStyle name="Normal 7 7 3 5 2 2" xfId="49898"/>
    <cellStyle name="Normal 7 7 3 5 3" xfId="37465"/>
    <cellStyle name="Normal 7 7 3 6" xfId="7323"/>
    <cellStyle name="Normal 7 7 3 6 2" xfId="19772"/>
    <cellStyle name="Normal 7 7 3 6 2 2" xfId="44647"/>
    <cellStyle name="Normal 7 7 3 6 3" xfId="32214"/>
    <cellStyle name="Normal 7 7 3 7" xfId="3777"/>
    <cellStyle name="Normal 7 7 3 7 2" xfId="16283"/>
    <cellStyle name="Normal 7 7 3 7 2 2" xfId="41158"/>
    <cellStyle name="Normal 7 7 3 7 3" xfId="28717"/>
    <cellStyle name="Normal 7 7 3 8" xfId="14774"/>
    <cellStyle name="Normal 7 7 3 8 2" xfId="39649"/>
    <cellStyle name="Normal 7 7 3 9" xfId="27208"/>
    <cellStyle name="Normal 7 7 4" xfId="2442"/>
    <cellStyle name="Normal 7 7 4 2" xfId="5066"/>
    <cellStyle name="Normal 7 7 4 2 2" xfId="10083"/>
    <cellStyle name="Normal 7 7 4 2 2 2" xfId="22526"/>
    <cellStyle name="Normal 7 7 4 2 2 2 2" xfId="47401"/>
    <cellStyle name="Normal 7 7 4 2 2 3" xfId="34968"/>
    <cellStyle name="Normal 7 7 4 2 3" xfId="17519"/>
    <cellStyle name="Normal 7 7 4 2 3 2" xfId="42394"/>
    <cellStyle name="Normal 7 7 4 2 4" xfId="29961"/>
    <cellStyle name="Normal 7 7 4 3" xfId="6464"/>
    <cellStyle name="Normal 7 7 4 3 2" xfId="11479"/>
    <cellStyle name="Normal 7 7 4 3 2 2" xfId="23922"/>
    <cellStyle name="Normal 7 7 4 3 2 2 2" xfId="48797"/>
    <cellStyle name="Normal 7 7 4 3 2 3" xfId="36364"/>
    <cellStyle name="Normal 7 7 4 3 3" xfId="18915"/>
    <cellStyle name="Normal 7 7 4 3 3 2" xfId="43790"/>
    <cellStyle name="Normal 7 7 4 3 4" xfId="31357"/>
    <cellStyle name="Normal 7 7 4 4" xfId="8171"/>
    <cellStyle name="Normal 7 7 4 4 2" xfId="20617"/>
    <cellStyle name="Normal 7 7 4 4 2 2" xfId="45492"/>
    <cellStyle name="Normal 7 7 4 4 3" xfId="33059"/>
    <cellStyle name="Normal 7 7 4 5" xfId="12933"/>
    <cellStyle name="Normal 7 7 4 5 2" xfId="25367"/>
    <cellStyle name="Normal 7 7 4 5 2 2" xfId="50242"/>
    <cellStyle name="Normal 7 7 4 5 3" xfId="37809"/>
    <cellStyle name="Normal 7 7 4 6" xfId="7677"/>
    <cellStyle name="Normal 7 7 4 6 2" xfId="20125"/>
    <cellStyle name="Normal 7 7 4 6 2 2" xfId="45000"/>
    <cellStyle name="Normal 7 7 4 6 3" xfId="32567"/>
    <cellStyle name="Normal 7 7 4 7" xfId="3101"/>
    <cellStyle name="Normal 7 7 4 7 2" xfId="15610"/>
    <cellStyle name="Normal 7 7 4 7 2 2" xfId="40485"/>
    <cellStyle name="Normal 7 7 4 7 3" xfId="28044"/>
    <cellStyle name="Normal 7 7 4 8" xfId="15118"/>
    <cellStyle name="Normal 7 7 4 8 2" xfId="39993"/>
    <cellStyle name="Normal 7 7 4 9" xfId="27552"/>
    <cellStyle name="Normal 7 7 5" xfId="1275"/>
    <cellStyle name="Normal 7 7 5 2" xfId="9057"/>
    <cellStyle name="Normal 7 7 5 2 2" xfId="21500"/>
    <cellStyle name="Normal 7 7 5 2 2 2" xfId="46375"/>
    <cellStyle name="Normal 7 7 5 2 3" xfId="33942"/>
    <cellStyle name="Normal 7 7 5 3" xfId="4039"/>
    <cellStyle name="Normal 7 7 5 3 2" xfId="16493"/>
    <cellStyle name="Normal 7 7 5 3 2 2" xfId="41368"/>
    <cellStyle name="Normal 7 7 5 3 3" xfId="28935"/>
    <cellStyle name="Normal 7 7 5 4" xfId="14075"/>
    <cellStyle name="Normal 7 7 5 4 2" xfId="38950"/>
    <cellStyle name="Normal 7 7 5 5" xfId="26509"/>
    <cellStyle name="Normal 7 7 6" xfId="5420"/>
    <cellStyle name="Normal 7 7 6 2" xfId="10436"/>
    <cellStyle name="Normal 7 7 6 2 2" xfId="22879"/>
    <cellStyle name="Normal 7 7 6 2 2 2" xfId="47754"/>
    <cellStyle name="Normal 7 7 6 2 3" xfId="35321"/>
    <cellStyle name="Normal 7 7 6 3" xfId="17872"/>
    <cellStyle name="Normal 7 7 6 3 2" xfId="42747"/>
    <cellStyle name="Normal 7 7 6 4" xfId="30314"/>
    <cellStyle name="Normal 7 7 7" xfId="7997"/>
    <cellStyle name="Normal 7 7 7 2" xfId="20443"/>
    <cellStyle name="Normal 7 7 7 2 2" xfId="45318"/>
    <cellStyle name="Normal 7 7 7 3" xfId="32885"/>
    <cellStyle name="Normal 7 7 8" xfId="11890"/>
    <cellStyle name="Normal 7 7 8 2" xfId="24324"/>
    <cellStyle name="Normal 7 7 8 2 2" xfId="49199"/>
    <cellStyle name="Normal 7 7 8 3" xfId="36766"/>
    <cellStyle name="Normal 7 7 9" xfId="6650"/>
    <cellStyle name="Normal 7 7 9 2" xfId="19099"/>
    <cellStyle name="Normal 7 7 9 2 2" xfId="43974"/>
    <cellStyle name="Normal 7 7 9 3" xfId="31541"/>
    <cellStyle name="Normal 7 7_Degree data" xfId="2600"/>
    <cellStyle name="Normal 7 8" xfId="360"/>
    <cellStyle name="Normal 7 8 10" xfId="13176"/>
    <cellStyle name="Normal 7 8 10 2" xfId="38051"/>
    <cellStyle name="Normal 7 8 11" xfId="25610"/>
    <cellStyle name="Normal 7 8 2" xfId="720"/>
    <cellStyle name="Normal 7 8 2 2" xfId="1627"/>
    <cellStyle name="Normal 7 8 2 2 2" xfId="9731"/>
    <cellStyle name="Normal 7 8 2 2 2 2" xfId="22174"/>
    <cellStyle name="Normal 7 8 2 2 2 2 2" xfId="47049"/>
    <cellStyle name="Normal 7 8 2 2 2 3" xfId="34616"/>
    <cellStyle name="Normal 7 8 2 2 3" xfId="4713"/>
    <cellStyle name="Normal 7 8 2 2 3 2" xfId="17167"/>
    <cellStyle name="Normal 7 8 2 2 3 2 2" xfId="42042"/>
    <cellStyle name="Normal 7 8 2 2 3 3" xfId="29609"/>
    <cellStyle name="Normal 7 8 2 2 4" xfId="14427"/>
    <cellStyle name="Normal 7 8 2 2 4 2" xfId="39302"/>
    <cellStyle name="Normal 7 8 2 2 5" xfId="26861"/>
    <cellStyle name="Normal 7 8 2 3" xfId="5773"/>
    <cellStyle name="Normal 7 8 2 3 2" xfId="10788"/>
    <cellStyle name="Normal 7 8 2 3 2 2" xfId="23231"/>
    <cellStyle name="Normal 7 8 2 3 2 2 2" xfId="48106"/>
    <cellStyle name="Normal 7 8 2 3 2 3" xfId="35673"/>
    <cellStyle name="Normal 7 8 2 3 3" xfId="18224"/>
    <cellStyle name="Normal 7 8 2 3 3 2" xfId="43099"/>
    <cellStyle name="Normal 7 8 2 3 4" xfId="30666"/>
    <cellStyle name="Normal 7 8 2 4" xfId="8847"/>
    <cellStyle name="Normal 7 8 2 4 2" xfId="21291"/>
    <cellStyle name="Normal 7 8 2 4 2 2" xfId="46166"/>
    <cellStyle name="Normal 7 8 2 4 3" xfId="33733"/>
    <cellStyle name="Normal 7 8 2 5" xfId="12242"/>
    <cellStyle name="Normal 7 8 2 5 2" xfId="24676"/>
    <cellStyle name="Normal 7 8 2 5 2 2" xfId="49551"/>
    <cellStyle name="Normal 7 8 2 5 3" xfId="37118"/>
    <cellStyle name="Normal 7 8 2 6" xfId="7324"/>
    <cellStyle name="Normal 7 8 2 6 2" xfId="19773"/>
    <cellStyle name="Normal 7 8 2 6 2 2" xfId="44648"/>
    <cellStyle name="Normal 7 8 2 6 3" xfId="32215"/>
    <cellStyle name="Normal 7 8 2 7" xfId="3778"/>
    <cellStyle name="Normal 7 8 2 7 2" xfId="16284"/>
    <cellStyle name="Normal 7 8 2 7 2 2" xfId="41159"/>
    <cellStyle name="Normal 7 8 2 7 3" xfId="28718"/>
    <cellStyle name="Normal 7 8 2 8" xfId="13523"/>
    <cellStyle name="Normal 7 8 2 8 2" xfId="38398"/>
    <cellStyle name="Normal 7 8 2 9" xfId="25957"/>
    <cellStyle name="Normal 7 8 3" xfId="1975"/>
    <cellStyle name="Normal 7 8 3 2" xfId="4905"/>
    <cellStyle name="Normal 7 8 3 2 2" xfId="9922"/>
    <cellStyle name="Normal 7 8 3 2 2 2" xfId="22365"/>
    <cellStyle name="Normal 7 8 3 2 2 2 2" xfId="47240"/>
    <cellStyle name="Normal 7 8 3 2 2 3" xfId="34807"/>
    <cellStyle name="Normal 7 8 3 2 3" xfId="17358"/>
    <cellStyle name="Normal 7 8 3 2 3 2" xfId="42233"/>
    <cellStyle name="Normal 7 8 3 2 4" xfId="29800"/>
    <cellStyle name="Normal 7 8 3 3" xfId="6121"/>
    <cellStyle name="Normal 7 8 3 3 2" xfId="11136"/>
    <cellStyle name="Normal 7 8 3 3 2 2" xfId="23579"/>
    <cellStyle name="Normal 7 8 3 3 2 2 2" xfId="48454"/>
    <cellStyle name="Normal 7 8 3 3 2 3" xfId="36021"/>
    <cellStyle name="Normal 7 8 3 3 3" xfId="18572"/>
    <cellStyle name="Normal 7 8 3 3 3 2" xfId="43447"/>
    <cellStyle name="Normal 7 8 3 3 4" xfId="31014"/>
    <cellStyle name="Normal 7 8 3 4" xfId="8329"/>
    <cellStyle name="Normal 7 8 3 4 2" xfId="20773"/>
    <cellStyle name="Normal 7 8 3 4 2 2" xfId="45648"/>
    <cellStyle name="Normal 7 8 3 4 3" xfId="33215"/>
    <cellStyle name="Normal 7 8 3 5" xfId="12590"/>
    <cellStyle name="Normal 7 8 3 5 2" xfId="25024"/>
    <cellStyle name="Normal 7 8 3 5 2 2" xfId="49899"/>
    <cellStyle name="Normal 7 8 3 5 3" xfId="37466"/>
    <cellStyle name="Normal 7 8 3 6" xfId="7516"/>
    <cellStyle name="Normal 7 8 3 6 2" xfId="19964"/>
    <cellStyle name="Normal 7 8 3 6 2 2" xfId="44839"/>
    <cellStyle name="Normal 7 8 3 6 3" xfId="32406"/>
    <cellStyle name="Normal 7 8 3 7" xfId="3260"/>
    <cellStyle name="Normal 7 8 3 7 2" xfId="15766"/>
    <cellStyle name="Normal 7 8 3 7 2 2" xfId="40641"/>
    <cellStyle name="Normal 7 8 3 7 3" xfId="28200"/>
    <cellStyle name="Normal 7 8 3 8" xfId="14775"/>
    <cellStyle name="Normal 7 8 3 8 2" xfId="39650"/>
    <cellStyle name="Normal 7 8 3 9" xfId="27209"/>
    <cellStyle name="Normal 7 8 4" xfId="2278"/>
    <cellStyle name="Normal 7 8 4 2" xfId="6303"/>
    <cellStyle name="Normal 7 8 4 2 2" xfId="11318"/>
    <cellStyle name="Normal 7 8 4 2 2 2" xfId="23761"/>
    <cellStyle name="Normal 7 8 4 2 2 2 2" xfId="48636"/>
    <cellStyle name="Normal 7 8 4 2 2 3" xfId="36203"/>
    <cellStyle name="Normal 7 8 4 2 3" xfId="18754"/>
    <cellStyle name="Normal 7 8 4 2 3 2" xfId="43629"/>
    <cellStyle name="Normal 7 8 4 2 4" xfId="31196"/>
    <cellStyle name="Normal 7 8 4 3" xfId="12772"/>
    <cellStyle name="Normal 7 8 4 3 2" xfId="25206"/>
    <cellStyle name="Normal 7 8 4 3 2 2" xfId="50081"/>
    <cellStyle name="Normal 7 8 4 3 3" xfId="37648"/>
    <cellStyle name="Normal 7 8 4 4" xfId="9213"/>
    <cellStyle name="Normal 7 8 4 4 2" xfId="21656"/>
    <cellStyle name="Normal 7 8 4 4 2 2" xfId="46531"/>
    <cellStyle name="Normal 7 8 4 4 3" xfId="34098"/>
    <cellStyle name="Normal 7 8 4 5" xfId="4195"/>
    <cellStyle name="Normal 7 8 4 5 2" xfId="16649"/>
    <cellStyle name="Normal 7 8 4 5 2 2" xfId="41524"/>
    <cellStyle name="Normal 7 8 4 5 3" xfId="29091"/>
    <cellStyle name="Normal 7 8 4 6" xfId="14957"/>
    <cellStyle name="Normal 7 8 4 6 2" xfId="39832"/>
    <cellStyle name="Normal 7 8 4 7" xfId="27391"/>
    <cellStyle name="Normal 7 8 5" xfId="1114"/>
    <cellStyle name="Normal 7 8 5 2" xfId="10275"/>
    <cellStyle name="Normal 7 8 5 2 2" xfId="22718"/>
    <cellStyle name="Normal 7 8 5 2 2 2" xfId="47593"/>
    <cellStyle name="Normal 7 8 5 2 3" xfId="35160"/>
    <cellStyle name="Normal 7 8 5 3" xfId="5259"/>
    <cellStyle name="Normal 7 8 5 3 2" xfId="17711"/>
    <cellStyle name="Normal 7 8 5 3 2 2" xfId="42586"/>
    <cellStyle name="Normal 7 8 5 3 3" xfId="30153"/>
    <cellStyle name="Normal 7 8 5 4" xfId="13914"/>
    <cellStyle name="Normal 7 8 5 4 2" xfId="38789"/>
    <cellStyle name="Normal 7 8 5 5" xfId="26348"/>
    <cellStyle name="Normal 7 8 6" xfId="7836"/>
    <cellStyle name="Normal 7 8 6 2" xfId="20282"/>
    <cellStyle name="Normal 7 8 6 2 2" xfId="45157"/>
    <cellStyle name="Normal 7 8 6 3" xfId="32724"/>
    <cellStyle name="Normal 7 8 7" xfId="11729"/>
    <cellStyle name="Normal 7 8 7 2" xfId="24163"/>
    <cellStyle name="Normal 7 8 7 2 2" xfId="49038"/>
    <cellStyle name="Normal 7 8 7 3" xfId="36605"/>
    <cellStyle name="Normal 7 8 8" xfId="6806"/>
    <cellStyle name="Normal 7 8 8 2" xfId="19255"/>
    <cellStyle name="Normal 7 8 8 2 2" xfId="44130"/>
    <cellStyle name="Normal 7 8 8 3" xfId="31697"/>
    <cellStyle name="Normal 7 8 9" xfId="2757"/>
    <cellStyle name="Normal 7 8 9 2" xfId="15275"/>
    <cellStyle name="Normal 7 8 9 2 2" xfId="40150"/>
    <cellStyle name="Normal 7 8 9 3" xfId="27709"/>
    <cellStyle name="Normal 7 8_Degree data" xfId="2601"/>
    <cellStyle name="Normal 7 9" xfId="207"/>
    <cellStyle name="Normal 7 9 10" xfId="13037"/>
    <cellStyle name="Normal 7 9 10 2" xfId="37912"/>
    <cellStyle name="Normal 7 9 11" xfId="25471"/>
    <cellStyle name="Normal 7 9 2" xfId="574"/>
    <cellStyle name="Normal 7 9 2 2" xfId="1628"/>
    <cellStyle name="Normal 7 9 2 2 2" xfId="9732"/>
    <cellStyle name="Normal 7 9 2 2 2 2" xfId="22175"/>
    <cellStyle name="Normal 7 9 2 2 2 2 2" xfId="47050"/>
    <cellStyle name="Normal 7 9 2 2 2 3" xfId="34617"/>
    <cellStyle name="Normal 7 9 2 2 3" xfId="4714"/>
    <cellStyle name="Normal 7 9 2 2 3 2" xfId="17168"/>
    <cellStyle name="Normal 7 9 2 2 3 2 2" xfId="42043"/>
    <cellStyle name="Normal 7 9 2 2 3 3" xfId="29610"/>
    <cellStyle name="Normal 7 9 2 2 4" xfId="14428"/>
    <cellStyle name="Normal 7 9 2 2 4 2" xfId="39303"/>
    <cellStyle name="Normal 7 9 2 2 5" xfId="26862"/>
    <cellStyle name="Normal 7 9 2 3" xfId="5774"/>
    <cellStyle name="Normal 7 9 2 3 2" xfId="10789"/>
    <cellStyle name="Normal 7 9 2 3 2 2" xfId="23232"/>
    <cellStyle name="Normal 7 9 2 3 2 2 2" xfId="48107"/>
    <cellStyle name="Normal 7 9 2 3 2 3" xfId="35674"/>
    <cellStyle name="Normal 7 9 2 3 3" xfId="18225"/>
    <cellStyle name="Normal 7 9 2 3 3 2" xfId="43100"/>
    <cellStyle name="Normal 7 9 2 3 4" xfId="30667"/>
    <cellStyle name="Normal 7 9 2 4" xfId="8848"/>
    <cellStyle name="Normal 7 9 2 4 2" xfId="21292"/>
    <cellStyle name="Normal 7 9 2 4 2 2" xfId="46167"/>
    <cellStyle name="Normal 7 9 2 4 3" xfId="33734"/>
    <cellStyle name="Normal 7 9 2 5" xfId="12243"/>
    <cellStyle name="Normal 7 9 2 5 2" xfId="24677"/>
    <cellStyle name="Normal 7 9 2 5 2 2" xfId="49552"/>
    <cellStyle name="Normal 7 9 2 5 3" xfId="37119"/>
    <cellStyle name="Normal 7 9 2 6" xfId="7325"/>
    <cellStyle name="Normal 7 9 2 6 2" xfId="19774"/>
    <cellStyle name="Normal 7 9 2 6 2 2" xfId="44649"/>
    <cellStyle name="Normal 7 9 2 6 3" xfId="32216"/>
    <cellStyle name="Normal 7 9 2 7" xfId="3779"/>
    <cellStyle name="Normal 7 9 2 7 2" xfId="16285"/>
    <cellStyle name="Normal 7 9 2 7 2 2" xfId="41160"/>
    <cellStyle name="Normal 7 9 2 7 3" xfId="28719"/>
    <cellStyle name="Normal 7 9 2 8" xfId="13384"/>
    <cellStyle name="Normal 7 9 2 8 2" xfId="38259"/>
    <cellStyle name="Normal 7 9 2 9" xfId="25818"/>
    <cellStyle name="Normal 7 9 3" xfId="1976"/>
    <cellStyle name="Normal 7 9 3 2" xfId="4766"/>
    <cellStyle name="Normal 7 9 3 2 2" xfId="9783"/>
    <cellStyle name="Normal 7 9 3 2 2 2" xfId="22226"/>
    <cellStyle name="Normal 7 9 3 2 2 2 2" xfId="47101"/>
    <cellStyle name="Normal 7 9 3 2 2 3" xfId="34668"/>
    <cellStyle name="Normal 7 9 3 2 3" xfId="17219"/>
    <cellStyle name="Normal 7 9 3 2 3 2" xfId="42094"/>
    <cellStyle name="Normal 7 9 3 2 4" xfId="29661"/>
    <cellStyle name="Normal 7 9 3 3" xfId="6122"/>
    <cellStyle name="Normal 7 9 3 3 2" xfId="11137"/>
    <cellStyle name="Normal 7 9 3 3 2 2" xfId="23580"/>
    <cellStyle name="Normal 7 9 3 3 2 2 2" xfId="48455"/>
    <cellStyle name="Normal 7 9 3 3 2 3" xfId="36022"/>
    <cellStyle name="Normal 7 9 3 3 3" xfId="18573"/>
    <cellStyle name="Normal 7 9 3 3 3 2" xfId="43448"/>
    <cellStyle name="Normal 7 9 3 3 4" xfId="31015"/>
    <cellStyle name="Normal 7 9 3 4" xfId="8890"/>
    <cellStyle name="Normal 7 9 3 4 2" xfId="21333"/>
    <cellStyle name="Normal 7 9 3 4 2 2" xfId="46208"/>
    <cellStyle name="Normal 7 9 3 4 3" xfId="33775"/>
    <cellStyle name="Normal 7 9 3 5" xfId="12591"/>
    <cellStyle name="Normal 7 9 3 5 2" xfId="25025"/>
    <cellStyle name="Normal 7 9 3 5 2 2" xfId="49900"/>
    <cellStyle name="Normal 7 9 3 5 3" xfId="37467"/>
    <cellStyle name="Normal 7 9 3 6" xfId="7377"/>
    <cellStyle name="Normal 7 9 3 6 2" xfId="19825"/>
    <cellStyle name="Normal 7 9 3 6 2 2" xfId="44700"/>
    <cellStyle name="Normal 7 9 3 6 3" xfId="32267"/>
    <cellStyle name="Normal 7 9 3 7" xfId="3872"/>
    <cellStyle name="Normal 7 9 3 7 2" xfId="16326"/>
    <cellStyle name="Normal 7 9 3 7 2 2" xfId="41201"/>
    <cellStyle name="Normal 7 9 3 7 3" xfId="28768"/>
    <cellStyle name="Normal 7 9 3 8" xfId="14776"/>
    <cellStyle name="Normal 7 9 3 8 2" xfId="39651"/>
    <cellStyle name="Normal 7 9 3 9" xfId="27210"/>
    <cellStyle name="Normal 7 9 4" xfId="2125"/>
    <cellStyle name="Normal 7 9 4 2" xfId="6164"/>
    <cellStyle name="Normal 7 9 4 2 2" xfId="11179"/>
    <cellStyle name="Normal 7 9 4 2 2 2" xfId="23622"/>
    <cellStyle name="Normal 7 9 4 2 2 2 2" xfId="48497"/>
    <cellStyle name="Normal 7 9 4 2 2 3" xfId="36064"/>
    <cellStyle name="Normal 7 9 4 2 3" xfId="18615"/>
    <cellStyle name="Normal 7 9 4 2 3 2" xfId="43490"/>
    <cellStyle name="Normal 7 9 4 2 4" xfId="31057"/>
    <cellStyle name="Normal 7 9 4 3" xfId="12633"/>
    <cellStyle name="Normal 7 9 4 3 2" xfId="25067"/>
    <cellStyle name="Normal 7 9 4 3 2 2" xfId="49942"/>
    <cellStyle name="Normal 7 9 4 3 3" xfId="37509"/>
    <cellStyle name="Normal 7 9 4 4" xfId="9074"/>
    <cellStyle name="Normal 7 9 4 4 2" xfId="21517"/>
    <cellStyle name="Normal 7 9 4 4 2 2" xfId="46392"/>
    <cellStyle name="Normal 7 9 4 4 3" xfId="33959"/>
    <cellStyle name="Normal 7 9 4 5" xfId="4056"/>
    <cellStyle name="Normal 7 9 4 5 2" xfId="16510"/>
    <cellStyle name="Normal 7 9 4 5 2 2" xfId="41385"/>
    <cellStyle name="Normal 7 9 4 5 3" xfId="28952"/>
    <cellStyle name="Normal 7 9 4 6" xfId="14818"/>
    <cellStyle name="Normal 7 9 4 6 2" xfId="39693"/>
    <cellStyle name="Normal 7 9 4 7" xfId="27252"/>
    <cellStyle name="Normal 7 9 5" xfId="975"/>
    <cellStyle name="Normal 7 9 5 2" xfId="10134"/>
    <cellStyle name="Normal 7 9 5 2 2" xfId="22577"/>
    <cellStyle name="Normal 7 9 5 2 2 2" xfId="47452"/>
    <cellStyle name="Normal 7 9 5 2 3" xfId="35019"/>
    <cellStyle name="Normal 7 9 5 3" xfId="5118"/>
    <cellStyle name="Normal 7 9 5 3 2" xfId="17570"/>
    <cellStyle name="Normal 7 9 5 3 2 2" xfId="42445"/>
    <cellStyle name="Normal 7 9 5 3 3" xfId="30012"/>
    <cellStyle name="Normal 7 9 5 4" xfId="13775"/>
    <cellStyle name="Normal 7 9 5 4 2" xfId="38650"/>
    <cellStyle name="Normal 7 9 5 5" xfId="26209"/>
    <cellStyle name="Normal 7 9 6" xfId="8190"/>
    <cellStyle name="Normal 7 9 6 2" xfId="20634"/>
    <cellStyle name="Normal 7 9 6 2 2" xfId="45509"/>
    <cellStyle name="Normal 7 9 6 3" xfId="33076"/>
    <cellStyle name="Normal 7 9 7" xfId="11590"/>
    <cellStyle name="Normal 7 9 7 2" xfId="24024"/>
    <cellStyle name="Normal 7 9 7 2 2" xfId="48899"/>
    <cellStyle name="Normal 7 9 7 3" xfId="36466"/>
    <cellStyle name="Normal 7 9 8" xfId="6667"/>
    <cellStyle name="Normal 7 9 8 2" xfId="19116"/>
    <cellStyle name="Normal 7 9 8 2 2" xfId="43991"/>
    <cellStyle name="Normal 7 9 8 3" xfId="31558"/>
    <cellStyle name="Normal 7 9 9" xfId="3121"/>
    <cellStyle name="Normal 7 9 9 2" xfId="15627"/>
    <cellStyle name="Normal 7 9 9 2 2" xfId="40502"/>
    <cellStyle name="Normal 7 9 9 3" xfId="28061"/>
    <cellStyle name="Normal 7 9_Degree data" xfId="2602"/>
    <cellStyle name="Normal 7_Degree data" xfId="2569"/>
    <cellStyle name="Normal 70" xfId="3109"/>
    <cellStyle name="Normal 70 2" xfId="3780"/>
    <cellStyle name="Normal 70 2 2" xfId="4715"/>
    <cellStyle name="Normal 70 2 2 2" xfId="9733"/>
    <cellStyle name="Normal 70 2 2 2 2" xfId="22176"/>
    <cellStyle name="Normal 70 2 2 2 2 2" xfId="47051"/>
    <cellStyle name="Normal 70 2 2 2 3" xfId="34618"/>
    <cellStyle name="Normal 70 2 2 3" xfId="17169"/>
    <cellStyle name="Normal 70 2 2 3 2" xfId="42044"/>
    <cellStyle name="Normal 70 2 2 4" xfId="29611"/>
    <cellStyle name="Normal 70 2 3" xfId="6480"/>
    <cellStyle name="Normal 70 2 3 2" xfId="11494"/>
    <cellStyle name="Normal 70 2 3 2 2" xfId="23937"/>
    <cellStyle name="Normal 70 2 3 2 2 2" xfId="48812"/>
    <cellStyle name="Normal 70 2 3 2 3" xfId="36379"/>
    <cellStyle name="Normal 70 2 3 3" xfId="18930"/>
    <cellStyle name="Normal 70 2 3 3 2" xfId="43805"/>
    <cellStyle name="Normal 70 2 3 4" xfId="31372"/>
    <cellStyle name="Normal 70 2 4" xfId="8849"/>
    <cellStyle name="Normal 70 2 4 2" xfId="21293"/>
    <cellStyle name="Normal 70 2 4 2 2" xfId="46168"/>
    <cellStyle name="Normal 70 2 4 3" xfId="33735"/>
    <cellStyle name="Normal 70 2 5" xfId="7326"/>
    <cellStyle name="Normal 70 2 5 2" xfId="19775"/>
    <cellStyle name="Normal 70 2 5 2 2" xfId="44650"/>
    <cellStyle name="Normal 70 2 5 3" xfId="32217"/>
    <cellStyle name="Normal 70 2 6" xfId="16286"/>
    <cellStyle name="Normal 70 2 6 2" xfId="41161"/>
    <cellStyle name="Normal 70 2 7" xfId="28720"/>
    <cellStyle name="Normal 70 3" xfId="8178"/>
    <cellStyle name="Normal 71" xfId="89"/>
    <cellStyle name="Normal 72" xfId="90"/>
    <cellStyle name="Normal 73" xfId="3110"/>
    <cellStyle name="Normal 73 2" xfId="3781"/>
    <cellStyle name="Normal 73 2 2" xfId="4716"/>
    <cellStyle name="Normal 73 2 2 2" xfId="9734"/>
    <cellStyle name="Normal 73 2 2 2 2" xfId="22177"/>
    <cellStyle name="Normal 73 2 2 2 2 2" xfId="47052"/>
    <cellStyle name="Normal 73 2 2 2 3" xfId="34619"/>
    <cellStyle name="Normal 73 2 2 3" xfId="17170"/>
    <cellStyle name="Normal 73 2 2 3 2" xfId="42045"/>
    <cellStyle name="Normal 73 2 2 4" xfId="29612"/>
    <cellStyle name="Normal 73 2 3" xfId="6478"/>
    <cellStyle name="Normal 73 2 3 2" xfId="11492"/>
    <cellStyle name="Normal 73 2 3 2 2" xfId="23935"/>
    <cellStyle name="Normal 73 2 3 2 2 2" xfId="48810"/>
    <cellStyle name="Normal 73 2 3 2 3" xfId="36377"/>
    <cellStyle name="Normal 73 2 3 3" xfId="18928"/>
    <cellStyle name="Normal 73 2 3 3 2" xfId="43803"/>
    <cellStyle name="Normal 73 2 3 4" xfId="31370"/>
    <cellStyle name="Normal 73 2 4" xfId="8850"/>
    <cellStyle name="Normal 73 2 4 2" xfId="21294"/>
    <cellStyle name="Normal 73 2 4 2 2" xfId="46169"/>
    <cellStyle name="Normal 73 2 4 3" xfId="33736"/>
    <cellStyle name="Normal 73 2 5" xfId="7327"/>
    <cellStyle name="Normal 73 2 5 2" xfId="19776"/>
    <cellStyle name="Normal 73 2 5 2 2" xfId="44651"/>
    <cellStyle name="Normal 73 2 5 3" xfId="32218"/>
    <cellStyle name="Normal 73 2 6" xfId="16287"/>
    <cellStyle name="Normal 73 2 6 2" xfId="41162"/>
    <cellStyle name="Normal 73 2 7" xfId="28721"/>
    <cellStyle name="Normal 73 3" xfId="8179"/>
    <cellStyle name="Normal 74" xfId="3782"/>
    <cellStyle name="Normal 74 2" xfId="4717"/>
    <cellStyle name="Normal 74 2 2" xfId="9735"/>
    <cellStyle name="Normal 74 2 2 2" xfId="22178"/>
    <cellStyle name="Normal 74 2 2 2 2" xfId="47053"/>
    <cellStyle name="Normal 74 2 2 3" xfId="34620"/>
    <cellStyle name="Normal 74 2 3" xfId="17171"/>
    <cellStyle name="Normal 74 2 3 2" xfId="42046"/>
    <cellStyle name="Normal 74 2 4" xfId="29613"/>
    <cellStyle name="Normal 74 3" xfId="6476"/>
    <cellStyle name="Normal 74 3 2" xfId="11491"/>
    <cellStyle name="Normal 74 3 2 2" xfId="23934"/>
    <cellStyle name="Normal 74 3 2 2 2" xfId="48809"/>
    <cellStyle name="Normal 74 3 2 3" xfId="36376"/>
    <cellStyle name="Normal 74 3 3" xfId="18927"/>
    <cellStyle name="Normal 74 3 3 2" xfId="43802"/>
    <cellStyle name="Normal 74 3 4" xfId="31369"/>
    <cellStyle name="Normal 74 4" xfId="8851"/>
    <cellStyle name="Normal 74 4 2" xfId="21295"/>
    <cellStyle name="Normal 74 4 2 2" xfId="46170"/>
    <cellStyle name="Normal 74 4 3" xfId="33737"/>
    <cellStyle name="Normal 74 5" xfId="7328"/>
    <cellStyle name="Normal 74 5 2" xfId="19777"/>
    <cellStyle name="Normal 74 5 2 2" xfId="44652"/>
    <cellStyle name="Normal 74 5 3" xfId="32219"/>
    <cellStyle name="Normal 74 6" xfId="16288"/>
    <cellStyle name="Normal 74 6 2" xfId="41163"/>
    <cellStyle name="Normal 74 7" xfId="28722"/>
    <cellStyle name="Normal 75" xfId="3783"/>
    <cellStyle name="Normal 75 2" xfId="4718"/>
    <cellStyle name="Normal 75 2 2" xfId="9736"/>
    <cellStyle name="Normal 75 2 2 2" xfId="22179"/>
    <cellStyle name="Normal 75 2 2 2 2" xfId="47054"/>
    <cellStyle name="Normal 75 2 2 3" xfId="34621"/>
    <cellStyle name="Normal 75 2 3" xfId="17172"/>
    <cellStyle name="Normal 75 2 3 2" xfId="42047"/>
    <cellStyle name="Normal 75 2 4" xfId="29614"/>
    <cellStyle name="Normal 75 3" xfId="6473"/>
    <cellStyle name="Normal 75 3 2" xfId="11488"/>
    <cellStyle name="Normal 75 3 2 2" xfId="23931"/>
    <cellStyle name="Normal 75 3 2 2 2" xfId="48806"/>
    <cellStyle name="Normal 75 3 2 3" xfId="36373"/>
    <cellStyle name="Normal 75 3 3" xfId="18924"/>
    <cellStyle name="Normal 75 3 3 2" xfId="43799"/>
    <cellStyle name="Normal 75 3 4" xfId="31366"/>
    <cellStyle name="Normal 75 4" xfId="8852"/>
    <cellStyle name="Normal 75 4 2" xfId="21296"/>
    <cellStyle name="Normal 75 4 2 2" xfId="46171"/>
    <cellStyle name="Normal 75 4 3" xfId="33738"/>
    <cellStyle name="Normal 75 5" xfId="7329"/>
    <cellStyle name="Normal 75 5 2" xfId="19778"/>
    <cellStyle name="Normal 75 5 2 2" xfId="44653"/>
    <cellStyle name="Normal 75 5 3" xfId="32220"/>
    <cellStyle name="Normal 75 6" xfId="16289"/>
    <cellStyle name="Normal 75 6 2" xfId="41164"/>
    <cellStyle name="Normal 75 7" xfId="28723"/>
    <cellStyle name="Normal 76" xfId="3784"/>
    <cellStyle name="Normal 76 2" xfId="4719"/>
    <cellStyle name="Normal 76 2 2" xfId="9737"/>
    <cellStyle name="Normal 76 2 2 2" xfId="22180"/>
    <cellStyle name="Normal 76 2 2 2 2" xfId="47055"/>
    <cellStyle name="Normal 76 2 2 3" xfId="34622"/>
    <cellStyle name="Normal 76 2 3" xfId="17173"/>
    <cellStyle name="Normal 76 2 3 2" xfId="42048"/>
    <cellStyle name="Normal 76 2 4" xfId="29615"/>
    <cellStyle name="Normal 76 3" xfId="6472"/>
    <cellStyle name="Normal 76 3 2" xfId="11487"/>
    <cellStyle name="Normal 76 3 2 2" xfId="23930"/>
    <cellStyle name="Normal 76 3 2 2 2" xfId="48805"/>
    <cellStyle name="Normal 76 3 2 3" xfId="36372"/>
    <cellStyle name="Normal 76 3 3" xfId="18923"/>
    <cellStyle name="Normal 76 3 3 2" xfId="43798"/>
    <cellStyle name="Normal 76 3 4" xfId="31365"/>
    <cellStyle name="Normal 76 4" xfId="8853"/>
    <cellStyle name="Normal 76 4 2" xfId="21297"/>
    <cellStyle name="Normal 76 4 2 2" xfId="46172"/>
    <cellStyle name="Normal 76 4 3" xfId="33739"/>
    <cellStyle name="Normal 76 5" xfId="7330"/>
    <cellStyle name="Normal 76 5 2" xfId="19779"/>
    <cellStyle name="Normal 76 5 2 2" xfId="44654"/>
    <cellStyle name="Normal 76 5 3" xfId="32221"/>
    <cellStyle name="Normal 76 6" xfId="16290"/>
    <cellStyle name="Normal 76 6 2" xfId="41165"/>
    <cellStyle name="Normal 76 7" xfId="28724"/>
    <cellStyle name="Normal 77" xfId="3429"/>
    <cellStyle name="Normal 77 2" xfId="4364"/>
    <cellStyle name="Normal 77 2 2" xfId="9382"/>
    <cellStyle name="Normal 77 2 2 2" xfId="21825"/>
    <cellStyle name="Normal 77 2 2 2 2" xfId="46700"/>
    <cellStyle name="Normal 77 2 2 3" xfId="34267"/>
    <cellStyle name="Normal 77 2 3" xfId="16818"/>
    <cellStyle name="Normal 77 2 3 2" xfId="41693"/>
    <cellStyle name="Normal 77 2 4" xfId="29260"/>
    <cellStyle name="Normal 77 3" xfId="6481"/>
    <cellStyle name="Normal 77 3 2" xfId="11495"/>
    <cellStyle name="Normal 77 3 2 2" xfId="23938"/>
    <cellStyle name="Normal 77 3 2 2 2" xfId="48813"/>
    <cellStyle name="Normal 77 3 2 3" xfId="36380"/>
    <cellStyle name="Normal 77 3 3" xfId="18931"/>
    <cellStyle name="Normal 77 3 3 2" xfId="43806"/>
    <cellStyle name="Normal 77 3 4" xfId="31373"/>
    <cellStyle name="Normal 77 4" xfId="8498"/>
    <cellStyle name="Normal 77 4 2" xfId="20942"/>
    <cellStyle name="Normal 77 4 2 2" xfId="45817"/>
    <cellStyle name="Normal 77 4 3" xfId="33384"/>
    <cellStyle name="Normal 77 5" xfId="6975"/>
    <cellStyle name="Normal 77 5 2" xfId="19424"/>
    <cellStyle name="Normal 77 5 2 2" xfId="44299"/>
    <cellStyle name="Normal 77 5 3" xfId="31866"/>
    <cellStyle name="Normal 77 6" xfId="15935"/>
    <cellStyle name="Normal 77 6 2" xfId="40810"/>
    <cellStyle name="Normal 77 7" xfId="28369"/>
    <cellStyle name="Normal 78" xfId="3785"/>
    <cellStyle name="Normal 78 2" xfId="4720"/>
    <cellStyle name="Normal 78 2 2" xfId="9738"/>
    <cellStyle name="Normal 78 2 2 2" xfId="22181"/>
    <cellStyle name="Normal 78 2 2 2 2" xfId="47056"/>
    <cellStyle name="Normal 78 2 2 3" xfId="34623"/>
    <cellStyle name="Normal 78 2 3" xfId="17174"/>
    <cellStyle name="Normal 78 2 3 2" xfId="42049"/>
    <cellStyle name="Normal 78 2 4" xfId="29616"/>
    <cellStyle name="Normal 78 3" xfId="5154"/>
    <cellStyle name="Normal 78 3 2" xfId="10170"/>
    <cellStyle name="Normal 78 3 2 2" xfId="22613"/>
    <cellStyle name="Normal 78 3 2 2 2" xfId="47488"/>
    <cellStyle name="Normal 78 3 2 3" xfId="35055"/>
    <cellStyle name="Normal 78 3 3" xfId="17606"/>
    <cellStyle name="Normal 78 3 3 2" xfId="42481"/>
    <cellStyle name="Normal 78 3 4" xfId="30048"/>
    <cellStyle name="Normal 78 4" xfId="8854"/>
    <cellStyle name="Normal 78 4 2" xfId="21298"/>
    <cellStyle name="Normal 78 4 2 2" xfId="46173"/>
    <cellStyle name="Normal 78 4 3" xfId="33740"/>
    <cellStyle name="Normal 78 5" xfId="7331"/>
    <cellStyle name="Normal 78 5 2" xfId="19780"/>
    <cellStyle name="Normal 78 5 2 2" xfId="44655"/>
    <cellStyle name="Normal 78 5 3" xfId="32222"/>
    <cellStyle name="Normal 78 6" xfId="16291"/>
    <cellStyle name="Normal 78 6 2" xfId="41166"/>
    <cellStyle name="Normal 78 7" xfId="28725"/>
    <cellStyle name="Normal 79" xfId="3430"/>
    <cellStyle name="Normal 79 2" xfId="4365"/>
    <cellStyle name="Normal 79 2 2" xfId="9383"/>
    <cellStyle name="Normal 79 2 2 2" xfId="21826"/>
    <cellStyle name="Normal 79 2 2 2 2" xfId="46701"/>
    <cellStyle name="Normal 79 2 2 3" xfId="34268"/>
    <cellStyle name="Normal 79 2 3" xfId="16819"/>
    <cellStyle name="Normal 79 2 3 2" xfId="41694"/>
    <cellStyle name="Normal 79 2 4" xfId="29261"/>
    <cellStyle name="Normal 79 3" xfId="6479"/>
    <cellStyle name="Normal 79 3 2" xfId="11493"/>
    <cellStyle name="Normal 79 3 2 2" xfId="23936"/>
    <cellStyle name="Normal 79 3 2 2 2" xfId="48811"/>
    <cellStyle name="Normal 79 3 2 3" xfId="36378"/>
    <cellStyle name="Normal 79 3 3" xfId="18929"/>
    <cellStyle name="Normal 79 3 3 2" xfId="43804"/>
    <cellStyle name="Normal 79 3 4" xfId="31371"/>
    <cellStyle name="Normal 79 4" xfId="8499"/>
    <cellStyle name="Normal 79 4 2" xfId="20943"/>
    <cellStyle name="Normal 79 4 2 2" xfId="45818"/>
    <cellStyle name="Normal 79 4 3" xfId="33385"/>
    <cellStyle name="Normal 79 5" xfId="6976"/>
    <cellStyle name="Normal 79 5 2" xfId="19425"/>
    <cellStyle name="Normal 79 5 2 2" xfId="44300"/>
    <cellStyle name="Normal 79 5 3" xfId="31867"/>
    <cellStyle name="Normal 79 6" xfId="15936"/>
    <cellStyle name="Normal 79 6 2" xfId="40811"/>
    <cellStyle name="Normal 79 7" xfId="28370"/>
    <cellStyle name="Normal 8" xfId="71"/>
    <cellStyle name="Normal 8 2" xfId="124"/>
    <cellStyle name="Normal 8 3" xfId="115"/>
    <cellStyle name="Normal 80" xfId="3431"/>
    <cellStyle name="Normal 80 2" xfId="4366"/>
    <cellStyle name="Normal 80 2 2" xfId="9384"/>
    <cellStyle name="Normal 80 2 2 2" xfId="21827"/>
    <cellStyle name="Normal 80 2 2 2 2" xfId="46702"/>
    <cellStyle name="Normal 80 2 2 3" xfId="34269"/>
    <cellStyle name="Normal 80 2 3" xfId="16820"/>
    <cellStyle name="Normal 80 2 3 2" xfId="41695"/>
    <cellStyle name="Normal 80 2 4" xfId="29262"/>
    <cellStyle name="Normal 80 3" xfId="6475"/>
    <cellStyle name="Normal 80 3 2" xfId="11490"/>
    <cellStyle name="Normal 80 3 2 2" xfId="23933"/>
    <cellStyle name="Normal 80 3 2 2 2" xfId="48808"/>
    <cellStyle name="Normal 80 3 2 3" xfId="36375"/>
    <cellStyle name="Normal 80 3 3" xfId="18926"/>
    <cellStyle name="Normal 80 3 3 2" xfId="43801"/>
    <cellStyle name="Normal 80 3 4" xfId="31368"/>
    <cellStyle name="Normal 80 4" xfId="8500"/>
    <cellStyle name="Normal 80 4 2" xfId="20944"/>
    <cellStyle name="Normal 80 4 2 2" xfId="45819"/>
    <cellStyle name="Normal 80 4 3" xfId="33386"/>
    <cellStyle name="Normal 80 5" xfId="6977"/>
    <cellStyle name="Normal 80 5 2" xfId="19426"/>
    <cellStyle name="Normal 80 5 2 2" xfId="44301"/>
    <cellStyle name="Normal 80 5 3" xfId="31868"/>
    <cellStyle name="Normal 80 6" xfId="15937"/>
    <cellStyle name="Normal 80 6 2" xfId="40812"/>
    <cellStyle name="Normal 80 7" xfId="28371"/>
    <cellStyle name="Normal 81" xfId="3786"/>
    <cellStyle name="Normal 81 2" xfId="4721"/>
    <cellStyle name="Normal 81 2 2" xfId="9739"/>
    <cellStyle name="Normal 81 2 2 2" xfId="22182"/>
    <cellStyle name="Normal 81 2 2 2 2" xfId="47057"/>
    <cellStyle name="Normal 81 2 2 3" xfId="34624"/>
    <cellStyle name="Normal 81 2 3" xfId="17175"/>
    <cellStyle name="Normal 81 2 3 2" xfId="42050"/>
    <cellStyle name="Normal 81 2 4" xfId="29617"/>
    <cellStyle name="Normal 81 3" xfId="5082"/>
    <cellStyle name="Normal 81 3 2" xfId="10098"/>
    <cellStyle name="Normal 81 3 2 2" xfId="22541"/>
    <cellStyle name="Normal 81 3 2 2 2" xfId="47416"/>
    <cellStyle name="Normal 81 3 2 3" xfId="34983"/>
    <cellStyle name="Normal 81 3 3" xfId="17534"/>
    <cellStyle name="Normal 81 3 3 2" xfId="42409"/>
    <cellStyle name="Normal 81 3 4" xfId="29976"/>
    <cellStyle name="Normal 81 4" xfId="8855"/>
    <cellStyle name="Normal 81 4 2" xfId="21299"/>
    <cellStyle name="Normal 81 4 2 2" xfId="46174"/>
    <cellStyle name="Normal 81 4 3" xfId="33741"/>
    <cellStyle name="Normal 81 5" xfId="7332"/>
    <cellStyle name="Normal 81 5 2" xfId="19781"/>
    <cellStyle name="Normal 81 5 2 2" xfId="44656"/>
    <cellStyle name="Normal 81 5 3" xfId="32223"/>
    <cellStyle name="Normal 81 6" xfId="16292"/>
    <cellStyle name="Normal 81 6 2" xfId="41167"/>
    <cellStyle name="Normal 81 7" xfId="28726"/>
    <cellStyle name="Normal 82" xfId="3787"/>
    <cellStyle name="Normal 82 2" xfId="4722"/>
    <cellStyle name="Normal 82 2 2" xfId="9740"/>
    <cellStyle name="Normal 82 2 2 2" xfId="22183"/>
    <cellStyle name="Normal 82 2 2 2 2" xfId="47058"/>
    <cellStyle name="Normal 82 2 2 3" xfId="34625"/>
    <cellStyle name="Normal 82 2 3" xfId="17176"/>
    <cellStyle name="Normal 82 2 3 2" xfId="42051"/>
    <cellStyle name="Normal 82 2 4" xfId="29618"/>
    <cellStyle name="Normal 82 3" xfId="6482"/>
    <cellStyle name="Normal 82 3 2" xfId="11496"/>
    <cellStyle name="Normal 82 3 2 2" xfId="23939"/>
    <cellStyle name="Normal 82 3 2 2 2" xfId="48814"/>
    <cellStyle name="Normal 82 3 2 3" xfId="36381"/>
    <cellStyle name="Normal 82 3 3" xfId="18932"/>
    <cellStyle name="Normal 82 3 3 2" xfId="43807"/>
    <cellStyle name="Normal 82 3 4" xfId="31374"/>
    <cellStyle name="Normal 82 4" xfId="8856"/>
    <cellStyle name="Normal 82 4 2" xfId="21300"/>
    <cellStyle name="Normal 82 4 2 2" xfId="46175"/>
    <cellStyle name="Normal 82 4 3" xfId="33742"/>
    <cellStyle name="Normal 82 5" xfId="7333"/>
    <cellStyle name="Normal 82 5 2" xfId="19782"/>
    <cellStyle name="Normal 82 5 2 2" xfId="44657"/>
    <cellStyle name="Normal 82 5 3" xfId="32224"/>
    <cellStyle name="Normal 82 6" xfId="16293"/>
    <cellStyle name="Normal 82 6 2" xfId="41168"/>
    <cellStyle name="Normal 82 7" xfId="28727"/>
    <cellStyle name="Normal 83" xfId="91"/>
    <cellStyle name="Normal 84" xfId="92"/>
    <cellStyle name="Normal 85" xfId="3432"/>
    <cellStyle name="Normal 85 2" xfId="4367"/>
    <cellStyle name="Normal 85 2 2" xfId="9385"/>
    <cellStyle name="Normal 85 2 2 2" xfId="21828"/>
    <cellStyle name="Normal 85 2 2 2 2" xfId="46703"/>
    <cellStyle name="Normal 85 2 2 3" xfId="34270"/>
    <cellStyle name="Normal 85 2 3" xfId="16821"/>
    <cellStyle name="Normal 85 2 3 2" xfId="41696"/>
    <cellStyle name="Normal 85 2 4" xfId="29263"/>
    <cellStyle name="Normal 85 3" xfId="6474"/>
    <cellStyle name="Normal 85 3 2" xfId="11489"/>
    <cellStyle name="Normal 85 3 2 2" xfId="23932"/>
    <cellStyle name="Normal 85 3 2 2 2" xfId="48807"/>
    <cellStyle name="Normal 85 3 2 3" xfId="36374"/>
    <cellStyle name="Normal 85 3 3" xfId="18925"/>
    <cellStyle name="Normal 85 3 3 2" xfId="43800"/>
    <cellStyle name="Normal 85 3 4" xfId="31367"/>
    <cellStyle name="Normal 85 4" xfId="8501"/>
    <cellStyle name="Normal 85 4 2" xfId="20945"/>
    <cellStyle name="Normal 85 4 2 2" xfId="45820"/>
    <cellStyle name="Normal 85 4 3" xfId="33387"/>
    <cellStyle name="Normal 85 5" xfId="6978"/>
    <cellStyle name="Normal 85 5 2" xfId="19427"/>
    <cellStyle name="Normal 85 5 2 2" xfId="44302"/>
    <cellStyle name="Normal 85 5 3" xfId="31869"/>
    <cellStyle name="Normal 85 6" xfId="15938"/>
    <cellStyle name="Normal 85 6 2" xfId="40813"/>
    <cellStyle name="Normal 85 7" xfId="28372"/>
    <cellStyle name="Normal 86" xfId="93"/>
    <cellStyle name="Normal 87" xfId="3428"/>
    <cellStyle name="Normal 87 2" xfId="4363"/>
    <cellStyle name="Normal 87 2 2" xfId="9381"/>
    <cellStyle name="Normal 87 2 2 2" xfId="21824"/>
    <cellStyle name="Normal 87 2 2 2 2" xfId="46699"/>
    <cellStyle name="Normal 87 2 2 3" xfId="34266"/>
    <cellStyle name="Normal 87 2 3" xfId="16817"/>
    <cellStyle name="Normal 87 2 3 2" xfId="41692"/>
    <cellStyle name="Normal 87 2 4" xfId="29259"/>
    <cellStyle name="Normal 87 3" xfId="6483"/>
    <cellStyle name="Normal 87 3 2" xfId="11497"/>
    <cellStyle name="Normal 87 3 2 2" xfId="23940"/>
    <cellStyle name="Normal 87 3 2 2 2" xfId="48815"/>
    <cellStyle name="Normal 87 3 2 3" xfId="36382"/>
    <cellStyle name="Normal 87 3 3" xfId="18933"/>
    <cellStyle name="Normal 87 3 3 2" xfId="43808"/>
    <cellStyle name="Normal 87 3 4" xfId="31375"/>
    <cellStyle name="Normal 87 4" xfId="8497"/>
    <cellStyle name="Normal 87 4 2" xfId="20941"/>
    <cellStyle name="Normal 87 4 2 2" xfId="45816"/>
    <cellStyle name="Normal 87 4 3" xfId="33383"/>
    <cellStyle name="Normal 87 5" xfId="6974"/>
    <cellStyle name="Normal 87 5 2" xfId="19423"/>
    <cellStyle name="Normal 87 5 2 2" xfId="44298"/>
    <cellStyle name="Normal 87 5 3" xfId="31865"/>
    <cellStyle name="Normal 87 6" xfId="15934"/>
    <cellStyle name="Normal 87 6 2" xfId="40809"/>
    <cellStyle name="Normal 87 7" xfId="28368"/>
    <cellStyle name="Normal 88" xfId="4725"/>
    <cellStyle name="Normal 89" xfId="5076"/>
    <cellStyle name="Normal 9" xfId="116"/>
    <cellStyle name="Normal 9 2" xfId="530"/>
    <cellStyle name="Normal 9 2 10" xfId="2922"/>
    <cellStyle name="Normal 9 2 10 2" xfId="15440"/>
    <cellStyle name="Normal 9 2 10 2 2" xfId="40315"/>
    <cellStyle name="Normal 9 2 10 3" xfId="27874"/>
    <cellStyle name="Normal 9 2 11" xfId="13341"/>
    <cellStyle name="Normal 9 2 11 2" xfId="38216"/>
    <cellStyle name="Normal 9 2 12" xfId="25775"/>
    <cellStyle name="Normal 9 2 2" xfId="887"/>
    <cellStyle name="Normal 9 2 2 2" xfId="1629"/>
    <cellStyle name="Normal 9 2 2 2 2" xfId="9378"/>
    <cellStyle name="Normal 9 2 2 2 2 2" xfId="21821"/>
    <cellStyle name="Normal 9 2 2 2 2 2 2" xfId="46696"/>
    <cellStyle name="Normal 9 2 2 2 2 3" xfId="34263"/>
    <cellStyle name="Normal 9 2 2 2 3" xfId="4360"/>
    <cellStyle name="Normal 9 2 2 2 3 2" xfId="16814"/>
    <cellStyle name="Normal 9 2 2 2 3 2 2" xfId="41689"/>
    <cellStyle name="Normal 9 2 2 2 3 3" xfId="29256"/>
    <cellStyle name="Normal 9 2 2 2 4" xfId="14429"/>
    <cellStyle name="Normal 9 2 2 2 4 2" xfId="39304"/>
    <cellStyle name="Normal 9 2 2 2 5" xfId="26863"/>
    <cellStyle name="Normal 9 2 2 3" xfId="5775"/>
    <cellStyle name="Normal 9 2 2 3 2" xfId="10790"/>
    <cellStyle name="Normal 9 2 2 3 2 2" xfId="23233"/>
    <cellStyle name="Normal 9 2 2 3 2 2 2" xfId="48108"/>
    <cellStyle name="Normal 9 2 2 3 2 3" xfId="35675"/>
    <cellStyle name="Normal 9 2 2 3 3" xfId="18226"/>
    <cellStyle name="Normal 9 2 2 3 3 2" xfId="43101"/>
    <cellStyle name="Normal 9 2 2 3 4" xfId="30668"/>
    <cellStyle name="Normal 9 2 2 4" xfId="8494"/>
    <cellStyle name="Normal 9 2 2 4 2" xfId="20938"/>
    <cellStyle name="Normal 9 2 2 4 2 2" xfId="45813"/>
    <cellStyle name="Normal 9 2 2 4 3" xfId="33380"/>
    <cellStyle name="Normal 9 2 2 5" xfId="12244"/>
    <cellStyle name="Normal 9 2 2 5 2" xfId="24678"/>
    <cellStyle name="Normal 9 2 2 5 2 2" xfId="49553"/>
    <cellStyle name="Normal 9 2 2 5 3" xfId="37120"/>
    <cellStyle name="Normal 9 2 2 6" xfId="6971"/>
    <cellStyle name="Normal 9 2 2 6 2" xfId="19420"/>
    <cellStyle name="Normal 9 2 2 6 2 2" xfId="44295"/>
    <cellStyle name="Normal 9 2 2 6 3" xfId="31862"/>
    <cellStyle name="Normal 9 2 2 7" xfId="3425"/>
    <cellStyle name="Normal 9 2 2 7 2" xfId="15931"/>
    <cellStyle name="Normal 9 2 2 7 2 2" xfId="40806"/>
    <cellStyle name="Normal 9 2 2 7 3" xfId="28365"/>
    <cellStyle name="Normal 9 2 2 8" xfId="13688"/>
    <cellStyle name="Normal 9 2 2 8 2" xfId="38563"/>
    <cellStyle name="Normal 9 2 2 9" xfId="26122"/>
    <cellStyle name="Normal 9 2 3" xfId="1977"/>
    <cellStyle name="Normal 9 2 3 2" xfId="4723"/>
    <cellStyle name="Normal 9 2 3 2 2" xfId="9741"/>
    <cellStyle name="Normal 9 2 3 2 2 2" xfId="22184"/>
    <cellStyle name="Normal 9 2 3 2 2 2 2" xfId="47059"/>
    <cellStyle name="Normal 9 2 3 2 2 3" xfId="34626"/>
    <cellStyle name="Normal 9 2 3 2 3" xfId="17177"/>
    <cellStyle name="Normal 9 2 3 2 3 2" xfId="42052"/>
    <cellStyle name="Normal 9 2 3 2 4" xfId="29619"/>
    <cellStyle name="Normal 9 2 3 3" xfId="6123"/>
    <cellStyle name="Normal 9 2 3 3 2" xfId="11138"/>
    <cellStyle name="Normal 9 2 3 3 2 2" xfId="23581"/>
    <cellStyle name="Normal 9 2 3 3 2 2 2" xfId="48456"/>
    <cellStyle name="Normal 9 2 3 3 2 3" xfId="36023"/>
    <cellStyle name="Normal 9 2 3 3 3" xfId="18574"/>
    <cellStyle name="Normal 9 2 3 3 3 2" xfId="43449"/>
    <cellStyle name="Normal 9 2 3 3 4" xfId="31016"/>
    <cellStyle name="Normal 9 2 3 4" xfId="8857"/>
    <cellStyle name="Normal 9 2 3 4 2" xfId="21301"/>
    <cellStyle name="Normal 9 2 3 4 2 2" xfId="46176"/>
    <cellStyle name="Normal 9 2 3 4 3" xfId="33743"/>
    <cellStyle name="Normal 9 2 3 5" xfId="12592"/>
    <cellStyle name="Normal 9 2 3 5 2" xfId="25026"/>
    <cellStyle name="Normal 9 2 3 5 2 2" xfId="49901"/>
    <cellStyle name="Normal 9 2 3 5 3" xfId="37468"/>
    <cellStyle name="Normal 9 2 3 6" xfId="7334"/>
    <cellStyle name="Normal 9 2 3 6 2" xfId="19783"/>
    <cellStyle name="Normal 9 2 3 6 2 2" xfId="44658"/>
    <cellStyle name="Normal 9 2 3 6 3" xfId="32225"/>
    <cellStyle name="Normal 9 2 3 7" xfId="3788"/>
    <cellStyle name="Normal 9 2 3 7 2" xfId="16294"/>
    <cellStyle name="Normal 9 2 3 7 2 2" xfId="41169"/>
    <cellStyle name="Normal 9 2 3 7 3" xfId="28728"/>
    <cellStyle name="Normal 9 2 3 8" xfId="14777"/>
    <cellStyle name="Normal 9 2 3 8 2" xfId="39652"/>
    <cellStyle name="Normal 9 2 3 9" xfId="27211"/>
    <cellStyle name="Normal 9 2 4" xfId="2448"/>
    <cellStyle name="Normal 9 2 4 2" xfId="5070"/>
    <cellStyle name="Normal 9 2 4 2 2" xfId="10087"/>
    <cellStyle name="Normal 9 2 4 2 2 2" xfId="22530"/>
    <cellStyle name="Normal 9 2 4 2 2 2 2" xfId="47405"/>
    <cellStyle name="Normal 9 2 4 2 2 3" xfId="34972"/>
    <cellStyle name="Normal 9 2 4 2 3" xfId="17523"/>
    <cellStyle name="Normal 9 2 4 2 3 2" xfId="42398"/>
    <cellStyle name="Normal 9 2 4 2 4" xfId="29965"/>
    <cellStyle name="Normal 9 2 4 3" xfId="6468"/>
    <cellStyle name="Normal 9 2 4 3 2" xfId="11483"/>
    <cellStyle name="Normal 9 2 4 3 2 2" xfId="23926"/>
    <cellStyle name="Normal 9 2 4 3 2 2 2" xfId="48801"/>
    <cellStyle name="Normal 9 2 4 3 2 3" xfId="36368"/>
    <cellStyle name="Normal 9 2 4 3 3" xfId="18919"/>
    <cellStyle name="Normal 9 2 4 3 3 2" xfId="43794"/>
    <cellStyle name="Normal 9 2 4 3 4" xfId="31361"/>
    <cellStyle name="Normal 9 2 4 4" xfId="8175"/>
    <cellStyle name="Normal 9 2 4 4 2" xfId="20621"/>
    <cellStyle name="Normal 9 2 4 4 2 2" xfId="45496"/>
    <cellStyle name="Normal 9 2 4 4 3" xfId="33063"/>
    <cellStyle name="Normal 9 2 4 5" xfId="12937"/>
    <cellStyle name="Normal 9 2 4 5 2" xfId="25371"/>
    <cellStyle name="Normal 9 2 4 5 2 2" xfId="50246"/>
    <cellStyle name="Normal 9 2 4 5 3" xfId="37813"/>
    <cellStyle name="Normal 9 2 4 6" xfId="7681"/>
    <cellStyle name="Normal 9 2 4 6 2" xfId="20129"/>
    <cellStyle name="Normal 9 2 4 6 2 2" xfId="45004"/>
    <cellStyle name="Normal 9 2 4 6 3" xfId="32571"/>
    <cellStyle name="Normal 9 2 4 7" xfId="3106"/>
    <cellStyle name="Normal 9 2 4 7 2" xfId="15614"/>
    <cellStyle name="Normal 9 2 4 7 2 2" xfId="40489"/>
    <cellStyle name="Normal 9 2 4 7 3" xfId="28048"/>
    <cellStyle name="Normal 9 2 4 8" xfId="15122"/>
    <cellStyle name="Normal 9 2 4 8 2" xfId="39997"/>
    <cellStyle name="Normal 9 2 4 9" xfId="27556"/>
    <cellStyle name="Normal 9 2 5" xfId="1279"/>
    <cellStyle name="Normal 9 2 5 2" xfId="9061"/>
    <cellStyle name="Normal 9 2 5 2 2" xfId="21504"/>
    <cellStyle name="Normal 9 2 5 2 2 2" xfId="46379"/>
    <cellStyle name="Normal 9 2 5 2 3" xfId="33946"/>
    <cellStyle name="Normal 9 2 5 3" xfId="4043"/>
    <cellStyle name="Normal 9 2 5 3 2" xfId="16497"/>
    <cellStyle name="Normal 9 2 5 3 2 2" xfId="41372"/>
    <cellStyle name="Normal 9 2 5 3 3" xfId="28939"/>
    <cellStyle name="Normal 9 2 5 4" xfId="14079"/>
    <cellStyle name="Normal 9 2 5 4 2" xfId="38954"/>
    <cellStyle name="Normal 9 2 5 5" xfId="26513"/>
    <cellStyle name="Normal 9 2 6" xfId="5424"/>
    <cellStyle name="Normal 9 2 6 2" xfId="10440"/>
    <cellStyle name="Normal 9 2 6 2 2" xfId="22883"/>
    <cellStyle name="Normal 9 2 6 2 2 2" xfId="47758"/>
    <cellStyle name="Normal 9 2 6 2 3" xfId="35325"/>
    <cellStyle name="Normal 9 2 6 3" xfId="17876"/>
    <cellStyle name="Normal 9 2 6 3 2" xfId="42751"/>
    <cellStyle name="Normal 9 2 6 4" xfId="30318"/>
    <cellStyle name="Normal 9 2 7" xfId="8001"/>
    <cellStyle name="Normal 9 2 7 2" xfId="20447"/>
    <cellStyle name="Normal 9 2 7 2 2" xfId="45322"/>
    <cellStyle name="Normal 9 2 7 3" xfId="32889"/>
    <cellStyle name="Normal 9 2 8" xfId="11894"/>
    <cellStyle name="Normal 9 2 8 2" xfId="24328"/>
    <cellStyle name="Normal 9 2 8 2 2" xfId="49203"/>
    <cellStyle name="Normal 9 2 8 3" xfId="36770"/>
    <cellStyle name="Normal 9 2 9" xfId="6654"/>
    <cellStyle name="Normal 9 2 9 2" xfId="19103"/>
    <cellStyle name="Normal 9 2 9 2 2" xfId="43978"/>
    <cellStyle name="Normal 9 2 9 3" xfId="31545"/>
    <cellStyle name="Normal 9 2_Degree data" xfId="2603"/>
    <cellStyle name="Normal 90" xfId="5740"/>
    <cellStyle name="Normal 91" xfId="6477"/>
    <cellStyle name="Normal 92" xfId="7685"/>
    <cellStyle name="Normal 93" xfId="8859"/>
    <cellStyle name="Normal 94" xfId="11499"/>
    <cellStyle name="Normal 95" xfId="11498"/>
    <cellStyle name="Normal 96" xfId="11503"/>
    <cellStyle name="Normal 97" xfId="11504"/>
    <cellStyle name="Normal 98" xfId="94"/>
    <cellStyle name="Normal 99" xfId="11506"/>
    <cellStyle name="Normal_03SCH&amp;FTE05" xfId="50258"/>
    <cellStyle name="Normal_03TTA09mastersurvey" xfId="15"/>
    <cellStyle name="Normal_06-07Tuition05" xfId="50257"/>
    <cellStyle name="Normal_Degree02 Form 2" xfId="25375"/>
    <cellStyle name="Normal_Degree02 Form 3" xfId="50252"/>
    <cellStyle name="Normal_Degrees02 Form" xfId="50250"/>
    <cellStyle name="Normal_Degrees02 Form 2" xfId="50251"/>
    <cellStyle name="Normal_Degrees02 Form 2 2" xfId="50259"/>
    <cellStyle name="Normal_Degrees02 Form 3" xfId="50256"/>
    <cellStyle name="Normal_Funding02 Form" xfId="50261"/>
    <cellStyle name="Normal_JP - SREB Part 5,6 &amp; 7 Final" xfId="9"/>
    <cellStyle name="Normal_SCH&amp;FTE02 Form" xfId="50253"/>
    <cellStyle name="Normal_SCH&amp;FTE03 Form" xfId="50260"/>
    <cellStyle name="Normal_StProg01B" xfId="50255"/>
    <cellStyle name="Normal_StProg02 Form" xfId="50254"/>
    <cellStyle name="Normal_Tuit98" xfId="8"/>
    <cellStyle name="Normal_Tuition Tables" xfId="6"/>
    <cellStyle name="Normal_Tuition02 Form" xfId="7"/>
    <cellStyle name="Note 2" xfId="3789"/>
    <cellStyle name="Note 2 2" xfId="3829"/>
    <cellStyle name="Note 2 2 2" xfId="28731"/>
    <cellStyle name="Note 2 3" xfId="3836"/>
    <cellStyle name="Note 2 3 2" xfId="28734"/>
    <cellStyle name="Note 2 4" xfId="4724"/>
    <cellStyle name="Note 2 4 2" xfId="9742"/>
    <cellStyle name="Note 2 4 2 2" xfId="22185"/>
    <cellStyle name="Note 2 4 2 2 2" xfId="47060"/>
    <cellStyle name="Note 2 4 2 3" xfId="34627"/>
    <cellStyle name="Note 2 4 3" xfId="17178"/>
    <cellStyle name="Note 2 4 3 2" xfId="42053"/>
    <cellStyle name="Note 2 4 4" xfId="29620"/>
    <cellStyle name="Note 2 5" xfId="5153"/>
    <cellStyle name="Note 2 5 2" xfId="10169"/>
    <cellStyle name="Note 2 5 2 2" xfId="22612"/>
    <cellStyle name="Note 2 5 2 2 2" xfId="47487"/>
    <cellStyle name="Note 2 5 2 3" xfId="35054"/>
    <cellStyle name="Note 2 5 3" xfId="17605"/>
    <cellStyle name="Note 2 5 3 2" xfId="42480"/>
    <cellStyle name="Note 2 5 4" xfId="30047"/>
    <cellStyle name="Note 2 6" xfId="8858"/>
    <cellStyle name="Note 2 6 2" xfId="21302"/>
    <cellStyle name="Note 2 6 2 2" xfId="46177"/>
    <cellStyle name="Note 2 6 3" xfId="33744"/>
    <cellStyle name="Note 2 7" xfId="7335"/>
    <cellStyle name="Note 2 7 2" xfId="19784"/>
    <cellStyle name="Note 2 7 2 2" xfId="44659"/>
    <cellStyle name="Note 2 7 3" xfId="32226"/>
    <cellStyle name="Note 2 8" xfId="16295"/>
    <cellStyle name="Note 2 8 2" xfId="41170"/>
    <cellStyle name="Note 2 9" xfId="28729"/>
    <cellStyle name="Note 3" xfId="3828"/>
    <cellStyle name="Note 3 2" xfId="28730"/>
    <cellStyle name="Note 4" xfId="3837"/>
    <cellStyle name="Note 4 2" xfId="28735"/>
    <cellStyle name="Output 2" xfId="3830"/>
    <cellStyle name="Output 2 2" xfId="28732"/>
    <cellStyle name="Output 3" xfId="3840"/>
    <cellStyle name="Output 3 2" xfId="28736"/>
    <cellStyle name="Percent 2" xfId="10"/>
    <cellStyle name="Percent 2 2" xfId="121"/>
    <cellStyle name="Percent 2 2 2" xfId="247"/>
    <cellStyle name="Percent 2 2 3" xfId="232"/>
    <cellStyle name="Percent 2 3" xfId="3832"/>
    <cellStyle name="Percent 3" xfId="59"/>
    <cellStyle name="Percent 4" xfId="69"/>
    <cellStyle name="Percent 5" xfId="66"/>
    <cellStyle name="Percent 6" xfId="3831"/>
    <cellStyle name="questionable" xfId="20"/>
    <cellStyle name="questionable 2" xfId="106"/>
    <cellStyle name="review" xfId="21"/>
    <cellStyle name="Title 2" xfId="3833"/>
    <cellStyle name="Total 2" xfId="3834"/>
    <cellStyle name="Total 2 2" xfId="28733"/>
    <cellStyle name="Total 3" xfId="3841"/>
    <cellStyle name="Total 3 2" xfId="28737"/>
    <cellStyle name="Warning Text 2" xfId="3835"/>
  </cellStyles>
  <dxfs count="303">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5"/>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T258"/>
  <sheetViews>
    <sheetView showZeros="0" view="pageBreakPreview" topLeftCell="A184" zoomScaleNormal="100" zoomScaleSheetLayoutView="100" workbookViewId="0">
      <selection activeCell="H253" sqref="H253"/>
    </sheetView>
  </sheetViews>
  <sheetFormatPr defaultColWidth="9" defaultRowHeight="15"/>
  <cols>
    <col min="1" max="1" width="12" style="14" customWidth="1"/>
    <col min="2" max="6" width="8.6640625" style="14" customWidth="1"/>
    <col min="7" max="7" width="9.5546875" style="14" customWidth="1"/>
    <col min="8" max="8" width="8.6640625" style="66" customWidth="1"/>
    <col min="9" max="9" width="5.77734375" style="14" customWidth="1"/>
    <col min="10" max="16384" width="9" style="14"/>
  </cols>
  <sheetData>
    <row r="1" spans="1:20" ht="18">
      <c r="A1" s="27" t="s">
        <v>367</v>
      </c>
      <c r="B1" s="27"/>
      <c r="C1" s="27"/>
      <c r="D1" s="27"/>
      <c r="E1" s="27"/>
      <c r="F1" s="27"/>
      <c r="G1" s="27"/>
      <c r="H1" s="88"/>
    </row>
    <row r="2" spans="1:20" s="84" customFormat="1" ht="12.75">
      <c r="A2" s="69"/>
      <c r="B2" s="69"/>
      <c r="C2" s="69"/>
      <c r="D2" s="69"/>
      <c r="E2" s="69"/>
      <c r="F2" s="69"/>
      <c r="G2" s="69"/>
      <c r="H2" s="89"/>
    </row>
    <row r="3" spans="1:20" ht="15.75">
      <c r="A3" s="28" t="s">
        <v>36</v>
      </c>
      <c r="B3" s="28"/>
      <c r="C3" s="28"/>
      <c r="D3" s="28"/>
      <c r="E3" s="28"/>
      <c r="F3" s="28"/>
      <c r="G3" s="28"/>
      <c r="H3" s="90"/>
    </row>
    <row r="4" spans="1:20" ht="15.75">
      <c r="A4" s="28" t="s">
        <v>37</v>
      </c>
      <c r="B4" s="28"/>
      <c r="C4" s="28"/>
      <c r="D4" s="28"/>
      <c r="E4" s="28"/>
      <c r="F4" s="28"/>
      <c r="G4" s="28"/>
      <c r="H4" s="90"/>
      <c r="O4" s="86"/>
      <c r="P4" s="86"/>
      <c r="Q4" s="86"/>
      <c r="R4" s="86"/>
      <c r="S4" s="86"/>
      <c r="T4" s="86"/>
    </row>
    <row r="5" spans="1:20" ht="15.75">
      <c r="A5" s="28" t="s">
        <v>1141</v>
      </c>
      <c r="B5" s="28"/>
      <c r="C5" s="28"/>
      <c r="D5" s="28"/>
      <c r="E5" s="28"/>
      <c r="F5" s="28"/>
      <c r="G5" s="28"/>
      <c r="H5" s="90"/>
      <c r="O5" s="86"/>
      <c r="P5" s="86"/>
      <c r="Q5" s="86"/>
      <c r="R5" s="86"/>
      <c r="S5" s="86"/>
      <c r="T5" s="86"/>
    </row>
    <row r="6" spans="1:20" s="84" customFormat="1" ht="12.75">
      <c r="A6" s="2"/>
      <c r="B6" s="2"/>
      <c r="C6" s="2"/>
      <c r="D6" s="2"/>
      <c r="E6" s="2"/>
      <c r="F6" s="2"/>
      <c r="G6" s="2"/>
      <c r="H6" s="13"/>
      <c r="O6" s="67"/>
      <c r="P6" s="67"/>
      <c r="Q6" s="67"/>
      <c r="R6" s="67"/>
      <c r="S6" s="67"/>
      <c r="T6" s="67"/>
    </row>
    <row r="7" spans="1:20">
      <c r="A7" s="3"/>
      <c r="B7" s="4" t="s">
        <v>38</v>
      </c>
      <c r="C7" s="4"/>
      <c r="D7" s="4"/>
      <c r="E7" s="4"/>
      <c r="F7" s="4"/>
      <c r="G7" s="4"/>
      <c r="H7" s="91"/>
      <c r="O7" s="86"/>
      <c r="P7" s="86"/>
      <c r="Q7" s="86"/>
      <c r="R7" s="86"/>
      <c r="S7" s="86"/>
      <c r="T7" s="86"/>
    </row>
    <row r="8" spans="1:20" s="85" customFormat="1">
      <c r="A8" s="79"/>
      <c r="B8" s="78">
        <v>1</v>
      </c>
      <c r="C8" s="78">
        <v>2</v>
      </c>
      <c r="D8" s="78">
        <v>3</v>
      </c>
      <c r="E8" s="78">
        <v>4</v>
      </c>
      <c r="F8" s="78">
        <v>5</v>
      </c>
      <c r="G8" s="78">
        <v>6</v>
      </c>
      <c r="H8" s="92" t="s">
        <v>129</v>
      </c>
      <c r="T8" s="87"/>
    </row>
    <row r="9" spans="1:20" ht="12.75" customHeight="1">
      <c r="A9" s="5"/>
      <c r="B9" s="9"/>
      <c r="C9" s="9"/>
      <c r="D9" s="9"/>
      <c r="E9" s="9"/>
      <c r="F9" s="9"/>
      <c r="G9" s="51"/>
      <c r="H9" s="9"/>
      <c r="L9" s="85"/>
      <c r="M9" s="85"/>
      <c r="N9" s="85"/>
      <c r="O9" s="85"/>
      <c r="P9" s="85"/>
      <c r="Q9" s="85"/>
      <c r="R9" s="85"/>
      <c r="S9" s="85"/>
      <c r="T9" s="86"/>
    </row>
    <row r="10" spans="1:20" ht="12.75" customHeight="1">
      <c r="A10" s="6" t="s">
        <v>110</v>
      </c>
      <c r="B10" s="16">
        <f>+'Summary Medians'!$D$3</f>
        <v>9806</v>
      </c>
      <c r="C10" s="16">
        <f>+'Summary Medians'!$D$4</f>
        <v>8508.5</v>
      </c>
      <c r="D10" s="16">
        <f>+'Summary Medians'!$D$5</f>
        <v>7801</v>
      </c>
      <c r="E10" s="16">
        <f>+'Summary Medians'!$D$6</f>
        <v>7178</v>
      </c>
      <c r="F10" s="16">
        <f>+'Summary Medians'!$D$7</f>
        <v>6616</v>
      </c>
      <c r="G10" s="16">
        <f>+'Summary Medians'!$D$8</f>
        <v>6570</v>
      </c>
      <c r="H10" s="17">
        <f>+'Summary Medians'!$D$9</f>
        <v>7632</v>
      </c>
      <c r="L10" s="85"/>
      <c r="M10" s="85"/>
      <c r="N10" s="85"/>
      <c r="O10" s="85"/>
      <c r="P10" s="85"/>
      <c r="Q10" s="85"/>
      <c r="R10" s="85"/>
      <c r="S10" s="85"/>
      <c r="T10" s="86"/>
    </row>
    <row r="11" spans="1:20" ht="12.75" customHeight="1">
      <c r="A11" s="6"/>
      <c r="B11" s="38"/>
      <c r="C11" s="38"/>
      <c r="D11" s="38"/>
      <c r="E11" s="38"/>
      <c r="F11" s="38"/>
      <c r="G11" s="39"/>
      <c r="H11" s="93"/>
      <c r="L11" s="85"/>
      <c r="M11" s="85"/>
      <c r="N11" s="85"/>
      <c r="O11" s="85"/>
      <c r="P11" s="85"/>
      <c r="Q11" s="85"/>
      <c r="R11" s="85"/>
      <c r="S11" s="85"/>
      <c r="T11" s="86"/>
    </row>
    <row r="12" spans="1:20" ht="12.75" customHeight="1">
      <c r="A12" s="2" t="s">
        <v>39</v>
      </c>
      <c r="B12" s="20">
        <f>+'Summary Medians'!$D$20</f>
        <v>10297</v>
      </c>
      <c r="C12" s="20">
        <f>+'Summary Medians'!$D$21</f>
        <v>9362</v>
      </c>
      <c r="D12" s="20">
        <f>+'Summary Medians'!$D$22</f>
        <v>9333</v>
      </c>
      <c r="E12" s="20">
        <f>+'Summary Medians'!$D$23</f>
        <v>9350</v>
      </c>
      <c r="F12" s="20">
        <f>+'Summary Medians'!$D$24</f>
        <v>10072</v>
      </c>
      <c r="G12" s="20">
        <f>+'Summary Medians'!$D$25</f>
        <v>6270</v>
      </c>
      <c r="H12" s="19">
        <f>+'Summary Medians'!$D$26</f>
        <v>9358</v>
      </c>
      <c r="L12" s="85"/>
      <c r="M12" s="85"/>
      <c r="N12" s="85"/>
      <c r="O12" s="85"/>
      <c r="P12" s="85"/>
      <c r="Q12" s="85"/>
      <c r="R12" s="85"/>
      <c r="S12" s="85"/>
      <c r="T12" s="86"/>
    </row>
    <row r="13" spans="1:20" ht="12.75" customHeight="1">
      <c r="A13" s="2" t="s">
        <v>40</v>
      </c>
      <c r="B13" s="20">
        <f>+'Summary Medians'!$D$37</f>
        <v>8521</v>
      </c>
      <c r="C13" s="20">
        <f>+'Summary Medians'!$D$38</f>
        <v>8165</v>
      </c>
      <c r="D13" s="20">
        <f>+'Summary Medians'!$D$39</f>
        <v>7889</v>
      </c>
      <c r="E13" s="20">
        <f>+'Summary Medians'!$D$40</f>
        <v>7852.5</v>
      </c>
      <c r="F13" s="20">
        <f>+'Summary Medians'!$D$41</f>
        <v>6447</v>
      </c>
      <c r="G13" s="20">
        <f>+'Summary Medians'!$D$42</f>
        <v>6296.5</v>
      </c>
      <c r="H13" s="19">
        <f>+'Summary Medians'!$D$43</f>
        <v>7849</v>
      </c>
      <c r="L13" s="85"/>
      <c r="M13" s="85"/>
      <c r="N13" s="85"/>
      <c r="O13" s="85"/>
      <c r="P13" s="85"/>
      <c r="Q13" s="85"/>
      <c r="R13" s="85"/>
      <c r="S13" s="85"/>
      <c r="T13" s="86"/>
    </row>
    <row r="14" spans="1:20" ht="12.75" customHeight="1">
      <c r="A14" s="2" t="s">
        <v>70</v>
      </c>
      <c r="B14" s="20">
        <f>+'Summary Medians'!$D$54</f>
        <v>12520</v>
      </c>
      <c r="C14" s="20">
        <f>+'Summary Medians'!$D$55</f>
        <v>0</v>
      </c>
      <c r="D14" s="20">
        <f>+'Summary Medians'!$D$56</f>
        <v>7531</v>
      </c>
      <c r="E14" s="20">
        <f>+'Summary Medians'!$D$57</f>
        <v>0</v>
      </c>
      <c r="F14" s="20">
        <f>+'Summary Medians'!$D$58</f>
        <v>0</v>
      </c>
      <c r="G14" s="20">
        <f>+'Summary Medians'!$D$59</f>
        <v>0</v>
      </c>
      <c r="H14" s="19">
        <f>+'Summary Medians'!$D$60</f>
        <v>10025.5</v>
      </c>
      <c r="L14" s="85"/>
      <c r="M14" s="85"/>
      <c r="N14" s="85"/>
      <c r="O14" s="85"/>
      <c r="P14" s="85"/>
      <c r="Q14" s="85"/>
      <c r="R14" s="85"/>
      <c r="S14" s="85"/>
      <c r="T14" s="86"/>
    </row>
    <row r="15" spans="1:20" s="68" customFormat="1" ht="12.75" customHeight="1">
      <c r="A15" s="6" t="s">
        <v>41</v>
      </c>
      <c r="B15" s="18">
        <f>+'Summary Medians'!$D$71</f>
        <v>6395.5</v>
      </c>
      <c r="C15" s="18">
        <f>+'Summary Medians'!$D$72</f>
        <v>0</v>
      </c>
      <c r="D15" s="18">
        <f>+'Summary Medians'!$D$73</f>
        <v>6359.4</v>
      </c>
      <c r="E15" s="18">
        <f>+'Summary Medians'!$D$74</f>
        <v>6170.7</v>
      </c>
      <c r="F15" s="18">
        <f>+'Summary Medians'!$D$75</f>
        <v>0</v>
      </c>
      <c r="G15" s="18">
        <f>+'Summary Medians'!$D$76</f>
        <v>5763</v>
      </c>
      <c r="H15" s="19">
        <f>+'Summary Medians'!$D$77</f>
        <v>6368.4</v>
      </c>
      <c r="I15" s="141"/>
      <c r="L15" s="85"/>
      <c r="M15" s="85"/>
      <c r="N15" s="85"/>
      <c r="O15" s="85"/>
      <c r="P15" s="85"/>
      <c r="Q15" s="85"/>
      <c r="R15" s="85"/>
      <c r="S15" s="85"/>
      <c r="T15" s="66"/>
    </row>
    <row r="16" spans="1:20" s="152" customFormat="1" ht="12.75" customHeight="1">
      <c r="A16" s="6"/>
      <c r="B16" s="18"/>
      <c r="C16" s="18"/>
      <c r="D16" s="18"/>
      <c r="E16" s="18"/>
      <c r="F16" s="18"/>
      <c r="G16" s="18"/>
      <c r="H16" s="19"/>
      <c r="L16" s="85"/>
      <c r="M16" s="85"/>
      <c r="N16" s="85"/>
      <c r="O16" s="85"/>
      <c r="P16" s="85"/>
      <c r="Q16" s="85"/>
      <c r="R16" s="85"/>
      <c r="S16" s="85"/>
      <c r="T16" s="66"/>
    </row>
    <row r="17" spans="1:20" ht="12.75" customHeight="1">
      <c r="A17" s="6" t="s">
        <v>42</v>
      </c>
      <c r="B17" s="18">
        <f>+'Summary Medians'!$D$88</f>
        <v>11154</v>
      </c>
      <c r="C17" s="18">
        <f>+'Summary Medians'!$D$89</f>
        <v>12204</v>
      </c>
      <c r="D17" s="18">
        <f>+'Summary Medians'!$D$90</f>
        <v>7322</v>
      </c>
      <c r="E17" s="18">
        <f>+'Summary Medians'!$D$91</f>
        <v>6811</v>
      </c>
      <c r="F17" s="18">
        <f>+'Summary Medians'!$D$92</f>
        <v>6425</v>
      </c>
      <c r="G17" s="18">
        <f>+'Summary Medians'!$D$93</f>
        <v>4542</v>
      </c>
      <c r="H17" s="19">
        <f>+'Summary Medians'!$D$94</f>
        <v>7117</v>
      </c>
      <c r="L17" s="85"/>
      <c r="M17" s="85"/>
      <c r="N17" s="85"/>
      <c r="O17" s="85"/>
      <c r="P17" s="85"/>
      <c r="Q17" s="85"/>
      <c r="R17" s="85"/>
      <c r="S17" s="85"/>
      <c r="T17" s="86"/>
    </row>
    <row r="18" spans="1:20" ht="12.75" customHeight="1">
      <c r="A18" s="2" t="s">
        <v>43</v>
      </c>
      <c r="B18" s="18">
        <f>+'Summary Medians'!$D$105</f>
        <v>10759</v>
      </c>
      <c r="C18" s="20">
        <f>+'Summary Medians'!$D$106</f>
        <v>0</v>
      </c>
      <c r="D18" s="20">
        <f>+'Summary Medians'!$D$107</f>
        <v>8450</v>
      </c>
      <c r="E18" s="20">
        <f>+'Summary Medians'!$D$108</f>
        <v>7364</v>
      </c>
      <c r="F18" s="20">
        <f>+'Summary Medians'!$D$109</f>
        <v>0</v>
      </c>
      <c r="G18" s="20">
        <f>+'Summary Medians'!$D$110</f>
        <v>0</v>
      </c>
      <c r="H18" s="19">
        <f>+'Summary Medians'!$D$111</f>
        <v>8785</v>
      </c>
      <c r="L18" s="85"/>
      <c r="M18" s="85"/>
      <c r="N18" s="85"/>
      <c r="O18" s="85"/>
      <c r="P18" s="85"/>
      <c r="Q18" s="85"/>
      <c r="R18" s="85"/>
      <c r="S18" s="85"/>
      <c r="T18" s="86"/>
    </row>
    <row r="19" spans="1:20" ht="12.75" customHeight="1">
      <c r="A19" s="2" t="s">
        <v>44</v>
      </c>
      <c r="B19" s="18">
        <f>+'Summary Medians'!$D$122</f>
        <v>9714</v>
      </c>
      <c r="C19" s="18">
        <f>+'Summary Medians'!$D$123</f>
        <v>8540</v>
      </c>
      <c r="D19" s="18">
        <f>+'Summary Medians'!$D$124</f>
        <v>7346</v>
      </c>
      <c r="E19" s="18">
        <f>+'Summary Medians'!$D$125</f>
        <v>7289</v>
      </c>
      <c r="F19" s="18">
        <f>+'Summary Medians'!$D$126</f>
        <v>5931</v>
      </c>
      <c r="G19" s="18">
        <f>+'Summary Medians'!$D$127</f>
        <v>6158</v>
      </c>
      <c r="H19" s="19">
        <f>+'Summary Medians'!$D$128</f>
        <v>7362</v>
      </c>
      <c r="L19" s="85"/>
      <c r="M19" s="85"/>
      <c r="N19" s="85"/>
      <c r="O19" s="85"/>
      <c r="P19" s="85"/>
      <c r="Q19" s="85"/>
      <c r="R19" s="85"/>
      <c r="S19" s="85"/>
      <c r="T19" s="86"/>
    </row>
    <row r="20" spans="1:20" ht="12.75" customHeight="1">
      <c r="A20" s="6" t="s">
        <v>45</v>
      </c>
      <c r="B20" s="18">
        <f>+'Summary Medians'!$D$139</f>
        <v>9966</v>
      </c>
      <c r="C20" s="18">
        <f>+'Summary Medians'!$D$140</f>
        <v>9257</v>
      </c>
      <c r="D20" s="18">
        <f>+'Summary Medians'!$D$141</f>
        <v>9182</v>
      </c>
      <c r="E20" s="18">
        <f>+'Summary Medians'!$D$142</f>
        <v>8326</v>
      </c>
      <c r="F20" s="18">
        <f>+'Summary Medians'!$D$143</f>
        <v>6362</v>
      </c>
      <c r="G20" s="18">
        <f>+'Summary Medians'!$D$144</f>
        <v>13895</v>
      </c>
      <c r="H20" s="19">
        <f>+'Summary Medians'!$D$145</f>
        <v>8488</v>
      </c>
      <c r="L20" s="85"/>
      <c r="M20" s="85"/>
      <c r="N20" s="85"/>
      <c r="O20" s="85"/>
      <c r="P20" s="85"/>
      <c r="Q20" s="85"/>
      <c r="R20" s="85"/>
      <c r="S20" s="85"/>
      <c r="T20" s="86"/>
    </row>
    <row r="21" spans="1:20" ht="12.75" customHeight="1">
      <c r="A21" s="6"/>
      <c r="B21" s="18"/>
      <c r="C21" s="18"/>
      <c r="D21" s="18"/>
      <c r="E21" s="18"/>
      <c r="F21" s="18"/>
      <c r="G21" s="18"/>
      <c r="H21" s="19"/>
      <c r="L21" s="85"/>
      <c r="M21" s="85"/>
      <c r="N21" s="85"/>
      <c r="O21" s="85"/>
      <c r="P21" s="85"/>
      <c r="Q21" s="85"/>
      <c r="R21" s="85"/>
      <c r="S21" s="85"/>
      <c r="T21" s="86"/>
    </row>
    <row r="22" spans="1:20" ht="12.75" customHeight="1">
      <c r="A22" s="2" t="s">
        <v>46</v>
      </c>
      <c r="B22" s="20">
        <f>+'Summary Medians'!$D$156</f>
        <v>7418</v>
      </c>
      <c r="C22" s="20">
        <f>+'Summary Medians'!$D$157</f>
        <v>7220</v>
      </c>
      <c r="D22" s="20">
        <f>+'Summary Medians'!$D$158</f>
        <v>0</v>
      </c>
      <c r="E22" s="20">
        <f>+'Summary Medians'!$D$159</f>
        <v>6112</v>
      </c>
      <c r="F22" s="20">
        <f>+'Summary Medians'!$D$160</f>
        <v>5781</v>
      </c>
      <c r="G22" s="20">
        <f>+'Summary Medians'!$D$161</f>
        <v>0</v>
      </c>
      <c r="H22" s="19">
        <f>+'Summary Medians'!$D$162</f>
        <v>6686</v>
      </c>
      <c r="L22" s="85"/>
      <c r="M22" s="85"/>
      <c r="N22" s="85"/>
      <c r="O22" s="85"/>
      <c r="P22" s="85"/>
      <c r="Q22" s="85"/>
      <c r="R22" s="85"/>
      <c r="S22" s="85"/>
      <c r="T22" s="86"/>
    </row>
    <row r="23" spans="1:20" ht="12.75" customHeight="1">
      <c r="A23" s="2" t="s">
        <v>47</v>
      </c>
      <c r="B23" s="20">
        <f>+'Summary Medians'!$D$173</f>
        <v>7663</v>
      </c>
      <c r="C23" s="20">
        <f>+'Summary Medians'!$D$174</f>
        <v>6580</v>
      </c>
      <c r="D23" s="20">
        <f>+'Summary Medians'!$D$175</f>
        <v>6623</v>
      </c>
      <c r="E23" s="20">
        <f>+'Summary Medians'!$D$176</f>
        <v>4885</v>
      </c>
      <c r="F23" s="20">
        <f>+'Summary Medians'!$D$177</f>
        <v>5635.5</v>
      </c>
      <c r="G23" s="20">
        <f>+'Summary Medians'!$D$178</f>
        <v>5631</v>
      </c>
      <c r="H23" s="19">
        <f>+'Summary Medians'!$D$179</f>
        <v>6580</v>
      </c>
      <c r="L23" s="85"/>
      <c r="M23" s="85"/>
      <c r="N23" s="85"/>
      <c r="O23" s="85"/>
      <c r="P23" s="85"/>
      <c r="Q23" s="85"/>
      <c r="R23" s="85"/>
      <c r="S23" s="85"/>
      <c r="T23" s="86"/>
    </row>
    <row r="24" spans="1:20" ht="12.75" customHeight="1">
      <c r="A24" s="2" t="s">
        <v>48</v>
      </c>
      <c r="B24" s="20">
        <f>+'Summary Medians'!$D$190</f>
        <v>7921.25</v>
      </c>
      <c r="C24" s="20">
        <f>+'Summary Medians'!$D$191</f>
        <v>0</v>
      </c>
      <c r="D24" s="20">
        <f>+'Summary Medians'!$D$192</f>
        <v>5821.5</v>
      </c>
      <c r="E24" s="20">
        <f>+'Summary Medians'!$D$193</f>
        <v>5974.5</v>
      </c>
      <c r="F24" s="20">
        <f>+'Summary Medians'!$D$194</f>
        <v>5820</v>
      </c>
      <c r="G24" s="20">
        <f>+'Summary Medians'!$D$195</f>
        <v>6570</v>
      </c>
      <c r="H24" s="19">
        <f>+'Summary Medians'!$D$196</f>
        <v>5974.5</v>
      </c>
      <c r="L24" s="85"/>
      <c r="M24" s="85"/>
      <c r="N24" s="85"/>
      <c r="O24" s="85"/>
      <c r="P24" s="85"/>
      <c r="Q24" s="85"/>
      <c r="R24" s="85"/>
      <c r="S24" s="85"/>
      <c r="T24" s="86"/>
    </row>
    <row r="25" spans="1:20" ht="12.75" customHeight="1">
      <c r="A25" s="2" t="s">
        <v>49</v>
      </c>
      <c r="B25" s="20">
        <f>+'Summary Medians'!$D$207</f>
        <v>12682</v>
      </c>
      <c r="C25" s="20">
        <f>+'Summary Medians'!$D$208</f>
        <v>0</v>
      </c>
      <c r="D25" s="20">
        <f>+'Summary Medians'!$D$209</f>
        <v>11364</v>
      </c>
      <c r="E25" s="20">
        <f>+'Summary Medians'!$D$210</f>
        <v>0</v>
      </c>
      <c r="F25" s="20">
        <f>+'Summary Medians'!$D$211</f>
        <v>10100</v>
      </c>
      <c r="G25" s="20">
        <f>+'Summary Medians'!$D$212</f>
        <v>10298</v>
      </c>
      <c r="H25" s="19">
        <f>+'Summary Medians'!$D$213</f>
        <v>10735</v>
      </c>
      <c r="L25" s="85"/>
      <c r="M25" s="85"/>
      <c r="N25" s="85"/>
      <c r="O25" s="85"/>
      <c r="P25" s="85"/>
      <c r="Q25" s="85"/>
      <c r="R25" s="85"/>
      <c r="S25" s="85"/>
      <c r="T25" s="86"/>
    </row>
    <row r="26" spans="1:20" ht="12.75" customHeight="1">
      <c r="A26" s="2"/>
      <c r="B26" s="20"/>
      <c r="C26" s="20"/>
      <c r="D26" s="20"/>
      <c r="E26" s="20"/>
      <c r="F26" s="20"/>
      <c r="G26" s="20"/>
      <c r="H26" s="19"/>
      <c r="L26" s="85"/>
      <c r="M26" s="85"/>
      <c r="N26" s="85"/>
      <c r="O26" s="85"/>
      <c r="P26" s="85"/>
      <c r="Q26" s="85"/>
      <c r="R26" s="85"/>
      <c r="S26" s="85"/>
      <c r="T26" s="86"/>
    </row>
    <row r="27" spans="1:20" ht="12.75" customHeight="1">
      <c r="A27" s="2" t="s">
        <v>50</v>
      </c>
      <c r="B27" s="20">
        <f>+'Summary Medians'!$D$224</f>
        <v>10852.5</v>
      </c>
      <c r="C27" s="20">
        <f>+'Summary Medians'!$D$225</f>
        <v>7947</v>
      </c>
      <c r="D27" s="20">
        <f>+'Summary Medians'!$D$226</f>
        <v>8354.5</v>
      </c>
      <c r="E27" s="20">
        <f>+'Summary Medians'!$D$227</f>
        <v>0</v>
      </c>
      <c r="F27" s="20">
        <f>+'Summary Medians'!$D$228</f>
        <v>8326</v>
      </c>
      <c r="G27" s="20">
        <f>+'Summary Medians'!$D$229</f>
        <v>0</v>
      </c>
      <c r="H27" s="19">
        <f>+'Summary Medians'!$D$230</f>
        <v>8356</v>
      </c>
      <c r="L27" s="85"/>
      <c r="M27" s="85"/>
      <c r="N27" s="85"/>
      <c r="O27" s="85"/>
      <c r="P27" s="85"/>
      <c r="Q27" s="85"/>
      <c r="R27" s="85"/>
      <c r="S27" s="85"/>
      <c r="T27" s="86"/>
    </row>
    <row r="28" spans="1:20" s="68" customFormat="1" ht="12.75" customHeight="1">
      <c r="A28" s="6" t="s">
        <v>113</v>
      </c>
      <c r="B28" s="18">
        <f>+'Summary Medians'!$D$241</f>
        <v>10512</v>
      </c>
      <c r="C28" s="18">
        <f>+'Summary Medians'!$D$242</f>
        <v>8628</v>
      </c>
      <c r="D28" s="18">
        <f>+'Summary Medians'!$D$243</f>
        <v>7626</v>
      </c>
      <c r="E28" s="18">
        <f>+'Summary Medians'!$D$244</f>
        <v>7086</v>
      </c>
      <c r="F28" s="18">
        <f>+'Summary Medians'!$D$245</f>
        <v>7242</v>
      </c>
      <c r="G28" s="18">
        <f>+'Summary Medians'!$D$246</f>
        <v>9542</v>
      </c>
      <c r="H28" s="19">
        <f>+'Summary Medians'!$D$247</f>
        <v>7864</v>
      </c>
      <c r="L28" s="85"/>
      <c r="M28" s="85"/>
      <c r="N28" s="85"/>
      <c r="O28" s="85"/>
      <c r="P28" s="85"/>
      <c r="Q28" s="85"/>
      <c r="R28" s="85"/>
      <c r="S28" s="85"/>
      <c r="T28" s="66"/>
    </row>
    <row r="29" spans="1:20" ht="12.75" customHeight="1">
      <c r="A29" s="2" t="s">
        <v>52</v>
      </c>
      <c r="B29" s="20">
        <f>+'Summary Medians'!$D$258</f>
        <v>12485</v>
      </c>
      <c r="C29" s="20">
        <f>+'Summary Medians'!$D$259</f>
        <v>19372</v>
      </c>
      <c r="D29" s="20">
        <f>+'Summary Medians'!$D$260</f>
        <v>9937.5</v>
      </c>
      <c r="E29" s="20">
        <f>+'Summary Medians'!$D$261</f>
        <v>0</v>
      </c>
      <c r="F29" s="20">
        <f>+'Summary Medians'!$D$262</f>
        <v>12526</v>
      </c>
      <c r="G29" s="20">
        <f>+'Summary Medians'!$D$263</f>
        <v>9220</v>
      </c>
      <c r="H29" s="19">
        <f>+'Summary Medians'!$D$264</f>
        <v>11011</v>
      </c>
      <c r="L29" s="85"/>
      <c r="M29" s="85"/>
      <c r="N29" s="85"/>
      <c r="O29" s="85"/>
      <c r="P29" s="85"/>
      <c r="Q29" s="85"/>
      <c r="R29" s="85"/>
      <c r="S29" s="85"/>
      <c r="T29" s="86"/>
    </row>
    <row r="30" spans="1:20" ht="12.75" customHeight="1">
      <c r="A30" s="8" t="s">
        <v>53</v>
      </c>
      <c r="B30" s="22">
        <f>+'Summary Medians'!$D$275</f>
        <v>7632</v>
      </c>
      <c r="C30" s="22">
        <f>+'Summary Medians'!$D$276</f>
        <v>0</v>
      </c>
      <c r="D30" s="22">
        <f>+'Summary Medians'!$D$277</f>
        <v>6814</v>
      </c>
      <c r="E30" s="22">
        <f>+'Summary Medians'!$D$278</f>
        <v>0</v>
      </c>
      <c r="F30" s="22">
        <f>+'Summary Medians'!$D$279</f>
        <v>6725</v>
      </c>
      <c r="G30" s="22">
        <f>+'Summary Medians'!$D$280</f>
        <v>6662</v>
      </c>
      <c r="H30" s="23">
        <f>+'Summary Medians'!$D$281</f>
        <v>6702</v>
      </c>
      <c r="L30" s="85"/>
      <c r="M30" s="85"/>
      <c r="N30" s="85"/>
      <c r="O30" s="85"/>
      <c r="P30" s="85"/>
      <c r="Q30" s="85"/>
      <c r="R30" s="85"/>
      <c r="S30" s="85"/>
      <c r="T30" s="86"/>
    </row>
    <row r="31" spans="1:20" ht="40.5" customHeight="1">
      <c r="A31" s="599" t="s">
        <v>56</v>
      </c>
      <c r="B31" s="599"/>
      <c r="C31" s="599"/>
      <c r="D31" s="599"/>
      <c r="E31" s="599"/>
      <c r="F31" s="599"/>
      <c r="G31" s="599"/>
      <c r="H31" s="599"/>
      <c r="L31" s="85"/>
      <c r="M31" s="85"/>
      <c r="N31" s="85"/>
      <c r="O31" s="85"/>
      <c r="P31" s="85"/>
      <c r="Q31" s="85"/>
      <c r="R31" s="85"/>
      <c r="S31" s="85"/>
      <c r="T31" s="86"/>
    </row>
    <row r="32" spans="1:20">
      <c r="H32" s="251" t="s">
        <v>1142</v>
      </c>
      <c r="L32" s="85"/>
      <c r="M32" s="85"/>
      <c r="N32" s="85"/>
      <c r="O32" s="85"/>
      <c r="P32" s="85"/>
      <c r="Q32" s="85"/>
      <c r="R32" s="85"/>
      <c r="S32" s="85"/>
    </row>
    <row r="33" spans="1:19" ht="18">
      <c r="A33" s="600" t="s">
        <v>325</v>
      </c>
      <c r="B33" s="600"/>
      <c r="C33" s="600"/>
      <c r="D33" s="600"/>
      <c r="E33" s="600"/>
      <c r="F33" s="600"/>
      <c r="G33" s="600"/>
      <c r="H33" s="600"/>
      <c r="I33" s="600"/>
      <c r="J33" s="600"/>
      <c r="L33" s="85"/>
      <c r="M33" s="85"/>
      <c r="N33" s="85"/>
      <c r="O33" s="85"/>
      <c r="P33" s="85"/>
      <c r="Q33" s="85"/>
      <c r="R33" s="85"/>
      <c r="S33" s="85"/>
    </row>
    <row r="34" spans="1:19" ht="9.75" customHeight="1">
      <c r="A34" s="71"/>
      <c r="B34" s="71"/>
      <c r="C34" s="71"/>
      <c r="D34" s="71"/>
      <c r="E34" s="71"/>
      <c r="F34" s="71"/>
      <c r="G34" s="71"/>
      <c r="H34" s="71"/>
      <c r="I34" s="71"/>
      <c r="J34" s="94"/>
      <c r="K34" s="84"/>
      <c r="L34" s="85"/>
      <c r="M34" s="85"/>
      <c r="N34" s="85"/>
      <c r="O34" s="85"/>
      <c r="P34" s="85"/>
      <c r="Q34" s="85"/>
      <c r="R34" s="85"/>
      <c r="S34" s="85"/>
    </row>
    <row r="35" spans="1:19" ht="15.75">
      <c r="A35" s="601" t="s">
        <v>36</v>
      </c>
      <c r="B35" s="601"/>
      <c r="C35" s="601"/>
      <c r="D35" s="601"/>
      <c r="E35" s="601"/>
      <c r="F35" s="601"/>
      <c r="G35" s="601"/>
      <c r="H35" s="601"/>
      <c r="I35" s="601"/>
      <c r="J35" s="601"/>
      <c r="L35" s="85"/>
      <c r="M35" s="85"/>
      <c r="N35" s="85"/>
      <c r="O35" s="85"/>
      <c r="P35" s="85"/>
      <c r="Q35" s="85"/>
      <c r="R35" s="85"/>
      <c r="S35" s="85"/>
    </row>
    <row r="36" spans="1:19" ht="15.75">
      <c r="A36" s="601" t="s">
        <v>37</v>
      </c>
      <c r="B36" s="601"/>
      <c r="C36" s="601"/>
      <c r="D36" s="601"/>
      <c r="E36" s="601"/>
      <c r="F36" s="601"/>
      <c r="G36" s="601"/>
      <c r="H36" s="601"/>
      <c r="I36" s="601"/>
      <c r="J36" s="601"/>
      <c r="L36" s="85"/>
      <c r="M36" s="85"/>
      <c r="N36" s="85"/>
      <c r="O36" s="85"/>
      <c r="P36" s="85"/>
      <c r="Q36" s="85"/>
      <c r="R36" s="85"/>
      <c r="S36" s="85"/>
    </row>
    <row r="37" spans="1:19" ht="15.75">
      <c r="A37" s="601" t="s">
        <v>1143</v>
      </c>
      <c r="B37" s="601"/>
      <c r="C37" s="601"/>
      <c r="D37" s="601"/>
      <c r="E37" s="601"/>
      <c r="F37" s="601"/>
      <c r="G37" s="601"/>
      <c r="H37" s="601"/>
      <c r="I37" s="601"/>
      <c r="J37" s="601"/>
      <c r="L37" s="85"/>
      <c r="M37" s="85"/>
      <c r="N37" s="85"/>
      <c r="O37" s="85"/>
      <c r="P37" s="85"/>
      <c r="Q37" s="85"/>
      <c r="R37" s="85"/>
      <c r="S37" s="85"/>
    </row>
    <row r="38" spans="1:19" ht="10.5" customHeight="1">
      <c r="A38" s="2"/>
      <c r="B38" s="2"/>
      <c r="C38" s="2"/>
      <c r="D38" s="2"/>
      <c r="E38" s="2"/>
      <c r="F38" s="2"/>
      <c r="G38" s="2"/>
      <c r="H38" s="2"/>
      <c r="I38" s="2"/>
      <c r="J38" s="6"/>
      <c r="K38" s="84"/>
      <c r="L38" s="85"/>
      <c r="M38" s="85"/>
      <c r="N38" s="85"/>
      <c r="O38" s="85"/>
      <c r="P38" s="85"/>
      <c r="Q38" s="85"/>
      <c r="R38" s="85"/>
      <c r="S38" s="85"/>
    </row>
    <row r="39" spans="1:19">
      <c r="A39" s="3"/>
      <c r="B39" s="4" t="s">
        <v>127</v>
      </c>
      <c r="C39" s="4"/>
      <c r="D39" s="4"/>
      <c r="E39" s="4"/>
      <c r="F39" s="43"/>
      <c r="G39" s="42" t="s">
        <v>85</v>
      </c>
      <c r="H39" s="4"/>
      <c r="I39" s="4"/>
      <c r="J39" s="95"/>
      <c r="L39" s="85"/>
      <c r="M39" s="85"/>
      <c r="N39" s="85"/>
      <c r="O39" s="85"/>
      <c r="P39" s="85"/>
      <c r="Q39" s="85"/>
      <c r="R39" s="85"/>
      <c r="S39" s="85"/>
    </row>
    <row r="40" spans="1:19" ht="34.5" customHeight="1">
      <c r="A40" s="79"/>
      <c r="B40" s="174" t="s">
        <v>107</v>
      </c>
      <c r="C40" s="78">
        <v>1</v>
      </c>
      <c r="D40" s="78">
        <v>2</v>
      </c>
      <c r="E40" s="78">
        <v>3</v>
      </c>
      <c r="F40" s="80" t="s">
        <v>129</v>
      </c>
      <c r="G40" s="78">
        <v>1</v>
      </c>
      <c r="H40" s="78">
        <v>2</v>
      </c>
      <c r="I40" s="44" t="s">
        <v>326</v>
      </c>
      <c r="J40" s="92" t="s">
        <v>129</v>
      </c>
      <c r="K40" s="85"/>
      <c r="L40" s="85"/>
      <c r="M40" s="85"/>
      <c r="N40" s="85"/>
      <c r="O40" s="85"/>
      <c r="P40" s="85"/>
      <c r="Q40" s="85"/>
      <c r="R40" s="85"/>
      <c r="S40" s="85"/>
    </row>
    <row r="41" spans="1:19" ht="7.5" customHeight="1">
      <c r="A41" s="5"/>
      <c r="B41" s="9"/>
      <c r="C41" s="9"/>
      <c r="D41" s="9"/>
      <c r="E41" s="51"/>
      <c r="F41" s="52"/>
      <c r="G41" s="54"/>
      <c r="H41" s="55"/>
      <c r="I41" s="56"/>
      <c r="J41" s="55"/>
      <c r="L41" s="85"/>
      <c r="M41" s="85"/>
      <c r="N41" s="85"/>
      <c r="O41" s="85"/>
      <c r="P41" s="85"/>
      <c r="Q41" s="85"/>
      <c r="R41" s="85"/>
      <c r="S41" s="85"/>
    </row>
    <row r="42" spans="1:19">
      <c r="A42" s="6" t="s">
        <v>110</v>
      </c>
      <c r="B42" s="16">
        <f>'Summary Medians'!D10</f>
        <v>3163.2</v>
      </c>
      <c r="C42" s="16">
        <f>'Summary Medians'!D11</f>
        <v>3208</v>
      </c>
      <c r="D42" s="16">
        <f>'Summary Medians'!D12</f>
        <v>3759</v>
      </c>
      <c r="E42" s="16">
        <f>'Summary Medians'!D13</f>
        <v>3276.6</v>
      </c>
      <c r="F42" s="30">
        <f>+'Summary Medians'!$D$14</f>
        <v>3346.65</v>
      </c>
      <c r="G42" s="17">
        <f>+'Summary Medians'!$D$15</f>
        <v>3258</v>
      </c>
      <c r="H42" s="40">
        <f>+'Summary Medians'!$D$16</f>
        <v>2350</v>
      </c>
      <c r="I42" s="53">
        <f>+'Summary Medians'!$D$17</f>
        <v>3777.5</v>
      </c>
      <c r="J42" s="17">
        <f>+'Summary Medians'!$D$18</f>
        <v>3294</v>
      </c>
      <c r="L42" s="85"/>
      <c r="M42" s="85"/>
      <c r="N42" s="85"/>
      <c r="O42" s="85"/>
      <c r="P42" s="85"/>
      <c r="Q42" s="85"/>
      <c r="R42" s="85"/>
      <c r="S42" s="85"/>
    </row>
    <row r="43" spans="1:19" ht="12" customHeight="1">
      <c r="A43" s="6"/>
      <c r="B43" s="38"/>
      <c r="C43" s="38"/>
      <c r="D43" s="38"/>
      <c r="E43" s="38"/>
      <c r="F43" s="31"/>
      <c r="G43" s="19"/>
      <c r="H43" s="41"/>
      <c r="I43" s="46"/>
      <c r="J43" s="19"/>
      <c r="L43" s="85"/>
      <c r="M43" s="85"/>
      <c r="N43" s="85"/>
      <c r="O43" s="85"/>
      <c r="P43" s="85"/>
      <c r="Q43" s="85"/>
      <c r="R43" s="85"/>
      <c r="S43" s="85"/>
    </row>
    <row r="44" spans="1:19">
      <c r="A44" s="2" t="s">
        <v>39</v>
      </c>
      <c r="B44" s="20">
        <f>'Summary Medians'!D27</f>
        <v>0</v>
      </c>
      <c r="C44" s="20">
        <f>'Summary Medians'!D28</f>
        <v>4350</v>
      </c>
      <c r="D44" s="20">
        <f>'Summary Medians'!D29</f>
        <v>4320</v>
      </c>
      <c r="E44" s="20">
        <f>'Summary Medians'!D30</f>
        <v>4320</v>
      </c>
      <c r="F44" s="32">
        <f>+'Summary Medians'!$D$31</f>
        <v>4320</v>
      </c>
      <c r="G44" s="21">
        <f>+'Summary Medians'!$D$32</f>
        <v>4230</v>
      </c>
      <c r="H44" s="24">
        <f>+'Summary Medians'!$D$33</f>
        <v>4290</v>
      </c>
      <c r="I44" s="45">
        <f>+'Summary Medians'!$D$34</f>
        <v>0</v>
      </c>
      <c r="J44" s="19">
        <f>+'Summary Medians'!$D$35</f>
        <v>4260</v>
      </c>
      <c r="L44" s="85"/>
      <c r="M44" s="85"/>
      <c r="N44" s="85"/>
      <c r="O44" s="85"/>
      <c r="P44" s="85"/>
      <c r="Q44" s="85"/>
      <c r="R44" s="85"/>
      <c r="S44" s="85"/>
    </row>
    <row r="45" spans="1:19">
      <c r="A45" s="2" t="s">
        <v>40</v>
      </c>
      <c r="B45" s="20">
        <f>'Summary Medians'!D44</f>
        <v>0</v>
      </c>
      <c r="C45" s="20">
        <f>'Summary Medians'!D45</f>
        <v>3929</v>
      </c>
      <c r="D45" s="20">
        <f>'Summary Medians'!D46</f>
        <v>3290</v>
      </c>
      <c r="E45" s="20">
        <f>'Summary Medians'!D47</f>
        <v>3065</v>
      </c>
      <c r="F45" s="32">
        <f>+'Summary Medians'!$D$48</f>
        <v>3175</v>
      </c>
      <c r="G45" s="21">
        <f>+'Summary Medians'!$D$49</f>
        <v>0</v>
      </c>
      <c r="H45" s="24">
        <f>+'Summary Medians'!$D$50</f>
        <v>0</v>
      </c>
      <c r="I45" s="45">
        <f>+'Summary Medians'!$D$51</f>
        <v>0</v>
      </c>
      <c r="J45" s="19">
        <f>+'Summary Medians'!$D$52</f>
        <v>0</v>
      </c>
      <c r="L45" s="85"/>
      <c r="M45" s="85"/>
      <c r="N45" s="85"/>
      <c r="O45" s="85"/>
      <c r="P45" s="85"/>
      <c r="Q45" s="85"/>
      <c r="R45" s="85"/>
      <c r="S45" s="85"/>
    </row>
    <row r="46" spans="1:19">
      <c r="A46" s="2" t="s">
        <v>70</v>
      </c>
      <c r="B46" s="20">
        <f>'Summary Medians'!D61</f>
        <v>0</v>
      </c>
      <c r="C46" s="20">
        <f>'Summary Medians'!D62</f>
        <v>0</v>
      </c>
      <c r="D46" s="20">
        <f>'Summary Medians'!D63</f>
        <v>3632</v>
      </c>
      <c r="E46" s="20">
        <f>'Summary Medians'!D64</f>
        <v>0</v>
      </c>
      <c r="F46" s="32">
        <f>+'Summary Medians'!$D$65</f>
        <v>3632</v>
      </c>
      <c r="G46" s="21">
        <f>+'Summary Medians'!$D$66</f>
        <v>0</v>
      </c>
      <c r="H46" s="24">
        <f>+'Summary Medians'!$D$67</f>
        <v>0</v>
      </c>
      <c r="I46" s="45">
        <f>+'Summary Medians'!$D$68</f>
        <v>0</v>
      </c>
      <c r="J46" s="19">
        <f>+'Summary Medians'!$D$69</f>
        <v>0</v>
      </c>
      <c r="L46" s="85"/>
      <c r="M46" s="85"/>
      <c r="N46" s="85"/>
      <c r="O46" s="85"/>
      <c r="P46" s="85"/>
      <c r="Q46" s="85"/>
      <c r="R46" s="85"/>
      <c r="S46" s="85"/>
    </row>
    <row r="47" spans="1:19">
      <c r="A47" s="6" t="s">
        <v>41</v>
      </c>
      <c r="B47" s="18">
        <f>'Summary Medians'!D78</f>
        <v>3134.4</v>
      </c>
      <c r="C47" s="18">
        <f>'Summary Medians'!D79</f>
        <v>3117.75</v>
      </c>
      <c r="D47" s="18">
        <f>'Summary Medians'!D80</f>
        <v>3135.6</v>
      </c>
      <c r="E47" s="18">
        <f>'Summary Medians'!D81</f>
        <v>3135.3</v>
      </c>
      <c r="F47" s="31">
        <f>+'Summary Medians'!$D$82</f>
        <v>3127.3500000000004</v>
      </c>
      <c r="G47" s="19">
        <f>+'Summary Medians'!$D$83</f>
        <v>0</v>
      </c>
      <c r="H47" s="41">
        <f>+'Summary Medians'!$D$84</f>
        <v>0</v>
      </c>
      <c r="I47" s="46">
        <f>+'Summary Medians'!$D$85</f>
        <v>0</v>
      </c>
      <c r="J47" s="19">
        <f>+'Summary Medians'!$D$86</f>
        <v>0</v>
      </c>
      <c r="L47" s="85"/>
      <c r="M47" s="85"/>
      <c r="N47" s="85"/>
      <c r="O47" s="85"/>
      <c r="P47" s="85"/>
      <c r="Q47" s="85"/>
      <c r="R47" s="85"/>
      <c r="S47" s="85"/>
    </row>
    <row r="48" spans="1:19" ht="12.75" customHeight="1">
      <c r="A48" s="6"/>
      <c r="B48" s="18"/>
      <c r="C48" s="18"/>
      <c r="D48" s="18"/>
      <c r="E48" s="18"/>
      <c r="F48" s="31"/>
      <c r="G48" s="19"/>
      <c r="H48" s="41"/>
      <c r="I48" s="46"/>
      <c r="J48" s="19"/>
      <c r="L48" s="85"/>
      <c r="M48" s="85"/>
      <c r="N48" s="85"/>
      <c r="O48" s="85"/>
      <c r="P48" s="85"/>
      <c r="Q48" s="85"/>
      <c r="R48" s="85"/>
      <c r="S48" s="85"/>
    </row>
    <row r="49" spans="1:19">
      <c r="A49" s="6" t="s">
        <v>42</v>
      </c>
      <c r="B49" s="18">
        <f>'Summary Medians'!D95</f>
        <v>4164</v>
      </c>
      <c r="C49" s="18">
        <f>'Summary Medians'!D96</f>
        <v>3758</v>
      </c>
      <c r="D49" s="18">
        <f>'Summary Medians'!D97</f>
        <v>3767</v>
      </c>
      <c r="E49" s="18">
        <f>'Summary Medians'!D98</f>
        <v>0</v>
      </c>
      <c r="F49" s="31">
        <f>+'Summary Medians'!$D$99</f>
        <v>3801</v>
      </c>
      <c r="G49" s="19">
        <f>+'Summary Medians'!$D$100</f>
        <v>3243</v>
      </c>
      <c r="H49" s="41">
        <f>+'Summary Medians'!$D$101</f>
        <v>0</v>
      </c>
      <c r="I49" s="46">
        <f>+'Summary Medians'!$D$102</f>
        <v>0</v>
      </c>
      <c r="J49" s="19">
        <f>+'Summary Medians'!$D$103</f>
        <v>3243</v>
      </c>
      <c r="L49" s="85"/>
      <c r="M49" s="85"/>
      <c r="N49" s="85"/>
      <c r="O49" s="85"/>
      <c r="P49" s="85"/>
      <c r="Q49" s="85"/>
      <c r="R49" s="85"/>
      <c r="S49" s="85"/>
    </row>
    <row r="50" spans="1:19">
      <c r="A50" s="2" t="s">
        <v>43</v>
      </c>
      <c r="B50" s="20">
        <f>'Summary Medians'!D112</f>
        <v>0</v>
      </c>
      <c r="C50" s="20">
        <f>'Summary Medians'!D113</f>
        <v>4650</v>
      </c>
      <c r="D50" s="20">
        <f>'Summary Medians'!D114</f>
        <v>4650</v>
      </c>
      <c r="E50" s="20">
        <f>'Summary Medians'!D115</f>
        <v>4650</v>
      </c>
      <c r="F50" s="32">
        <f>+'Summary Medians'!$D$116</f>
        <v>4650</v>
      </c>
      <c r="G50" s="21">
        <f>+'Summary Medians'!$D$117</f>
        <v>4650</v>
      </c>
      <c r="H50" s="24">
        <f>+'Summary Medians'!$D$118</f>
        <v>0</v>
      </c>
      <c r="I50" s="45">
        <f>+'Summary Medians'!$D$119</f>
        <v>0</v>
      </c>
      <c r="J50" s="19">
        <f>+'Summary Medians'!$D$120</f>
        <v>4650</v>
      </c>
      <c r="L50" s="85"/>
      <c r="M50" s="85"/>
      <c r="N50" s="85"/>
      <c r="O50" s="85"/>
      <c r="P50" s="85"/>
      <c r="Q50" s="85"/>
      <c r="R50" s="85"/>
      <c r="S50" s="85"/>
    </row>
    <row r="51" spans="1:19">
      <c r="A51" s="2" t="s">
        <v>44</v>
      </c>
      <c r="B51" s="18">
        <f>'Summary Medians'!D129</f>
        <v>0</v>
      </c>
      <c r="C51" s="18">
        <f>'Summary Medians'!D130</f>
        <v>3980.96</v>
      </c>
      <c r="D51" s="18">
        <f>'Summary Medians'!D131</f>
        <v>3996</v>
      </c>
      <c r="E51" s="18">
        <f>'Summary Medians'!D132</f>
        <v>3911.08</v>
      </c>
      <c r="F51" s="31">
        <f>+'Summary Medians'!$D$133</f>
        <v>3980.96</v>
      </c>
      <c r="G51" s="19">
        <f>+'Summary Medians'!$D$134</f>
        <v>3930.96</v>
      </c>
      <c r="H51" s="41">
        <f>+'Summary Medians'!$D$135</f>
        <v>0</v>
      </c>
      <c r="I51" s="46">
        <f>+'Summary Medians'!$D$136</f>
        <v>0</v>
      </c>
      <c r="J51" s="19">
        <f>+'Summary Medians'!$D$137</f>
        <v>3930.96</v>
      </c>
      <c r="L51" s="85"/>
      <c r="M51" s="85"/>
      <c r="N51" s="85"/>
      <c r="O51" s="85"/>
      <c r="P51" s="85"/>
      <c r="Q51" s="85"/>
      <c r="R51" s="85"/>
      <c r="S51" s="85"/>
    </row>
    <row r="52" spans="1:19">
      <c r="A52" s="6" t="s">
        <v>45</v>
      </c>
      <c r="B52" s="18">
        <f>'Summary Medians'!D146</f>
        <v>0</v>
      </c>
      <c r="C52" s="18">
        <f>'Summary Medians'!D147</f>
        <v>4489</v>
      </c>
      <c r="D52" s="18">
        <f>'Summary Medians'!D148</f>
        <v>3930</v>
      </c>
      <c r="E52" s="18">
        <f>'Summary Medians'!D149</f>
        <v>3890</v>
      </c>
      <c r="F52" s="31">
        <f>+'Summary Medians'!$D$150</f>
        <v>4170.5</v>
      </c>
      <c r="G52" s="19">
        <f>+'Summary Medians'!$D$151</f>
        <v>0</v>
      </c>
      <c r="H52" s="41">
        <f>+'Summary Medians'!$D$152</f>
        <v>0</v>
      </c>
      <c r="I52" s="46">
        <f>+'Summary Medians'!$D$153</f>
        <v>0</v>
      </c>
      <c r="J52" s="19">
        <f>+'Summary Medians'!$D$154</f>
        <v>0</v>
      </c>
      <c r="L52" s="85"/>
      <c r="M52" s="85"/>
      <c r="N52" s="85"/>
      <c r="O52" s="85"/>
      <c r="P52" s="85"/>
      <c r="Q52" s="85"/>
      <c r="R52" s="85"/>
      <c r="S52" s="85"/>
    </row>
    <row r="53" spans="1:19" ht="11.25" customHeight="1">
      <c r="A53" s="6"/>
      <c r="B53" s="18"/>
      <c r="C53" s="18"/>
      <c r="D53" s="18"/>
      <c r="E53" s="18"/>
      <c r="F53" s="31"/>
      <c r="G53" s="19"/>
      <c r="H53" s="41"/>
      <c r="I53" s="46"/>
      <c r="J53" s="19"/>
      <c r="L53" s="85"/>
      <c r="M53" s="85"/>
      <c r="N53" s="85"/>
      <c r="O53" s="85"/>
      <c r="P53" s="85"/>
      <c r="Q53" s="85"/>
      <c r="R53" s="85"/>
      <c r="S53" s="85"/>
    </row>
    <row r="54" spans="1:19">
      <c r="A54" s="2" t="s">
        <v>46</v>
      </c>
      <c r="B54" s="20">
        <f>'Summary Medians'!D163</f>
        <v>0</v>
      </c>
      <c r="C54" s="20">
        <f>'Summary Medians'!D164</f>
        <v>2575</v>
      </c>
      <c r="D54" s="20">
        <f>'Summary Medians'!D165</f>
        <v>2520</v>
      </c>
      <c r="E54" s="20">
        <f>'Summary Medians'!D166</f>
        <v>2610</v>
      </c>
      <c r="F54" s="32">
        <f>+'Summary Medians'!$D$167</f>
        <v>2550</v>
      </c>
      <c r="G54" s="21">
        <f>+'Summary Medians'!$D$168</f>
        <v>0</v>
      </c>
      <c r="H54" s="24">
        <f>+'Summary Medians'!$D$169</f>
        <v>0</v>
      </c>
      <c r="I54" s="45">
        <f>+'Summary Medians'!$D$170</f>
        <v>0</v>
      </c>
      <c r="J54" s="19">
        <f>+'Summary Medians'!$D$171</f>
        <v>0</v>
      </c>
      <c r="L54" s="85"/>
      <c r="M54" s="85"/>
      <c r="N54" s="85"/>
      <c r="O54" s="85"/>
      <c r="P54" s="85"/>
      <c r="Q54" s="85"/>
      <c r="R54" s="85"/>
      <c r="S54" s="85"/>
    </row>
    <row r="55" spans="1:19">
      <c r="A55" s="2" t="s">
        <v>47</v>
      </c>
      <c r="B55" s="20">
        <f>'Summary Medians'!D180</f>
        <v>0</v>
      </c>
      <c r="C55" s="20">
        <f>'Summary Medians'!D181</f>
        <v>2419</v>
      </c>
      <c r="D55" s="20">
        <f>'Summary Medians'!D182</f>
        <v>2401</v>
      </c>
      <c r="E55" s="20">
        <f>'Summary Medians'!D183</f>
        <v>2371</v>
      </c>
      <c r="F55" s="32">
        <f>+'Summary Medians'!$D$184</f>
        <v>2395</v>
      </c>
      <c r="G55" s="21">
        <f>+'Summary Medians'!$D$185</f>
        <v>0</v>
      </c>
      <c r="H55" s="24">
        <f>+'Summary Medians'!$D$186</f>
        <v>0</v>
      </c>
      <c r="I55" s="45">
        <f>+'Summary Medians'!$D$187</f>
        <v>0</v>
      </c>
      <c r="J55" s="18">
        <f>+'Summary Medians'!$D$188</f>
        <v>0</v>
      </c>
      <c r="L55" s="85"/>
      <c r="M55" s="85"/>
      <c r="N55" s="85"/>
      <c r="O55" s="85"/>
      <c r="P55" s="85"/>
      <c r="Q55" s="85"/>
      <c r="R55" s="85"/>
      <c r="S55" s="85"/>
    </row>
    <row r="56" spans="1:19">
      <c r="A56" s="2" t="s">
        <v>48</v>
      </c>
      <c r="B56" s="20">
        <f>'Summary Medians'!D197</f>
        <v>4446.5</v>
      </c>
      <c r="C56" s="20">
        <f>'Summary Medians'!D198</f>
        <v>3506.3</v>
      </c>
      <c r="D56" s="20">
        <f>'Summary Medians'!D199</f>
        <v>3319</v>
      </c>
      <c r="E56" s="20">
        <f>'Summary Medians'!D200</f>
        <v>3820.5</v>
      </c>
      <c r="F56" s="32">
        <f>+'Summary Medians'!$D$201</f>
        <v>3802.8</v>
      </c>
      <c r="G56" s="21">
        <f>+'Summary Medians'!$D$202</f>
        <v>2025</v>
      </c>
      <c r="H56" s="24">
        <f>+'Summary Medians'!$D$203</f>
        <v>1575</v>
      </c>
      <c r="I56" s="45">
        <f>+'Summary Medians'!$D$204</f>
        <v>0</v>
      </c>
      <c r="J56" s="18">
        <f>+'Summary Medians'!$D$205</f>
        <v>1600</v>
      </c>
      <c r="L56" s="85"/>
      <c r="M56" s="85"/>
      <c r="N56" s="85"/>
      <c r="O56" s="85"/>
      <c r="P56" s="85"/>
      <c r="Q56" s="85"/>
      <c r="R56" s="85"/>
      <c r="S56" s="85"/>
    </row>
    <row r="57" spans="1:19">
      <c r="A57" s="2" t="s">
        <v>49</v>
      </c>
      <c r="B57" s="20">
        <f>'Summary Medians'!D214</f>
        <v>0</v>
      </c>
      <c r="C57" s="20">
        <f>'Summary Medians'!D215</f>
        <v>4070</v>
      </c>
      <c r="D57" s="20">
        <f>'Summary Medians'!D216</f>
        <v>4010</v>
      </c>
      <c r="E57" s="20">
        <f>'Summary Medians'!D217</f>
        <v>5544</v>
      </c>
      <c r="F57" s="32">
        <f>+'Summary Medians'!$D$218</f>
        <v>4081</v>
      </c>
      <c r="G57" s="21">
        <f>+'Summary Medians'!$D$219</f>
        <v>0</v>
      </c>
      <c r="H57" s="24">
        <f>+'Summary Medians'!$D$220</f>
        <v>0</v>
      </c>
      <c r="I57" s="45">
        <f>+'Summary Medians'!$D$221</f>
        <v>0</v>
      </c>
      <c r="J57" s="18">
        <f>+'Summary Medians'!$D$222</f>
        <v>0</v>
      </c>
      <c r="L57" s="85"/>
      <c r="M57" s="85"/>
      <c r="N57" s="85"/>
      <c r="O57" s="85"/>
      <c r="P57" s="85"/>
      <c r="Q57" s="85"/>
      <c r="R57" s="85"/>
      <c r="S57" s="85"/>
    </row>
    <row r="58" spans="1:19" ht="9" customHeight="1">
      <c r="A58" s="2"/>
      <c r="B58" s="20"/>
      <c r="C58" s="20"/>
      <c r="D58" s="20"/>
      <c r="E58" s="20"/>
      <c r="F58" s="32"/>
      <c r="G58" s="21"/>
      <c r="H58" s="24"/>
      <c r="I58" s="45"/>
      <c r="J58" s="18"/>
      <c r="L58" s="85"/>
      <c r="M58" s="85"/>
      <c r="N58" s="85"/>
      <c r="O58" s="85"/>
      <c r="P58" s="85"/>
      <c r="Q58" s="85"/>
      <c r="R58" s="85"/>
      <c r="S58" s="85"/>
    </row>
    <row r="59" spans="1:19">
      <c r="A59" s="2" t="s">
        <v>50</v>
      </c>
      <c r="B59" s="20">
        <f>'Summary Medians'!D231</f>
        <v>0</v>
      </c>
      <c r="C59" s="20">
        <f>'Summary Medians'!D232</f>
        <v>4143</v>
      </c>
      <c r="D59" s="20">
        <f>'Summary Medians'!D233</f>
        <v>4121.5</v>
      </c>
      <c r="E59" s="20">
        <f>'Summary Medians'!D234</f>
        <v>0</v>
      </c>
      <c r="F59" s="32">
        <f>+'Summary Medians'!$D$235</f>
        <v>4127</v>
      </c>
      <c r="G59" s="21">
        <f>+'Summary Medians'!$D$236</f>
        <v>3554</v>
      </c>
      <c r="H59" s="24">
        <f>+'Summary Medians'!$D$237</f>
        <v>3554</v>
      </c>
      <c r="I59" s="45">
        <f>+'Summary Medians'!$D$238</f>
        <v>0</v>
      </c>
      <c r="J59" s="18">
        <f>+'Summary Medians'!$D$239</f>
        <v>3554</v>
      </c>
      <c r="L59" s="85"/>
      <c r="M59" s="85"/>
      <c r="N59" s="85"/>
      <c r="O59" s="85"/>
      <c r="P59" s="85"/>
      <c r="Q59" s="85"/>
      <c r="R59" s="85"/>
      <c r="S59" s="85"/>
    </row>
    <row r="60" spans="1:19">
      <c r="A60" s="6" t="s">
        <v>51</v>
      </c>
      <c r="B60" s="20">
        <f>'Summary Medians'!D248</f>
        <v>2604</v>
      </c>
      <c r="C60" s="20">
        <f>'Summary Medians'!D249</f>
        <v>2280</v>
      </c>
      <c r="D60" s="20">
        <f>'Summary Medians'!D250</f>
        <v>2654</v>
      </c>
      <c r="E60" s="20">
        <f>'Summary Medians'!D251</f>
        <v>3088</v>
      </c>
      <c r="F60" s="32">
        <f>+'Summary Medians'!$D$252</f>
        <v>2594</v>
      </c>
      <c r="G60" s="21">
        <f>+'Summary Medians'!$D$253</f>
        <v>0</v>
      </c>
      <c r="H60" s="24">
        <f>+'Summary Medians'!$D$254</f>
        <v>0</v>
      </c>
      <c r="I60" s="45">
        <f>+'Summary Medians'!$D$255</f>
        <v>0</v>
      </c>
      <c r="J60" s="18">
        <f>+'Summary Medians'!$D$256</f>
        <v>0</v>
      </c>
      <c r="L60" s="85"/>
      <c r="M60" s="85"/>
      <c r="N60" s="85"/>
      <c r="O60" s="85"/>
      <c r="P60" s="85"/>
      <c r="Q60" s="85"/>
      <c r="R60" s="85"/>
      <c r="S60" s="85"/>
    </row>
    <row r="61" spans="1:19">
      <c r="A61" s="2" t="s">
        <v>76</v>
      </c>
      <c r="B61" s="20">
        <f>'Summary Medians'!D265</f>
        <v>0</v>
      </c>
      <c r="C61" s="20">
        <f>'Summary Medians'!D266</f>
        <v>4275</v>
      </c>
      <c r="D61" s="20">
        <f>'Summary Medians'!D267</f>
        <v>4275</v>
      </c>
      <c r="E61" s="20">
        <f>'Summary Medians'!D268</f>
        <v>4275</v>
      </c>
      <c r="F61" s="32">
        <f>+'Summary Medians'!$D$269</f>
        <v>4275</v>
      </c>
      <c r="G61" s="21">
        <f>+'Summary Medians'!$D$270</f>
        <v>0</v>
      </c>
      <c r="H61" s="24">
        <f>+'Summary Medians'!$D$271</f>
        <v>0</v>
      </c>
      <c r="I61" s="45">
        <f>+'Summary Medians'!$D$272</f>
        <v>0</v>
      </c>
      <c r="J61" s="18">
        <f>+'Summary Medians'!$D$273</f>
        <v>0</v>
      </c>
      <c r="L61" s="85"/>
      <c r="M61" s="85"/>
      <c r="N61" s="85"/>
      <c r="O61" s="85"/>
      <c r="P61" s="85"/>
      <c r="Q61" s="85"/>
      <c r="R61" s="85"/>
      <c r="S61" s="85"/>
    </row>
    <row r="62" spans="1:19">
      <c r="A62" s="8" t="s">
        <v>53</v>
      </c>
      <c r="B62" s="22">
        <f>'Summary Medians'!D282</f>
        <v>3864</v>
      </c>
      <c r="C62" s="22">
        <f>'Summary Medians'!D283</f>
        <v>0</v>
      </c>
      <c r="D62" s="22">
        <f>'Summary Medians'!D284</f>
        <v>4083</v>
      </c>
      <c r="E62" s="22">
        <f>'Summary Medians'!D285</f>
        <v>3528</v>
      </c>
      <c r="F62" s="33">
        <f>+'Summary Medians'!$D$286</f>
        <v>3696</v>
      </c>
      <c r="G62" s="23">
        <f>+'Summary Medians'!$D$287</f>
        <v>0</v>
      </c>
      <c r="H62" s="22">
        <f>+'Summary Medians'!$D$288</f>
        <v>0</v>
      </c>
      <c r="I62" s="47">
        <f>+'Summary Medians'!$D$289</f>
        <v>3795</v>
      </c>
      <c r="J62" s="22">
        <f>+'Summary Medians'!$D$290</f>
        <v>3795</v>
      </c>
      <c r="L62" s="85"/>
      <c r="M62" s="85"/>
      <c r="N62" s="85"/>
      <c r="O62" s="85"/>
      <c r="P62" s="85"/>
      <c r="Q62" s="85"/>
      <c r="R62" s="85"/>
      <c r="S62" s="85"/>
    </row>
    <row r="63" spans="1:19" ht="14.25" customHeight="1">
      <c r="A63" s="117" t="s">
        <v>350</v>
      </c>
      <c r="B63" s="1"/>
      <c r="C63" s="1"/>
      <c r="D63" s="1"/>
      <c r="E63" s="1"/>
      <c r="F63" s="1"/>
      <c r="G63" s="1"/>
      <c r="H63" s="1"/>
      <c r="I63" s="1"/>
      <c r="J63" s="96"/>
      <c r="L63" s="85"/>
      <c r="M63" s="85"/>
      <c r="N63" s="85"/>
      <c r="O63" s="85"/>
      <c r="P63" s="85"/>
      <c r="Q63" s="85"/>
      <c r="R63" s="85"/>
      <c r="S63" s="85"/>
    </row>
    <row r="64" spans="1:19" ht="57.75" customHeight="1">
      <c r="A64" s="599" t="s">
        <v>338</v>
      </c>
      <c r="B64" s="599"/>
      <c r="C64" s="599"/>
      <c r="D64" s="599"/>
      <c r="E64" s="599"/>
      <c r="F64" s="599"/>
      <c r="G64" s="599"/>
      <c r="H64" s="599"/>
      <c r="I64" s="599"/>
      <c r="J64" s="599"/>
      <c r="L64" s="85"/>
      <c r="M64" s="85"/>
      <c r="N64" s="85"/>
      <c r="O64" s="85"/>
      <c r="P64" s="85"/>
      <c r="Q64" s="85"/>
      <c r="R64" s="85"/>
      <c r="S64" s="85"/>
    </row>
    <row r="65" spans="1:19" ht="13.5" customHeight="1">
      <c r="H65" s="14"/>
      <c r="J65" s="251" t="s">
        <v>1142</v>
      </c>
      <c r="L65" s="85"/>
      <c r="M65" s="85"/>
      <c r="N65" s="85"/>
      <c r="O65" s="85"/>
      <c r="P65" s="85"/>
      <c r="Q65" s="85"/>
      <c r="R65" s="85"/>
      <c r="S65" s="85"/>
    </row>
    <row r="66" spans="1:19" ht="18">
      <c r="A66" s="27" t="s">
        <v>288</v>
      </c>
      <c r="B66" s="27"/>
      <c r="C66" s="27"/>
      <c r="D66" s="27"/>
      <c r="E66" s="27"/>
      <c r="F66" s="27"/>
      <c r="G66" s="27"/>
      <c r="H66" s="88"/>
      <c r="L66" s="85"/>
      <c r="M66" s="85"/>
      <c r="N66" s="85"/>
      <c r="O66" s="85"/>
      <c r="P66" s="85"/>
      <c r="Q66" s="85"/>
      <c r="R66" s="85"/>
      <c r="S66" s="85"/>
    </row>
    <row r="67" spans="1:19">
      <c r="A67" s="69"/>
      <c r="B67" s="69"/>
      <c r="C67" s="69"/>
      <c r="D67" s="69"/>
      <c r="E67" s="69"/>
      <c r="F67" s="69"/>
      <c r="G67" s="69"/>
      <c r="H67" s="89"/>
      <c r="L67" s="85"/>
      <c r="M67" s="85"/>
      <c r="N67" s="85"/>
      <c r="O67" s="85"/>
      <c r="P67" s="85"/>
      <c r="Q67" s="85"/>
      <c r="R67" s="85"/>
      <c r="S67" s="85"/>
    </row>
    <row r="68" spans="1:19" ht="15.75">
      <c r="A68" s="28" t="s">
        <v>36</v>
      </c>
      <c r="B68" s="28"/>
      <c r="C68" s="28"/>
      <c r="D68" s="28"/>
      <c r="E68" s="28"/>
      <c r="F68" s="28"/>
      <c r="G68" s="28"/>
      <c r="H68" s="90"/>
      <c r="L68" s="85"/>
      <c r="M68" s="85"/>
      <c r="N68" s="85"/>
      <c r="O68" s="85"/>
      <c r="P68" s="85"/>
      <c r="Q68" s="85"/>
      <c r="R68" s="85"/>
      <c r="S68" s="85"/>
    </row>
    <row r="69" spans="1:19" ht="15.75">
      <c r="A69" s="28" t="s">
        <v>54</v>
      </c>
      <c r="B69" s="28"/>
      <c r="C69" s="28"/>
      <c r="D69" s="28"/>
      <c r="E69" s="28"/>
      <c r="F69" s="28"/>
      <c r="G69" s="28"/>
      <c r="H69" s="90"/>
      <c r="L69" s="85"/>
      <c r="M69" s="85"/>
      <c r="N69" s="85"/>
      <c r="O69" s="85"/>
      <c r="P69" s="85"/>
      <c r="Q69" s="85"/>
      <c r="R69" s="85"/>
      <c r="S69" s="85"/>
    </row>
    <row r="70" spans="1:19" ht="15.75">
      <c r="A70" s="28" t="s">
        <v>1141</v>
      </c>
      <c r="B70" s="28"/>
      <c r="C70" s="28"/>
      <c r="D70" s="28"/>
      <c r="E70" s="28"/>
      <c r="F70" s="28"/>
      <c r="G70" s="28"/>
      <c r="H70" s="90"/>
      <c r="L70" s="85"/>
      <c r="M70" s="85"/>
      <c r="N70" s="85"/>
      <c r="O70" s="85"/>
      <c r="P70" s="85"/>
      <c r="Q70" s="85"/>
      <c r="R70" s="85"/>
      <c r="S70" s="85"/>
    </row>
    <row r="71" spans="1:19">
      <c r="A71" s="48"/>
      <c r="B71" s="48"/>
      <c r="C71" s="48"/>
      <c r="D71" s="48"/>
      <c r="E71" s="48"/>
      <c r="F71" s="48"/>
      <c r="G71" s="48"/>
      <c r="H71" s="97"/>
      <c r="L71" s="85"/>
      <c r="M71" s="85"/>
      <c r="N71" s="85"/>
      <c r="O71" s="85"/>
      <c r="P71" s="85"/>
      <c r="Q71" s="85"/>
      <c r="R71" s="85"/>
      <c r="S71" s="85"/>
    </row>
    <row r="72" spans="1:19">
      <c r="A72" s="3"/>
      <c r="B72" s="4" t="s">
        <v>38</v>
      </c>
      <c r="C72" s="4"/>
      <c r="D72" s="4"/>
      <c r="E72" s="4"/>
      <c r="F72" s="4"/>
      <c r="G72" s="4"/>
      <c r="H72" s="91"/>
      <c r="L72" s="85"/>
      <c r="M72" s="85"/>
      <c r="N72" s="85"/>
      <c r="O72" s="85"/>
      <c r="P72" s="85"/>
      <c r="Q72" s="85"/>
      <c r="R72" s="85"/>
      <c r="S72" s="85"/>
    </row>
    <row r="73" spans="1:19">
      <c r="A73" s="79"/>
      <c r="B73" s="78">
        <v>1</v>
      </c>
      <c r="C73" s="78">
        <v>2</v>
      </c>
      <c r="D73" s="78">
        <v>3</v>
      </c>
      <c r="E73" s="78">
        <v>4</v>
      </c>
      <c r="F73" s="78">
        <v>5</v>
      </c>
      <c r="G73" s="78">
        <v>6</v>
      </c>
      <c r="H73" s="98" t="s">
        <v>129</v>
      </c>
      <c r="L73" s="85"/>
      <c r="M73" s="85"/>
      <c r="N73" s="85"/>
      <c r="O73" s="85"/>
      <c r="P73" s="85"/>
      <c r="Q73" s="85"/>
      <c r="R73" s="85"/>
      <c r="S73" s="85"/>
    </row>
    <row r="74" spans="1:19">
      <c r="A74"/>
      <c r="B74"/>
      <c r="C74"/>
      <c r="D74"/>
      <c r="E74"/>
      <c r="F74"/>
      <c r="G74" s="57"/>
      <c r="H74" s="49"/>
      <c r="L74" s="85"/>
      <c r="M74" s="85"/>
      <c r="N74" s="85"/>
      <c r="O74" s="85"/>
      <c r="P74" s="85"/>
      <c r="Q74" s="85"/>
      <c r="R74" s="85"/>
      <c r="S74" s="85"/>
    </row>
    <row r="75" spans="1:19">
      <c r="A75" s="6" t="s">
        <v>110</v>
      </c>
      <c r="B75" s="65">
        <f>+'Summary Medians'!$G$3</f>
        <v>25044</v>
      </c>
      <c r="C75" s="65">
        <f>+'Summary Medians'!$G$4</f>
        <v>21364.5</v>
      </c>
      <c r="D75" s="65">
        <f>+'Summary Medians'!$G$5</f>
        <v>19894</v>
      </c>
      <c r="E75" s="65">
        <f>+'Summary Medians'!$G$6</f>
        <v>18309</v>
      </c>
      <c r="F75" s="65">
        <f>+'Summary Medians'!$G$7</f>
        <v>16012</v>
      </c>
      <c r="G75" s="65">
        <f>+'Summary Medians'!$G$8</f>
        <v>15888</v>
      </c>
      <c r="H75" s="99">
        <f>+'Summary Medians'!$G$9</f>
        <v>19818</v>
      </c>
      <c r="L75" s="85"/>
      <c r="M75" s="85"/>
      <c r="N75" s="85"/>
      <c r="O75" s="85"/>
      <c r="P75" s="85"/>
      <c r="Q75" s="85"/>
      <c r="R75" s="85"/>
      <c r="S75" s="85"/>
    </row>
    <row r="76" spans="1:19">
      <c r="A76" s="2"/>
      <c r="B76" s="38"/>
      <c r="C76" s="38"/>
      <c r="D76" s="38"/>
      <c r="E76" s="38"/>
      <c r="F76" s="38"/>
      <c r="G76" s="39"/>
      <c r="H76" s="93"/>
      <c r="L76" s="85"/>
      <c r="M76" s="85"/>
      <c r="N76" s="85"/>
      <c r="O76" s="85"/>
      <c r="P76" s="85"/>
      <c r="Q76" s="85"/>
      <c r="R76" s="85"/>
      <c r="S76" s="85"/>
    </row>
    <row r="77" spans="1:19">
      <c r="A77" s="2" t="s">
        <v>39</v>
      </c>
      <c r="B77" s="20">
        <f>+'Summary Medians'!$G$20</f>
        <v>26995</v>
      </c>
      <c r="C77" s="20">
        <f>+'Summary Medians'!$G$21</f>
        <v>21289</v>
      </c>
      <c r="D77" s="20">
        <f>+'Summary Medians'!$G$22</f>
        <v>17940</v>
      </c>
      <c r="E77" s="20">
        <f>+'Summary Medians'!$G$23</f>
        <v>18149</v>
      </c>
      <c r="F77" s="20">
        <f>+'Summary Medians'!$G$24</f>
        <v>19329</v>
      </c>
      <c r="G77" s="20">
        <f>+'Summary Medians'!$G$25</f>
        <v>11790</v>
      </c>
      <c r="H77" s="100">
        <f>+'Summary Medians'!$G$26</f>
        <v>18395</v>
      </c>
      <c r="L77" s="85"/>
      <c r="M77" s="85"/>
      <c r="N77" s="85"/>
      <c r="O77" s="85"/>
      <c r="P77" s="85"/>
      <c r="Q77" s="85"/>
      <c r="R77" s="85"/>
      <c r="S77" s="85"/>
    </row>
    <row r="78" spans="1:19">
      <c r="A78" s="2" t="s">
        <v>40</v>
      </c>
      <c r="B78" s="20">
        <f>+'Summary Medians'!$G$37</f>
        <v>21825</v>
      </c>
      <c r="C78" s="20">
        <f>+'Summary Medians'!$G$38</f>
        <v>19235</v>
      </c>
      <c r="D78" s="20">
        <f>+'Summary Medians'!$G$39</f>
        <v>14050</v>
      </c>
      <c r="E78" s="20">
        <f>+'Summary Medians'!$G$40</f>
        <v>12937.5</v>
      </c>
      <c r="F78" s="20">
        <f>+'Summary Medians'!$G$41</f>
        <v>12297</v>
      </c>
      <c r="G78" s="20">
        <f>+'Summary Medians'!$G$42</f>
        <v>13087.5</v>
      </c>
      <c r="H78" s="100">
        <f>+'Summary Medians'!$G$43</f>
        <v>14086</v>
      </c>
      <c r="L78" s="85"/>
      <c r="M78" s="85"/>
      <c r="N78" s="85"/>
      <c r="O78" s="85"/>
      <c r="P78" s="85"/>
      <c r="Q78" s="85"/>
      <c r="R78" s="85"/>
      <c r="S78" s="85"/>
    </row>
    <row r="79" spans="1:19">
      <c r="A79" s="2" t="s">
        <v>70</v>
      </c>
      <c r="B79" s="20">
        <f>+'Summary Medians'!$G$54</f>
        <v>31420</v>
      </c>
      <c r="C79" s="20">
        <f>+'Summary Medians'!$G$55</f>
        <v>0</v>
      </c>
      <c r="D79" s="20">
        <f>+'Summary Medians'!$G$56</f>
        <v>16138</v>
      </c>
      <c r="E79" s="20">
        <f>+'Summary Medians'!$G$57</f>
        <v>0</v>
      </c>
      <c r="F79" s="20">
        <f>+'Summary Medians'!$G$58</f>
        <v>0</v>
      </c>
      <c r="G79" s="20">
        <f>+'Summary Medians'!$G$59</f>
        <v>0</v>
      </c>
      <c r="H79" s="100">
        <f>+'Summary Medians'!$G$60</f>
        <v>23779</v>
      </c>
      <c r="L79" s="85"/>
      <c r="M79" s="85"/>
      <c r="N79" s="85"/>
      <c r="O79" s="85"/>
      <c r="P79" s="85"/>
      <c r="Q79" s="85"/>
      <c r="R79" s="85"/>
      <c r="S79" s="85"/>
    </row>
    <row r="80" spans="1:19">
      <c r="A80" s="6" t="s">
        <v>41</v>
      </c>
      <c r="B80" s="20">
        <f>+'Summary Medians'!$G$71</f>
        <v>21632.25</v>
      </c>
      <c r="C80" s="20">
        <f>+'Summary Medians'!$G$72</f>
        <v>0</v>
      </c>
      <c r="D80" s="20">
        <f>+'Summary Medians'!$G$73</f>
        <v>19241.099999999999</v>
      </c>
      <c r="E80" s="20">
        <f>+'Summary Medians'!$G$74</f>
        <v>25214.400000000001</v>
      </c>
      <c r="F80" s="20">
        <f>+'Summary Medians'!$G$75</f>
        <v>0</v>
      </c>
      <c r="G80" s="20">
        <f>+'Summary Medians'!$G$76</f>
        <v>24953.699999999997</v>
      </c>
      <c r="H80" s="100">
        <f>+'Summary Medians'!$G$77</f>
        <v>21515.5</v>
      </c>
      <c r="L80" s="85"/>
      <c r="M80" s="85"/>
      <c r="N80" s="85"/>
      <c r="O80" s="85"/>
      <c r="P80" s="85"/>
      <c r="Q80" s="85"/>
      <c r="R80" s="85"/>
      <c r="S80" s="85"/>
    </row>
    <row r="81" spans="1:19">
      <c r="A81" s="2"/>
      <c r="B81" s="20"/>
      <c r="C81" s="20"/>
      <c r="D81" s="20"/>
      <c r="E81" s="20"/>
      <c r="F81" s="20"/>
      <c r="G81" s="20"/>
      <c r="H81" s="100"/>
      <c r="L81" s="85"/>
      <c r="M81" s="85"/>
      <c r="N81" s="85"/>
      <c r="O81" s="85"/>
      <c r="P81" s="85"/>
      <c r="Q81" s="85"/>
      <c r="R81" s="85"/>
      <c r="S81" s="85"/>
    </row>
    <row r="82" spans="1:19">
      <c r="A82" s="6" t="s">
        <v>42</v>
      </c>
      <c r="B82" s="20">
        <f>+'Summary Medians'!$G$88</f>
        <v>29364</v>
      </c>
      <c r="C82" s="20">
        <f>+'Summary Medians'!$G$89</f>
        <v>32396</v>
      </c>
      <c r="D82" s="20">
        <f>+'Summary Medians'!$G$90</f>
        <v>20548</v>
      </c>
      <c r="E82" s="20">
        <f>+'Summary Medians'!$G$91</f>
        <v>19830</v>
      </c>
      <c r="F82" s="20">
        <f>+'Summary Medians'!$G$92</f>
        <v>19245</v>
      </c>
      <c r="G82" s="20">
        <f>+'Summary Medians'!$G$93</f>
        <v>13328</v>
      </c>
      <c r="H82" s="100">
        <f>+'Summary Medians'!$G$94</f>
        <v>20340</v>
      </c>
      <c r="L82" s="85"/>
      <c r="M82" s="85"/>
      <c r="N82" s="85"/>
      <c r="O82" s="85"/>
      <c r="P82" s="85"/>
      <c r="Q82" s="85"/>
      <c r="R82" s="85"/>
      <c r="S82" s="85"/>
    </row>
    <row r="83" spans="1:19">
      <c r="A83" s="2" t="s">
        <v>43</v>
      </c>
      <c r="B83" s="18">
        <f>+'Summary Medians'!$G$105</f>
        <v>24574</v>
      </c>
      <c r="C83" s="20">
        <f>+'Summary Medians'!$G$106</f>
        <v>0</v>
      </c>
      <c r="D83" s="20">
        <f>+'Summary Medians'!$G$107</f>
        <v>20246</v>
      </c>
      <c r="E83" s="20">
        <f>+'Summary Medians'!$G$108</f>
        <v>17666</v>
      </c>
      <c r="F83" s="20">
        <f>+'Summary Medians'!$G$109</f>
        <v>0</v>
      </c>
      <c r="G83" s="20">
        <f>+'Summary Medians'!$G$110</f>
        <v>0</v>
      </c>
      <c r="H83" s="100">
        <f>+'Summary Medians'!$G$111</f>
        <v>20479</v>
      </c>
      <c r="L83" s="85"/>
      <c r="M83" s="85"/>
      <c r="N83" s="85"/>
      <c r="O83" s="85"/>
      <c r="P83" s="85"/>
      <c r="Q83" s="85"/>
      <c r="R83" s="85"/>
      <c r="S83" s="85"/>
    </row>
    <row r="84" spans="1:19">
      <c r="A84" s="2" t="s">
        <v>44</v>
      </c>
      <c r="B84" s="20">
        <f>+'Summary Medians'!$G$122</f>
        <v>26877</v>
      </c>
      <c r="C84" s="20">
        <f>+'Summary Medians'!$G$123</f>
        <v>22268</v>
      </c>
      <c r="D84" s="20">
        <f>+'Summary Medians'!$G$124</f>
        <v>19758</v>
      </c>
      <c r="E84" s="20">
        <f>+'Summary Medians'!$G$125</f>
        <v>18309</v>
      </c>
      <c r="F84" s="20">
        <f>+'Summary Medians'!$G$126</f>
        <v>14832</v>
      </c>
      <c r="G84" s="20">
        <f>+'Summary Medians'!$G$127</f>
        <v>13150</v>
      </c>
      <c r="H84" s="100">
        <f>+'Summary Medians'!$G$128</f>
        <v>19061</v>
      </c>
      <c r="L84" s="85"/>
      <c r="M84" s="85"/>
      <c r="N84" s="85"/>
      <c r="O84" s="85"/>
      <c r="P84" s="85"/>
      <c r="Q84" s="85"/>
      <c r="R84" s="85"/>
      <c r="S84" s="85"/>
    </row>
    <row r="85" spans="1:19">
      <c r="A85" s="6" t="s">
        <v>45</v>
      </c>
      <c r="B85" s="20">
        <f>+'Summary Medians'!$G$139</f>
        <v>31144</v>
      </c>
      <c r="C85" s="20">
        <f>+'Summary Medians'!$G$140</f>
        <v>20476</v>
      </c>
      <c r="D85" s="20">
        <f>+'Summary Medians'!$G$141</f>
        <v>20788</v>
      </c>
      <c r="E85" s="20">
        <f>+'Summary Medians'!$G$142</f>
        <v>18141</v>
      </c>
      <c r="F85" s="20">
        <f>+'Summary Medians'!$G$143</f>
        <v>11886</v>
      </c>
      <c r="G85" s="20">
        <f>+'Summary Medians'!$G$144</f>
        <v>28745</v>
      </c>
      <c r="H85" s="100">
        <f>+'Summary Medians'!$G$145</f>
        <v>19744</v>
      </c>
      <c r="L85" s="85"/>
      <c r="M85" s="85"/>
      <c r="N85" s="85"/>
      <c r="O85" s="85"/>
      <c r="P85" s="85"/>
      <c r="Q85" s="85"/>
      <c r="R85" s="85"/>
      <c r="S85" s="85"/>
    </row>
    <row r="86" spans="1:19">
      <c r="A86" s="6"/>
      <c r="B86" s="20"/>
      <c r="C86" s="20"/>
      <c r="D86" s="20"/>
      <c r="E86" s="20"/>
      <c r="F86" s="20"/>
      <c r="G86" s="20"/>
      <c r="H86" s="100"/>
      <c r="L86" s="85"/>
      <c r="M86" s="85"/>
      <c r="N86" s="85"/>
      <c r="O86" s="85"/>
      <c r="P86" s="85"/>
      <c r="Q86" s="85"/>
      <c r="R86" s="85"/>
      <c r="S86" s="85"/>
    </row>
    <row r="87" spans="1:19">
      <c r="A87" s="2" t="s">
        <v>46</v>
      </c>
      <c r="B87" s="20">
        <f>+'Summary Medians'!$G$156</f>
        <v>18173</v>
      </c>
      <c r="C87" s="20">
        <f>+'Summary Medians'!$G$157</f>
        <v>18812.5</v>
      </c>
      <c r="D87" s="20">
        <f>+'Summary Medians'!$G$158</f>
        <v>0</v>
      </c>
      <c r="E87" s="20">
        <f>+'Summary Medians'!$G$159</f>
        <v>6112</v>
      </c>
      <c r="F87" s="20">
        <f>+'Summary Medians'!$G$160</f>
        <v>15847</v>
      </c>
      <c r="G87" s="20">
        <f>+'Summary Medians'!$G$161</f>
        <v>0</v>
      </c>
      <c r="H87" s="100">
        <f>+'Summary Medians'!$G$162</f>
        <v>16025.5</v>
      </c>
      <c r="L87" s="85"/>
      <c r="M87" s="85"/>
      <c r="N87" s="85"/>
      <c r="O87" s="85"/>
      <c r="P87" s="85"/>
      <c r="Q87" s="85"/>
      <c r="R87" s="85"/>
      <c r="S87" s="85"/>
    </row>
    <row r="88" spans="1:19">
      <c r="A88" s="2" t="s">
        <v>47</v>
      </c>
      <c r="B88" s="20">
        <f>+'Summary Medians'!$G$173</f>
        <v>23269.5</v>
      </c>
      <c r="C88" s="20">
        <f>+'Summary Medians'!$G$174</f>
        <v>22154</v>
      </c>
      <c r="D88" s="20">
        <f>+'Summary Medians'!$G$175</f>
        <v>18732</v>
      </c>
      <c r="E88" s="20">
        <f>+'Summary Medians'!$G$176</f>
        <v>16493</v>
      </c>
      <c r="F88" s="20">
        <f>+'Summary Medians'!$G$177</f>
        <v>15767.5</v>
      </c>
      <c r="G88" s="20">
        <f>+'Summary Medians'!$G$178</f>
        <v>19614.5</v>
      </c>
      <c r="H88" s="100">
        <f>+'Summary Medians'!$G$179</f>
        <v>19703</v>
      </c>
      <c r="L88" s="85"/>
      <c r="M88" s="85"/>
      <c r="N88" s="85"/>
      <c r="O88" s="85"/>
      <c r="P88" s="85"/>
      <c r="Q88" s="85"/>
      <c r="R88" s="85"/>
      <c r="S88" s="85"/>
    </row>
    <row r="89" spans="1:19">
      <c r="A89" s="2" t="s">
        <v>48</v>
      </c>
      <c r="B89" s="20">
        <f>+'Summary Medians'!$G$190</f>
        <v>21214.25</v>
      </c>
      <c r="C89" s="20">
        <f>+'Summary Medians'!$G$191</f>
        <v>0</v>
      </c>
      <c r="D89" s="20">
        <f>+'Summary Medians'!$G$192</f>
        <v>13934.25</v>
      </c>
      <c r="E89" s="20">
        <f>+'Summary Medians'!$G$193</f>
        <v>14613</v>
      </c>
      <c r="F89" s="20">
        <f>+'Summary Medians'!$G$194</f>
        <v>12371</v>
      </c>
      <c r="G89" s="20">
        <f>+'Summary Medians'!$G$195</f>
        <v>13299</v>
      </c>
      <c r="H89" s="100">
        <f>+'Summary Medians'!$G$196</f>
        <v>14131.7</v>
      </c>
      <c r="L89" s="85"/>
      <c r="M89" s="85"/>
      <c r="N89" s="85"/>
      <c r="O89" s="85"/>
      <c r="P89" s="85"/>
      <c r="Q89" s="85"/>
      <c r="R89" s="85"/>
      <c r="S89" s="85"/>
    </row>
    <row r="90" spans="1:19">
      <c r="A90" s="2" t="s">
        <v>49</v>
      </c>
      <c r="B90" s="20">
        <f>+'Summary Medians'!$G$207</f>
        <v>31549</v>
      </c>
      <c r="C90" s="20">
        <f>+'Summary Medians'!$G$208</f>
        <v>0</v>
      </c>
      <c r="D90" s="20">
        <f>+'Summary Medians'!$G$209</f>
        <v>28444</v>
      </c>
      <c r="E90" s="20">
        <f>+'Summary Medians'!$G$210</f>
        <v>0</v>
      </c>
      <c r="F90" s="20">
        <f>+'Summary Medians'!$G$211</f>
        <v>19856</v>
      </c>
      <c r="G90" s="20">
        <f>+'Summary Medians'!$G$212</f>
        <v>20176</v>
      </c>
      <c r="H90" s="100">
        <f>+'Summary Medians'!$G$213</f>
        <v>22844</v>
      </c>
      <c r="L90" s="85"/>
      <c r="M90" s="85"/>
      <c r="N90" s="85"/>
      <c r="O90" s="85"/>
      <c r="P90" s="85"/>
      <c r="Q90" s="85"/>
      <c r="R90" s="85"/>
      <c r="S90" s="85"/>
    </row>
    <row r="91" spans="1:19">
      <c r="A91" s="2"/>
      <c r="B91"/>
      <c r="C91"/>
      <c r="D91"/>
      <c r="E91"/>
      <c r="F91"/>
      <c r="G91"/>
      <c r="H91" s="101"/>
      <c r="L91" s="85"/>
      <c r="M91" s="85"/>
      <c r="N91" s="85"/>
      <c r="O91" s="85"/>
      <c r="P91" s="85"/>
      <c r="Q91" s="85"/>
      <c r="R91" s="85"/>
      <c r="S91" s="85"/>
    </row>
    <row r="92" spans="1:19">
      <c r="A92" s="2" t="s">
        <v>50</v>
      </c>
      <c r="B92" s="20">
        <f>+'Summary Medians'!$G$224</f>
        <v>25918.5</v>
      </c>
      <c r="C92" s="20">
        <f>+'Summary Medians'!$G$225</f>
        <v>23460</v>
      </c>
      <c r="D92" s="20">
        <f>+'Summary Medians'!$G$226</f>
        <v>24516.5</v>
      </c>
      <c r="E92" s="20">
        <f>+'Summary Medians'!$G$227</f>
        <v>0</v>
      </c>
      <c r="F92" s="20">
        <f>+'Summary Medians'!$G$228</f>
        <v>22270</v>
      </c>
      <c r="G92" s="20">
        <f>+'Summary Medians'!$G$229</f>
        <v>0</v>
      </c>
      <c r="H92" s="100">
        <f>+'Summary Medians'!$G$230</f>
        <v>24474</v>
      </c>
      <c r="L92" s="85"/>
      <c r="M92" s="85"/>
      <c r="N92" s="85"/>
      <c r="O92" s="85"/>
      <c r="P92" s="85"/>
      <c r="Q92" s="85"/>
      <c r="R92" s="85"/>
      <c r="S92" s="85"/>
    </row>
    <row r="93" spans="1:19">
      <c r="A93" s="6" t="s">
        <v>51</v>
      </c>
      <c r="B93" s="20">
        <f>+'Summary Medians'!$G$241</f>
        <v>24378</v>
      </c>
      <c r="C93" s="20">
        <f>+'Summary Medians'!$G$242</f>
        <v>20222</v>
      </c>
      <c r="D93" s="20">
        <f>+'Summary Medians'!$G$243</f>
        <v>19565</v>
      </c>
      <c r="E93" s="20">
        <f>+'Summary Medians'!$G$244</f>
        <v>18786</v>
      </c>
      <c r="F93" s="20">
        <f>+'Summary Medians'!$G$245</f>
        <v>18709</v>
      </c>
      <c r="G93" s="20">
        <f>+'Summary Medians'!$G$246</f>
        <v>22260</v>
      </c>
      <c r="H93" s="100">
        <f>+'Summary Medians'!$G$247</f>
        <v>19894</v>
      </c>
      <c r="L93" s="85"/>
      <c r="M93" s="85"/>
      <c r="N93" s="85"/>
      <c r="O93" s="85"/>
      <c r="P93" s="85"/>
      <c r="Q93" s="85"/>
      <c r="R93" s="85"/>
      <c r="S93" s="85"/>
    </row>
    <row r="94" spans="1:19">
      <c r="A94" s="2" t="s">
        <v>52</v>
      </c>
      <c r="B94" s="20">
        <f>+'Summary Medians'!$G$258</f>
        <v>31463</v>
      </c>
      <c r="C94" s="20">
        <f>+'Summary Medians'!$G$259</f>
        <v>41072</v>
      </c>
      <c r="D94" s="20">
        <f>+'Summary Medians'!$G$260</f>
        <v>23646.5</v>
      </c>
      <c r="E94" s="20">
        <f>+'Summary Medians'!$G$261</f>
        <v>0</v>
      </c>
      <c r="F94" s="20">
        <f>+'Summary Medians'!$G$262</f>
        <v>23824</v>
      </c>
      <c r="G94" s="20">
        <f>+'Summary Medians'!$G$263</f>
        <v>25454</v>
      </c>
      <c r="H94" s="100">
        <f>+'Summary Medians'!$G$264</f>
        <v>25762</v>
      </c>
      <c r="L94" s="85"/>
      <c r="M94" s="85"/>
      <c r="N94" s="85"/>
      <c r="O94" s="85"/>
      <c r="P94" s="85"/>
      <c r="Q94" s="85"/>
      <c r="R94" s="85"/>
      <c r="S94" s="85"/>
    </row>
    <row r="95" spans="1:19">
      <c r="A95" s="8" t="s">
        <v>53</v>
      </c>
      <c r="B95" s="25">
        <f>+'Summary Medians'!$G$275</f>
        <v>21432</v>
      </c>
      <c r="C95" s="25">
        <f>+'Summary Medians'!$G$276</f>
        <v>0</v>
      </c>
      <c r="D95" s="25">
        <f>+'Summary Medians'!$G$277</f>
        <v>15602</v>
      </c>
      <c r="E95" s="25">
        <f>+'Summary Medians'!$G$278</f>
        <v>0</v>
      </c>
      <c r="F95" s="25">
        <f>+'Summary Medians'!$G$279</f>
        <v>15299</v>
      </c>
      <c r="G95" s="25">
        <f>+'Summary Medians'!$G$280</f>
        <v>14824</v>
      </c>
      <c r="H95" s="102">
        <f>+'Summary Medians'!$G$281</f>
        <v>15572</v>
      </c>
      <c r="L95" s="85"/>
      <c r="M95" s="85"/>
      <c r="N95" s="85"/>
      <c r="O95" s="85"/>
      <c r="P95" s="85"/>
      <c r="Q95" s="85"/>
      <c r="R95" s="85"/>
      <c r="S95" s="85"/>
    </row>
    <row r="96" spans="1:19" ht="40.5" customHeight="1">
      <c r="A96" s="599" t="s">
        <v>56</v>
      </c>
      <c r="B96" s="599"/>
      <c r="C96" s="599"/>
      <c r="D96" s="599"/>
      <c r="E96" s="599"/>
      <c r="F96" s="599"/>
      <c r="G96" s="599"/>
      <c r="H96" s="599"/>
      <c r="L96" s="85"/>
      <c r="M96" s="85"/>
      <c r="N96" s="85"/>
      <c r="O96" s="85"/>
      <c r="P96" s="85"/>
      <c r="Q96" s="85"/>
      <c r="R96" s="85"/>
      <c r="S96" s="85"/>
    </row>
    <row r="97" spans="1:19">
      <c r="A97"/>
      <c r="B97"/>
      <c r="C97"/>
      <c r="D97"/>
      <c r="E97"/>
      <c r="F97"/>
      <c r="G97"/>
      <c r="H97" s="251" t="s">
        <v>1142</v>
      </c>
      <c r="L97" s="85"/>
      <c r="M97" s="85"/>
      <c r="N97" s="85"/>
      <c r="O97" s="85"/>
      <c r="P97" s="85"/>
      <c r="Q97" s="85"/>
      <c r="R97" s="85"/>
      <c r="S97" s="85"/>
    </row>
    <row r="98" spans="1:19" ht="18">
      <c r="A98" s="600" t="s">
        <v>289</v>
      </c>
      <c r="B98" s="600"/>
      <c r="C98" s="600"/>
      <c r="D98" s="600"/>
      <c r="E98" s="600"/>
      <c r="F98" s="600"/>
      <c r="G98" s="600"/>
      <c r="H98" s="600"/>
      <c r="I98" s="600"/>
      <c r="J98" s="600"/>
      <c r="L98" s="85"/>
      <c r="M98" s="85"/>
      <c r="N98" s="85"/>
      <c r="O98" s="85"/>
      <c r="P98" s="85"/>
      <c r="Q98" s="85"/>
      <c r="R98" s="85"/>
      <c r="S98" s="85"/>
    </row>
    <row r="99" spans="1:19" ht="9" customHeight="1">
      <c r="A99" s="71"/>
      <c r="B99" s="71"/>
      <c r="C99" s="71"/>
      <c r="D99" s="71"/>
      <c r="E99" s="71"/>
      <c r="F99" s="71"/>
      <c r="G99" s="71"/>
      <c r="H99" s="71"/>
      <c r="I99" s="71"/>
      <c r="J99" s="94"/>
      <c r="L99" s="85"/>
      <c r="M99" s="85"/>
      <c r="N99" s="85"/>
      <c r="O99" s="85"/>
      <c r="P99" s="85"/>
      <c r="Q99" s="85"/>
      <c r="R99" s="85"/>
      <c r="S99" s="85"/>
    </row>
    <row r="100" spans="1:19" ht="15.75">
      <c r="A100" s="601" t="s">
        <v>36</v>
      </c>
      <c r="B100" s="601"/>
      <c r="C100" s="601"/>
      <c r="D100" s="601"/>
      <c r="E100" s="601"/>
      <c r="F100" s="601"/>
      <c r="G100" s="601"/>
      <c r="H100" s="601"/>
      <c r="I100" s="601"/>
      <c r="J100" s="601"/>
      <c r="L100" s="85"/>
      <c r="M100" s="85"/>
      <c r="N100" s="85"/>
      <c r="O100" s="85"/>
      <c r="P100" s="85"/>
      <c r="Q100" s="85"/>
      <c r="R100" s="85"/>
      <c r="S100" s="85"/>
    </row>
    <row r="101" spans="1:19" ht="15.75">
      <c r="A101" s="601" t="s">
        <v>54</v>
      </c>
      <c r="B101" s="601"/>
      <c r="C101" s="601"/>
      <c r="D101" s="601"/>
      <c r="E101" s="601"/>
      <c r="F101" s="601"/>
      <c r="G101" s="601"/>
      <c r="H101" s="601"/>
      <c r="I101" s="601"/>
      <c r="J101" s="601"/>
      <c r="L101" s="85"/>
      <c r="M101" s="85"/>
      <c r="N101" s="85"/>
      <c r="O101" s="85"/>
      <c r="P101" s="85"/>
      <c r="Q101" s="85"/>
      <c r="R101" s="85"/>
      <c r="S101" s="85"/>
    </row>
    <row r="102" spans="1:19" ht="15.75">
      <c r="A102" s="601" t="s">
        <v>1143</v>
      </c>
      <c r="B102" s="601"/>
      <c r="C102" s="601"/>
      <c r="D102" s="601"/>
      <c r="E102" s="601"/>
      <c r="F102" s="601"/>
      <c r="G102" s="601"/>
      <c r="H102" s="601"/>
      <c r="I102" s="601"/>
      <c r="J102" s="601"/>
      <c r="L102" s="85"/>
      <c r="M102" s="85"/>
      <c r="N102" s="85"/>
      <c r="O102" s="85"/>
      <c r="P102" s="85"/>
      <c r="Q102" s="85"/>
      <c r="R102" s="85"/>
      <c r="S102" s="85"/>
    </row>
    <row r="103" spans="1:19" ht="12" customHeight="1">
      <c r="A103" s="2"/>
      <c r="B103" s="2"/>
      <c r="C103" s="2"/>
      <c r="D103" s="2"/>
      <c r="E103" s="2"/>
      <c r="F103" s="2"/>
      <c r="G103" s="2"/>
      <c r="H103" s="2"/>
      <c r="I103" s="2"/>
      <c r="J103" s="13"/>
      <c r="L103" s="85"/>
      <c r="M103" s="85"/>
      <c r="N103" s="85"/>
      <c r="O103" s="85"/>
      <c r="P103" s="85"/>
      <c r="Q103" s="85"/>
      <c r="R103" s="85"/>
      <c r="S103" s="85"/>
    </row>
    <row r="104" spans="1:19">
      <c r="A104" s="3"/>
      <c r="B104" s="11" t="s">
        <v>127</v>
      </c>
      <c r="C104" s="11"/>
      <c r="D104" s="11"/>
      <c r="E104" s="11"/>
      <c r="F104" s="73"/>
      <c r="G104" s="74" t="s">
        <v>85</v>
      </c>
      <c r="H104" s="11"/>
      <c r="I104" s="11"/>
      <c r="J104" s="103"/>
      <c r="L104" s="85"/>
      <c r="M104" s="85"/>
      <c r="N104" s="85"/>
      <c r="O104" s="85"/>
      <c r="P104" s="85"/>
      <c r="Q104" s="85"/>
      <c r="R104" s="85"/>
      <c r="S104" s="85"/>
    </row>
    <row r="105" spans="1:19" ht="24">
      <c r="A105" s="79"/>
      <c r="B105" s="64" t="s">
        <v>108</v>
      </c>
      <c r="C105" s="78">
        <v>1</v>
      </c>
      <c r="D105" s="78">
        <v>2</v>
      </c>
      <c r="E105" s="78">
        <v>3</v>
      </c>
      <c r="F105" s="80" t="s">
        <v>129</v>
      </c>
      <c r="G105" s="78">
        <v>1</v>
      </c>
      <c r="H105" s="78">
        <v>2</v>
      </c>
      <c r="I105" s="44" t="s">
        <v>326</v>
      </c>
      <c r="J105" s="92" t="s">
        <v>129</v>
      </c>
      <c r="L105" s="85"/>
      <c r="M105" s="85"/>
      <c r="N105" s="85"/>
      <c r="O105" s="85"/>
      <c r="P105" s="85"/>
      <c r="Q105" s="85"/>
      <c r="R105" s="85"/>
      <c r="S105" s="85"/>
    </row>
    <row r="106" spans="1:19" ht="9" customHeight="1">
      <c r="A106" s="5"/>
      <c r="B106" s="9"/>
      <c r="C106" s="9"/>
      <c r="D106" s="9"/>
      <c r="E106" s="51"/>
      <c r="F106" s="52"/>
      <c r="G106" s="58"/>
      <c r="H106" s="59"/>
      <c r="I106" s="59"/>
      <c r="J106" s="60"/>
      <c r="L106" s="85"/>
      <c r="M106" s="85"/>
      <c r="N106" s="85"/>
      <c r="O106" s="85"/>
      <c r="P106" s="85"/>
      <c r="Q106" s="85"/>
      <c r="R106" s="85"/>
      <c r="S106" s="85"/>
    </row>
    <row r="107" spans="1:19">
      <c r="A107" s="6" t="s">
        <v>110</v>
      </c>
      <c r="B107" s="16">
        <f>'Summary Medians'!$G10</f>
        <v>11607.6</v>
      </c>
      <c r="C107" s="16">
        <f>'Summary Medians'!$G11</f>
        <v>8448</v>
      </c>
      <c r="D107" s="16">
        <f>'Summary Medians'!$G12</f>
        <v>8499</v>
      </c>
      <c r="E107" s="16">
        <f>'Summary Medians'!$G13</f>
        <v>7770</v>
      </c>
      <c r="F107" s="34">
        <f>+'Summary Medians'!$G$14</f>
        <v>8509.5</v>
      </c>
      <c r="G107" s="17">
        <f>+'Summary Medians'!$G$15</f>
        <v>5938</v>
      </c>
      <c r="H107" s="40">
        <f>+'Summary Medians'!$G$16</f>
        <v>3175</v>
      </c>
      <c r="I107" s="53">
        <f>+'Summary Medians'!$G$17</f>
        <v>0</v>
      </c>
      <c r="J107" s="17">
        <f>+'Summary Medians'!$G$18</f>
        <v>5142.5</v>
      </c>
      <c r="L107" s="85"/>
      <c r="M107" s="85"/>
      <c r="N107" s="85"/>
      <c r="O107" s="85"/>
      <c r="P107" s="85"/>
      <c r="Q107" s="85"/>
      <c r="R107" s="85"/>
      <c r="S107" s="85"/>
    </row>
    <row r="108" spans="1:19" ht="8.25" customHeight="1">
      <c r="A108" s="6"/>
      <c r="B108" s="38"/>
      <c r="C108" s="38"/>
      <c r="D108" s="38"/>
      <c r="E108" s="38"/>
      <c r="F108" s="34"/>
      <c r="G108" s="19"/>
      <c r="H108" s="41"/>
      <c r="I108" s="46"/>
      <c r="J108" s="19"/>
      <c r="L108" s="85"/>
      <c r="M108" s="85"/>
      <c r="N108" s="85"/>
      <c r="O108" s="85"/>
      <c r="P108" s="85"/>
      <c r="Q108" s="85"/>
      <c r="R108" s="85"/>
      <c r="S108" s="85"/>
    </row>
    <row r="109" spans="1:19">
      <c r="A109" s="2" t="s">
        <v>39</v>
      </c>
      <c r="B109" s="20">
        <f>'Summary Medians'!$G27</f>
        <v>0</v>
      </c>
      <c r="C109" s="20">
        <f>'Summary Medians'!$G28</f>
        <v>7800</v>
      </c>
      <c r="D109" s="20">
        <f>'Summary Medians'!$G29</f>
        <v>7760</v>
      </c>
      <c r="E109" s="20">
        <f>'Summary Medians'!$G30</f>
        <v>7770</v>
      </c>
      <c r="F109" s="34">
        <f>+'Summary Medians'!$G$31</f>
        <v>7770</v>
      </c>
      <c r="G109" s="21">
        <f>+'Summary Medians'!$G$32</f>
        <v>7680</v>
      </c>
      <c r="H109" s="24">
        <f>+'Summary Medians'!$G$33</f>
        <v>8190</v>
      </c>
      <c r="I109" s="45">
        <f>+'Summary Medians'!$G$34</f>
        <v>0</v>
      </c>
      <c r="J109" s="19">
        <f>+'Summary Medians'!$G$35</f>
        <v>7800</v>
      </c>
      <c r="L109" s="85"/>
      <c r="M109" s="85"/>
      <c r="N109" s="85"/>
      <c r="O109" s="85"/>
      <c r="P109" s="85"/>
      <c r="Q109" s="85"/>
      <c r="R109" s="85"/>
      <c r="S109" s="85"/>
    </row>
    <row r="110" spans="1:19">
      <c r="A110" s="2" t="s">
        <v>40</v>
      </c>
      <c r="B110" s="20">
        <f>'Summary Medians'!$G44</f>
        <v>0</v>
      </c>
      <c r="C110" s="20">
        <f>'Summary Medians'!$G45</f>
        <v>5549</v>
      </c>
      <c r="D110" s="20">
        <f>'Summary Medians'!$G46</f>
        <v>5030</v>
      </c>
      <c r="E110" s="20">
        <f>'Summary Medians'!$G47</f>
        <v>5400</v>
      </c>
      <c r="F110" s="34">
        <f>+'Summary Medians'!$G$48</f>
        <v>5400</v>
      </c>
      <c r="G110" s="21">
        <f>+'Summary Medians'!$G$49</f>
        <v>0</v>
      </c>
      <c r="H110" s="24">
        <f>+'Summary Medians'!$G$50</f>
        <v>0</v>
      </c>
      <c r="I110" s="45">
        <f>+'Summary Medians'!$G$51</f>
        <v>0</v>
      </c>
      <c r="J110" s="19">
        <f>+'Summary Medians'!$G$52</f>
        <v>0</v>
      </c>
      <c r="L110" s="85"/>
      <c r="M110" s="85"/>
      <c r="N110" s="85"/>
      <c r="O110" s="85"/>
      <c r="P110" s="85"/>
      <c r="Q110" s="85"/>
      <c r="R110" s="85"/>
      <c r="S110" s="85"/>
    </row>
    <row r="111" spans="1:19">
      <c r="A111" s="2" t="s">
        <v>70</v>
      </c>
      <c r="B111" s="20">
        <f>'Summary Medians'!$G61</f>
        <v>0</v>
      </c>
      <c r="C111" s="20">
        <f>'Summary Medians'!$G62</f>
        <v>0</v>
      </c>
      <c r="D111" s="20">
        <f>'Summary Medians'!$G63</f>
        <v>8522</v>
      </c>
      <c r="E111" s="20">
        <f>'Summary Medians'!$G64</f>
        <v>0</v>
      </c>
      <c r="F111" s="34">
        <f>+'Summary Medians'!$G$65</f>
        <v>8522</v>
      </c>
      <c r="G111" s="21">
        <f>+'Summary Medians'!$G$66</f>
        <v>0</v>
      </c>
      <c r="H111" s="24">
        <f>+'Summary Medians'!$G$67</f>
        <v>0</v>
      </c>
      <c r="I111" s="45">
        <f>+'Summary Medians'!$G$68</f>
        <v>0</v>
      </c>
      <c r="J111" s="19">
        <f>+'Summary Medians'!$G$69</f>
        <v>0</v>
      </c>
      <c r="L111" s="85"/>
      <c r="M111" s="85"/>
      <c r="N111" s="85"/>
      <c r="O111" s="85"/>
      <c r="P111" s="85"/>
      <c r="Q111" s="85"/>
      <c r="R111" s="85"/>
      <c r="S111" s="85"/>
    </row>
    <row r="112" spans="1:19">
      <c r="A112" s="7" t="s">
        <v>41</v>
      </c>
      <c r="B112" s="18">
        <f>'Summary Medians'!$G78</f>
        <v>11714.7</v>
      </c>
      <c r="C112" s="18">
        <f>'Summary Medians'!$G79</f>
        <v>11701.8</v>
      </c>
      <c r="D112" s="18">
        <f>'Summary Medians'!$G80</f>
        <v>11829.3</v>
      </c>
      <c r="E112" s="18">
        <f>'Summary Medians'!$G81</f>
        <v>12525.45</v>
      </c>
      <c r="F112" s="34">
        <f>+'Summary Medians'!$G$82</f>
        <v>11779.05</v>
      </c>
      <c r="G112" s="19">
        <f>+'Summary Medians'!$G$83</f>
        <v>0</v>
      </c>
      <c r="H112" s="41">
        <f>+'Summary Medians'!$G$84</f>
        <v>0</v>
      </c>
      <c r="I112" s="46">
        <f>+'Summary Medians'!$G$85</f>
        <v>0</v>
      </c>
      <c r="J112" s="19">
        <f>+'Summary Medians'!$G$86</f>
        <v>0</v>
      </c>
      <c r="L112" s="85"/>
      <c r="M112" s="85"/>
      <c r="N112" s="85"/>
      <c r="O112" s="85"/>
      <c r="P112" s="85"/>
      <c r="Q112" s="85"/>
      <c r="R112" s="85"/>
      <c r="S112" s="85"/>
    </row>
    <row r="113" spans="1:19" ht="16.5" customHeight="1">
      <c r="A113" s="7"/>
      <c r="B113" s="20"/>
      <c r="C113" s="20"/>
      <c r="D113" s="20"/>
      <c r="E113" s="20"/>
      <c r="F113" s="34"/>
      <c r="G113" s="19"/>
      <c r="H113" s="41"/>
      <c r="I113" s="46"/>
      <c r="J113" s="19"/>
      <c r="L113" s="85"/>
      <c r="M113" s="85"/>
      <c r="N113" s="85"/>
      <c r="O113" s="85"/>
      <c r="P113" s="85"/>
      <c r="Q113" s="85"/>
      <c r="R113" s="85"/>
      <c r="S113" s="85"/>
    </row>
    <row r="114" spans="1:19">
      <c r="A114" s="6" t="s">
        <v>42</v>
      </c>
      <c r="B114" s="18">
        <f>'Summary Medians'!$G95</f>
        <v>12422</v>
      </c>
      <c r="C114" s="18">
        <f>'Summary Medians'!$G96</f>
        <v>11352</v>
      </c>
      <c r="D114" s="18">
        <f>'Summary Medians'!$G97</f>
        <v>11361</v>
      </c>
      <c r="E114" s="18">
        <f>'Summary Medians'!$G98</f>
        <v>0</v>
      </c>
      <c r="F114" s="34">
        <f>+'Summary Medians'!$G$99</f>
        <v>11450</v>
      </c>
      <c r="G114" s="19">
        <f>+'Summary Medians'!$G$100</f>
        <v>5913</v>
      </c>
      <c r="H114" s="41">
        <f>+'Summary Medians'!$G$101</f>
        <v>0</v>
      </c>
      <c r="I114" s="46">
        <f>+'Summary Medians'!$G$102</f>
        <v>0</v>
      </c>
      <c r="J114" s="19">
        <f>+'Summary Medians'!$G$103</f>
        <v>5913</v>
      </c>
      <c r="L114" s="85"/>
      <c r="M114" s="85"/>
      <c r="N114" s="85"/>
      <c r="O114" s="85"/>
      <c r="P114" s="85"/>
      <c r="Q114" s="85"/>
      <c r="R114" s="85"/>
      <c r="S114" s="85"/>
    </row>
    <row r="115" spans="1:19">
      <c r="A115" s="2" t="s">
        <v>43</v>
      </c>
      <c r="B115" s="20">
        <f>'Summary Medians'!$G112</f>
        <v>0</v>
      </c>
      <c r="C115" s="20">
        <f>'Summary Medians'!$G113</f>
        <v>15690</v>
      </c>
      <c r="D115" s="20">
        <f>'Summary Medians'!$G114</f>
        <v>15690</v>
      </c>
      <c r="E115" s="20">
        <f>'Summary Medians'!$G115</f>
        <v>15690</v>
      </c>
      <c r="F115" s="34">
        <f>+'Summary Medians'!$G$116</f>
        <v>15690</v>
      </c>
      <c r="G115" s="21">
        <f>+'Summary Medians'!$G$117</f>
        <v>15690</v>
      </c>
      <c r="H115" s="24">
        <f>+'Summary Medians'!$G$118</f>
        <v>0</v>
      </c>
      <c r="I115" s="45">
        <f>+'Summary Medians'!$G$119</f>
        <v>0</v>
      </c>
      <c r="J115" s="19">
        <f>+'Summary Medians'!$G$120</f>
        <v>15690</v>
      </c>
      <c r="L115" s="85"/>
      <c r="M115" s="85"/>
      <c r="N115" s="85"/>
      <c r="O115" s="85"/>
      <c r="P115" s="85"/>
      <c r="Q115" s="85"/>
      <c r="R115" s="85"/>
      <c r="S115" s="85"/>
    </row>
    <row r="116" spans="1:19">
      <c r="A116" s="2" t="s">
        <v>44</v>
      </c>
      <c r="B116" s="18">
        <f>'Summary Medians'!$G129</f>
        <v>0</v>
      </c>
      <c r="C116" s="18">
        <f>'Summary Medians'!$G130</f>
        <v>8269.76</v>
      </c>
      <c r="D116" s="18">
        <f>'Summary Medians'!$G131</f>
        <v>7444</v>
      </c>
      <c r="E116" s="18">
        <f>'Summary Medians'!$G132</f>
        <v>8425</v>
      </c>
      <c r="F116" s="34">
        <f>+'Summary Medians'!$G$133</f>
        <v>8256.2000000000007</v>
      </c>
      <c r="G116" s="19">
        <f>+'Summary Medians'!$G$134</f>
        <v>7448.92</v>
      </c>
      <c r="H116" s="41">
        <f>+'Summary Medians'!$G$135</f>
        <v>0</v>
      </c>
      <c r="I116" s="46">
        <f>+'Summary Medians'!$G$136</f>
        <v>0</v>
      </c>
      <c r="J116" s="19">
        <f>+'Summary Medians'!$G$137</f>
        <v>7448.92</v>
      </c>
      <c r="L116" s="85"/>
      <c r="M116" s="85"/>
      <c r="N116" s="85"/>
      <c r="O116" s="85"/>
      <c r="P116" s="85"/>
      <c r="Q116" s="85"/>
      <c r="R116" s="85"/>
      <c r="S116" s="85"/>
    </row>
    <row r="117" spans="1:19">
      <c r="A117" s="6" t="s">
        <v>45</v>
      </c>
      <c r="B117" s="18">
        <f>'Summary Medians'!$G146</f>
        <v>0</v>
      </c>
      <c r="C117" s="18">
        <f>'Summary Medians'!$G147</f>
        <v>10641</v>
      </c>
      <c r="D117" s="18">
        <f>'Summary Medians'!$G148</f>
        <v>9030</v>
      </c>
      <c r="E117" s="18">
        <f>'Summary Medians'!$G149</f>
        <v>8750</v>
      </c>
      <c r="F117" s="34">
        <f>+'Summary Medians'!$G$150</f>
        <v>9099</v>
      </c>
      <c r="G117" s="19">
        <f>+'Summary Medians'!$G$151</f>
        <v>0</v>
      </c>
      <c r="H117" s="41">
        <f>+'Summary Medians'!$G$152</f>
        <v>0</v>
      </c>
      <c r="I117" s="46">
        <f>+'Summary Medians'!$G$153</f>
        <v>0</v>
      </c>
      <c r="J117" s="19">
        <f>+'Summary Medians'!$G$154</f>
        <v>0</v>
      </c>
      <c r="L117" s="85"/>
      <c r="M117" s="85"/>
      <c r="N117" s="85"/>
      <c r="O117" s="85"/>
      <c r="P117" s="85"/>
      <c r="Q117" s="85"/>
      <c r="R117" s="85"/>
      <c r="S117" s="85"/>
    </row>
    <row r="118" spans="1:19" ht="15" customHeight="1">
      <c r="A118" s="6"/>
      <c r="B118" s="18"/>
      <c r="C118" s="18"/>
      <c r="D118" s="18"/>
      <c r="E118" s="18"/>
      <c r="F118" s="34"/>
      <c r="G118" s="19"/>
      <c r="H118" s="41"/>
      <c r="I118" s="46"/>
      <c r="J118" s="19"/>
      <c r="L118" s="85"/>
      <c r="M118" s="85"/>
      <c r="N118" s="85"/>
      <c r="O118" s="85"/>
      <c r="P118" s="85"/>
      <c r="Q118" s="85"/>
      <c r="R118" s="85"/>
      <c r="S118" s="85"/>
    </row>
    <row r="119" spans="1:19">
      <c r="A119" s="2" t="s">
        <v>46</v>
      </c>
      <c r="B119" s="20">
        <f>'Summary Medians'!$G163</f>
        <v>0</v>
      </c>
      <c r="C119" s="20">
        <f>'Summary Medians'!$G164</f>
        <v>4894</v>
      </c>
      <c r="D119" s="20">
        <f>'Summary Medians'!$G165</f>
        <v>4722</v>
      </c>
      <c r="E119" s="20">
        <f>'Summary Medians'!$G166</f>
        <v>5510</v>
      </c>
      <c r="F119" s="34">
        <f>+'Summary Medians'!$G$167</f>
        <v>4838</v>
      </c>
      <c r="G119" s="21">
        <f>+'Summary Medians'!$G$168</f>
        <v>0</v>
      </c>
      <c r="H119" s="24">
        <f>+'Summary Medians'!$G$169</f>
        <v>0</v>
      </c>
      <c r="I119" s="45">
        <f>+'Summary Medians'!$G$170</f>
        <v>0</v>
      </c>
      <c r="J119" s="19">
        <f>+'Summary Medians'!$G$171</f>
        <v>0</v>
      </c>
      <c r="L119" s="85"/>
      <c r="M119" s="85"/>
      <c r="N119" s="85"/>
      <c r="O119" s="85"/>
      <c r="P119" s="85"/>
      <c r="Q119" s="85"/>
      <c r="R119" s="85"/>
      <c r="S119" s="85"/>
    </row>
    <row r="120" spans="1:19">
      <c r="A120" s="2" t="s">
        <v>47</v>
      </c>
      <c r="B120" s="20">
        <f>'Summary Medians'!$G180</f>
        <v>0</v>
      </c>
      <c r="C120" s="20">
        <f>'Summary Medians'!$G181</f>
        <v>8563</v>
      </c>
      <c r="D120" s="20">
        <f>'Summary Medians'!$G182</f>
        <v>8545</v>
      </c>
      <c r="E120" s="20">
        <f>'Summary Medians'!$G183</f>
        <v>8509.5</v>
      </c>
      <c r="F120" s="34">
        <f>+'Summary Medians'!$G$184</f>
        <v>8535.5</v>
      </c>
      <c r="G120" s="21">
        <f>+'Summary Medians'!$G$185</f>
        <v>0</v>
      </c>
      <c r="H120" s="24">
        <f>+'Summary Medians'!$G$186</f>
        <v>0</v>
      </c>
      <c r="I120" s="45">
        <f>+'Summary Medians'!$G$187</f>
        <v>0</v>
      </c>
      <c r="J120" s="18">
        <f>+'Summary Medians'!$G$188</f>
        <v>0</v>
      </c>
      <c r="L120" s="85"/>
      <c r="M120" s="85"/>
      <c r="N120" s="85"/>
      <c r="O120" s="85"/>
      <c r="P120" s="85"/>
      <c r="Q120" s="85"/>
      <c r="R120" s="85"/>
      <c r="S120" s="85"/>
    </row>
    <row r="121" spans="1:19">
      <c r="A121" s="2" t="s">
        <v>48</v>
      </c>
      <c r="B121" s="20">
        <f>'Summary Medians'!$G197</f>
        <v>10395.575000000001</v>
      </c>
      <c r="C121" s="20">
        <f>'Summary Medians'!$G198</f>
        <v>9113.2999999999993</v>
      </c>
      <c r="D121" s="20">
        <f>'Summary Medians'!$G199</f>
        <v>9087.25</v>
      </c>
      <c r="E121" s="20">
        <f>'Summary Medians'!$G200</f>
        <v>8076.45</v>
      </c>
      <c r="F121" s="34">
        <f>+'Summary Medians'!$G$201</f>
        <v>8734.2000000000007</v>
      </c>
      <c r="G121" s="21">
        <f>+'Summary Medians'!$G$202</f>
        <v>4050</v>
      </c>
      <c r="H121" s="24">
        <f>+'Summary Medians'!$G$203</f>
        <v>3150</v>
      </c>
      <c r="I121" s="45">
        <f>+'Summary Medians'!$G$204</f>
        <v>0</v>
      </c>
      <c r="J121" s="18">
        <f>+'Summary Medians'!$G$205</f>
        <v>3175</v>
      </c>
      <c r="L121" s="85"/>
      <c r="M121" s="85"/>
      <c r="N121" s="85"/>
      <c r="O121" s="85"/>
      <c r="P121" s="85"/>
      <c r="Q121" s="85"/>
      <c r="R121" s="85"/>
      <c r="S121" s="85"/>
    </row>
    <row r="122" spans="1:19">
      <c r="A122" s="2" t="s">
        <v>49</v>
      </c>
      <c r="B122" s="20">
        <f>'Summary Medians'!$G214</f>
        <v>0</v>
      </c>
      <c r="C122" s="20">
        <f>'Summary Medians'!$G215</f>
        <v>7676</v>
      </c>
      <c r="D122" s="20">
        <f>'Summary Medians'!$G216</f>
        <v>6768</v>
      </c>
      <c r="E122" s="20">
        <f>'Summary Medians'!$G217</f>
        <v>12852</v>
      </c>
      <c r="F122" s="34">
        <f>+'Summary Medians'!$G$218</f>
        <v>8062</v>
      </c>
      <c r="G122" s="21">
        <f>+'Summary Medians'!$G$219</f>
        <v>0</v>
      </c>
      <c r="H122" s="24">
        <f>+'Summary Medians'!$G$220</f>
        <v>0</v>
      </c>
      <c r="I122" s="45">
        <f>+'Summary Medians'!$G$221</f>
        <v>0</v>
      </c>
      <c r="J122" s="18">
        <f>+'Summary Medians'!$G$222</f>
        <v>0</v>
      </c>
      <c r="L122" s="85"/>
      <c r="M122" s="85"/>
      <c r="N122" s="85"/>
      <c r="O122" s="85"/>
      <c r="P122" s="85"/>
      <c r="Q122" s="85"/>
      <c r="R122" s="85"/>
      <c r="S122" s="85"/>
    </row>
    <row r="123" spans="1:19" ht="15.75" customHeight="1">
      <c r="A123" s="2"/>
      <c r="B123" s="20"/>
      <c r="C123" s="20"/>
      <c r="D123" s="20"/>
      <c r="E123" s="20"/>
      <c r="F123" s="34"/>
      <c r="G123" s="21"/>
      <c r="H123" s="24"/>
      <c r="I123" s="45"/>
      <c r="J123" s="18"/>
      <c r="L123" s="85"/>
      <c r="M123" s="85"/>
      <c r="N123" s="85"/>
      <c r="O123" s="85"/>
      <c r="P123" s="85"/>
      <c r="Q123" s="85"/>
      <c r="R123" s="85"/>
      <c r="S123" s="85"/>
    </row>
    <row r="124" spans="1:19">
      <c r="A124" s="2" t="s">
        <v>50</v>
      </c>
      <c r="B124" s="20">
        <f>'Summary Medians'!$G231</f>
        <v>0</v>
      </c>
      <c r="C124" s="20">
        <f>'Summary Medians'!$G232</f>
        <v>19941</v>
      </c>
      <c r="D124" s="20">
        <f>'Summary Medians'!$G233</f>
        <v>19919.5</v>
      </c>
      <c r="E124" s="20">
        <f>'Summary Medians'!$G234</f>
        <v>0</v>
      </c>
      <c r="F124" s="34">
        <f>+'Summary Medians'!$G$235</f>
        <v>19925</v>
      </c>
      <c r="G124" s="21">
        <f>+'Summary Medians'!$G$236</f>
        <v>0</v>
      </c>
      <c r="H124" s="24">
        <f>+'Summary Medians'!$G$237</f>
        <v>0</v>
      </c>
      <c r="I124" s="45">
        <f>+'Summary Medians'!$G$238</f>
        <v>0</v>
      </c>
      <c r="J124" s="18">
        <f>+'Summary Medians'!$G$239</f>
        <v>0</v>
      </c>
      <c r="L124" s="85"/>
      <c r="M124" s="85"/>
      <c r="N124" s="85"/>
      <c r="O124" s="85"/>
      <c r="P124" s="85"/>
      <c r="Q124" s="85"/>
      <c r="R124" s="85"/>
      <c r="S124" s="85"/>
    </row>
    <row r="125" spans="1:19">
      <c r="A125" s="6" t="s">
        <v>51</v>
      </c>
      <c r="B125" s="20">
        <f>'Summary Medians'!$G248</f>
        <v>5145</v>
      </c>
      <c r="C125" s="20">
        <f>'Summary Medians'!$G249</f>
        <v>5524</v>
      </c>
      <c r="D125" s="20">
        <f>'Summary Medians'!$G250</f>
        <v>5300</v>
      </c>
      <c r="E125" s="20">
        <f>'Summary Medians'!$G251</f>
        <v>4845</v>
      </c>
      <c r="F125" s="34">
        <f>+'Summary Medians'!$G$252</f>
        <v>5230</v>
      </c>
      <c r="G125" s="21">
        <f>+'Summary Medians'!$G$253</f>
        <v>0</v>
      </c>
      <c r="H125" s="24">
        <f>+'Summary Medians'!$G$254</f>
        <v>0</v>
      </c>
      <c r="I125" s="45">
        <f>+'Summary Medians'!$G$255</f>
        <v>0</v>
      </c>
      <c r="J125" s="18">
        <f>+'Summary Medians'!$G$256</f>
        <v>0</v>
      </c>
      <c r="L125" s="85"/>
      <c r="M125" s="85"/>
      <c r="N125" s="85"/>
      <c r="O125" s="85"/>
      <c r="P125" s="85"/>
      <c r="Q125" s="85"/>
      <c r="R125" s="85"/>
      <c r="S125" s="85"/>
    </row>
    <row r="126" spans="1:19">
      <c r="A126" s="2" t="s">
        <v>76</v>
      </c>
      <c r="B126" s="20">
        <f>'Summary Medians'!$G265</f>
        <v>0</v>
      </c>
      <c r="C126" s="20">
        <f>'Summary Medians'!$G266</f>
        <v>10113</v>
      </c>
      <c r="D126" s="20">
        <f>'Summary Medians'!$G267</f>
        <v>10113</v>
      </c>
      <c r="E126" s="20">
        <f>'Summary Medians'!$G268</f>
        <v>10113</v>
      </c>
      <c r="F126" s="34">
        <f>+'Summary Medians'!$G$269</f>
        <v>10113</v>
      </c>
      <c r="G126" s="21">
        <f>+'Summary Medians'!$G$270</f>
        <v>0</v>
      </c>
      <c r="H126" s="24">
        <f>+'Summary Medians'!$G$271</f>
        <v>0</v>
      </c>
      <c r="I126" s="45">
        <f>+'Summary Medians'!$G$272</f>
        <v>0</v>
      </c>
      <c r="J126" s="18">
        <f>+'Summary Medians'!$G$273</f>
        <v>0</v>
      </c>
      <c r="L126" s="85"/>
      <c r="M126" s="85"/>
      <c r="N126" s="85"/>
      <c r="O126" s="85"/>
      <c r="P126" s="85"/>
      <c r="Q126" s="85"/>
      <c r="R126" s="85"/>
      <c r="S126" s="85"/>
    </row>
    <row r="127" spans="1:19">
      <c r="A127" s="8" t="s">
        <v>53</v>
      </c>
      <c r="B127" s="22">
        <f>'Summary Medians'!$G282</f>
        <v>10080</v>
      </c>
      <c r="C127" s="22">
        <f>'Summary Medians'!$G283</f>
        <v>0</v>
      </c>
      <c r="D127" s="22">
        <f>'Summary Medians'!$G284</f>
        <v>7704</v>
      </c>
      <c r="E127" s="22">
        <f>'Summary Medians'!$G285</f>
        <v>7993</v>
      </c>
      <c r="F127" s="35">
        <f>+'Summary Medians'!$G$286</f>
        <v>9170</v>
      </c>
      <c r="G127" s="23">
        <f>+'Summary Medians'!$G$287</f>
        <v>0</v>
      </c>
      <c r="H127" s="22">
        <f>+'Summary Medians'!$G$288</f>
        <v>0</v>
      </c>
      <c r="I127" s="47">
        <f>+'Summary Medians'!$G$289</f>
        <v>0</v>
      </c>
      <c r="J127" s="22">
        <f>+'Summary Medians'!$G$290</f>
        <v>0</v>
      </c>
      <c r="L127" s="85"/>
      <c r="M127" s="85"/>
      <c r="N127" s="85"/>
      <c r="O127" s="85"/>
      <c r="P127" s="85"/>
      <c r="Q127" s="85"/>
      <c r="R127" s="85"/>
      <c r="S127" s="85"/>
    </row>
    <row r="128" spans="1:19" ht="16.5" customHeight="1">
      <c r="A128" s="117" t="s">
        <v>350</v>
      </c>
      <c r="B128" s="1"/>
      <c r="C128" s="1"/>
      <c r="D128" s="1"/>
      <c r="E128" s="1"/>
      <c r="F128" s="1"/>
      <c r="G128" s="1"/>
      <c r="H128" s="1"/>
      <c r="I128" s="1"/>
      <c r="J128" s="29"/>
      <c r="L128" s="85"/>
      <c r="M128" s="85"/>
      <c r="N128" s="85"/>
      <c r="O128" s="85"/>
      <c r="P128" s="85"/>
      <c r="Q128" s="85"/>
      <c r="R128" s="85"/>
      <c r="S128" s="85"/>
    </row>
    <row r="129" spans="1:19" ht="61.5" customHeight="1">
      <c r="A129" s="602" t="s">
        <v>339</v>
      </c>
      <c r="B129" s="602"/>
      <c r="C129" s="602"/>
      <c r="D129" s="602"/>
      <c r="E129" s="602"/>
      <c r="F129" s="602"/>
      <c r="G129" s="602"/>
      <c r="H129" s="602"/>
      <c r="I129" s="602"/>
      <c r="J129" s="602"/>
      <c r="L129" s="85"/>
      <c r="M129" s="85"/>
      <c r="N129" s="85"/>
      <c r="O129" s="85"/>
      <c r="P129" s="85"/>
      <c r="Q129" s="85"/>
      <c r="R129" s="85"/>
      <c r="S129" s="85"/>
    </row>
    <row r="130" spans="1:19">
      <c r="A130"/>
      <c r="B130"/>
      <c r="C130"/>
      <c r="D130"/>
      <c r="E130"/>
      <c r="F130"/>
      <c r="G130"/>
      <c r="H130"/>
      <c r="I130"/>
      <c r="J130" s="251" t="s">
        <v>1142</v>
      </c>
      <c r="L130" s="85"/>
      <c r="M130" s="85"/>
      <c r="N130" s="85"/>
      <c r="O130" s="85"/>
      <c r="P130" s="85"/>
      <c r="Q130" s="85"/>
      <c r="R130" s="85"/>
      <c r="S130" s="85"/>
    </row>
    <row r="131" spans="1:19" ht="18">
      <c r="A131" s="600" t="s">
        <v>290</v>
      </c>
      <c r="B131" s="600"/>
      <c r="C131" s="600"/>
      <c r="D131" s="600"/>
      <c r="E131" s="600"/>
      <c r="F131" s="600"/>
      <c r="G131" s="600"/>
      <c r="H131" s="600"/>
      <c r="L131" s="85"/>
      <c r="M131" s="85"/>
      <c r="N131" s="85"/>
      <c r="O131" s="85"/>
      <c r="P131" s="85"/>
      <c r="Q131" s="85"/>
      <c r="R131" s="85"/>
      <c r="S131" s="85"/>
    </row>
    <row r="132" spans="1:19" ht="18">
      <c r="A132" s="15"/>
      <c r="B132" s="15"/>
      <c r="C132" s="15"/>
      <c r="D132" s="15"/>
      <c r="E132" s="15"/>
      <c r="F132" s="15"/>
      <c r="G132" s="15"/>
      <c r="H132" s="49"/>
      <c r="L132" s="85"/>
      <c r="M132" s="85"/>
      <c r="N132" s="85"/>
      <c r="O132" s="85"/>
      <c r="P132" s="85"/>
      <c r="Q132" s="85"/>
      <c r="R132" s="85"/>
      <c r="S132" s="85"/>
    </row>
    <row r="133" spans="1:19" ht="15.75">
      <c r="A133" s="601" t="s">
        <v>36</v>
      </c>
      <c r="B133" s="601"/>
      <c r="C133" s="601"/>
      <c r="D133" s="601"/>
      <c r="E133" s="601"/>
      <c r="F133" s="601"/>
      <c r="G133" s="601"/>
      <c r="H133" s="601"/>
      <c r="L133" s="85"/>
      <c r="M133" s="85"/>
      <c r="N133" s="85"/>
      <c r="O133" s="85"/>
      <c r="P133" s="85"/>
      <c r="Q133" s="85"/>
      <c r="R133" s="85"/>
      <c r="S133" s="85"/>
    </row>
    <row r="134" spans="1:19" ht="15.75">
      <c r="A134" s="601" t="s">
        <v>55</v>
      </c>
      <c r="B134" s="601"/>
      <c r="C134" s="601"/>
      <c r="D134" s="601"/>
      <c r="E134" s="601"/>
      <c r="F134" s="601"/>
      <c r="G134" s="601"/>
      <c r="H134" s="601"/>
      <c r="L134" s="85"/>
      <c r="M134" s="85"/>
      <c r="N134" s="85"/>
      <c r="O134" s="85"/>
      <c r="P134" s="85"/>
      <c r="Q134" s="85"/>
      <c r="R134" s="85"/>
      <c r="S134" s="85"/>
    </row>
    <row r="135" spans="1:19" ht="15.75">
      <c r="A135" s="601" t="s">
        <v>1144</v>
      </c>
      <c r="B135" s="601"/>
      <c r="C135" s="601"/>
      <c r="D135" s="601"/>
      <c r="E135" s="601"/>
      <c r="F135" s="601"/>
      <c r="G135" s="601"/>
      <c r="H135" s="601"/>
      <c r="L135" s="85"/>
      <c r="M135" s="85"/>
      <c r="N135" s="85"/>
      <c r="O135" s="85"/>
      <c r="P135" s="85"/>
      <c r="Q135" s="85"/>
      <c r="R135" s="85"/>
      <c r="S135" s="85"/>
    </row>
    <row r="136" spans="1:19">
      <c r="A136" s="10"/>
      <c r="B136" s="10"/>
      <c r="C136" s="10"/>
      <c r="D136" s="10"/>
      <c r="E136" s="10"/>
      <c r="F136" s="10"/>
      <c r="G136" s="10"/>
      <c r="H136" s="49"/>
      <c r="L136" s="85"/>
      <c r="M136" s="85"/>
      <c r="N136" s="85"/>
      <c r="O136" s="85"/>
      <c r="P136" s="85"/>
      <c r="Q136" s="85"/>
      <c r="R136" s="85"/>
      <c r="S136" s="85"/>
    </row>
    <row r="137" spans="1:19">
      <c r="A137" s="11"/>
      <c r="B137" s="11" t="s">
        <v>38</v>
      </c>
      <c r="C137" s="11"/>
      <c r="D137" s="11"/>
      <c r="E137" s="11"/>
      <c r="F137" s="11"/>
      <c r="G137" s="11"/>
      <c r="H137" s="105"/>
      <c r="L137" s="85"/>
      <c r="M137" s="85"/>
      <c r="N137" s="85"/>
      <c r="O137" s="85"/>
      <c r="P137" s="85"/>
      <c r="Q137" s="85"/>
      <c r="R137" s="85"/>
      <c r="S137" s="85"/>
    </row>
    <row r="138" spans="1:19">
      <c r="A138" s="77"/>
      <c r="B138" s="78">
        <v>1</v>
      </c>
      <c r="C138" s="78">
        <v>2</v>
      </c>
      <c r="D138" s="78">
        <v>3</v>
      </c>
      <c r="E138" s="78">
        <v>4</v>
      </c>
      <c r="F138" s="78">
        <v>5</v>
      </c>
      <c r="G138" s="78">
        <v>6</v>
      </c>
      <c r="H138" s="98" t="s">
        <v>129</v>
      </c>
    </row>
    <row r="139" spans="1:19">
      <c r="A139"/>
      <c r="B139" s="12"/>
      <c r="C139" s="12"/>
      <c r="D139" s="12"/>
      <c r="E139" s="12"/>
      <c r="F139" s="12"/>
      <c r="G139" s="61"/>
      <c r="H139" s="49"/>
    </row>
    <row r="140" spans="1:19">
      <c r="A140" s="6" t="s">
        <v>110</v>
      </c>
      <c r="B140" s="65">
        <f>+'Summary Medians'!$J$3</f>
        <v>11074</v>
      </c>
      <c r="C140" s="65">
        <f>+'Summary Medians'!$J$4</f>
        <v>9273.5</v>
      </c>
      <c r="D140" s="65">
        <f>+'Summary Medians'!$J$5</f>
        <v>8728</v>
      </c>
      <c r="E140" s="65">
        <f>+'Summary Medians'!$J$6</f>
        <v>7495</v>
      </c>
      <c r="F140" s="65">
        <f>+'Summary Medians'!$J$7</f>
        <v>7138.6</v>
      </c>
      <c r="G140" s="65">
        <f>+'Summary Medians'!$J$8</f>
        <v>7324</v>
      </c>
      <c r="H140" s="99">
        <f>+'Summary Medians'!$J$9</f>
        <v>8803</v>
      </c>
    </row>
    <row r="141" spans="1:19">
      <c r="A141" s="6"/>
      <c r="B141" s="38"/>
      <c r="C141" s="38"/>
      <c r="D141" s="38"/>
      <c r="E141" s="38"/>
      <c r="F141" s="38"/>
      <c r="G141" s="39"/>
      <c r="H141" s="106"/>
    </row>
    <row r="142" spans="1:19">
      <c r="A142" s="2" t="s">
        <v>39</v>
      </c>
      <c r="B142" s="20">
        <f>+'Summary Medians'!$J$20</f>
        <v>10294</v>
      </c>
      <c r="C142" s="20">
        <f>+'Summary Medians'!$J$21</f>
        <v>9593</v>
      </c>
      <c r="D142" s="20">
        <f>+'Summary Medians'!$J$22</f>
        <v>10022</v>
      </c>
      <c r="E142" s="20">
        <f>+'Summary Medians'!$J$23</f>
        <v>9218</v>
      </c>
      <c r="F142" s="20">
        <f>+'Summary Medians'!$J$24</f>
        <v>9378</v>
      </c>
      <c r="G142" s="20">
        <f>+'Summary Medians'!$J$25</f>
        <v>0</v>
      </c>
      <c r="H142" s="100">
        <f>+'Summary Medians'!$J$26</f>
        <v>9638</v>
      </c>
    </row>
    <row r="143" spans="1:19">
      <c r="A143" s="2" t="s">
        <v>40</v>
      </c>
      <c r="B143" s="20">
        <f>+'Summary Medians'!$J$37</f>
        <v>10794</v>
      </c>
      <c r="C143" s="20">
        <f>+'Summary Medians'!$J$38</f>
        <v>8798</v>
      </c>
      <c r="D143" s="20">
        <f>+'Summary Medians'!$J$39</f>
        <v>7488</v>
      </c>
      <c r="E143" s="20">
        <f>+'Summary Medians'!$J$40</f>
        <v>7552.5</v>
      </c>
      <c r="F143" s="20">
        <f>+'Summary Medians'!$J$41</f>
        <v>7669</v>
      </c>
      <c r="G143" s="20">
        <f>+'Summary Medians'!$J$42</f>
        <v>7409</v>
      </c>
      <c r="H143" s="100">
        <f>+'Summary Medians'!$J$43</f>
        <v>7639.5</v>
      </c>
    </row>
    <row r="144" spans="1:19">
      <c r="A144" s="2" t="s">
        <v>70</v>
      </c>
      <c r="B144" s="20">
        <f>+'Summary Medians'!$J$54</f>
        <v>30924</v>
      </c>
      <c r="C144" s="20">
        <f>+'Summary Medians'!$J$55</f>
        <v>0</v>
      </c>
      <c r="D144" s="20">
        <f>+'Summary Medians'!$J$56</f>
        <v>5510</v>
      </c>
      <c r="E144" s="20">
        <f>+'Summary Medians'!$J$57</f>
        <v>0</v>
      </c>
      <c r="F144" s="20">
        <f>+'Summary Medians'!$J$58</f>
        <v>0</v>
      </c>
      <c r="G144" s="20">
        <f>+'Summary Medians'!$J$59</f>
        <v>0</v>
      </c>
      <c r="H144" s="100">
        <f>+'Summary Medians'!$J$60</f>
        <v>18217</v>
      </c>
    </row>
    <row r="145" spans="1:8">
      <c r="A145" s="6" t="s">
        <v>41</v>
      </c>
      <c r="B145" s="20">
        <f>+'Summary Medians'!$J$71</f>
        <v>10874.529999999999</v>
      </c>
      <c r="C145" s="20">
        <f>+'Summary Medians'!$J$72</f>
        <v>0</v>
      </c>
      <c r="D145" s="20">
        <f>+'Summary Medians'!$J$73</f>
        <v>9866.0799999999981</v>
      </c>
      <c r="E145" s="20">
        <f>+'Summary Medians'!$J$74</f>
        <v>8961.119999999999</v>
      </c>
      <c r="F145" s="20">
        <f>+'Summary Medians'!$J$75</f>
        <v>0</v>
      </c>
      <c r="G145" s="20">
        <f>+'Summary Medians'!$J$76</f>
        <v>11383.92</v>
      </c>
      <c r="H145" s="100">
        <f>+'Summary Medians'!$J$77</f>
        <v>10428.32</v>
      </c>
    </row>
    <row r="146" spans="1:8">
      <c r="A146" s="6"/>
      <c r="B146" s="20"/>
      <c r="C146" s="20"/>
      <c r="D146" s="20"/>
      <c r="E146" s="20"/>
      <c r="F146" s="20"/>
      <c r="G146" s="20"/>
      <c r="H146" s="100"/>
    </row>
    <row r="147" spans="1:8">
      <c r="A147" s="6" t="s">
        <v>42</v>
      </c>
      <c r="B147" s="20">
        <f>+'Summary Medians'!$J$88</f>
        <v>11023</v>
      </c>
      <c r="C147" s="20">
        <f>+'Summary Medians'!$J$89</f>
        <v>15844</v>
      </c>
      <c r="D147" s="20">
        <f>+'Summary Medians'!$J$90</f>
        <v>8331</v>
      </c>
      <c r="E147" s="20">
        <f>+'Summary Medians'!$J$91</f>
        <v>6586</v>
      </c>
      <c r="F147" s="20">
        <f>+'Summary Medians'!$J$92</f>
        <v>6130</v>
      </c>
      <c r="G147" s="20">
        <f>+'Summary Medians'!$J$93</f>
        <v>5962</v>
      </c>
      <c r="H147" s="100">
        <f>+'Summary Medians'!$J$94</f>
        <v>7252</v>
      </c>
    </row>
    <row r="148" spans="1:8">
      <c r="A148" s="2" t="s">
        <v>43</v>
      </c>
      <c r="B148" s="20">
        <f>+'Summary Medians'!$J$105</f>
        <v>11756</v>
      </c>
      <c r="C148" s="20">
        <f>+'Summary Medians'!$J$106</f>
        <v>0</v>
      </c>
      <c r="D148" s="20">
        <f>+'Summary Medians'!$J$107</f>
        <v>12968</v>
      </c>
      <c r="E148" s="20">
        <f>+'Summary Medians'!$J$108</f>
        <v>10032</v>
      </c>
      <c r="F148" s="20">
        <f>+'Summary Medians'!$J$109</f>
        <v>0</v>
      </c>
      <c r="G148" s="20">
        <f>+'Summary Medians'!$J$110</f>
        <v>0</v>
      </c>
      <c r="H148" s="100">
        <f>+'Summary Medians'!$J$111</f>
        <v>12080</v>
      </c>
    </row>
    <row r="149" spans="1:8">
      <c r="A149" s="2" t="s">
        <v>44</v>
      </c>
      <c r="B149" s="20">
        <f>+'Summary Medians'!$J$122</f>
        <v>10954</v>
      </c>
      <c r="C149" s="20">
        <f>+'Summary Medians'!$J$123</f>
        <v>8893</v>
      </c>
      <c r="D149" s="20">
        <f>+'Summary Medians'!$J$124</f>
        <v>8280</v>
      </c>
      <c r="E149" s="20">
        <f>+'Summary Medians'!$J$125</f>
        <v>7644</v>
      </c>
      <c r="F149" s="20">
        <f>+'Summary Medians'!$J$126</f>
        <v>7468</v>
      </c>
      <c r="G149" s="20">
        <f>+'Summary Medians'!$J$127</f>
        <v>0</v>
      </c>
      <c r="H149" s="100">
        <f>+'Summary Medians'!$J$128</f>
        <v>8280</v>
      </c>
    </row>
    <row r="150" spans="1:8">
      <c r="A150" s="6" t="s">
        <v>45</v>
      </c>
      <c r="B150" s="20">
        <f>+'Summary Medians'!$J$139</f>
        <v>16953</v>
      </c>
      <c r="C150" s="20">
        <f>+'Summary Medians'!$J$140</f>
        <v>14208</v>
      </c>
      <c r="D150" s="20">
        <f>+'Summary Medians'!$J$141</f>
        <v>11952</v>
      </c>
      <c r="E150" s="20">
        <f>+'Summary Medians'!$J$142</f>
        <v>11737</v>
      </c>
      <c r="F150" s="20">
        <f>+'Summary Medians'!$J$143</f>
        <v>9390</v>
      </c>
      <c r="G150" s="20">
        <f>+'Summary Medians'!$J$144</f>
        <v>0</v>
      </c>
      <c r="H150" s="100">
        <f>+'Summary Medians'!$J$145</f>
        <v>11836</v>
      </c>
    </row>
    <row r="151" spans="1:8">
      <c r="A151" s="6"/>
      <c r="B151" s="20"/>
      <c r="C151" s="20"/>
      <c r="D151" s="20"/>
      <c r="E151" s="20"/>
      <c r="F151" s="20"/>
      <c r="G151" s="20"/>
      <c r="H151" s="100"/>
    </row>
    <row r="152" spans="1:8">
      <c r="A152" s="2" t="s">
        <v>46</v>
      </c>
      <c r="B152" s="20">
        <f>+'Summary Medians'!$J$156</f>
        <v>7418</v>
      </c>
      <c r="C152" s="20">
        <f>+'Summary Medians'!$J$157</f>
        <v>7220</v>
      </c>
      <c r="D152" s="20">
        <f>+'Summary Medians'!$J$158</f>
        <v>0</v>
      </c>
      <c r="E152" s="20">
        <f>+'Summary Medians'!$J$159</f>
        <v>6112</v>
      </c>
      <c r="F152" s="20">
        <f>+'Summary Medians'!$J$160</f>
        <v>5781</v>
      </c>
      <c r="G152" s="20">
        <f>+'Summary Medians'!$J$161</f>
        <v>0</v>
      </c>
      <c r="H152" s="100">
        <f>+'Summary Medians'!$J$162</f>
        <v>6686</v>
      </c>
    </row>
    <row r="153" spans="1:8">
      <c r="A153" s="2" t="s">
        <v>47</v>
      </c>
      <c r="B153" s="20">
        <f>+'Summary Medians'!$J$173</f>
        <v>8856.5</v>
      </c>
      <c r="C153" s="20">
        <f>+'Summary Medians'!$J$174</f>
        <v>6857</v>
      </c>
      <c r="D153" s="20">
        <f>+'Summary Medians'!$J$175</f>
        <v>7047</v>
      </c>
      <c r="E153" s="20">
        <f>+'Summary Medians'!$J$176</f>
        <v>5333</v>
      </c>
      <c r="F153" s="20">
        <f>+'Summary Medians'!$J$177</f>
        <v>5947</v>
      </c>
      <c r="G153" s="20">
        <f>+'Summary Medians'!$J$178</f>
        <v>6198.5</v>
      </c>
      <c r="H153" s="100">
        <f>+'Summary Medians'!$J$179</f>
        <v>7032</v>
      </c>
    </row>
    <row r="154" spans="1:8">
      <c r="A154" s="2" t="s">
        <v>48</v>
      </c>
      <c r="B154" s="20">
        <f>+'Summary Medians'!$J$190</f>
        <v>7433.3</v>
      </c>
      <c r="C154" s="20">
        <f>+'Summary Medians'!$J$191</f>
        <v>0</v>
      </c>
      <c r="D154" s="20">
        <f>+'Summary Medians'!$J$192</f>
        <v>5815.2</v>
      </c>
      <c r="E154" s="20">
        <f>+'Summary Medians'!$J$193</f>
        <v>5878.8</v>
      </c>
      <c r="F154" s="20">
        <f>+'Summary Medians'!$J$194</f>
        <v>5544</v>
      </c>
      <c r="G154" s="20">
        <f>+'Summary Medians'!$J$195</f>
        <v>0</v>
      </c>
      <c r="H154" s="100">
        <f>+'Summary Medians'!$J$196</f>
        <v>5667.2199999999993</v>
      </c>
    </row>
    <row r="155" spans="1:8">
      <c r="A155" s="2" t="s">
        <v>49</v>
      </c>
      <c r="B155" s="20">
        <f>+'Summary Medians'!$J$207</f>
        <v>10573.5</v>
      </c>
      <c r="C155" s="20">
        <f>+'Summary Medians'!$J$208</f>
        <v>0</v>
      </c>
      <c r="D155" s="20">
        <f>+'Summary Medians'!$J$209</f>
        <v>13284</v>
      </c>
      <c r="E155" s="20">
        <f>+'Summary Medians'!$J$210</f>
        <v>0</v>
      </c>
      <c r="F155" s="20">
        <f>+'Summary Medians'!$J$211</f>
        <v>10088</v>
      </c>
      <c r="G155" s="20">
        <f>+'Summary Medians'!$J$212</f>
        <v>12784</v>
      </c>
      <c r="H155" s="100">
        <f>+'Summary Medians'!$J$213</f>
        <v>11990</v>
      </c>
    </row>
    <row r="156" spans="1:8">
      <c r="A156" s="2"/>
      <c r="B156"/>
      <c r="C156"/>
      <c r="D156"/>
      <c r="E156"/>
      <c r="F156"/>
      <c r="G156"/>
      <c r="H156" s="101"/>
    </row>
    <row r="157" spans="1:8">
      <c r="A157" s="2" t="s">
        <v>50</v>
      </c>
      <c r="B157" s="20">
        <f>+'Summary Medians'!$J$224</f>
        <v>11961.5</v>
      </c>
      <c r="C157" s="20">
        <f>+'Summary Medians'!$J$225</f>
        <v>9967</v>
      </c>
      <c r="D157" s="20">
        <f>+'Summary Medians'!$J$226</f>
        <v>10162</v>
      </c>
      <c r="E157" s="20">
        <f>+'Summary Medians'!$J$227</f>
        <v>0</v>
      </c>
      <c r="F157" s="20">
        <f>+'Summary Medians'!$J$228</f>
        <v>9662</v>
      </c>
      <c r="G157" s="20">
        <f>+'Summary Medians'!$J$229</f>
        <v>0</v>
      </c>
      <c r="H157" s="100">
        <f>+'Summary Medians'!$J$230</f>
        <v>10387</v>
      </c>
    </row>
    <row r="158" spans="1:8">
      <c r="A158" s="6" t="s">
        <v>51</v>
      </c>
      <c r="B158" s="20">
        <f>+'Summary Medians'!$J$241</f>
        <v>11688</v>
      </c>
      <c r="C158" s="20">
        <f>+'Summary Medians'!$J$242</f>
        <v>8784</v>
      </c>
      <c r="D158" s="20">
        <f>+'Summary Medians'!$J$243</f>
        <v>8115</v>
      </c>
      <c r="E158" s="20">
        <f>+'Summary Medians'!$J$244</f>
        <v>6376.8</v>
      </c>
      <c r="F158" s="20">
        <f>+'Summary Medians'!$J$245</f>
        <v>7129.2</v>
      </c>
      <c r="G158" s="20">
        <f>+'Summary Medians'!$J$246</f>
        <v>7140</v>
      </c>
      <c r="H158" s="100">
        <f>+'Summary Medians'!$J$247</f>
        <v>8181.5999999999995</v>
      </c>
    </row>
    <row r="159" spans="1:8">
      <c r="A159" s="2" t="s">
        <v>52</v>
      </c>
      <c r="B159" s="20">
        <f>+'Summary Medians'!$J$258</f>
        <v>13304</v>
      </c>
      <c r="C159" s="20">
        <f>+'Summary Medians'!$J$259</f>
        <v>13100</v>
      </c>
      <c r="D159" s="20">
        <f>+'Summary Medians'!$J$260</f>
        <v>10495</v>
      </c>
      <c r="E159" s="20">
        <f>+'Summary Medians'!$J$261</f>
        <v>0</v>
      </c>
      <c r="F159" s="20">
        <f>+'Summary Medians'!$J$262</f>
        <v>0</v>
      </c>
      <c r="G159" s="20">
        <f>+'Summary Medians'!$J$263</f>
        <v>0</v>
      </c>
      <c r="H159" s="100">
        <f>+'Summary Medians'!$J$264</f>
        <v>11042.5</v>
      </c>
    </row>
    <row r="160" spans="1:8">
      <c r="A160" s="8" t="s">
        <v>53</v>
      </c>
      <c r="B160" s="25">
        <f>+'Summary Medians'!$J$275</f>
        <v>8568</v>
      </c>
      <c r="C160" s="25">
        <f>+'Summary Medians'!$J$276</f>
        <v>0</v>
      </c>
      <c r="D160" s="25">
        <f>+'Summary Medians'!$J$277</f>
        <v>7068</v>
      </c>
      <c r="E160" s="25">
        <f>+'Summary Medians'!$J$278</f>
        <v>0</v>
      </c>
      <c r="F160" s="25">
        <f>+'Summary Medians'!$J$279</f>
        <v>7309</v>
      </c>
      <c r="G160" s="25">
        <f>+'Summary Medians'!$J$280</f>
        <v>7240</v>
      </c>
      <c r="H160" s="102">
        <f>+'Summary Medians'!$J$281</f>
        <v>7240</v>
      </c>
    </row>
    <row r="161" spans="1:8" ht="39.75" customHeight="1">
      <c r="A161" s="599" t="s">
        <v>124</v>
      </c>
      <c r="B161" s="599"/>
      <c r="C161" s="599"/>
      <c r="D161" s="599"/>
      <c r="E161" s="599"/>
      <c r="F161" s="599"/>
      <c r="G161" s="599"/>
      <c r="H161" s="599"/>
    </row>
    <row r="162" spans="1:8">
      <c r="A162" s="49"/>
      <c r="B162" s="49"/>
      <c r="C162" s="49"/>
      <c r="D162" s="49"/>
      <c r="E162" s="49"/>
      <c r="F162" s="49"/>
      <c r="G162" s="49"/>
      <c r="H162" s="251" t="s">
        <v>1142</v>
      </c>
    </row>
    <row r="163" spans="1:8" ht="18">
      <c r="A163" s="600" t="s">
        <v>291</v>
      </c>
      <c r="B163" s="600"/>
      <c r="C163" s="600"/>
      <c r="D163" s="600"/>
      <c r="E163" s="600"/>
      <c r="F163" s="600"/>
      <c r="G163" s="600"/>
      <c r="H163" s="600"/>
    </row>
    <row r="164" spans="1:8">
      <c r="A164" s="71"/>
      <c r="B164" s="71"/>
      <c r="C164" s="71"/>
      <c r="D164" s="71"/>
      <c r="E164" s="71"/>
      <c r="F164" s="71"/>
      <c r="G164" s="71"/>
      <c r="H164" s="107"/>
    </row>
    <row r="165" spans="1:8" ht="15.75">
      <c r="A165" s="601" t="s">
        <v>36</v>
      </c>
      <c r="B165" s="601"/>
      <c r="C165" s="601"/>
      <c r="D165" s="601"/>
      <c r="E165" s="601"/>
      <c r="F165" s="601"/>
      <c r="G165" s="601"/>
      <c r="H165" s="601"/>
    </row>
    <row r="166" spans="1:8" ht="15.75">
      <c r="A166" s="601" t="s">
        <v>125</v>
      </c>
      <c r="B166" s="601"/>
      <c r="C166" s="601"/>
      <c r="D166" s="601"/>
      <c r="E166" s="601"/>
      <c r="F166" s="601"/>
      <c r="G166" s="601"/>
      <c r="H166" s="601"/>
    </row>
    <row r="167" spans="1:8" ht="15.75">
      <c r="A167" s="601" t="s">
        <v>1144</v>
      </c>
      <c r="B167" s="601"/>
      <c r="C167" s="601"/>
      <c r="D167" s="601"/>
      <c r="E167" s="601"/>
      <c r="F167" s="601"/>
      <c r="G167" s="601"/>
      <c r="H167" s="601"/>
    </row>
    <row r="168" spans="1:8">
      <c r="A168" s="2"/>
      <c r="B168" s="2"/>
      <c r="C168" s="2"/>
      <c r="D168" s="2"/>
      <c r="E168" s="70"/>
      <c r="F168" s="70"/>
      <c r="G168" s="70"/>
      <c r="H168" s="108"/>
    </row>
    <row r="169" spans="1:8">
      <c r="A169" s="11"/>
      <c r="B169" s="11" t="s">
        <v>38</v>
      </c>
      <c r="C169" s="11"/>
      <c r="D169" s="11"/>
      <c r="E169" s="11"/>
      <c r="F169" s="11"/>
      <c r="G169" s="36"/>
      <c r="H169" s="109"/>
    </row>
    <row r="170" spans="1:8">
      <c r="A170" s="77"/>
      <c r="B170" s="78">
        <v>1</v>
      </c>
      <c r="C170" s="78">
        <v>2</v>
      </c>
      <c r="D170" s="78">
        <v>3</v>
      </c>
      <c r="E170" s="78">
        <v>4</v>
      </c>
      <c r="F170" s="78">
        <v>5</v>
      </c>
      <c r="G170" s="78">
        <v>6</v>
      </c>
      <c r="H170" s="98" t="s">
        <v>129</v>
      </c>
    </row>
    <row r="171" spans="1:8">
      <c r="A171"/>
      <c r="B171"/>
      <c r="C171"/>
      <c r="D171"/>
      <c r="E171"/>
      <c r="F171"/>
      <c r="G171" s="57"/>
      <c r="H171" s="49"/>
    </row>
    <row r="172" spans="1:8">
      <c r="A172" s="6" t="s">
        <v>110</v>
      </c>
      <c r="B172" s="65">
        <f>+'Summary Medians'!$M$3</f>
        <v>24896</v>
      </c>
      <c r="C172" s="65">
        <f>+'Summary Medians'!$M$4</f>
        <v>21836.5</v>
      </c>
      <c r="D172" s="65">
        <f>+'Summary Medians'!$M$5</f>
        <v>18960</v>
      </c>
      <c r="E172" s="65">
        <f>+'Summary Medians'!$M$6</f>
        <v>18248</v>
      </c>
      <c r="F172" s="65">
        <f>+'Summary Medians'!$M$7</f>
        <v>15735.9</v>
      </c>
      <c r="G172" s="65">
        <f>+'Summary Medians'!$M$8</f>
        <v>17491</v>
      </c>
      <c r="H172" s="99">
        <f>+'Summary Medians'!$M$9</f>
        <v>19581</v>
      </c>
    </row>
    <row r="173" spans="1:8">
      <c r="A173" s="6"/>
      <c r="B173" s="38"/>
      <c r="C173" s="38"/>
      <c r="D173" s="38"/>
      <c r="E173" s="38"/>
      <c r="F173" s="38"/>
      <c r="G173" s="39"/>
      <c r="H173" s="106"/>
    </row>
    <row r="174" spans="1:8">
      <c r="A174" s="2" t="s">
        <v>39</v>
      </c>
      <c r="B174" s="20">
        <f>+'Summary Medians'!$M$20</f>
        <v>26986</v>
      </c>
      <c r="C174" s="20">
        <f>+'Summary Medians'!$M$21</f>
        <v>21712</v>
      </c>
      <c r="D174" s="20">
        <f>+'Summary Medians'!$M$22</f>
        <v>19526</v>
      </c>
      <c r="E174" s="20">
        <f>+'Summary Medians'!$M$23</f>
        <v>18248</v>
      </c>
      <c r="F174" s="20">
        <f>+'Summary Medians'!$M$24</f>
        <v>18498</v>
      </c>
      <c r="G174" s="20">
        <f>+'Summary Medians'!$M$25</f>
        <v>0</v>
      </c>
      <c r="H174" s="100">
        <f>+'Summary Medians'!$M$26</f>
        <v>19970</v>
      </c>
    </row>
    <row r="175" spans="1:8">
      <c r="A175" s="2" t="s">
        <v>40</v>
      </c>
      <c r="B175" s="20">
        <f>+'Summary Medians'!$M$37</f>
        <v>24896</v>
      </c>
      <c r="C175" s="20">
        <f>+'Summary Medians'!$M$38</f>
        <v>18158</v>
      </c>
      <c r="D175" s="20">
        <f>+'Summary Medians'!$M$39</f>
        <v>13846</v>
      </c>
      <c r="E175" s="20">
        <f>+'Summary Medians'!$M$40</f>
        <v>12340.5</v>
      </c>
      <c r="F175" s="20">
        <f>+'Summary Medians'!$M$41</f>
        <v>13549</v>
      </c>
      <c r="G175" s="20">
        <f>+'Summary Medians'!$M$42</f>
        <v>12722</v>
      </c>
      <c r="H175" s="100">
        <f>+'Summary Medians'!$M$43</f>
        <v>13727</v>
      </c>
    </row>
    <row r="176" spans="1:8">
      <c r="A176" s="2" t="s">
        <v>70</v>
      </c>
      <c r="B176" s="20">
        <f>+'Summary Medians'!$M$54</f>
        <v>30924</v>
      </c>
      <c r="C176" s="20">
        <f>+'Summary Medians'!$M$55</f>
        <v>0</v>
      </c>
      <c r="D176" s="20">
        <f>+'Summary Medians'!$M$56</f>
        <v>11606</v>
      </c>
      <c r="E176" s="20">
        <f>+'Summary Medians'!$M$57</f>
        <v>0</v>
      </c>
      <c r="F176" s="20">
        <f>+'Summary Medians'!$M$58</f>
        <v>0</v>
      </c>
      <c r="G176" s="20">
        <f>+'Summary Medians'!$M$59</f>
        <v>0</v>
      </c>
      <c r="H176" s="100">
        <f>+'Summary Medians'!$M$60</f>
        <v>21265</v>
      </c>
    </row>
    <row r="177" spans="1:8">
      <c r="A177" s="6" t="s">
        <v>41</v>
      </c>
      <c r="B177" s="20">
        <f>+'Summary Medians'!$M$71</f>
        <v>25481.22</v>
      </c>
      <c r="C177" s="20">
        <f>+'Summary Medians'!$M$72</f>
        <v>0</v>
      </c>
      <c r="D177" s="20">
        <f>+'Summary Medians'!$M$73</f>
        <v>24893.760000000002</v>
      </c>
      <c r="E177" s="20">
        <f>+'Summary Medians'!$M$74</f>
        <v>31215.840000000004</v>
      </c>
      <c r="F177" s="20">
        <f>+'Summary Medians'!$M$75</f>
        <v>0</v>
      </c>
      <c r="G177" s="20">
        <f>+'Summary Medians'!$M$76</f>
        <v>28067.279999999999</v>
      </c>
      <c r="H177" s="100">
        <f>+'Summary Medians'!$M$77</f>
        <v>25066.080000000002</v>
      </c>
    </row>
    <row r="178" spans="1:8">
      <c r="A178" s="6"/>
      <c r="B178" s="20"/>
      <c r="C178" s="20"/>
      <c r="D178" s="20"/>
      <c r="E178" s="20"/>
      <c r="F178" s="20"/>
      <c r="G178" s="20"/>
      <c r="H178" s="100"/>
    </row>
    <row r="179" spans="1:8">
      <c r="A179" s="6" t="s">
        <v>42</v>
      </c>
      <c r="B179" s="20">
        <f>+'Summary Medians'!$M$88</f>
        <v>29149</v>
      </c>
      <c r="C179" s="20">
        <f>+'Summary Medians'!$M$89</f>
        <v>30264</v>
      </c>
      <c r="D179" s="20">
        <f>+'Summary Medians'!$M$90</f>
        <v>24794</v>
      </c>
      <c r="E179" s="20">
        <f>+'Summary Medians'!$M$91</f>
        <v>20645</v>
      </c>
      <c r="F179" s="20">
        <f>+'Summary Medians'!$M$92</f>
        <v>19108</v>
      </c>
      <c r="G179" s="20">
        <f>+'Summary Medians'!$M$93</f>
        <v>17602</v>
      </c>
      <c r="H179" s="100">
        <f>+'Summary Medians'!$M$94</f>
        <v>22868</v>
      </c>
    </row>
    <row r="180" spans="1:8">
      <c r="A180" s="2" t="s">
        <v>43</v>
      </c>
      <c r="B180" s="20">
        <f>+'Summary Medians'!$M$105</f>
        <v>25312</v>
      </c>
      <c r="C180" s="20">
        <f>+'Summary Medians'!$M$106</f>
        <v>0</v>
      </c>
      <c r="D180" s="20">
        <f>+'Summary Medians'!$M$107</f>
        <v>20112</v>
      </c>
      <c r="E180" s="20">
        <f>+'Summary Medians'!$M$108</f>
        <v>15096</v>
      </c>
      <c r="F180" s="20">
        <f>+'Summary Medians'!$M$109</f>
        <v>0</v>
      </c>
      <c r="G180" s="20">
        <f>+'Summary Medians'!$M$110</f>
        <v>0</v>
      </c>
      <c r="H180" s="100">
        <f>+'Summary Medians'!$M$111</f>
        <v>20166</v>
      </c>
    </row>
    <row r="181" spans="1:8">
      <c r="A181" s="2" t="s">
        <v>44</v>
      </c>
      <c r="B181" s="20">
        <f>+'Summary Medians'!$M$122</f>
        <v>28208</v>
      </c>
      <c r="C181" s="20">
        <f>+'Summary Medians'!$M$123</f>
        <v>22319.37</v>
      </c>
      <c r="D181" s="20">
        <f>+'Summary Medians'!$M$124</f>
        <v>20380</v>
      </c>
      <c r="E181" s="20">
        <f>+'Summary Medians'!$M$125</f>
        <v>18915</v>
      </c>
      <c r="F181" s="20">
        <f>+'Summary Medians'!$M$126</f>
        <v>14409</v>
      </c>
      <c r="G181" s="20">
        <f>+'Summary Medians'!$M$127</f>
        <v>0</v>
      </c>
      <c r="H181" s="100">
        <f>+'Summary Medians'!$M$128</f>
        <v>19356</v>
      </c>
    </row>
    <row r="182" spans="1:8">
      <c r="A182" s="6" t="s">
        <v>45</v>
      </c>
      <c r="B182" s="20">
        <f>+'Summary Medians'!$M$139</f>
        <v>34497</v>
      </c>
      <c r="C182" s="20">
        <f>+'Summary Medians'!$M$140</f>
        <v>23196</v>
      </c>
      <c r="D182" s="20">
        <f>+'Summary Medians'!$M$141</f>
        <v>21504</v>
      </c>
      <c r="E182" s="20">
        <f>+'Summary Medians'!$M$142</f>
        <v>17688</v>
      </c>
      <c r="F182" s="20">
        <f>+'Summary Medians'!$M$143</f>
        <v>15534</v>
      </c>
      <c r="G182" s="20">
        <f>+'Summary Medians'!$M$144</f>
        <v>0</v>
      </c>
      <c r="H182" s="100">
        <f>+'Summary Medians'!$M$145</f>
        <v>19347.5</v>
      </c>
    </row>
    <row r="183" spans="1:8">
      <c r="A183" s="6"/>
      <c r="B183" s="20"/>
      <c r="C183" s="20"/>
      <c r="D183" s="20"/>
      <c r="E183" s="20"/>
      <c r="F183" s="20"/>
      <c r="G183" s="20"/>
      <c r="H183" s="100"/>
    </row>
    <row r="184" spans="1:8">
      <c r="A184" s="2" t="s">
        <v>46</v>
      </c>
      <c r="B184" s="20">
        <f>+'Summary Medians'!$M$156</f>
        <v>18173</v>
      </c>
      <c r="C184" s="20">
        <f>+'Summary Medians'!$M$157</f>
        <v>18812.5</v>
      </c>
      <c r="D184" s="20">
        <f>+'Summary Medians'!$M$158</f>
        <v>0</v>
      </c>
      <c r="E184" s="20">
        <f>+'Summary Medians'!$M$159</f>
        <v>6112</v>
      </c>
      <c r="F184" s="20">
        <f>+'Summary Medians'!$M$160</f>
        <v>15847</v>
      </c>
      <c r="G184" s="20">
        <f>+'Summary Medians'!$M$161</f>
        <v>0</v>
      </c>
      <c r="H184" s="100">
        <f>+'Summary Medians'!$M$162</f>
        <v>16025.5</v>
      </c>
    </row>
    <row r="185" spans="1:8">
      <c r="A185" s="2" t="s">
        <v>47</v>
      </c>
      <c r="B185" s="20">
        <f>+'Summary Medians'!$M$173</f>
        <v>22630.5</v>
      </c>
      <c r="C185" s="20">
        <f>+'Summary Medians'!$M$174</f>
        <v>19459</v>
      </c>
      <c r="D185" s="20">
        <f>+'Summary Medians'!$M$175</f>
        <v>18923</v>
      </c>
      <c r="E185" s="20">
        <f>+'Summary Medians'!$M$176</f>
        <v>16181</v>
      </c>
      <c r="F185" s="20">
        <f>+'Summary Medians'!$M$177</f>
        <v>15621</v>
      </c>
      <c r="G185" s="20">
        <f>+'Summary Medians'!$M$178</f>
        <v>20038</v>
      </c>
      <c r="H185" s="100">
        <f>+'Summary Medians'!$M$179</f>
        <v>19452</v>
      </c>
    </row>
    <row r="186" spans="1:8">
      <c r="A186" s="2" t="s">
        <v>48</v>
      </c>
      <c r="B186" s="20">
        <f>+'Summary Medians'!$M$190</f>
        <v>21100.5</v>
      </c>
      <c r="C186" s="20">
        <f>+'Summary Medians'!$M$191</f>
        <v>0</v>
      </c>
      <c r="D186" s="20">
        <f>+'Summary Medians'!$M$192</f>
        <v>13171.2</v>
      </c>
      <c r="E186" s="20">
        <f>+'Summary Medians'!$M$193</f>
        <v>13593.6</v>
      </c>
      <c r="F186" s="20">
        <f>+'Summary Medians'!$M$194</f>
        <v>11904</v>
      </c>
      <c r="G186" s="20">
        <f>+'Summary Medians'!$M$195</f>
        <v>0</v>
      </c>
      <c r="H186" s="100">
        <f>+'Summary Medians'!$M$196</f>
        <v>13545.220000000001</v>
      </c>
    </row>
    <row r="187" spans="1:8">
      <c r="A187" s="2" t="s">
        <v>49</v>
      </c>
      <c r="B187" s="20">
        <f>+'Summary Medians'!$M$207</f>
        <v>21821.5</v>
      </c>
      <c r="C187" s="20">
        <f>+'Summary Medians'!$M$208</f>
        <v>0</v>
      </c>
      <c r="D187" s="20">
        <f>+'Summary Medians'!$M$209</f>
        <v>26638</v>
      </c>
      <c r="E187" s="20">
        <f>+'Summary Medians'!$M$210</f>
        <v>0</v>
      </c>
      <c r="F187" s="20">
        <f>+'Summary Medians'!$M$211</f>
        <v>19856</v>
      </c>
      <c r="G187" s="20">
        <f>+'Summary Medians'!$M$212</f>
        <v>26932</v>
      </c>
      <c r="H187" s="100">
        <f>+'Summary Medians'!$M$213</f>
        <v>22478</v>
      </c>
    </row>
    <row r="188" spans="1:8">
      <c r="A188" s="2"/>
      <c r="B188"/>
      <c r="C188"/>
      <c r="D188"/>
      <c r="E188"/>
      <c r="F188"/>
      <c r="G188"/>
      <c r="H188" s="101"/>
    </row>
    <row r="189" spans="1:8">
      <c r="A189" s="2" t="s">
        <v>50</v>
      </c>
      <c r="B189" s="20">
        <f>+'Summary Medians'!$M$224</f>
        <v>27027.5</v>
      </c>
      <c r="C189" s="20">
        <f>+'Summary Medians'!$M$225</f>
        <v>24059</v>
      </c>
      <c r="D189" s="20">
        <f>+'Summary Medians'!$M$226</f>
        <v>25469.5</v>
      </c>
      <c r="E189" s="20">
        <f>+'Summary Medians'!$M$227</f>
        <v>0</v>
      </c>
      <c r="F189" s="20">
        <f>+'Summary Medians'!$M$228</f>
        <v>23606</v>
      </c>
      <c r="G189" s="20">
        <f>+'Summary Medians'!$M$229</f>
        <v>0</v>
      </c>
      <c r="H189" s="100">
        <f>+'Summary Medians'!$M$230</f>
        <v>25151</v>
      </c>
    </row>
    <row r="190" spans="1:8">
      <c r="A190" s="6" t="s">
        <v>51</v>
      </c>
      <c r="B190" s="20">
        <f>+'Summary Medians'!$M$241</f>
        <v>19783.2</v>
      </c>
      <c r="C190" s="20">
        <f>+'Summary Medians'!$M$242</f>
        <v>18144</v>
      </c>
      <c r="D190" s="20">
        <f>+'Summary Medians'!$M$243</f>
        <v>17274</v>
      </c>
      <c r="E190" s="20">
        <f>+'Summary Medians'!$M$244</f>
        <v>16200</v>
      </c>
      <c r="F190" s="20">
        <f>+'Summary Medians'!$M$245</f>
        <v>16257.599999999999</v>
      </c>
      <c r="G190" s="20">
        <f>+'Summary Medians'!$M$246</f>
        <v>15540</v>
      </c>
      <c r="H190" s="100">
        <f>+'Summary Medians'!$M$247</f>
        <v>17510.399999999998</v>
      </c>
    </row>
    <row r="191" spans="1:8">
      <c r="A191" s="2" t="s">
        <v>52</v>
      </c>
      <c r="B191" s="20">
        <f>+'Summary Medians'!$M$258</f>
        <v>27546</v>
      </c>
      <c r="C191" s="20">
        <f>+'Summary Medians'!$M$259</f>
        <v>29400</v>
      </c>
      <c r="D191" s="20">
        <f>+'Summary Medians'!$M$260</f>
        <v>20990</v>
      </c>
      <c r="E191" s="20">
        <f>+'Summary Medians'!$M$261</f>
        <v>0</v>
      </c>
      <c r="F191" s="20">
        <f>+'Summary Medians'!$M$262</f>
        <v>0</v>
      </c>
      <c r="G191" s="20">
        <f>+'Summary Medians'!$M$263</f>
        <v>0</v>
      </c>
      <c r="H191" s="100">
        <f>+'Summary Medians'!$M$264</f>
        <v>25850.5</v>
      </c>
    </row>
    <row r="192" spans="1:8">
      <c r="A192" s="8" t="s">
        <v>53</v>
      </c>
      <c r="B192" s="25">
        <f>+'Summary Medians'!$M$275</f>
        <v>22140</v>
      </c>
      <c r="C192" s="25">
        <f>+'Summary Medians'!$M$276</f>
        <v>0</v>
      </c>
      <c r="D192" s="25">
        <f>+'Summary Medians'!$M$277</f>
        <v>17058</v>
      </c>
      <c r="E192" s="25">
        <f>+'Summary Medians'!$M$278</f>
        <v>0</v>
      </c>
      <c r="F192" s="25">
        <f>+'Summary Medians'!$M$279</f>
        <v>12976</v>
      </c>
      <c r="G192" s="25">
        <f>+'Summary Medians'!$M$280</f>
        <v>12622</v>
      </c>
      <c r="H192" s="102">
        <f>+'Summary Medians'!$M$281</f>
        <v>15296</v>
      </c>
    </row>
    <row r="193" spans="1:8" ht="39.75" customHeight="1">
      <c r="A193" s="599" t="s">
        <v>124</v>
      </c>
      <c r="B193" s="599"/>
      <c r="C193" s="599"/>
      <c r="D193" s="599"/>
      <c r="E193" s="599"/>
      <c r="F193" s="599"/>
      <c r="G193" s="599"/>
      <c r="H193" s="599"/>
    </row>
    <row r="194" spans="1:8">
      <c r="A194"/>
      <c r="B194"/>
      <c r="C194"/>
      <c r="D194"/>
      <c r="E194"/>
      <c r="F194"/>
      <c r="G194"/>
      <c r="H194" s="251" t="s">
        <v>1142</v>
      </c>
    </row>
    <row r="195" spans="1:8" ht="18">
      <c r="A195" s="600" t="s">
        <v>292</v>
      </c>
      <c r="B195" s="600"/>
      <c r="C195" s="600"/>
      <c r="D195" s="600"/>
      <c r="E195" s="600"/>
      <c r="F195" s="600"/>
      <c r="G195" s="600"/>
      <c r="H195" s="600"/>
    </row>
    <row r="196" spans="1:8">
      <c r="A196" s="71"/>
      <c r="B196" s="71"/>
      <c r="C196" s="71"/>
      <c r="D196" s="71"/>
      <c r="E196" s="71"/>
      <c r="F196" s="71"/>
      <c r="G196" s="71"/>
      <c r="H196" s="107"/>
    </row>
    <row r="197" spans="1:8" ht="15.75">
      <c r="A197" s="601" t="s">
        <v>36</v>
      </c>
      <c r="B197" s="601"/>
      <c r="C197" s="601"/>
      <c r="D197" s="601"/>
      <c r="E197" s="601"/>
      <c r="F197" s="601"/>
      <c r="G197" s="601"/>
      <c r="H197" s="601"/>
    </row>
    <row r="198" spans="1:8" ht="15.75">
      <c r="A198" s="601" t="s">
        <v>126</v>
      </c>
      <c r="B198" s="601"/>
      <c r="C198" s="601"/>
      <c r="D198" s="601"/>
      <c r="E198" s="601"/>
      <c r="F198" s="601"/>
      <c r="G198" s="601"/>
      <c r="H198" s="601"/>
    </row>
    <row r="199" spans="1:8" ht="15.75">
      <c r="A199" s="601" t="s">
        <v>1144</v>
      </c>
      <c r="B199" s="601"/>
      <c r="C199" s="601"/>
      <c r="D199" s="601"/>
      <c r="E199" s="601"/>
      <c r="F199" s="601"/>
      <c r="G199" s="601"/>
      <c r="H199" s="601"/>
    </row>
    <row r="200" spans="1:8">
      <c r="A200" s="2"/>
      <c r="B200" s="2"/>
      <c r="C200" s="2"/>
      <c r="D200" s="2"/>
      <c r="E200" s="70"/>
      <c r="F200" s="70"/>
      <c r="G200" s="70"/>
      <c r="H200" s="108"/>
    </row>
    <row r="201" spans="1:8">
      <c r="A201" s="11"/>
      <c r="B201" s="11"/>
      <c r="C201" s="11"/>
      <c r="D201" s="11"/>
      <c r="E201" s="11"/>
      <c r="F201" s="11"/>
      <c r="G201" s="4" t="s">
        <v>61</v>
      </c>
      <c r="H201" s="4" t="s">
        <v>62</v>
      </c>
    </row>
    <row r="202" spans="1:8">
      <c r="A202" s="77"/>
      <c r="B202" s="142" t="s">
        <v>63</v>
      </c>
      <c r="C202" s="142" t="s">
        <v>64</v>
      </c>
      <c r="D202" s="142" t="s">
        <v>65</v>
      </c>
      <c r="E202" s="142" t="s">
        <v>66</v>
      </c>
      <c r="F202" s="142" t="s">
        <v>67</v>
      </c>
      <c r="G202" s="142" t="s">
        <v>64</v>
      </c>
      <c r="H202" s="142" t="s">
        <v>64</v>
      </c>
    </row>
    <row r="203" spans="1:8">
      <c r="A203"/>
      <c r="B203"/>
      <c r="C203"/>
      <c r="D203"/>
      <c r="E203"/>
      <c r="F203"/>
      <c r="G203" s="143"/>
      <c r="H203" s="104"/>
    </row>
    <row r="204" spans="1:8">
      <c r="A204" s="6" t="s">
        <v>110</v>
      </c>
      <c r="B204" s="65">
        <f>+'Summary Medians'!$P$19</f>
        <v>19256</v>
      </c>
      <c r="C204" s="65">
        <f>+'Summary Medians'!$V$19</f>
        <v>28908</v>
      </c>
      <c r="D204" s="65">
        <f>+'Summary Medians'!$AB$19</f>
        <v>31627</v>
      </c>
      <c r="E204" s="65">
        <f>+'Summary Medians'!$AH$19</f>
        <v>20984</v>
      </c>
      <c r="F204" s="65">
        <f>+'Summary Medians'!$AN$19</f>
        <v>16887.2</v>
      </c>
      <c r="G204" s="65">
        <f>+'Summary Medians'!$AT$19</f>
        <v>22826.399999999998</v>
      </c>
      <c r="H204" s="40">
        <f>+'Summary Medians'!$AZ$19</f>
        <v>19617.3</v>
      </c>
    </row>
    <row r="205" spans="1:8">
      <c r="A205" s="6"/>
      <c r="B205" s="38"/>
      <c r="C205" s="38"/>
      <c r="D205" s="38"/>
      <c r="E205" s="38"/>
      <c r="F205" s="38"/>
      <c r="G205" s="38"/>
      <c r="H205" s="93"/>
    </row>
    <row r="206" spans="1:8">
      <c r="A206" s="2" t="s">
        <v>39</v>
      </c>
      <c r="B206" s="20">
        <f>+'Summary Medians'!$P$36</f>
        <v>22020</v>
      </c>
      <c r="C206" s="20">
        <f>+'Summary Medians'!$V$36</f>
        <v>26382</v>
      </c>
      <c r="D206" s="20">
        <f>+'Summary Medians'!$AB$36</f>
        <v>25660</v>
      </c>
      <c r="E206" s="20">
        <f>+'Summary Medians'!$AH$36</f>
        <v>20984</v>
      </c>
      <c r="F206" s="20">
        <f>+'Summary Medians'!$AN$36</f>
        <v>25728</v>
      </c>
      <c r="G206" s="20">
        <f>+'Summary Medians'!$AT$36</f>
        <v>0</v>
      </c>
      <c r="H206" s="41">
        <f>+'Summary Medians'!$AZ$36</f>
        <v>18418</v>
      </c>
    </row>
    <row r="207" spans="1:8">
      <c r="A207" s="2" t="s">
        <v>40</v>
      </c>
      <c r="B207" s="20">
        <f>+'Summary Medians'!$P$53</f>
        <v>11996.5</v>
      </c>
      <c r="C207" s="20">
        <f>+'Summary Medians'!$V$53</f>
        <v>28053</v>
      </c>
      <c r="D207" s="20">
        <f>+'Summary Medians'!$AB$53</f>
        <v>0</v>
      </c>
      <c r="E207" s="20">
        <f>+'Summary Medians'!$AH$53</f>
        <v>17405</v>
      </c>
      <c r="F207" s="20">
        <f>+'Summary Medians'!$AN$53</f>
        <v>0</v>
      </c>
      <c r="G207" s="20">
        <f>+'Summary Medians'!$AT$53</f>
        <v>0</v>
      </c>
      <c r="H207" s="41">
        <f>+'Summary Medians'!$AZ$53</f>
        <v>0</v>
      </c>
    </row>
    <row r="208" spans="1:8">
      <c r="A208" s="2" t="s">
        <v>70</v>
      </c>
      <c r="B208" s="20">
        <f>+'Summary Medians'!$P$70</f>
        <v>0</v>
      </c>
      <c r="C208" s="20">
        <f>+'Summary Medians'!$V$70</f>
        <v>0</v>
      </c>
      <c r="D208" s="20">
        <f>+'Summary Medians'!$AB$70</f>
        <v>0</v>
      </c>
      <c r="E208" s="20">
        <f>+'Summary Medians'!$AH$70</f>
        <v>0</v>
      </c>
      <c r="F208" s="20">
        <f>+'Summary Medians'!$AN$70</f>
        <v>0</v>
      </c>
      <c r="G208" s="20">
        <f>+'Summary Medians'!$AT$70</f>
        <v>0</v>
      </c>
      <c r="H208" s="41">
        <f>+'Summary Medians'!$AZ$70</f>
        <v>0</v>
      </c>
    </row>
    <row r="209" spans="1:8">
      <c r="A209" s="6" t="s">
        <v>41</v>
      </c>
      <c r="B209" s="20">
        <f>+'Summary Medians'!$P$87</f>
        <v>16756.669999999998</v>
      </c>
      <c r="C209" s="20">
        <f>+'Summary Medians'!$V$87</f>
        <v>33479.9</v>
      </c>
      <c r="D209" s="20">
        <f>+'Summary Medians'!$AB$87</f>
        <v>41717.980000000003</v>
      </c>
      <c r="E209" s="20">
        <f>+'Summary Medians'!$AH$87</f>
        <v>20249.080000000002</v>
      </c>
      <c r="F209" s="20">
        <f>+'Summary Medians'!$AN$87</f>
        <v>0</v>
      </c>
      <c r="G209" s="20">
        <f>+'Summary Medians'!$AT$87</f>
        <v>0</v>
      </c>
      <c r="H209" s="41">
        <f>+'Summary Medians'!$AZ$87</f>
        <v>28786.860000000004</v>
      </c>
    </row>
    <row r="210" spans="1:8">
      <c r="A210" s="6"/>
      <c r="B210" s="20"/>
      <c r="C210" s="20"/>
      <c r="D210" s="20"/>
      <c r="E210" s="20"/>
      <c r="F210" s="20"/>
      <c r="G210" s="20"/>
      <c r="H210" s="41"/>
    </row>
    <row r="211" spans="1:8">
      <c r="A211" s="6" t="s">
        <v>42</v>
      </c>
      <c r="B211" s="20">
        <f>+'Summary Medians'!$P$104</f>
        <v>18110</v>
      </c>
      <c r="C211" s="20">
        <f>+'Summary Medians'!$V$104</f>
        <v>30298</v>
      </c>
      <c r="D211" s="20">
        <f>+'Summary Medians'!$AB$104</f>
        <v>20540</v>
      </c>
      <c r="E211" s="20">
        <f>+'Summary Medians'!$AH$104</f>
        <v>18208</v>
      </c>
      <c r="F211" s="20">
        <f>+'Summary Medians'!$AN$104</f>
        <v>0</v>
      </c>
      <c r="G211" s="20">
        <f>+'Summary Medians'!$AT$104</f>
        <v>0</v>
      </c>
      <c r="H211" s="41">
        <f>+'Summary Medians'!$AZ$104</f>
        <v>19010</v>
      </c>
    </row>
    <row r="212" spans="1:8">
      <c r="A212" s="2" t="s">
        <v>43</v>
      </c>
      <c r="B212" s="20">
        <f>+'Summary Medians'!$P$121</f>
        <v>20288</v>
      </c>
      <c r="C212" s="20">
        <f>+'Summary Medians'!$V$121</f>
        <v>36294.5</v>
      </c>
      <c r="D212" s="20">
        <f>+'Summary Medians'!$AB$121</f>
        <v>31077</v>
      </c>
      <c r="E212" s="20">
        <f>+'Summary Medians'!$AH$121</f>
        <v>26448</v>
      </c>
      <c r="F212" s="20">
        <f>+'Summary Medians'!$AN$121</f>
        <v>0</v>
      </c>
      <c r="G212" s="20">
        <f>+'Summary Medians'!$AT$121</f>
        <v>0</v>
      </c>
      <c r="H212" s="41">
        <f>+'Summary Medians'!$AZ$121</f>
        <v>0</v>
      </c>
    </row>
    <row r="213" spans="1:8">
      <c r="A213" s="2" t="s">
        <v>44</v>
      </c>
      <c r="B213" s="20">
        <f>+'Summary Medians'!$P$138</f>
        <v>17753.5</v>
      </c>
      <c r="C213" s="20">
        <f>+'Summary Medians'!$V$138</f>
        <v>29057.5</v>
      </c>
      <c r="D213" s="20">
        <f>+'Summary Medians'!$AB$138</f>
        <v>26946</v>
      </c>
      <c r="E213" s="20">
        <f>+'Summary Medians'!$AH$138</f>
        <v>22268</v>
      </c>
      <c r="F213" s="20">
        <f>+'Summary Medians'!$AN$138</f>
        <v>0</v>
      </c>
      <c r="G213" s="20">
        <f>+'Summary Medians'!$AT$138</f>
        <v>0</v>
      </c>
      <c r="H213" s="41">
        <f>+'Summary Medians'!$AZ$138</f>
        <v>25277</v>
      </c>
    </row>
    <row r="214" spans="1:8">
      <c r="A214" s="6" t="s">
        <v>45</v>
      </c>
      <c r="B214" s="20">
        <f>+'Summary Medians'!$P$155</f>
        <v>29680.5</v>
      </c>
      <c r="C214" s="20">
        <f>+'Summary Medians'!$V$155</f>
        <v>34499</v>
      </c>
      <c r="D214" s="20">
        <f>+'Summary Medians'!$AB$155</f>
        <v>35521</v>
      </c>
      <c r="E214" s="20">
        <f>+'Summary Medians'!$AH$155</f>
        <v>26271</v>
      </c>
      <c r="F214" s="20">
        <f>+'Summary Medians'!$AN$155</f>
        <v>0</v>
      </c>
      <c r="G214" s="20">
        <f>+'Summary Medians'!$AT$155</f>
        <v>0</v>
      </c>
      <c r="H214" s="41">
        <f>+'Summary Medians'!$AZ$155</f>
        <v>0</v>
      </c>
    </row>
    <row r="215" spans="1:8">
      <c r="A215" s="6"/>
      <c r="B215" s="20"/>
      <c r="C215" s="20"/>
      <c r="D215" s="20"/>
      <c r="E215" s="20"/>
      <c r="F215" s="20"/>
      <c r="G215" s="20"/>
      <c r="H215" s="41"/>
    </row>
    <row r="216" spans="1:8">
      <c r="A216" s="2" t="s">
        <v>46</v>
      </c>
      <c r="B216" s="20">
        <f>+'Summary Medians'!$P$172</f>
        <v>15146</v>
      </c>
      <c r="C216" s="20">
        <f>+'Summary Medians'!$V$172</f>
        <v>25649</v>
      </c>
      <c r="D216" s="20">
        <f>+'Summary Medians'!$AB$172</f>
        <v>25525</v>
      </c>
      <c r="E216" s="20">
        <f>+'Summary Medians'!$AH$172</f>
        <v>21573</v>
      </c>
      <c r="F216" s="20">
        <f>+'Summary Medians'!$AN$172</f>
        <v>0</v>
      </c>
      <c r="G216" s="20">
        <f>+'Summary Medians'!$AT$172</f>
        <v>0</v>
      </c>
      <c r="H216" s="41">
        <f>+'Summary Medians'!$AZ$172</f>
        <v>20209</v>
      </c>
    </row>
    <row r="217" spans="1:8">
      <c r="A217" s="2" t="s">
        <v>47</v>
      </c>
      <c r="B217" s="20">
        <f>+'Summary Medians'!$P$189</f>
        <v>18155</v>
      </c>
      <c r="C217" s="20">
        <f>+'Summary Medians'!$V$189</f>
        <v>22163</v>
      </c>
      <c r="D217" s="20">
        <f>+'Summary Medians'!$AB$189</f>
        <v>33622</v>
      </c>
      <c r="E217" s="20">
        <f>+'Summary Medians'!$AH$189</f>
        <v>21187</v>
      </c>
      <c r="F217" s="20">
        <f>+'Summary Medians'!$AN$189</f>
        <v>0</v>
      </c>
      <c r="G217" s="20">
        <f>+'Summary Medians'!$AT$189</f>
        <v>0</v>
      </c>
      <c r="H217" s="41">
        <f>+'Summary Medians'!$AZ$189</f>
        <v>18168</v>
      </c>
    </row>
    <row r="218" spans="1:8">
      <c r="A218" s="2" t="s">
        <v>48</v>
      </c>
      <c r="B218" s="20">
        <f>+'Summary Medians'!$P$206</f>
        <v>18398</v>
      </c>
      <c r="C218" s="20">
        <f>+'Summary Medians'!$V$206</f>
        <v>25850.5</v>
      </c>
      <c r="D218" s="20">
        <f>+'Summary Medians'!$AB$206</f>
        <v>25642.5</v>
      </c>
      <c r="E218" s="20">
        <f>+'Summary Medians'!$AH$206</f>
        <v>17629.45</v>
      </c>
      <c r="F218" s="20">
        <f>+'Summary Medians'!$AN$206</f>
        <v>16887.2</v>
      </c>
      <c r="G218" s="20">
        <f>+'Summary Medians'!$AT$206</f>
        <v>23534</v>
      </c>
      <c r="H218" s="41">
        <f>+'Summary Medians'!$AZ$206</f>
        <v>19025.599999999999</v>
      </c>
    </row>
    <row r="219" spans="1:8">
      <c r="A219" s="2" t="s">
        <v>49</v>
      </c>
      <c r="B219" s="20">
        <f>+'Summary Medians'!$P$223</f>
        <v>24208</v>
      </c>
      <c r="C219" s="20">
        <f>+'Summary Medians'!$V$223</f>
        <v>36251</v>
      </c>
      <c r="D219" s="20">
        <f>+'Summary Medians'!$AB$223</f>
        <v>33600</v>
      </c>
      <c r="E219" s="20">
        <f>+'Summary Medians'!$AH$223</f>
        <v>21388</v>
      </c>
      <c r="F219" s="20">
        <f>+'Summary Medians'!$AN$223</f>
        <v>0</v>
      </c>
      <c r="G219" s="20">
        <f>+'Summary Medians'!$AT$223</f>
        <v>0</v>
      </c>
      <c r="H219" s="41">
        <f>+'Summary Medians'!$AZ$223</f>
        <v>0</v>
      </c>
    </row>
    <row r="220" spans="1:8">
      <c r="A220" s="2"/>
      <c r="B220"/>
      <c r="C220"/>
      <c r="D220"/>
      <c r="E220"/>
      <c r="F220"/>
      <c r="G220"/>
      <c r="H220" s="104"/>
    </row>
    <row r="221" spans="1:8">
      <c r="A221" s="2" t="s">
        <v>50</v>
      </c>
      <c r="B221" s="20">
        <f>+'Summary Medians'!$P$240</f>
        <v>18578.5</v>
      </c>
      <c r="C221" s="20">
        <f>+'Summary Medians'!$V$240</f>
        <v>33091.5</v>
      </c>
      <c r="D221" s="20">
        <f>+'Summary Medians'!$AB$240</f>
        <v>32166</v>
      </c>
      <c r="E221" s="20">
        <f>+'Summary Medians'!$AH$240</f>
        <v>29187</v>
      </c>
      <c r="F221" s="20">
        <f>+'Summary Medians'!$AN$240</f>
        <v>0</v>
      </c>
      <c r="G221" s="20">
        <f>+'Summary Medians'!$AT$240</f>
        <v>0</v>
      </c>
      <c r="H221" s="41">
        <f>+'Summary Medians'!$AZ$240</f>
        <v>27350</v>
      </c>
    </row>
    <row r="222" spans="1:8">
      <c r="A222" s="6" t="s">
        <v>51</v>
      </c>
      <c r="B222" s="20">
        <f>+'Summary Medians'!$P$257</f>
        <v>25496</v>
      </c>
      <c r="C222" s="20">
        <f>+'Summary Medians'!$V$257</f>
        <v>21378</v>
      </c>
      <c r="D222" s="20">
        <f>+'Summary Medians'!$AB$257</f>
        <v>36877.199999999997</v>
      </c>
      <c r="E222" s="20">
        <f>+'Summary Medians'!$AH$257</f>
        <v>12626.4</v>
      </c>
      <c r="F222" s="20">
        <f>+'Summary Medians'!$AN$257</f>
        <v>6807</v>
      </c>
      <c r="G222" s="20">
        <f>+'Summary Medians'!$AT$257</f>
        <v>22826.399999999998</v>
      </c>
      <c r="H222" s="41">
        <f>+'Summary Medians'!$AZ$257</f>
        <v>11512.24</v>
      </c>
    </row>
    <row r="223" spans="1:8">
      <c r="A223" s="2" t="s">
        <v>52</v>
      </c>
      <c r="B223" s="20">
        <f>+'Summary Medians'!$P$274</f>
        <v>30800</v>
      </c>
      <c r="C223" s="20">
        <f>+'Summary Medians'!$V$274</f>
        <v>39258.5</v>
      </c>
      <c r="D223" s="20">
        <f>+'Summary Medians'!$AB$274</f>
        <v>47341</v>
      </c>
      <c r="E223" s="20">
        <f>+'Summary Medians'!$AH$274</f>
        <v>27830</v>
      </c>
      <c r="F223" s="20">
        <f>+'Summary Medians'!$AN$274</f>
        <v>0</v>
      </c>
      <c r="G223" s="20">
        <f>+'Summary Medians'!$AT$274</f>
        <v>0</v>
      </c>
      <c r="H223" s="41">
        <f>+'Summary Medians'!$AZ$274</f>
        <v>23094</v>
      </c>
    </row>
    <row r="224" spans="1:8">
      <c r="A224" s="8" t="s">
        <v>53</v>
      </c>
      <c r="B224" s="25">
        <f>+'Summary Medians'!$P$291</f>
        <v>18234</v>
      </c>
      <c r="C224" s="25">
        <f>+'Summary Medians'!$V$291</f>
        <v>24504</v>
      </c>
      <c r="D224" s="25">
        <f>+'Summary Medians'!$AB$291</f>
        <v>19494</v>
      </c>
      <c r="E224" s="25">
        <f>+'Summary Medians'!$AH$291</f>
        <v>18446</v>
      </c>
      <c r="F224" s="25">
        <f>+'Summary Medians'!$AN$291</f>
        <v>0</v>
      </c>
      <c r="G224" s="25">
        <f>+'Summary Medians'!$AT$291</f>
        <v>21450</v>
      </c>
      <c r="H224" s="22">
        <f>+'Summary Medians'!$AZ$291</f>
        <v>0</v>
      </c>
    </row>
    <row r="225" spans="1:8" ht="33" customHeight="1">
      <c r="A225" s="599" t="s">
        <v>106</v>
      </c>
      <c r="B225" s="599"/>
      <c r="C225" s="599"/>
      <c r="D225" s="599"/>
      <c r="E225" s="599"/>
      <c r="F225" s="599"/>
      <c r="G225" s="599"/>
      <c r="H225" s="599"/>
    </row>
    <row r="226" spans="1:8">
      <c r="A226"/>
      <c r="B226"/>
      <c r="C226"/>
      <c r="D226"/>
      <c r="E226"/>
      <c r="F226"/>
      <c r="G226"/>
      <c r="H226" s="251" t="s">
        <v>1142</v>
      </c>
    </row>
    <row r="227" spans="1:8" ht="18">
      <c r="A227" s="27" t="s">
        <v>293</v>
      </c>
      <c r="B227" s="27"/>
      <c r="C227" s="27"/>
      <c r="D227" s="27"/>
      <c r="E227" s="27"/>
      <c r="F227" s="27"/>
      <c r="G227" s="27"/>
      <c r="H227" s="88"/>
    </row>
    <row r="228" spans="1:8">
      <c r="A228" s="69"/>
      <c r="B228" s="69"/>
      <c r="C228" s="69"/>
      <c r="D228" s="69"/>
      <c r="E228" s="69"/>
      <c r="F228" s="69"/>
      <c r="G228" s="69"/>
      <c r="H228" s="89"/>
    </row>
    <row r="229" spans="1:8" ht="15.75">
      <c r="A229" s="28" t="s">
        <v>36</v>
      </c>
      <c r="B229" s="28"/>
      <c r="C229" s="28"/>
      <c r="D229" s="28"/>
      <c r="E229" s="28"/>
      <c r="F229" s="28"/>
      <c r="G229" s="28"/>
      <c r="H229" s="90"/>
    </row>
    <row r="230" spans="1:8" ht="15.75">
      <c r="A230" s="28" t="s">
        <v>69</v>
      </c>
      <c r="B230" s="28"/>
      <c r="C230" s="28"/>
      <c r="D230" s="28"/>
      <c r="E230" s="28"/>
      <c r="F230" s="28"/>
      <c r="G230" s="28"/>
      <c r="H230" s="90"/>
    </row>
    <row r="231" spans="1:8" ht="15.75">
      <c r="A231" s="28" t="s">
        <v>1144</v>
      </c>
      <c r="B231" s="28"/>
      <c r="C231" s="28"/>
      <c r="D231" s="28"/>
      <c r="E231" s="28"/>
      <c r="F231" s="28"/>
      <c r="G231" s="28"/>
      <c r="H231" s="90"/>
    </row>
    <row r="232" spans="1:8">
      <c r="A232" s="72"/>
      <c r="B232" s="72"/>
      <c r="C232" s="72"/>
      <c r="D232" s="72"/>
      <c r="E232" s="72"/>
      <c r="F232" s="72"/>
      <c r="G232" s="72"/>
      <c r="H232" s="112"/>
    </row>
    <row r="233" spans="1:8">
      <c r="A233" s="75"/>
      <c r="B233" s="50"/>
      <c r="C233" s="50"/>
      <c r="D233" s="50"/>
      <c r="E233" s="50"/>
      <c r="F233" s="50"/>
      <c r="G233" s="50" t="s">
        <v>61</v>
      </c>
      <c r="H233" s="110" t="s">
        <v>62</v>
      </c>
    </row>
    <row r="234" spans="1:8">
      <c r="A234" s="76"/>
      <c r="B234" s="26" t="s">
        <v>63</v>
      </c>
      <c r="C234" s="26" t="s">
        <v>64</v>
      </c>
      <c r="D234" s="26" t="s">
        <v>65</v>
      </c>
      <c r="E234" s="26" t="s">
        <v>66</v>
      </c>
      <c r="F234" s="26" t="s">
        <v>67</v>
      </c>
      <c r="G234" s="26" t="s">
        <v>64</v>
      </c>
      <c r="H234" s="111" t="s">
        <v>64</v>
      </c>
    </row>
    <row r="235" spans="1:8">
      <c r="A235" s="62"/>
      <c r="B235" s="63"/>
      <c r="C235" s="63"/>
      <c r="D235" s="63"/>
      <c r="E235" s="63"/>
      <c r="F235" s="63"/>
      <c r="G235" s="63"/>
      <c r="H235" s="113"/>
    </row>
    <row r="236" spans="1:8">
      <c r="A236" s="6" t="s">
        <v>110</v>
      </c>
      <c r="B236" s="65">
        <f>+'Summary Medians'!$S$19</f>
        <v>36342</v>
      </c>
      <c r="C236" s="65">
        <f>+'Summary Medians'!$Y$19</f>
        <v>56683</v>
      </c>
      <c r="D236" s="65">
        <f>+'Summary Medians'!$AE$19</f>
        <v>59014</v>
      </c>
      <c r="E236" s="65">
        <f>+'Summary Medians'!$AK$19</f>
        <v>38506</v>
      </c>
      <c r="F236" s="65">
        <f>+'Summary Medians'!$AQ$19</f>
        <v>32747.200000000001</v>
      </c>
      <c r="G236" s="65">
        <f>+'Summary Medians'!$AW$19</f>
        <v>45665.48</v>
      </c>
      <c r="H236" s="16">
        <f>+'Summary Medians'!$BC$19</f>
        <v>46394.5</v>
      </c>
    </row>
    <row r="237" spans="1:8">
      <c r="A237" s="37"/>
      <c r="B237" s="38"/>
      <c r="C237" s="38"/>
      <c r="D237" s="38"/>
      <c r="E237" s="38"/>
      <c r="F237" s="38"/>
      <c r="G237" s="38"/>
      <c r="H237" s="93"/>
    </row>
    <row r="238" spans="1:8">
      <c r="A238" s="2" t="s">
        <v>39</v>
      </c>
      <c r="B238" s="20">
        <f>+'Summary Medians'!$S$36</f>
        <v>37360</v>
      </c>
      <c r="C238" s="20">
        <f>+'Summary Medians'!$Y$36</f>
        <v>61848</v>
      </c>
      <c r="D238" s="20">
        <f>+'Summary Medians'!$AE$36</f>
        <v>59228</v>
      </c>
      <c r="E238" s="20">
        <f>+'Summary Medians'!$AK$36</f>
        <v>38588</v>
      </c>
      <c r="F238" s="20">
        <f>+'Summary Medians'!$AQ$36</f>
        <v>54012</v>
      </c>
      <c r="G238" s="20">
        <f>+'Summary Medians'!$AW$36</f>
        <v>0</v>
      </c>
      <c r="H238" s="18">
        <f>+'Summary Medians'!$BC$36</f>
        <v>44022</v>
      </c>
    </row>
    <row r="239" spans="1:8">
      <c r="A239" s="2" t="s">
        <v>40</v>
      </c>
      <c r="B239" s="20">
        <f>+'Summary Medians'!$S$53</f>
        <v>24394.5</v>
      </c>
      <c r="C239" s="20">
        <f>+'Summary Medians'!$Y$53</f>
        <v>54601</v>
      </c>
      <c r="D239" s="20">
        <f>+'Summary Medians'!$AE$53</f>
        <v>0</v>
      </c>
      <c r="E239" s="20">
        <f>+'Summary Medians'!$AK$53</f>
        <v>33305</v>
      </c>
      <c r="F239" s="20">
        <f>+'Summary Medians'!$AQ$53</f>
        <v>0</v>
      </c>
      <c r="G239" s="20">
        <f>+'Summary Medians'!$AW$53</f>
        <v>0</v>
      </c>
      <c r="H239" s="18">
        <f>+'Summary Medians'!$BC$53</f>
        <v>0</v>
      </c>
    </row>
    <row r="240" spans="1:8">
      <c r="A240" s="2" t="s">
        <v>70</v>
      </c>
      <c r="B240" s="20">
        <f>+'Summary Medians'!$S$70</f>
        <v>0</v>
      </c>
      <c r="C240" s="20">
        <f>+'Summary Medians'!$Y$70</f>
        <v>0</v>
      </c>
      <c r="D240" s="20">
        <f>+'Summary Medians'!$AE$70</f>
        <v>0</v>
      </c>
      <c r="E240" s="20">
        <f>+'Summary Medians'!$AK$70</f>
        <v>0</v>
      </c>
      <c r="F240" s="20">
        <f>+'Summary Medians'!$AQ$70</f>
        <v>0</v>
      </c>
      <c r="G240" s="20">
        <f>+'Summary Medians'!$AW$70</f>
        <v>0</v>
      </c>
      <c r="H240" s="18">
        <f>+'Summary Medians'!$BC$70</f>
        <v>0</v>
      </c>
    </row>
    <row r="241" spans="1:8">
      <c r="A241" s="2" t="s">
        <v>41</v>
      </c>
      <c r="B241" s="20">
        <f>+'Summary Medians'!$S$87</f>
        <v>29554.65</v>
      </c>
      <c r="C241" s="20">
        <f>+'Summary Medians'!$Y$87</f>
        <v>66927.494999999995</v>
      </c>
      <c r="D241" s="20">
        <f>+'Summary Medians'!$AE$87</f>
        <v>68198.739999999991</v>
      </c>
      <c r="E241" s="20">
        <f>+'Summary Medians'!$AK$87</f>
        <v>38881.33</v>
      </c>
      <c r="F241" s="20">
        <f>+'Summary Medians'!$AQ$87</f>
        <v>0</v>
      </c>
      <c r="G241" s="20">
        <f>+'Summary Medians'!$AW$87</f>
        <v>0</v>
      </c>
      <c r="H241" s="18">
        <f>+'Summary Medians'!$BC$87</f>
        <v>49762.06</v>
      </c>
    </row>
    <row r="242" spans="1:8">
      <c r="A242" s="2"/>
      <c r="B242" s="20"/>
      <c r="C242" s="20"/>
      <c r="D242" s="20"/>
      <c r="E242" s="20"/>
      <c r="F242" s="20"/>
      <c r="G242" s="20"/>
      <c r="H242" s="18"/>
    </row>
    <row r="243" spans="1:8">
      <c r="A243" s="2" t="s">
        <v>42</v>
      </c>
      <c r="B243" s="20">
        <f>+'Summary Medians'!$S$104</f>
        <v>36933</v>
      </c>
      <c r="C243" s="20">
        <f>+'Summary Medians'!$Y$104</f>
        <v>58656</v>
      </c>
      <c r="D243" s="20">
        <f>+'Summary Medians'!$AE$104</f>
        <v>47680</v>
      </c>
      <c r="E243" s="20">
        <f>+'Summary Medians'!$AK$104</f>
        <v>38506</v>
      </c>
      <c r="F243" s="20">
        <f>+'Summary Medians'!$AQ$104</f>
        <v>0</v>
      </c>
      <c r="G243" s="20">
        <f>+'Summary Medians'!$AW$104</f>
        <v>0</v>
      </c>
      <c r="H243" s="18">
        <f>+'Summary Medians'!$BC$104</f>
        <v>47380</v>
      </c>
    </row>
    <row r="244" spans="1:8">
      <c r="A244" s="2" t="s">
        <v>43</v>
      </c>
      <c r="B244" s="20">
        <f>+'Summary Medians'!$S$121</f>
        <v>37628</v>
      </c>
      <c r="C244" s="20">
        <f>+'Summary Medians'!$Y$121</f>
        <v>60741.5</v>
      </c>
      <c r="D244" s="20">
        <f>+'Summary Medians'!$AE$121</f>
        <v>64008</v>
      </c>
      <c r="E244" s="20">
        <f>+'Summary Medians'!$AK$121</f>
        <v>48028</v>
      </c>
      <c r="F244" s="20">
        <f>+'Summary Medians'!$AQ$121</f>
        <v>0</v>
      </c>
      <c r="G244" s="20">
        <f>+'Summary Medians'!$AW$121</f>
        <v>0</v>
      </c>
      <c r="H244" s="18">
        <f>+'Summary Medians'!$BC$121</f>
        <v>0</v>
      </c>
    </row>
    <row r="245" spans="1:8">
      <c r="A245" s="2" t="s">
        <v>44</v>
      </c>
      <c r="B245" s="20">
        <f>+'Summary Medians'!$S$138</f>
        <v>32728.5</v>
      </c>
      <c r="C245" s="20">
        <f>+'Summary Medians'!$Y$138</f>
        <v>61120</v>
      </c>
      <c r="D245" s="20">
        <f>+'Summary Medians'!$AE$138</f>
        <v>62713</v>
      </c>
      <c r="E245" s="20">
        <f>+'Summary Medians'!$AK$138</f>
        <v>42524</v>
      </c>
      <c r="F245" s="20">
        <f>+'Summary Medians'!$AQ$138</f>
        <v>0</v>
      </c>
      <c r="G245" s="20">
        <f>+'Summary Medians'!$AW$138</f>
        <v>0</v>
      </c>
      <c r="H245" s="18">
        <f>+'Summary Medians'!$BC$138</f>
        <v>54377</v>
      </c>
    </row>
    <row r="246" spans="1:8">
      <c r="A246" s="2" t="s">
        <v>45</v>
      </c>
      <c r="B246" s="20">
        <f>+'Summary Medians'!$S$155</f>
        <v>43133.5</v>
      </c>
      <c r="C246" s="20">
        <f>+'Summary Medians'!$Y$155</f>
        <v>60743</v>
      </c>
      <c r="D246" s="20">
        <f>+'Summary Medians'!$AE$155</f>
        <v>64441</v>
      </c>
      <c r="E246" s="20">
        <f>+'Summary Medians'!$AK$155</f>
        <v>47258</v>
      </c>
      <c r="F246" s="20">
        <f>+'Summary Medians'!$AQ$155</f>
        <v>0</v>
      </c>
      <c r="G246" s="20">
        <f>+'Summary Medians'!$AW$155</f>
        <v>0</v>
      </c>
      <c r="H246" s="18">
        <f>+'Summary Medians'!$BC$155</f>
        <v>0</v>
      </c>
    </row>
    <row r="247" spans="1:8">
      <c r="A247" s="2"/>
      <c r="B247" s="20"/>
      <c r="C247" s="20"/>
      <c r="D247" s="20"/>
      <c r="E247" s="20"/>
      <c r="F247" s="20"/>
      <c r="G247" s="20"/>
      <c r="H247" s="18"/>
    </row>
    <row r="248" spans="1:8">
      <c r="A248" s="2" t="s">
        <v>46</v>
      </c>
      <c r="B248" s="20">
        <f>+'Summary Medians'!$S$172</f>
        <v>32484</v>
      </c>
      <c r="C248" s="20">
        <f>+'Summary Medians'!$Y$172</f>
        <v>58114</v>
      </c>
      <c r="D248" s="20">
        <f>+'Summary Medians'!$AE$172</f>
        <v>59475</v>
      </c>
      <c r="E248" s="20">
        <f>+'Summary Medians'!$AK$172</f>
        <v>46821</v>
      </c>
      <c r="F248" s="20">
        <f>+'Summary Medians'!$AQ$172</f>
        <v>0</v>
      </c>
      <c r="G248" s="20">
        <f>+'Summary Medians'!$AW$172</f>
        <v>0</v>
      </c>
      <c r="H248" s="18">
        <f>+'Summary Medians'!$BC$172</f>
        <v>45409</v>
      </c>
    </row>
    <row r="249" spans="1:8">
      <c r="A249" s="2" t="s">
        <v>47</v>
      </c>
      <c r="B249" s="20">
        <f>+'Summary Medians'!$S$189</f>
        <v>35961.5</v>
      </c>
      <c r="C249" s="20">
        <f>+'Summary Medians'!$Y$189</f>
        <v>48704.5</v>
      </c>
      <c r="D249" s="20">
        <f>+'Summary Medians'!$AE$189</f>
        <v>44669.5</v>
      </c>
      <c r="E249" s="20">
        <f>+'Summary Medians'!$AK$189</f>
        <v>43651</v>
      </c>
      <c r="F249" s="20">
        <f>+'Summary Medians'!$AQ$189</f>
        <v>0</v>
      </c>
      <c r="G249" s="20">
        <f>+'Summary Medians'!$AW$189</f>
        <v>0</v>
      </c>
      <c r="H249" s="18">
        <f>+'Summary Medians'!$BC$189</f>
        <v>42982</v>
      </c>
    </row>
    <row r="250" spans="1:8">
      <c r="A250" s="2" t="s">
        <v>48</v>
      </c>
      <c r="B250" s="20">
        <f>+'Summary Medians'!$S$206</f>
        <v>28823</v>
      </c>
      <c r="C250" s="20">
        <f>+'Summary Medians'!$Y$206</f>
        <v>55196.5</v>
      </c>
      <c r="D250" s="20">
        <f>+'Summary Medians'!$AE$206</f>
        <v>57118.5</v>
      </c>
      <c r="E250" s="20">
        <f>+'Summary Medians'!$AK$206</f>
        <v>33870.449999999997</v>
      </c>
      <c r="F250" s="20">
        <f>+'Summary Medians'!$AQ$206</f>
        <v>32747.200000000001</v>
      </c>
      <c r="G250" s="20">
        <f>+'Summary Medians'!$AW$206</f>
        <v>45665.48</v>
      </c>
      <c r="H250" s="18">
        <f>+'Summary Medians'!$BC$206</f>
        <v>41340.6</v>
      </c>
    </row>
    <row r="251" spans="1:8">
      <c r="A251" s="2" t="s">
        <v>49</v>
      </c>
      <c r="B251" s="20">
        <f>+'Summary Medians'!$S$223</f>
        <v>48472</v>
      </c>
      <c r="C251" s="20">
        <f>+'Summary Medians'!$Y$223</f>
        <v>73801</v>
      </c>
      <c r="D251" s="20">
        <f>+'Summary Medians'!$AE$223</f>
        <v>58800</v>
      </c>
      <c r="E251" s="20">
        <f>+'Summary Medians'!$AK$223</f>
        <v>31958</v>
      </c>
      <c r="F251" s="20">
        <f>+'Summary Medians'!$AQ$223</f>
        <v>0</v>
      </c>
      <c r="G251" s="20">
        <f>+'Summary Medians'!$AW$223</f>
        <v>0</v>
      </c>
      <c r="H251" s="18">
        <f>+'Summary Medians'!$BC$223</f>
        <v>0</v>
      </c>
    </row>
    <row r="252" spans="1:8">
      <c r="A252" s="2"/>
      <c r="B252"/>
      <c r="C252"/>
      <c r="D252"/>
      <c r="E252"/>
      <c r="F252"/>
      <c r="G252"/>
      <c r="H252" s="49"/>
    </row>
    <row r="253" spans="1:8">
      <c r="A253" s="2" t="s">
        <v>50</v>
      </c>
      <c r="B253" s="20">
        <f>+'Summary Medians'!$S$240</f>
        <v>31845.5</v>
      </c>
      <c r="C253" s="20">
        <f>+'Summary Medians'!$Y$240</f>
        <v>64899.5</v>
      </c>
      <c r="D253" s="20">
        <f>+'Summary Medians'!$AE$240</f>
        <v>71832</v>
      </c>
      <c r="E253" s="20">
        <f>+'Summary Medians'!$AK$240</f>
        <v>39363</v>
      </c>
      <c r="F253" s="20">
        <f>+'Summary Medians'!$AQ$240</f>
        <v>0</v>
      </c>
      <c r="G253" s="20">
        <f>+'Summary Medians'!$AW$240</f>
        <v>0</v>
      </c>
      <c r="H253" s="18">
        <f>+'Summary Medians'!$BC$240</f>
        <v>55380</v>
      </c>
    </row>
    <row r="254" spans="1:8">
      <c r="A254" s="6" t="s">
        <v>51</v>
      </c>
      <c r="B254" s="20">
        <f>+'Summary Medians'!$S$257</f>
        <v>38467</v>
      </c>
      <c r="C254" s="20">
        <f>+'Summary Medians'!$Y$257</f>
        <v>37435.199999999997</v>
      </c>
      <c r="D254" s="20">
        <f>+'Summary Medians'!$AE$257</f>
        <v>49837.2</v>
      </c>
      <c r="E254" s="20">
        <f>+'Summary Medians'!$AK$257</f>
        <v>23123.599999999999</v>
      </c>
      <c r="F254" s="20">
        <f>+'Summary Medians'!$AQ$257</f>
        <v>18567</v>
      </c>
      <c r="G254" s="20">
        <f>+'Summary Medians'!$AW$257</f>
        <v>41652</v>
      </c>
      <c r="H254" s="18">
        <f>+'Summary Medians'!$BC$257</f>
        <v>17079.919999999998</v>
      </c>
    </row>
    <row r="255" spans="1:8">
      <c r="A255" s="2" t="s">
        <v>52</v>
      </c>
      <c r="B255" s="20">
        <f>+'Summary Medians'!$S$274</f>
        <v>40737</v>
      </c>
      <c r="C255" s="20">
        <f>+'Summary Medians'!$Y$274</f>
        <v>53514</v>
      </c>
      <c r="D255" s="20">
        <f>+'Summary Medians'!$AE$274</f>
        <v>73580</v>
      </c>
      <c r="E255" s="20">
        <f>+'Summary Medians'!$AK$274</f>
        <v>39520</v>
      </c>
      <c r="F255" s="20">
        <f>+'Summary Medians'!$AQ$274</f>
        <v>0</v>
      </c>
      <c r="G255" s="20">
        <f>+'Summary Medians'!$AW$274</f>
        <v>0</v>
      </c>
      <c r="H255" s="18">
        <f>+'Summary Medians'!$BC$274</f>
        <v>49646</v>
      </c>
    </row>
    <row r="256" spans="1:8">
      <c r="A256" s="8" t="s">
        <v>53</v>
      </c>
      <c r="B256" s="25">
        <f>+'Summary Medians'!$S$291</f>
        <v>34524</v>
      </c>
      <c r="C256" s="25">
        <f>+'Summary Medians'!$Y$291</f>
        <v>51925</v>
      </c>
      <c r="D256" s="25">
        <f>+'Summary Medians'!$AE$291</f>
        <v>45936</v>
      </c>
      <c r="E256" s="25">
        <f>+'Summary Medians'!$AK$291</f>
        <v>35029</v>
      </c>
      <c r="F256" s="25">
        <f>+'Summary Medians'!$AQ$291</f>
        <v>0</v>
      </c>
      <c r="G256" s="25">
        <f>+'Summary Medians'!$AW$291</f>
        <v>51200</v>
      </c>
      <c r="H256" s="22">
        <f>+'Summary Medians'!$BC$291</f>
        <v>0</v>
      </c>
    </row>
    <row r="257" spans="1:8" ht="32.25" customHeight="1">
      <c r="A257" s="599" t="s">
        <v>68</v>
      </c>
      <c r="B257" s="599"/>
      <c r="C257" s="599"/>
      <c r="D257" s="599"/>
      <c r="E257" s="599"/>
      <c r="F257" s="599"/>
      <c r="G257" s="599"/>
      <c r="H257" s="599"/>
    </row>
    <row r="258" spans="1:8">
      <c r="A258"/>
      <c r="B258"/>
      <c r="C258"/>
      <c r="D258"/>
      <c r="E258"/>
      <c r="F258"/>
      <c r="G258"/>
      <c r="H258" s="251" t="s">
        <v>1142</v>
      </c>
    </row>
  </sheetData>
  <mergeCells count="28">
    <mergeCell ref="A257:H257"/>
    <mergeCell ref="A225:H225"/>
    <mergeCell ref="A195:H195"/>
    <mergeCell ref="A197:H197"/>
    <mergeCell ref="A198:H198"/>
    <mergeCell ref="A199:H199"/>
    <mergeCell ref="A193:H193"/>
    <mergeCell ref="A163:H163"/>
    <mergeCell ref="A165:H165"/>
    <mergeCell ref="A166:H166"/>
    <mergeCell ref="A167:H167"/>
    <mergeCell ref="A161:H161"/>
    <mergeCell ref="A131:H131"/>
    <mergeCell ref="A133:H133"/>
    <mergeCell ref="A134:H134"/>
    <mergeCell ref="A135:H135"/>
    <mergeCell ref="A96:H96"/>
    <mergeCell ref="A129:J129"/>
    <mergeCell ref="A98:J98"/>
    <mergeCell ref="A100:J100"/>
    <mergeCell ref="A101:J101"/>
    <mergeCell ref="A102:J102"/>
    <mergeCell ref="A31:H31"/>
    <mergeCell ref="A64:J64"/>
    <mergeCell ref="A33:J33"/>
    <mergeCell ref="A35:J35"/>
    <mergeCell ref="A36:J36"/>
    <mergeCell ref="A37:J37"/>
  </mergeCells>
  <phoneticPr fontId="0" type="noConversion"/>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58"/>
  <sheetViews>
    <sheetView showZeros="0" tabSelected="1" view="pageBreakPreview" topLeftCell="A229" zoomScaleNormal="100" zoomScaleSheetLayoutView="100" workbookViewId="0">
      <selection activeCell="E261" sqref="E261"/>
    </sheetView>
  </sheetViews>
  <sheetFormatPr defaultColWidth="9" defaultRowHeight="15"/>
  <cols>
    <col min="1" max="1" width="12" style="14" customWidth="1"/>
    <col min="2" max="6" width="8.6640625" style="14" customWidth="1"/>
    <col min="7" max="7" width="9.6640625" style="14" customWidth="1"/>
    <col min="8" max="8" width="8.6640625" style="66" customWidth="1"/>
    <col min="9" max="9" width="5.77734375" style="14" customWidth="1"/>
    <col min="10" max="16384" width="9" style="14"/>
  </cols>
  <sheetData>
    <row r="1" spans="1:20" ht="18">
      <c r="A1" s="27" t="s">
        <v>367</v>
      </c>
      <c r="B1" s="27"/>
      <c r="C1" s="27"/>
      <c r="D1" s="27"/>
      <c r="E1" s="27"/>
      <c r="F1" s="27"/>
      <c r="G1" s="27"/>
      <c r="H1" s="88"/>
    </row>
    <row r="2" spans="1:20" s="84" customFormat="1" ht="12.75">
      <c r="A2" s="69"/>
      <c r="B2" s="69"/>
      <c r="C2" s="69"/>
      <c r="D2" s="69"/>
      <c r="E2" s="69"/>
      <c r="F2" s="69"/>
      <c r="G2" s="69"/>
      <c r="H2" s="89"/>
    </row>
    <row r="3" spans="1:20" ht="15.75">
      <c r="A3" s="28" t="s">
        <v>36</v>
      </c>
      <c r="B3" s="28"/>
      <c r="C3" s="28"/>
      <c r="D3" s="28"/>
      <c r="E3" s="28"/>
      <c r="F3" s="28"/>
      <c r="G3" s="28"/>
      <c r="H3" s="90"/>
    </row>
    <row r="4" spans="1:20" ht="15.75">
      <c r="A4" s="28" t="s">
        <v>37</v>
      </c>
      <c r="B4" s="28"/>
      <c r="C4" s="28"/>
      <c r="D4" s="28"/>
      <c r="E4" s="28"/>
      <c r="F4" s="28"/>
      <c r="G4" s="28"/>
      <c r="H4" s="90"/>
      <c r="O4" s="86"/>
      <c r="P4" s="86"/>
      <c r="Q4" s="86"/>
      <c r="R4" s="86"/>
      <c r="S4" s="86"/>
      <c r="T4" s="86"/>
    </row>
    <row r="5" spans="1:20" ht="15.75">
      <c r="A5" s="28" t="s">
        <v>380</v>
      </c>
      <c r="B5" s="28"/>
      <c r="C5" s="28"/>
      <c r="D5" s="28"/>
      <c r="E5" s="28"/>
      <c r="F5" s="28"/>
      <c r="G5" s="28"/>
      <c r="H5" s="90"/>
      <c r="O5" s="86"/>
      <c r="P5" s="86"/>
      <c r="Q5" s="86"/>
      <c r="R5" s="86"/>
      <c r="S5" s="86"/>
      <c r="T5" s="86"/>
    </row>
    <row r="6" spans="1:20" s="84" customFormat="1" ht="12.75">
      <c r="A6" s="2"/>
      <c r="B6" s="2"/>
      <c r="C6" s="2"/>
      <c r="D6" s="2"/>
      <c r="E6" s="2"/>
      <c r="F6" s="2"/>
      <c r="G6" s="2"/>
      <c r="H6" s="13"/>
      <c r="O6" s="67"/>
      <c r="P6" s="67"/>
      <c r="Q6" s="67"/>
      <c r="R6" s="67"/>
      <c r="S6" s="67"/>
      <c r="T6" s="67"/>
    </row>
    <row r="7" spans="1:20">
      <c r="A7" s="3"/>
      <c r="B7" s="4" t="s">
        <v>38</v>
      </c>
      <c r="C7" s="4"/>
      <c r="D7" s="4"/>
      <c r="E7" s="4"/>
      <c r="F7" s="4"/>
      <c r="G7" s="4"/>
      <c r="H7" s="91"/>
      <c r="O7" s="86"/>
      <c r="P7" s="86"/>
      <c r="Q7" s="86"/>
      <c r="R7" s="86"/>
      <c r="S7" s="86"/>
      <c r="T7" s="86"/>
    </row>
    <row r="8" spans="1:20" s="85" customFormat="1">
      <c r="A8" s="79"/>
      <c r="B8" s="78">
        <v>1</v>
      </c>
      <c r="C8" s="78">
        <v>2</v>
      </c>
      <c r="D8" s="78">
        <v>3</v>
      </c>
      <c r="E8" s="78">
        <v>4</v>
      </c>
      <c r="F8" s="78">
        <v>5</v>
      </c>
      <c r="G8" s="78">
        <v>6</v>
      </c>
      <c r="H8" s="92" t="s">
        <v>129</v>
      </c>
      <c r="S8" s="87"/>
      <c r="T8" s="87"/>
    </row>
    <row r="9" spans="1:20" ht="12.75" customHeight="1">
      <c r="A9" s="5"/>
      <c r="B9" s="9"/>
      <c r="C9" s="9"/>
      <c r="D9" s="9"/>
      <c r="E9" s="9"/>
      <c r="F9" s="9"/>
      <c r="G9" s="51"/>
      <c r="H9" s="9"/>
      <c r="L9" s="85"/>
      <c r="M9" s="85"/>
      <c r="N9" s="85"/>
      <c r="O9" s="85"/>
      <c r="P9" s="85"/>
      <c r="Q9" s="85"/>
      <c r="R9" s="85"/>
      <c r="S9" s="86"/>
      <c r="T9" s="86"/>
    </row>
    <row r="10" spans="1:20" ht="12.75" customHeight="1">
      <c r="A10" s="6" t="s">
        <v>110</v>
      </c>
      <c r="B10" s="16">
        <f>+'Summary Medians'!$C$3</f>
        <v>9579</v>
      </c>
      <c r="C10" s="16">
        <f>+'Summary Medians'!$C$4</f>
        <v>7962.5</v>
      </c>
      <c r="D10" s="16">
        <f>+'Summary Medians'!$C$5</f>
        <v>7552</v>
      </c>
      <c r="E10" s="16">
        <f>+'Summary Medians'!$C$6</f>
        <v>6837</v>
      </c>
      <c r="F10" s="16">
        <f>+'Summary Medians'!$C$7</f>
        <v>6306</v>
      </c>
      <c r="G10" s="16">
        <f>+'Summary Medians'!$C$8</f>
        <v>6228</v>
      </c>
      <c r="H10" s="17">
        <f>+'Summary Medians'!$C$9</f>
        <v>7299</v>
      </c>
      <c r="L10" s="85"/>
      <c r="M10" s="85"/>
      <c r="N10" s="85"/>
      <c r="O10" s="85"/>
      <c r="P10" s="85"/>
      <c r="Q10" s="85"/>
      <c r="R10" s="85"/>
      <c r="S10" s="86"/>
      <c r="T10" s="86"/>
    </row>
    <row r="11" spans="1:20" ht="12.75" customHeight="1">
      <c r="A11" s="6"/>
      <c r="B11" s="24"/>
      <c r="C11" s="24"/>
      <c r="D11" s="24"/>
      <c r="E11" s="24"/>
      <c r="F11" s="24"/>
      <c r="G11" s="154"/>
      <c r="H11" s="41"/>
      <c r="L11" s="85"/>
      <c r="M11" s="85"/>
      <c r="N11" s="85"/>
      <c r="O11" s="85"/>
      <c r="P11" s="85"/>
      <c r="Q11" s="85"/>
      <c r="R11" s="85"/>
      <c r="S11" s="86"/>
      <c r="T11" s="86"/>
    </row>
    <row r="12" spans="1:20" ht="12.75" customHeight="1">
      <c r="A12" s="2" t="s">
        <v>39</v>
      </c>
      <c r="B12" s="20">
        <f>+'Summary Medians'!$C$20</f>
        <v>10013</v>
      </c>
      <c r="C12" s="20">
        <f>+'Summary Medians'!$C$21</f>
        <v>9219</v>
      </c>
      <c r="D12" s="20">
        <f>+'Summary Medians'!$C$22</f>
        <v>8943</v>
      </c>
      <c r="E12" s="20">
        <f>+'Summary Medians'!$C$23</f>
        <v>9073</v>
      </c>
      <c r="F12" s="20">
        <f>+'Summary Medians'!$C$24</f>
        <v>9339</v>
      </c>
      <c r="G12" s="20">
        <f>+'Summary Medians'!$C$25</f>
        <v>6120</v>
      </c>
      <c r="H12" s="19">
        <f>+'Summary Medians'!$C$26</f>
        <v>9088</v>
      </c>
      <c r="L12" s="85"/>
      <c r="M12" s="85"/>
      <c r="N12" s="85"/>
      <c r="O12" s="85"/>
      <c r="P12" s="85"/>
      <c r="Q12" s="85"/>
      <c r="R12" s="85"/>
      <c r="S12" s="86"/>
      <c r="T12" s="86"/>
    </row>
    <row r="13" spans="1:20" ht="12.75" customHeight="1">
      <c r="A13" s="2" t="s">
        <v>40</v>
      </c>
      <c r="B13" s="20">
        <f>+'Summary Medians'!$C$37</f>
        <v>8208.2999999999993</v>
      </c>
      <c r="C13" s="20">
        <f>+'Summary Medians'!$C$38</f>
        <v>8045</v>
      </c>
      <c r="D13" s="20">
        <f>+'Summary Medians'!$C$39</f>
        <v>7720</v>
      </c>
      <c r="E13" s="20">
        <f>+'Summary Medians'!$C$40</f>
        <v>7608.5</v>
      </c>
      <c r="F13" s="20">
        <f>+'Summary Medians'!$C$41</f>
        <v>6082</v>
      </c>
      <c r="G13" s="20">
        <f>+'Summary Medians'!$C$42</f>
        <v>5959</v>
      </c>
      <c r="H13" s="19">
        <f>+'Summary Medians'!$C$43</f>
        <v>7608.5</v>
      </c>
      <c r="L13" s="85"/>
      <c r="M13" s="85"/>
      <c r="N13" s="85"/>
      <c r="O13" s="85"/>
      <c r="P13" s="85"/>
      <c r="Q13" s="85"/>
      <c r="R13" s="85"/>
      <c r="S13" s="86"/>
      <c r="T13" s="86"/>
    </row>
    <row r="14" spans="1:20" ht="12.75" customHeight="1">
      <c r="A14" s="2" t="s">
        <v>70</v>
      </c>
      <c r="B14" s="20">
        <f>+'Summary Medians'!$C$54</f>
        <v>12342</v>
      </c>
      <c r="C14" s="20">
        <f>+'Summary Medians'!$C$55</f>
        <v>0</v>
      </c>
      <c r="D14" s="20">
        <f>+'Summary Medians'!$C$56</f>
        <v>7336</v>
      </c>
      <c r="E14" s="20">
        <f>+'Summary Medians'!$C$57</f>
        <v>0</v>
      </c>
      <c r="F14" s="20">
        <f>+'Summary Medians'!$C$58</f>
        <v>0</v>
      </c>
      <c r="G14" s="20">
        <f>+'Summary Medians'!$C$59</f>
        <v>0</v>
      </c>
      <c r="H14" s="19">
        <f>+'Summary Medians'!$C$60</f>
        <v>9839</v>
      </c>
      <c r="L14" s="85"/>
      <c r="M14" s="85"/>
      <c r="N14" s="85"/>
      <c r="O14" s="85"/>
      <c r="P14" s="85"/>
      <c r="Q14" s="85"/>
      <c r="R14" s="85"/>
      <c r="S14" s="86"/>
      <c r="T14" s="86"/>
    </row>
    <row r="15" spans="1:20" s="152" customFormat="1" ht="12.75" customHeight="1">
      <c r="A15" s="6" t="s">
        <v>41</v>
      </c>
      <c r="B15" s="18">
        <f>+'Summary Medians'!$C$71</f>
        <v>6389.0499999999993</v>
      </c>
      <c r="C15" s="18">
        <f>+'Summary Medians'!$C$72</f>
        <v>0</v>
      </c>
      <c r="D15" s="18">
        <f>+'Summary Medians'!$C$73</f>
        <v>6359.4</v>
      </c>
      <c r="E15" s="18">
        <f>+'Summary Medians'!$C$74</f>
        <v>6170.7</v>
      </c>
      <c r="F15" s="18">
        <f>+'Summary Medians'!$C$75</f>
        <v>0</v>
      </c>
      <c r="G15" s="18">
        <f>+'Summary Medians'!$C$76</f>
        <v>5763</v>
      </c>
      <c r="H15" s="19">
        <f>+'Summary Medians'!$C$77</f>
        <v>6359.4</v>
      </c>
      <c r="L15" s="85"/>
      <c r="M15" s="85"/>
      <c r="N15" s="85"/>
      <c r="O15" s="85"/>
      <c r="P15" s="85"/>
      <c r="Q15" s="85"/>
      <c r="R15" s="85"/>
      <c r="S15" s="86"/>
      <c r="T15" s="66"/>
    </row>
    <row r="16" spans="1:20" s="152" customFormat="1" ht="12.75" customHeight="1">
      <c r="A16" s="6"/>
      <c r="B16" s="18"/>
      <c r="C16" s="18"/>
      <c r="D16" s="18"/>
      <c r="E16" s="18"/>
      <c r="F16" s="18"/>
      <c r="G16" s="18"/>
      <c r="H16" s="19"/>
      <c r="L16" s="85"/>
      <c r="M16" s="85"/>
      <c r="N16" s="85"/>
      <c r="O16" s="85"/>
      <c r="P16" s="85"/>
      <c r="Q16" s="85"/>
      <c r="R16" s="85"/>
      <c r="S16" s="86"/>
      <c r="T16" s="66"/>
    </row>
    <row r="17" spans="1:20" ht="12.75" customHeight="1">
      <c r="A17" s="6" t="s">
        <v>42</v>
      </c>
      <c r="B17" s="18">
        <f>+'Summary Medians'!$C$88</f>
        <v>10538</v>
      </c>
      <c r="C17" s="18">
        <f>+'Summary Medians'!$C$89</f>
        <v>11394</v>
      </c>
      <c r="D17" s="18">
        <f>+'Summary Medians'!$C$90</f>
        <v>7059</v>
      </c>
      <c r="E17" s="18">
        <f>+'Summary Medians'!$C$91</f>
        <v>6632</v>
      </c>
      <c r="F17" s="18">
        <f>+'Summary Medians'!$C$92</f>
        <v>6302</v>
      </c>
      <c r="G17" s="18">
        <f>+'Summary Medians'!$C$93</f>
        <v>4072</v>
      </c>
      <c r="H17" s="19">
        <f>+'Summary Medians'!$C$94</f>
        <v>6857</v>
      </c>
      <c r="L17" s="85"/>
      <c r="M17" s="85"/>
      <c r="N17" s="85"/>
      <c r="O17" s="85"/>
      <c r="P17" s="85"/>
      <c r="Q17" s="85"/>
      <c r="R17" s="85"/>
      <c r="S17" s="86"/>
      <c r="T17" s="86"/>
    </row>
    <row r="18" spans="1:20" ht="12.75" customHeight="1">
      <c r="A18" s="2" t="s">
        <v>43</v>
      </c>
      <c r="B18" s="18">
        <f>+'Summary Medians'!$C$105</f>
        <v>10448</v>
      </c>
      <c r="C18" s="20">
        <f>+'Summary Medians'!$C$106</f>
        <v>0</v>
      </c>
      <c r="D18" s="20">
        <f>+'Summary Medians'!$C$107</f>
        <v>7920</v>
      </c>
      <c r="E18" s="20">
        <f>+'Summary Medians'!$C$108</f>
        <v>7014</v>
      </c>
      <c r="F18" s="20">
        <f>+'Summary Medians'!$C$109</f>
        <v>0</v>
      </c>
      <c r="G18" s="20">
        <f>+'Summary Medians'!$C$110</f>
        <v>0</v>
      </c>
      <c r="H18" s="19">
        <f>+'Summary Medians'!$C$111</f>
        <v>8388</v>
      </c>
      <c r="L18" s="85"/>
      <c r="M18" s="85"/>
      <c r="N18" s="85"/>
      <c r="O18" s="85"/>
      <c r="P18" s="85"/>
      <c r="Q18" s="85"/>
      <c r="R18" s="85"/>
      <c r="S18" s="86"/>
      <c r="T18" s="86"/>
    </row>
    <row r="19" spans="1:20" ht="12.75" customHeight="1">
      <c r="A19" s="2" t="s">
        <v>44</v>
      </c>
      <c r="B19" s="18">
        <f>+'Summary Medians'!$C$122</f>
        <v>8750</v>
      </c>
      <c r="C19" s="18">
        <f>+'Summary Medians'!$C$123</f>
        <v>7483</v>
      </c>
      <c r="D19" s="18">
        <f>+'Summary Medians'!$C$124</f>
        <v>6619</v>
      </c>
      <c r="E19" s="18">
        <f>+'Summary Medians'!$C$125</f>
        <v>6525</v>
      </c>
      <c r="F19" s="18">
        <f>+'Summary Medians'!$C$126</f>
        <v>5250.47</v>
      </c>
      <c r="G19" s="18">
        <f>+'Summary Medians'!$C$127</f>
        <v>6047</v>
      </c>
      <c r="H19" s="19">
        <f>+'Summary Medians'!$C$128</f>
        <v>6728</v>
      </c>
      <c r="L19" s="85"/>
      <c r="M19" s="85"/>
      <c r="N19" s="85"/>
      <c r="O19" s="85"/>
      <c r="P19" s="85"/>
      <c r="Q19" s="85"/>
      <c r="R19" s="85"/>
      <c r="S19" s="86"/>
      <c r="T19" s="86"/>
    </row>
    <row r="20" spans="1:20" ht="12.75" customHeight="1">
      <c r="A20" s="6" t="s">
        <v>45</v>
      </c>
      <c r="B20" s="18">
        <f>+'Summary Medians'!$C$139</f>
        <v>9579</v>
      </c>
      <c r="C20" s="18">
        <f>+'Summary Medians'!$C$140</f>
        <v>8881</v>
      </c>
      <c r="D20" s="18">
        <f>+'Summary Medians'!$C$141</f>
        <v>8710</v>
      </c>
      <c r="E20" s="18">
        <f>+'Summary Medians'!$C$142</f>
        <v>8018</v>
      </c>
      <c r="F20" s="18">
        <f>+'Summary Medians'!$C$143</f>
        <v>6132</v>
      </c>
      <c r="G20" s="18">
        <f>+'Summary Medians'!$C$144</f>
        <v>13824</v>
      </c>
      <c r="H20" s="19">
        <f>+'Summary Medians'!$C$145</f>
        <v>8098</v>
      </c>
      <c r="L20" s="85"/>
      <c r="M20" s="85"/>
      <c r="N20" s="85"/>
      <c r="O20" s="85"/>
      <c r="P20" s="85"/>
      <c r="Q20" s="85"/>
      <c r="R20" s="85"/>
      <c r="S20" s="86"/>
      <c r="T20" s="86"/>
    </row>
    <row r="21" spans="1:20" ht="12.75" customHeight="1">
      <c r="A21" s="6"/>
      <c r="B21" s="18"/>
      <c r="C21" s="18"/>
      <c r="D21" s="18"/>
      <c r="E21" s="18"/>
      <c r="F21" s="18"/>
      <c r="G21" s="18"/>
      <c r="H21" s="19"/>
      <c r="L21" s="85"/>
      <c r="M21" s="85"/>
      <c r="N21" s="85"/>
      <c r="O21" s="85"/>
      <c r="P21" s="85"/>
      <c r="Q21" s="85"/>
      <c r="R21" s="85"/>
      <c r="S21" s="86"/>
      <c r="T21" s="86"/>
    </row>
    <row r="22" spans="1:20" ht="12.75" customHeight="1">
      <c r="A22" s="2" t="s">
        <v>46</v>
      </c>
      <c r="B22" s="20">
        <f>+'Summary Medians'!$C$156</f>
        <v>7060</v>
      </c>
      <c r="C22" s="20">
        <f>+'Summary Medians'!$C$157</f>
        <v>6849</v>
      </c>
      <c r="D22" s="20">
        <f>+'Summary Medians'!$C$158</f>
        <v>0</v>
      </c>
      <c r="E22" s="20">
        <f>+'Summary Medians'!$C$159</f>
        <v>6012</v>
      </c>
      <c r="F22" s="20">
        <f>+'Summary Medians'!$C$160</f>
        <v>5640</v>
      </c>
      <c r="G22" s="20">
        <f>+'Summary Medians'!$C$161</f>
        <v>0</v>
      </c>
      <c r="H22" s="19">
        <f>+'Summary Medians'!$C$162</f>
        <v>6401</v>
      </c>
      <c r="L22" s="85"/>
      <c r="M22" s="85"/>
      <c r="N22" s="85"/>
      <c r="O22" s="85"/>
      <c r="P22" s="85"/>
      <c r="Q22" s="85"/>
      <c r="R22" s="85"/>
      <c r="S22" s="86"/>
      <c r="T22" s="86"/>
    </row>
    <row r="23" spans="1:20" ht="12.75" customHeight="1">
      <c r="A23" s="2" t="s">
        <v>47</v>
      </c>
      <c r="B23" s="20">
        <f>+'Summary Medians'!$C$173</f>
        <v>7375</v>
      </c>
      <c r="C23" s="20">
        <f>+'Summary Medians'!$C$174</f>
        <v>6143</v>
      </c>
      <c r="D23" s="20">
        <f>+'Summary Medians'!$C$175</f>
        <v>6305</v>
      </c>
      <c r="E23" s="20">
        <f>+'Summary Medians'!$C$176</f>
        <v>4655</v>
      </c>
      <c r="F23" s="20">
        <f>+'Summary Medians'!$C$177</f>
        <v>5435</v>
      </c>
      <c r="G23" s="20">
        <f>+'Summary Medians'!$C$178</f>
        <v>5445</v>
      </c>
      <c r="H23" s="19">
        <f>+'Summary Medians'!$C$179</f>
        <v>6277</v>
      </c>
      <c r="L23" s="85"/>
      <c r="M23" s="85"/>
      <c r="N23" s="85"/>
      <c r="O23" s="85"/>
      <c r="P23" s="85"/>
      <c r="Q23" s="85"/>
      <c r="R23" s="85"/>
      <c r="S23" s="86"/>
      <c r="T23" s="86"/>
    </row>
    <row r="24" spans="1:20" ht="12.75" customHeight="1">
      <c r="A24" s="2" t="s">
        <v>48</v>
      </c>
      <c r="B24" s="20">
        <f>+'Summary Medians'!$C$190</f>
        <v>7568.25</v>
      </c>
      <c r="C24" s="20">
        <f>+'Summary Medians'!$C$191</f>
        <v>0</v>
      </c>
      <c r="D24" s="20">
        <f>+'Summary Medians'!$C$192</f>
        <v>5545.5</v>
      </c>
      <c r="E24" s="20">
        <f>+'Summary Medians'!$C$193</f>
        <v>5688</v>
      </c>
      <c r="F24" s="20">
        <f>+'Summary Medians'!$C$194</f>
        <v>5549</v>
      </c>
      <c r="G24" s="20">
        <f>+'Summary Medians'!$C$195</f>
        <v>6270</v>
      </c>
      <c r="H24" s="19">
        <f>+'Summary Medians'!$C$196</f>
        <v>5688</v>
      </c>
      <c r="L24" s="85"/>
      <c r="M24" s="85"/>
      <c r="N24" s="85"/>
      <c r="O24" s="85"/>
      <c r="P24" s="85"/>
      <c r="Q24" s="85"/>
      <c r="R24" s="85"/>
      <c r="S24" s="86"/>
      <c r="T24" s="86"/>
    </row>
    <row r="25" spans="1:20" ht="12.75" customHeight="1">
      <c r="A25" s="2" t="s">
        <v>49</v>
      </c>
      <c r="B25" s="20">
        <f>+'Summary Medians'!$C$207</f>
        <v>12302</v>
      </c>
      <c r="C25" s="20">
        <f>+'Summary Medians'!$C$208</f>
        <v>0</v>
      </c>
      <c r="D25" s="20">
        <f>+'Summary Medians'!$C$209</f>
        <v>11098</v>
      </c>
      <c r="E25" s="20">
        <f>+'Summary Medians'!$C$210</f>
        <v>0</v>
      </c>
      <c r="F25" s="20">
        <f>+'Summary Medians'!$C$211</f>
        <v>10089</v>
      </c>
      <c r="G25" s="20">
        <f>+'Summary Medians'!$C$212</f>
        <v>9950</v>
      </c>
      <c r="H25" s="19">
        <f>+'Summary Medians'!$C$213</f>
        <v>10383</v>
      </c>
      <c r="L25" s="85"/>
      <c r="M25" s="85"/>
      <c r="N25" s="85"/>
      <c r="O25" s="85"/>
      <c r="P25" s="85"/>
      <c r="Q25" s="85"/>
      <c r="R25" s="85"/>
      <c r="S25" s="86"/>
      <c r="T25" s="86"/>
    </row>
    <row r="26" spans="1:20" ht="12.75" customHeight="1">
      <c r="A26" s="2"/>
      <c r="B26" s="20"/>
      <c r="C26" s="20"/>
      <c r="D26" s="20"/>
      <c r="E26" s="20"/>
      <c r="F26" s="20"/>
      <c r="G26" s="20"/>
      <c r="H26" s="19"/>
      <c r="L26" s="85"/>
      <c r="M26" s="85"/>
      <c r="N26" s="85"/>
      <c r="O26" s="85"/>
      <c r="P26" s="85"/>
      <c r="Q26" s="85"/>
      <c r="R26" s="85"/>
      <c r="S26" s="86"/>
      <c r="T26" s="86"/>
    </row>
    <row r="27" spans="1:20" ht="12.75" customHeight="1">
      <c r="A27" s="2" t="s">
        <v>50</v>
      </c>
      <c r="B27" s="20">
        <f>+'Summary Medians'!$C$224</f>
        <v>10424.5</v>
      </c>
      <c r="C27" s="20">
        <f>+'Summary Medians'!$C$225</f>
        <v>7604.5</v>
      </c>
      <c r="D27" s="20">
        <f>+'Summary Medians'!$C$226</f>
        <v>8061.5</v>
      </c>
      <c r="E27" s="20">
        <f>+'Summary Medians'!$C$227</f>
        <v>0</v>
      </c>
      <c r="F27" s="20">
        <f>+'Summary Medians'!$C$228</f>
        <v>8024</v>
      </c>
      <c r="G27" s="20">
        <f>+'Summary Medians'!$C$229</f>
        <v>0</v>
      </c>
      <c r="H27" s="19">
        <f>+'Summary Medians'!$C$230</f>
        <v>8024</v>
      </c>
      <c r="L27" s="85"/>
      <c r="M27" s="85"/>
      <c r="N27" s="85"/>
      <c r="O27" s="85"/>
      <c r="P27" s="85"/>
      <c r="Q27" s="85"/>
      <c r="R27" s="85"/>
      <c r="S27" s="86"/>
      <c r="T27" s="86"/>
    </row>
    <row r="28" spans="1:20" s="152" customFormat="1" ht="12.75" customHeight="1">
      <c r="A28" s="6" t="s">
        <v>113</v>
      </c>
      <c r="B28" s="18">
        <f>+'Summary Medians'!$C$241</f>
        <v>10158</v>
      </c>
      <c r="C28" s="18">
        <f>+'Summary Medians'!$C$242</f>
        <v>7940</v>
      </c>
      <c r="D28" s="18">
        <f>+'Summary Medians'!$C$243</f>
        <v>7511</v>
      </c>
      <c r="E28" s="18">
        <f>+'Summary Medians'!$C$244</f>
        <v>6748</v>
      </c>
      <c r="F28" s="18">
        <f>+'Summary Medians'!$C$245</f>
        <v>6932</v>
      </c>
      <c r="G28" s="18">
        <f>+'Summary Medians'!$C$246</f>
        <v>9258</v>
      </c>
      <c r="H28" s="19">
        <f>+'Summary Medians'!$C$247</f>
        <v>7648</v>
      </c>
      <c r="L28" s="85"/>
      <c r="M28" s="85"/>
      <c r="N28" s="85"/>
      <c r="O28" s="85"/>
      <c r="P28" s="85"/>
      <c r="Q28" s="85"/>
      <c r="R28" s="85"/>
      <c r="S28" s="66"/>
      <c r="T28" s="66"/>
    </row>
    <row r="29" spans="1:20" ht="12.75" customHeight="1">
      <c r="A29" s="2" t="s">
        <v>52</v>
      </c>
      <c r="B29" s="20">
        <f>+'Summary Medians'!$C$258</f>
        <v>12017</v>
      </c>
      <c r="C29" s="20">
        <f>+'Summary Medians'!$C$259</f>
        <v>17656</v>
      </c>
      <c r="D29" s="20">
        <f>+'Summary Medians'!$C$260</f>
        <v>9511</v>
      </c>
      <c r="E29" s="20">
        <f>+'Summary Medians'!$C$261</f>
        <v>0</v>
      </c>
      <c r="F29" s="20">
        <f>+'Summary Medians'!$C$262</f>
        <v>11646</v>
      </c>
      <c r="G29" s="20">
        <f>+'Summary Medians'!$C$263</f>
        <v>8868</v>
      </c>
      <c r="H29" s="19">
        <f>+'Summary Medians'!$C$264</f>
        <v>10317</v>
      </c>
      <c r="L29" s="85"/>
      <c r="M29" s="85"/>
      <c r="N29" s="85"/>
      <c r="O29" s="85"/>
      <c r="P29" s="85"/>
      <c r="Q29" s="85"/>
      <c r="R29" s="85"/>
      <c r="S29" s="86"/>
      <c r="T29" s="86"/>
    </row>
    <row r="30" spans="1:20" ht="12.75" customHeight="1">
      <c r="A30" s="8" t="s">
        <v>53</v>
      </c>
      <c r="B30" s="22">
        <f>+'Summary Medians'!$C$275</f>
        <v>6960</v>
      </c>
      <c r="C30" s="22">
        <f>+'Summary Medians'!$C$276</f>
        <v>0</v>
      </c>
      <c r="D30" s="22">
        <f>+'Summary Medians'!$C$277</f>
        <v>6526</v>
      </c>
      <c r="E30" s="22">
        <f>+'Summary Medians'!$C$278</f>
        <v>0</v>
      </c>
      <c r="F30" s="22">
        <f>+'Summary Medians'!$C$279</f>
        <v>6438</v>
      </c>
      <c r="G30" s="22">
        <f>+'Summary Medians'!$C$280</f>
        <v>6228</v>
      </c>
      <c r="H30" s="23">
        <f>+'Summary Medians'!$C$281</f>
        <v>6412</v>
      </c>
      <c r="L30" s="85"/>
      <c r="M30" s="85"/>
      <c r="N30" s="85"/>
      <c r="O30" s="85"/>
      <c r="P30" s="85"/>
      <c r="Q30" s="85"/>
      <c r="R30" s="85"/>
      <c r="S30" s="86"/>
      <c r="T30" s="86"/>
    </row>
    <row r="31" spans="1:20" ht="37.5" customHeight="1">
      <c r="A31" s="599" t="s">
        <v>56</v>
      </c>
      <c r="B31" s="599"/>
      <c r="C31" s="599"/>
      <c r="D31" s="599"/>
      <c r="E31" s="599"/>
      <c r="F31" s="599"/>
      <c r="G31" s="599"/>
      <c r="H31" s="599"/>
      <c r="L31" s="85"/>
      <c r="M31" s="85"/>
      <c r="N31" s="85"/>
      <c r="O31" s="85"/>
      <c r="P31" s="85"/>
      <c r="Q31" s="85"/>
      <c r="R31" s="85"/>
      <c r="S31" s="86"/>
      <c r="T31" s="86"/>
    </row>
    <row r="32" spans="1:20">
      <c r="H32" s="251" t="s">
        <v>1142</v>
      </c>
    </row>
    <row r="33" spans="1:19" ht="18">
      <c r="A33" s="600" t="s">
        <v>325</v>
      </c>
      <c r="B33" s="600"/>
      <c r="C33" s="600"/>
      <c r="D33" s="600"/>
      <c r="E33" s="600"/>
      <c r="F33" s="600"/>
      <c r="G33" s="600"/>
      <c r="H33" s="600"/>
      <c r="I33" s="600"/>
      <c r="J33" s="600"/>
    </row>
    <row r="34" spans="1:19">
      <c r="A34" s="71"/>
      <c r="B34" s="71"/>
      <c r="C34" s="71"/>
      <c r="D34" s="71"/>
      <c r="E34" s="71"/>
      <c r="F34" s="71"/>
      <c r="G34" s="71"/>
      <c r="H34" s="71"/>
      <c r="I34" s="71"/>
      <c r="J34" s="94"/>
      <c r="K34" s="84"/>
      <c r="L34" s="84"/>
      <c r="M34" s="84"/>
      <c r="N34" s="84"/>
      <c r="O34" s="84"/>
      <c r="P34" s="84"/>
      <c r="Q34" s="84"/>
      <c r="R34" s="84"/>
      <c r="S34" s="84"/>
    </row>
    <row r="35" spans="1:19" ht="15.75">
      <c r="A35" s="601" t="s">
        <v>36</v>
      </c>
      <c r="B35" s="601"/>
      <c r="C35" s="601"/>
      <c r="D35" s="601"/>
      <c r="E35" s="601"/>
      <c r="F35" s="601"/>
      <c r="G35" s="601"/>
      <c r="H35" s="601"/>
      <c r="I35" s="601"/>
      <c r="J35" s="601"/>
    </row>
    <row r="36" spans="1:19" ht="15.75">
      <c r="A36" s="601" t="s">
        <v>37</v>
      </c>
      <c r="B36" s="601"/>
      <c r="C36" s="601"/>
      <c r="D36" s="601"/>
      <c r="E36" s="601"/>
      <c r="F36" s="601"/>
      <c r="G36" s="601"/>
      <c r="H36" s="601"/>
      <c r="I36" s="601"/>
      <c r="J36" s="601"/>
    </row>
    <row r="37" spans="1:19" ht="15.75">
      <c r="A37" s="601" t="s">
        <v>381</v>
      </c>
      <c r="B37" s="601"/>
      <c r="C37" s="601"/>
      <c r="D37" s="601"/>
      <c r="E37" s="601"/>
      <c r="F37" s="601"/>
      <c r="G37" s="601"/>
      <c r="H37" s="601"/>
      <c r="I37" s="601"/>
      <c r="J37" s="601"/>
    </row>
    <row r="38" spans="1:19">
      <c r="A38" s="2"/>
      <c r="B38" s="2"/>
      <c r="C38" s="2"/>
      <c r="D38" s="2"/>
      <c r="E38" s="2"/>
      <c r="F38" s="2"/>
      <c r="G38" s="2"/>
      <c r="H38" s="2"/>
      <c r="I38" s="2"/>
      <c r="J38" s="6"/>
      <c r="K38" s="84"/>
      <c r="L38" s="84"/>
      <c r="M38" s="84"/>
      <c r="N38" s="84"/>
      <c r="O38" s="84"/>
      <c r="P38" s="84"/>
      <c r="Q38" s="84"/>
      <c r="R38" s="84"/>
      <c r="S38" s="84"/>
    </row>
    <row r="39" spans="1:19">
      <c r="A39" s="3"/>
      <c r="B39" s="4" t="s">
        <v>127</v>
      </c>
      <c r="C39" s="4"/>
      <c r="D39" s="4"/>
      <c r="E39" s="4"/>
      <c r="F39" s="43"/>
      <c r="G39" s="42" t="s">
        <v>85</v>
      </c>
      <c r="H39" s="4"/>
      <c r="I39" s="4"/>
      <c r="J39" s="95"/>
    </row>
    <row r="40" spans="1:19" ht="24">
      <c r="A40" s="79"/>
      <c r="B40" s="64" t="s">
        <v>107</v>
      </c>
      <c r="C40" s="78">
        <v>1</v>
      </c>
      <c r="D40" s="78">
        <v>2</v>
      </c>
      <c r="E40" s="78">
        <v>3</v>
      </c>
      <c r="F40" s="80" t="s">
        <v>129</v>
      </c>
      <c r="G40" s="78">
        <v>1</v>
      </c>
      <c r="H40" s="78">
        <v>2</v>
      </c>
      <c r="I40" s="44" t="s">
        <v>326</v>
      </c>
      <c r="J40" s="92" t="s">
        <v>129</v>
      </c>
      <c r="K40" s="85"/>
      <c r="L40" s="84"/>
      <c r="M40" s="84"/>
      <c r="N40" s="84"/>
      <c r="O40" s="84"/>
      <c r="P40" s="84"/>
      <c r="Q40" s="84"/>
      <c r="R40" s="84"/>
      <c r="S40" s="84"/>
    </row>
    <row r="41" spans="1:19">
      <c r="A41" s="5"/>
      <c r="B41" s="9"/>
      <c r="C41" s="9"/>
      <c r="D41" s="9"/>
      <c r="E41" s="51"/>
      <c r="F41" s="52"/>
      <c r="G41" s="54"/>
      <c r="H41" s="55"/>
      <c r="I41" s="56"/>
      <c r="J41" s="55"/>
    </row>
    <row r="42" spans="1:19">
      <c r="A42" s="6" t="s">
        <v>110</v>
      </c>
      <c r="B42" s="16">
        <f>'Summary Medians'!C10</f>
        <v>3135.9</v>
      </c>
      <c r="C42" s="16">
        <f>'Summary Medians'!C11</f>
        <v>3120</v>
      </c>
      <c r="D42" s="16">
        <f>'Summary Medians'!C12</f>
        <v>3577.8</v>
      </c>
      <c r="E42" s="16">
        <f>'Summary Medians'!C13</f>
        <v>3148.5</v>
      </c>
      <c r="F42" s="30">
        <f>+'Summary Medians'!$C$14</f>
        <v>3239.5</v>
      </c>
      <c r="G42" s="17">
        <f>+'Summary Medians'!$C$15</f>
        <v>3238</v>
      </c>
      <c r="H42" s="40">
        <f>+'Summary Medians'!$C$16</f>
        <v>2250</v>
      </c>
      <c r="I42" s="53">
        <f>+'Summary Medians'!$C$17</f>
        <v>4115</v>
      </c>
      <c r="J42" s="17">
        <f>+'Summary Medians'!$C$18</f>
        <v>3204</v>
      </c>
      <c r="L42" s="84"/>
      <c r="M42" s="84"/>
      <c r="N42" s="84"/>
      <c r="O42" s="84"/>
      <c r="P42" s="84"/>
      <c r="Q42" s="84"/>
      <c r="R42" s="84"/>
      <c r="S42" s="84"/>
    </row>
    <row r="43" spans="1:19">
      <c r="A43" s="6"/>
      <c r="B43" s="24"/>
      <c r="C43" s="24"/>
      <c r="D43" s="24"/>
      <c r="E43" s="24"/>
      <c r="F43" s="31"/>
      <c r="G43" s="19"/>
      <c r="H43" s="41"/>
      <c r="I43" s="46"/>
      <c r="J43" s="19"/>
    </row>
    <row r="44" spans="1:19">
      <c r="A44" s="2" t="s">
        <v>39</v>
      </c>
      <c r="B44" s="20">
        <f>'Summary Medians'!C27</f>
        <v>0</v>
      </c>
      <c r="C44" s="20">
        <f>'Summary Medians'!C28</f>
        <v>4290</v>
      </c>
      <c r="D44" s="20">
        <f>'Summary Medians'!C29</f>
        <v>4260</v>
      </c>
      <c r="E44" s="20">
        <f>'Summary Medians'!C30</f>
        <v>4260</v>
      </c>
      <c r="F44" s="32">
        <f>+'Summary Medians'!$C$31</f>
        <v>4260</v>
      </c>
      <c r="G44" s="21">
        <f>+'Summary Medians'!$C$32</f>
        <v>4170</v>
      </c>
      <c r="H44" s="24">
        <f>+'Summary Medians'!$C$33</f>
        <v>4230</v>
      </c>
      <c r="I44" s="45">
        <f>+'Summary Medians'!$C$34</f>
        <v>0</v>
      </c>
      <c r="J44" s="19">
        <f>'Summary Medians'!$C$35</f>
        <v>4200</v>
      </c>
      <c r="L44" s="84"/>
      <c r="M44" s="84"/>
      <c r="N44" s="84"/>
      <c r="O44" s="84"/>
      <c r="P44" s="84"/>
      <c r="Q44" s="84"/>
      <c r="R44" s="84"/>
      <c r="S44" s="84"/>
    </row>
    <row r="45" spans="1:19">
      <c r="A45" s="2" t="s">
        <v>40</v>
      </c>
      <c r="B45" s="20">
        <f>'Summary Medians'!C44</f>
        <v>0</v>
      </c>
      <c r="C45" s="20">
        <f>'Summary Medians'!C45</f>
        <v>3550.25</v>
      </c>
      <c r="D45" s="20">
        <f>'Summary Medians'!C46</f>
        <v>3230</v>
      </c>
      <c r="E45" s="20">
        <f>'Summary Medians'!C47</f>
        <v>3000</v>
      </c>
      <c r="F45" s="32">
        <f>+'Summary Medians'!$C$48</f>
        <v>3078.75</v>
      </c>
      <c r="G45" s="21">
        <f>+'Summary Medians'!$C$49</f>
        <v>0</v>
      </c>
      <c r="H45" s="24">
        <f>+'Summary Medians'!$C$50</f>
        <v>0</v>
      </c>
      <c r="I45" s="45">
        <f>+'Summary Medians'!$C$51</f>
        <v>0</v>
      </c>
      <c r="J45" s="19">
        <f>+'Summary Medians'!$C$52</f>
        <v>0</v>
      </c>
    </row>
    <row r="46" spans="1:19">
      <c r="A46" s="2" t="s">
        <v>70</v>
      </c>
      <c r="B46" s="20">
        <f>'Summary Medians'!C61</f>
        <v>0</v>
      </c>
      <c r="C46" s="20">
        <f>'Summary Medians'!C62</f>
        <v>0</v>
      </c>
      <c r="D46" s="20">
        <f>'Summary Medians'!C63</f>
        <v>3530</v>
      </c>
      <c r="E46" s="20">
        <f>'Summary Medians'!C64</f>
        <v>0</v>
      </c>
      <c r="F46" s="32">
        <f>+'Summary Medians'!$C$65</f>
        <v>3530</v>
      </c>
      <c r="G46" s="21">
        <f>+'Summary Medians'!$C$66</f>
        <v>0</v>
      </c>
      <c r="H46" s="24">
        <f>+'Summary Medians'!$C$67</f>
        <v>0</v>
      </c>
      <c r="I46" s="45">
        <f>+'Summary Medians'!$C$68</f>
        <v>0</v>
      </c>
      <c r="J46" s="19">
        <f>+'Summary Medians'!$C$69</f>
        <v>0</v>
      </c>
      <c r="L46" s="84"/>
      <c r="M46" s="84"/>
      <c r="N46" s="84"/>
      <c r="O46" s="84"/>
      <c r="P46" s="84"/>
      <c r="Q46" s="84"/>
      <c r="R46" s="84"/>
      <c r="S46" s="84"/>
    </row>
    <row r="47" spans="1:19">
      <c r="A47" s="6" t="s">
        <v>41</v>
      </c>
      <c r="B47" s="18">
        <f>'Summary Medians'!C78</f>
        <v>3114.9</v>
      </c>
      <c r="C47" s="18">
        <f>'Summary Medians'!C79</f>
        <v>3117.75</v>
      </c>
      <c r="D47" s="18">
        <f>'Summary Medians'!C80</f>
        <v>3135.6</v>
      </c>
      <c r="E47" s="18">
        <f>'Summary Medians'!C81</f>
        <v>3135.3</v>
      </c>
      <c r="F47" s="31">
        <f>+'Summary Medians'!$C$82</f>
        <v>3117.75</v>
      </c>
      <c r="G47" s="19">
        <f>+'Summary Medians'!$C$83</f>
        <v>0</v>
      </c>
      <c r="H47" s="41">
        <f>+'Summary Medians'!$C$84</f>
        <v>0</v>
      </c>
      <c r="I47" s="46">
        <f>+'Summary Medians'!$C$85</f>
        <v>0</v>
      </c>
      <c r="J47" s="19">
        <f>+'Summary Medians'!$C$86</f>
        <v>0</v>
      </c>
    </row>
    <row r="48" spans="1:19">
      <c r="A48" s="6"/>
      <c r="B48" s="18"/>
      <c r="C48" s="18"/>
      <c r="D48" s="18"/>
      <c r="E48" s="18"/>
      <c r="F48" s="31"/>
      <c r="G48" s="19"/>
      <c r="H48" s="41"/>
      <c r="I48" s="46"/>
      <c r="J48" s="19"/>
    </row>
    <row r="49" spans="1:19">
      <c r="A49" s="6" t="s">
        <v>42</v>
      </c>
      <c r="B49" s="18">
        <f>'Summary Medians'!C95</f>
        <v>4090</v>
      </c>
      <c r="C49" s="18">
        <f>'Summary Medians'!C96</f>
        <v>3678</v>
      </c>
      <c r="D49" s="18">
        <f>'Summary Medians'!C97</f>
        <v>3642</v>
      </c>
      <c r="E49" s="18">
        <f>'Summary Medians'!C98</f>
        <v>0</v>
      </c>
      <c r="F49" s="31">
        <f>+'Summary Medians'!$C$99</f>
        <v>3698</v>
      </c>
      <c r="G49" s="19">
        <f>+'Summary Medians'!$C$100</f>
        <v>3218</v>
      </c>
      <c r="H49" s="41">
        <f>+'Summary Medians'!$C$101</f>
        <v>0</v>
      </c>
      <c r="I49" s="46">
        <f>+'Summary Medians'!$C$102</f>
        <v>0</v>
      </c>
      <c r="J49" s="19">
        <f>+'Summary Medians'!$C$103</f>
        <v>3218</v>
      </c>
    </row>
    <row r="50" spans="1:19">
      <c r="A50" s="2" t="s">
        <v>43</v>
      </c>
      <c r="B50" s="20">
        <f>'Summary Medians'!C112</f>
        <v>0</v>
      </c>
      <c r="C50" s="20">
        <f>'Summary Medians'!C113</f>
        <v>4530</v>
      </c>
      <c r="D50" s="20">
        <f>'Summary Medians'!C114</f>
        <v>4530</v>
      </c>
      <c r="E50" s="20">
        <f>'Summary Medians'!C115</f>
        <v>4530</v>
      </c>
      <c r="F50" s="32">
        <f>+'Summary Medians'!$C$116</f>
        <v>4530</v>
      </c>
      <c r="G50" s="21">
        <f>+'Summary Medians'!$C$117</f>
        <v>4530</v>
      </c>
      <c r="H50" s="24">
        <f>+'Summary Medians'!$C$118</f>
        <v>0</v>
      </c>
      <c r="I50" s="45">
        <f>+'Summary Medians'!$C$119</f>
        <v>0</v>
      </c>
      <c r="J50" s="19">
        <f>+'Summary Medians'!$C$120</f>
        <v>4530</v>
      </c>
      <c r="L50" s="84"/>
      <c r="M50" s="84"/>
      <c r="N50" s="84"/>
      <c r="O50" s="84"/>
      <c r="P50" s="84"/>
      <c r="Q50" s="84"/>
      <c r="R50" s="84"/>
      <c r="S50" s="84"/>
    </row>
    <row r="51" spans="1:19">
      <c r="A51" s="2" t="s">
        <v>44</v>
      </c>
      <c r="B51" s="18">
        <f>'Summary Medians'!C129</f>
        <v>0</v>
      </c>
      <c r="C51" s="18">
        <f>'Summary Medians'!C130</f>
        <v>3625.6</v>
      </c>
      <c r="D51" s="18">
        <f>'Summary Medians'!C131</f>
        <v>3634</v>
      </c>
      <c r="E51" s="18">
        <f>'Summary Medians'!C132</f>
        <v>3569</v>
      </c>
      <c r="F51" s="31">
        <f>+'Summary Medians'!$C$133</f>
        <v>3615.6</v>
      </c>
      <c r="G51" s="19">
        <f>+'Summary Medians'!$C$134</f>
        <v>3575.6</v>
      </c>
      <c r="H51" s="41">
        <f>+'Summary Medians'!$C$135</f>
        <v>0</v>
      </c>
      <c r="I51" s="46">
        <f>+'Summary Medians'!$C$136</f>
        <v>0</v>
      </c>
      <c r="J51" s="19">
        <f>+'Summary Medians'!$C$137</f>
        <v>3575.6</v>
      </c>
    </row>
    <row r="52" spans="1:19">
      <c r="A52" s="6" t="s">
        <v>45</v>
      </c>
      <c r="B52" s="18">
        <f>'Summary Medians'!C146</f>
        <v>0</v>
      </c>
      <c r="C52" s="18">
        <f>'Summary Medians'!C147</f>
        <v>4326</v>
      </c>
      <c r="D52" s="18">
        <f>'Summary Medians'!C148</f>
        <v>3684</v>
      </c>
      <c r="E52" s="18">
        <f>'Summary Medians'!C149</f>
        <v>3630</v>
      </c>
      <c r="F52" s="31">
        <f>+'Summary Medians'!$C$150</f>
        <v>3887.5</v>
      </c>
      <c r="G52" s="19">
        <f>+'Summary Medians'!$C$151</f>
        <v>0</v>
      </c>
      <c r="H52" s="41">
        <f>+'Summary Medians'!$C$152</f>
        <v>0</v>
      </c>
      <c r="I52" s="46">
        <f>+'Summary Medians'!$C$153</f>
        <v>0</v>
      </c>
      <c r="J52" s="19">
        <f>+'Summary Medians'!$C$154</f>
        <v>0</v>
      </c>
      <c r="L52" s="84"/>
      <c r="M52" s="84"/>
      <c r="N52" s="84"/>
      <c r="O52" s="84"/>
      <c r="P52" s="84"/>
      <c r="Q52" s="84"/>
      <c r="R52" s="84"/>
      <c r="S52" s="84"/>
    </row>
    <row r="53" spans="1:19">
      <c r="A53" s="6"/>
      <c r="B53" s="18"/>
      <c r="C53" s="18"/>
      <c r="D53" s="18"/>
      <c r="E53" s="18"/>
      <c r="F53" s="31"/>
      <c r="G53" s="19"/>
      <c r="H53" s="41"/>
      <c r="I53" s="46"/>
      <c r="J53" s="19"/>
      <c r="L53" s="84"/>
      <c r="M53" s="84"/>
      <c r="N53" s="84"/>
      <c r="O53" s="84"/>
      <c r="P53" s="84"/>
      <c r="Q53" s="84"/>
      <c r="R53" s="84"/>
      <c r="S53" s="84"/>
    </row>
    <row r="54" spans="1:19">
      <c r="A54" s="2" t="s">
        <v>46</v>
      </c>
      <c r="B54" s="20">
        <f>'Summary Medians'!C163</f>
        <v>0</v>
      </c>
      <c r="C54" s="20">
        <f>'Summary Medians'!C164</f>
        <v>2496</v>
      </c>
      <c r="D54" s="20">
        <f>'Summary Medians'!C165</f>
        <v>2520</v>
      </c>
      <c r="E54" s="20">
        <f>'Summary Medians'!C166</f>
        <v>2460</v>
      </c>
      <c r="F54" s="32">
        <f>+'Summary Medians'!$C$167</f>
        <v>2500</v>
      </c>
      <c r="G54" s="21">
        <f>+'Summary Medians'!$C$168</f>
        <v>0</v>
      </c>
      <c r="H54" s="24">
        <f>+'Summary Medians'!$C$169</f>
        <v>0</v>
      </c>
      <c r="I54" s="45">
        <f>+'Summary Medians'!$C$170</f>
        <v>0</v>
      </c>
      <c r="J54" s="19">
        <f>+'Summary Medians'!$C$171</f>
        <v>0</v>
      </c>
      <c r="L54" s="84"/>
      <c r="M54" s="84"/>
      <c r="N54" s="84"/>
      <c r="O54" s="84"/>
      <c r="P54" s="84"/>
      <c r="Q54" s="84"/>
      <c r="R54" s="84"/>
      <c r="S54" s="84"/>
    </row>
    <row r="55" spans="1:19">
      <c r="A55" s="2" t="s">
        <v>47</v>
      </c>
      <c r="B55" s="20">
        <f>'Summary Medians'!C180</f>
        <v>0</v>
      </c>
      <c r="C55" s="20">
        <f>'Summary Medians'!C181</f>
        <v>2394</v>
      </c>
      <c r="D55" s="20">
        <f>'Summary Medians'!C182</f>
        <v>2386</v>
      </c>
      <c r="E55" s="20">
        <f>'Summary Medians'!C183</f>
        <v>2377.5</v>
      </c>
      <c r="F55" s="32">
        <f>+'Summary Medians'!$C$184</f>
        <v>2385.5</v>
      </c>
      <c r="G55" s="21">
        <f>+'Summary Medians'!$C$185</f>
        <v>0</v>
      </c>
      <c r="H55" s="24">
        <f>+'Summary Medians'!$C$186</f>
        <v>0</v>
      </c>
      <c r="I55" s="45">
        <f>+'Summary Medians'!$C$187</f>
        <v>0</v>
      </c>
      <c r="J55" s="18">
        <f>+'Summary Medians'!$C$188</f>
        <v>0</v>
      </c>
    </row>
    <row r="56" spans="1:19">
      <c r="A56" s="2" t="s">
        <v>48</v>
      </c>
      <c r="B56" s="20">
        <f>'Summary Medians'!C197</f>
        <v>4328</v>
      </c>
      <c r="C56" s="20">
        <f>'Summary Medians'!C198</f>
        <v>3375</v>
      </c>
      <c r="D56" s="20">
        <f>'Summary Medians'!C199</f>
        <v>3169</v>
      </c>
      <c r="E56" s="20">
        <f>'Summary Medians'!C200</f>
        <v>3641.25</v>
      </c>
      <c r="F56" s="32">
        <f>+'Summary Medians'!$C$201</f>
        <v>3626.25</v>
      </c>
      <c r="G56" s="21">
        <f>+'Summary Medians'!$C$202</f>
        <v>2025</v>
      </c>
      <c r="H56" s="24">
        <f>+'Summary Medians'!$C$203</f>
        <v>1575</v>
      </c>
      <c r="I56" s="45">
        <f>+'Summary Medians'!$C$204</f>
        <v>0</v>
      </c>
      <c r="J56" s="18">
        <f>+'Summary Medians'!$C$205</f>
        <v>1575</v>
      </c>
      <c r="L56" s="84"/>
      <c r="M56" s="84"/>
      <c r="N56" s="84"/>
      <c r="O56" s="84"/>
      <c r="P56" s="84"/>
      <c r="Q56" s="84"/>
      <c r="R56" s="84"/>
      <c r="S56" s="84"/>
    </row>
    <row r="57" spans="1:19">
      <c r="A57" s="2" t="s">
        <v>49</v>
      </c>
      <c r="B57" s="20">
        <f>'Summary Medians'!C214</f>
        <v>0</v>
      </c>
      <c r="C57" s="20">
        <f>'Summary Medians'!C215</f>
        <v>3942</v>
      </c>
      <c r="D57" s="20">
        <f>'Summary Medians'!C216</f>
        <v>3890</v>
      </c>
      <c r="E57" s="20">
        <f>'Summary Medians'!C217</f>
        <v>5373</v>
      </c>
      <c r="F57" s="32">
        <f>+'Summary Medians'!$C$218</f>
        <v>3950</v>
      </c>
      <c r="G57" s="21">
        <f>+'Summary Medians'!$C$219</f>
        <v>0</v>
      </c>
      <c r="H57" s="24">
        <f>+'Summary Medians'!$C$220</f>
        <v>0</v>
      </c>
      <c r="I57" s="45">
        <f>+'Summary Medians'!$C$221</f>
        <v>0</v>
      </c>
      <c r="J57" s="18">
        <f>+'Summary Medians'!$C$222</f>
        <v>0</v>
      </c>
    </row>
    <row r="58" spans="1:19">
      <c r="A58" s="2"/>
      <c r="B58" s="20"/>
      <c r="C58" s="20"/>
      <c r="D58" s="20"/>
      <c r="E58" s="20"/>
      <c r="F58" s="32"/>
      <c r="G58" s="21"/>
      <c r="H58" s="24"/>
      <c r="I58" s="45"/>
      <c r="J58" s="18"/>
    </row>
    <row r="59" spans="1:19">
      <c r="A59" s="2" t="s">
        <v>50</v>
      </c>
      <c r="B59" s="20">
        <f>'Summary Medians'!C231</f>
        <v>0</v>
      </c>
      <c r="C59" s="20">
        <f>'Summary Medians'!C232</f>
        <v>4017</v>
      </c>
      <c r="D59" s="20">
        <f>'Summary Medians'!C233</f>
        <v>3988</v>
      </c>
      <c r="E59" s="20">
        <f>'Summary Medians'!C234</f>
        <v>0</v>
      </c>
      <c r="F59" s="32">
        <f>+'Summary Medians'!$C$235</f>
        <v>3989</v>
      </c>
      <c r="G59" s="21">
        <f>+'Summary Medians'!$C$236</f>
        <v>3425</v>
      </c>
      <c r="H59" s="24">
        <f>+'Summary Medians'!$C$237</f>
        <v>3425</v>
      </c>
      <c r="I59" s="45">
        <f>+'Summary Medians'!$C$238</f>
        <v>0</v>
      </c>
      <c r="J59" s="18">
        <f>+'Summary Medians'!$C$239</f>
        <v>3425</v>
      </c>
    </row>
    <row r="60" spans="1:19">
      <c r="A60" s="6" t="s">
        <v>51</v>
      </c>
      <c r="B60" s="20">
        <f>'Summary Medians'!C248</f>
        <v>2340</v>
      </c>
      <c r="C60" s="20">
        <f>'Summary Medians'!C249</f>
        <v>2088</v>
      </c>
      <c r="D60" s="20">
        <f>'Summary Medians'!C250</f>
        <v>2650</v>
      </c>
      <c r="E60" s="20">
        <f>'Summary Medians'!C251</f>
        <v>2930</v>
      </c>
      <c r="F60" s="32">
        <f>+'Summary Medians'!$C$252</f>
        <v>2471</v>
      </c>
      <c r="G60" s="21">
        <f>+'Summary Medians'!$C$253</f>
        <v>0</v>
      </c>
      <c r="H60" s="24">
        <f>+'Summary Medians'!$C$254</f>
        <v>0</v>
      </c>
      <c r="I60" s="45">
        <f>+'Summary Medians'!$C$255</f>
        <v>0</v>
      </c>
      <c r="J60" s="18">
        <f>+'Summary Medians'!$C$256</f>
        <v>0</v>
      </c>
      <c r="L60" s="84"/>
      <c r="M60" s="84"/>
      <c r="N60" s="84"/>
      <c r="O60" s="84"/>
      <c r="P60" s="84"/>
      <c r="Q60" s="84"/>
      <c r="R60" s="84"/>
      <c r="S60" s="84"/>
    </row>
    <row r="61" spans="1:19">
      <c r="A61" s="2" t="s">
        <v>76</v>
      </c>
      <c r="B61" s="20">
        <f>'Summary Medians'!C265</f>
        <v>0</v>
      </c>
      <c r="C61" s="20">
        <f>'Summary Medians'!C266</f>
        <v>4080</v>
      </c>
      <c r="D61" s="20">
        <f>'Summary Medians'!C267</f>
        <v>4080</v>
      </c>
      <c r="E61" s="20">
        <f>'Summary Medians'!C268</f>
        <v>4080</v>
      </c>
      <c r="F61" s="32">
        <f>+'Summary Medians'!$C$269</f>
        <v>4080</v>
      </c>
      <c r="G61" s="21">
        <f>+'Summary Medians'!$C$270</f>
        <v>0</v>
      </c>
      <c r="H61" s="24">
        <f>+'Summary Medians'!$C$271</f>
        <v>0</v>
      </c>
      <c r="I61" s="45">
        <f>+'Summary Medians'!$C$272</f>
        <v>0</v>
      </c>
      <c r="J61" s="18">
        <f>+'Summary Medians'!$C$273</f>
        <v>0</v>
      </c>
    </row>
    <row r="62" spans="1:19">
      <c r="A62" s="8" t="s">
        <v>53</v>
      </c>
      <c r="B62" s="22">
        <f>'Summary Medians'!C282</f>
        <v>3480</v>
      </c>
      <c r="C62" s="22">
        <f>'Summary Medians'!C283</f>
        <v>0</v>
      </c>
      <c r="D62" s="22">
        <f>'Summary Medians'!C284</f>
        <v>4002</v>
      </c>
      <c r="E62" s="22">
        <f>'Summary Medians'!C285</f>
        <v>3246</v>
      </c>
      <c r="F62" s="33">
        <f>+'Summary Medians'!$C$286</f>
        <v>3480</v>
      </c>
      <c r="G62" s="23">
        <f>+'Summary Medians'!$C$287</f>
        <v>0</v>
      </c>
      <c r="H62" s="22">
        <f>+'Summary Medians'!$C$288</f>
        <v>0</v>
      </c>
      <c r="I62" s="47">
        <f>+'Summary Medians'!$C$289</f>
        <v>4200</v>
      </c>
      <c r="J62" s="22">
        <f>+'Summary Medians'!$C$290</f>
        <v>4200</v>
      </c>
      <c r="L62" s="84"/>
      <c r="M62" s="84"/>
      <c r="N62" s="84"/>
      <c r="O62" s="84"/>
      <c r="P62" s="84"/>
      <c r="Q62" s="84"/>
      <c r="R62" s="84"/>
      <c r="S62" s="84"/>
    </row>
    <row r="63" spans="1:19" ht="18.75" customHeight="1">
      <c r="A63" s="117" t="s">
        <v>350</v>
      </c>
      <c r="B63" s="1"/>
      <c r="C63" s="1"/>
      <c r="D63" s="1"/>
      <c r="E63" s="1"/>
      <c r="F63" s="1"/>
      <c r="G63" s="1"/>
      <c r="H63" s="1"/>
      <c r="I63" s="1"/>
      <c r="J63" s="96"/>
    </row>
    <row r="64" spans="1:19" ht="61.5" customHeight="1">
      <c r="A64" s="599" t="s">
        <v>338</v>
      </c>
      <c r="B64" s="599"/>
      <c r="C64" s="599"/>
      <c r="D64" s="599"/>
      <c r="E64" s="599"/>
      <c r="F64" s="599"/>
      <c r="G64" s="599"/>
      <c r="H64" s="599"/>
      <c r="I64" s="599"/>
      <c r="J64" s="599"/>
      <c r="L64" s="84"/>
      <c r="M64" s="84"/>
      <c r="N64" s="84"/>
      <c r="O64" s="84"/>
      <c r="P64" s="84"/>
      <c r="Q64" s="84"/>
      <c r="R64" s="84"/>
      <c r="S64" s="84"/>
    </row>
    <row r="65" spans="1:19">
      <c r="H65" s="14"/>
      <c r="J65" s="251" t="s">
        <v>1142</v>
      </c>
    </row>
    <row r="66" spans="1:19" ht="18">
      <c r="A66" s="27" t="s">
        <v>288</v>
      </c>
      <c r="B66" s="27"/>
      <c r="C66" s="27"/>
      <c r="D66" s="27"/>
      <c r="E66" s="27"/>
      <c r="F66" s="27"/>
      <c r="G66" s="27"/>
      <c r="H66" s="88"/>
      <c r="L66" s="84"/>
      <c r="M66" s="84"/>
      <c r="N66" s="84"/>
      <c r="O66" s="84"/>
      <c r="P66" s="84"/>
      <c r="Q66" s="84"/>
      <c r="R66" s="84"/>
      <c r="S66" s="84"/>
    </row>
    <row r="67" spans="1:19">
      <c r="A67" s="69"/>
      <c r="B67" s="69"/>
      <c r="C67" s="69"/>
      <c r="D67" s="69"/>
      <c r="E67" s="69"/>
      <c r="F67" s="69"/>
      <c r="G67" s="69"/>
      <c r="H67" s="89"/>
    </row>
    <row r="68" spans="1:19" ht="15.75">
      <c r="A68" s="28" t="s">
        <v>36</v>
      </c>
      <c r="B68" s="28"/>
      <c r="C68" s="28"/>
      <c r="D68" s="28"/>
      <c r="E68" s="28"/>
      <c r="F68" s="28"/>
      <c r="G68" s="28"/>
      <c r="H68" s="90"/>
      <c r="L68" s="84"/>
      <c r="M68" s="84"/>
      <c r="N68" s="84"/>
      <c r="O68" s="84"/>
      <c r="P68" s="84"/>
      <c r="Q68" s="84"/>
      <c r="R68" s="84"/>
      <c r="S68" s="84"/>
    </row>
    <row r="69" spans="1:19" ht="15.75">
      <c r="A69" s="28" t="s">
        <v>54</v>
      </c>
      <c r="B69" s="28"/>
      <c r="C69" s="28"/>
      <c r="D69" s="28"/>
      <c r="E69" s="28"/>
      <c r="F69" s="28"/>
      <c r="G69" s="28"/>
      <c r="H69" s="90"/>
    </row>
    <row r="70" spans="1:19" ht="15.75">
      <c r="A70" s="28" t="s">
        <v>380</v>
      </c>
      <c r="B70" s="28"/>
      <c r="C70" s="28"/>
      <c r="D70" s="28"/>
      <c r="E70" s="28"/>
      <c r="F70" s="28"/>
      <c r="G70" s="28"/>
      <c r="H70" s="90"/>
      <c r="L70" s="84"/>
      <c r="M70" s="84"/>
      <c r="N70" s="84"/>
      <c r="O70" s="84"/>
      <c r="P70" s="84"/>
      <c r="Q70" s="84"/>
      <c r="R70" s="84"/>
      <c r="S70" s="84"/>
    </row>
    <row r="71" spans="1:19">
      <c r="A71" s="48"/>
      <c r="B71" s="48"/>
      <c r="C71" s="48"/>
      <c r="D71" s="48"/>
      <c r="E71" s="48"/>
      <c r="F71" s="48"/>
      <c r="G71" s="48"/>
      <c r="H71" s="97"/>
    </row>
    <row r="72" spans="1:19">
      <c r="A72" s="3"/>
      <c r="B72" s="4" t="s">
        <v>38</v>
      </c>
      <c r="C72" s="4"/>
      <c r="D72" s="4"/>
      <c r="E72" s="4"/>
      <c r="F72" s="4"/>
      <c r="G72" s="4"/>
      <c r="H72" s="91"/>
      <c r="L72" s="84"/>
      <c r="M72" s="84"/>
      <c r="N72" s="84"/>
      <c r="O72" s="84"/>
      <c r="P72" s="84"/>
      <c r="Q72" s="84"/>
      <c r="R72" s="84"/>
      <c r="S72" s="84"/>
    </row>
    <row r="73" spans="1:19">
      <c r="A73" s="79"/>
      <c r="B73" s="78">
        <v>1</v>
      </c>
      <c r="C73" s="78">
        <v>2</v>
      </c>
      <c r="D73" s="78">
        <v>3</v>
      </c>
      <c r="E73" s="78">
        <v>4</v>
      </c>
      <c r="F73" s="78">
        <v>5</v>
      </c>
      <c r="G73" s="78">
        <v>6</v>
      </c>
      <c r="H73" s="98" t="s">
        <v>129</v>
      </c>
    </row>
    <row r="74" spans="1:19" ht="15.75">
      <c r="A74" s="155"/>
      <c r="B74" s="155"/>
      <c r="C74" s="155"/>
      <c r="D74" s="155"/>
      <c r="E74" s="155"/>
      <c r="F74" s="155"/>
      <c r="G74" s="156"/>
      <c r="H74" s="139"/>
      <c r="L74" s="84"/>
      <c r="M74" s="84"/>
      <c r="N74" s="84"/>
      <c r="O74" s="84"/>
      <c r="P74" s="84"/>
      <c r="Q74" s="84"/>
      <c r="R74" s="84"/>
      <c r="S74" s="84"/>
    </row>
    <row r="75" spans="1:19">
      <c r="A75" s="6" t="s">
        <v>110</v>
      </c>
      <c r="B75" s="65">
        <f>+'Summary Medians'!$F$3</f>
        <v>24378</v>
      </c>
      <c r="C75" s="65">
        <f>+'Summary Medians'!$F$4</f>
        <v>20836</v>
      </c>
      <c r="D75" s="65">
        <f>+'Summary Medians'!$F$5</f>
        <v>19113</v>
      </c>
      <c r="E75" s="65">
        <f>+'Summary Medians'!$F$6</f>
        <v>17511</v>
      </c>
      <c r="F75" s="65">
        <f>+'Summary Medians'!$F$7</f>
        <v>15360</v>
      </c>
      <c r="G75" s="65">
        <f>+'Summary Medians'!$F$8</f>
        <v>14948</v>
      </c>
      <c r="H75" s="99">
        <f>+'Summary Medians'!$F$9</f>
        <v>19004</v>
      </c>
    </row>
    <row r="76" spans="1:19">
      <c r="A76" s="2"/>
      <c r="B76" s="24"/>
      <c r="C76" s="24"/>
      <c r="D76" s="24"/>
      <c r="E76" s="24"/>
      <c r="F76" s="24"/>
      <c r="G76" s="154"/>
      <c r="H76" s="41"/>
      <c r="L76" s="84"/>
      <c r="M76" s="84"/>
      <c r="N76" s="84"/>
      <c r="O76" s="84"/>
      <c r="P76" s="84"/>
      <c r="Q76" s="84"/>
      <c r="R76" s="84"/>
      <c r="S76" s="84"/>
    </row>
    <row r="77" spans="1:19">
      <c r="A77" s="2" t="s">
        <v>39</v>
      </c>
      <c r="B77" s="20">
        <f>+'Summary Medians'!$F$20</f>
        <v>26167</v>
      </c>
      <c r="C77" s="20">
        <f>+'Summary Medians'!$F$21</f>
        <v>21226</v>
      </c>
      <c r="D77" s="20">
        <f>+'Summary Medians'!$F$22</f>
        <v>17250</v>
      </c>
      <c r="E77" s="20">
        <f>+'Summary Medians'!$F$23</f>
        <v>16393</v>
      </c>
      <c r="F77" s="20">
        <f>+'Summary Medians'!$F$24</f>
        <v>18053</v>
      </c>
      <c r="G77" s="20">
        <f>+'Summary Medians'!$F$25</f>
        <v>11490</v>
      </c>
      <c r="H77" s="100">
        <f>+'Summary Medians'!$F$26</f>
        <v>17435</v>
      </c>
    </row>
    <row r="78" spans="1:19">
      <c r="A78" s="2" t="s">
        <v>40</v>
      </c>
      <c r="B78" s="20">
        <f>+'Summary Medians'!$F$37</f>
        <v>20298.599999999999</v>
      </c>
      <c r="C78" s="20">
        <f>+'Summary Medians'!$F$38</f>
        <v>19115</v>
      </c>
      <c r="D78" s="20">
        <f>+'Summary Medians'!$F$39</f>
        <v>13518</v>
      </c>
      <c r="E78" s="20">
        <f>+'Summary Medians'!$F$40</f>
        <v>12513.5</v>
      </c>
      <c r="F78" s="20">
        <f>+'Summary Medians'!$F$41</f>
        <v>12052</v>
      </c>
      <c r="G78" s="20">
        <f>+'Summary Medians'!$F$42</f>
        <v>12409</v>
      </c>
      <c r="H78" s="100">
        <f>+'Summary Medians'!$F$43</f>
        <v>13499</v>
      </c>
    </row>
    <row r="79" spans="1:19">
      <c r="A79" s="2" t="s">
        <v>70</v>
      </c>
      <c r="B79" s="20">
        <f>+'Summary Medians'!$F$54</f>
        <v>30692</v>
      </c>
      <c r="C79" s="20">
        <f>+'Summary Medians'!$F$55</f>
        <v>0</v>
      </c>
      <c r="D79" s="20">
        <f>+'Summary Medians'!$F$56</f>
        <v>15692</v>
      </c>
      <c r="E79" s="20">
        <f>+'Summary Medians'!$F$57</f>
        <v>0</v>
      </c>
      <c r="F79" s="20">
        <f>+'Summary Medians'!$F$58</f>
        <v>0</v>
      </c>
      <c r="G79" s="20">
        <f>+'Summary Medians'!$F$59</f>
        <v>0</v>
      </c>
      <c r="H79" s="100">
        <f>+'Summary Medians'!$F$60</f>
        <v>23192</v>
      </c>
    </row>
    <row r="80" spans="1:19">
      <c r="A80" s="6" t="s">
        <v>41</v>
      </c>
      <c r="B80" s="20">
        <f>+'Summary Medians'!$F$71</f>
        <v>21711</v>
      </c>
      <c r="C80" s="20">
        <f>+'Summary Medians'!$F$72</f>
        <v>0</v>
      </c>
      <c r="D80" s="20">
        <f>+'Summary Medians'!$F$73</f>
        <v>19241.099999999999</v>
      </c>
      <c r="E80" s="20">
        <f>+'Summary Medians'!$F$74</f>
        <v>25161.9</v>
      </c>
      <c r="F80" s="20">
        <f>+'Summary Medians'!$F$75</f>
        <v>0</v>
      </c>
      <c r="G80" s="20">
        <f>+'Summary Medians'!$F$76</f>
        <v>24953.699999999997</v>
      </c>
      <c r="H80" s="100">
        <f>+'Summary Medians'!$F$77</f>
        <v>21673</v>
      </c>
    </row>
    <row r="81" spans="1:8">
      <c r="A81" s="2"/>
      <c r="B81" s="20"/>
      <c r="C81" s="20"/>
      <c r="D81" s="20"/>
      <c r="E81" s="20"/>
      <c r="F81" s="20"/>
      <c r="G81" s="20"/>
      <c r="H81" s="100"/>
    </row>
    <row r="82" spans="1:8">
      <c r="A82" s="6" t="s">
        <v>42</v>
      </c>
      <c r="B82" s="20">
        <f>+'Summary Medians'!$F$88</f>
        <v>28748</v>
      </c>
      <c r="C82" s="20">
        <f>+'Summary Medians'!$F$89</f>
        <v>30698</v>
      </c>
      <c r="D82" s="20">
        <f>+'Summary Medians'!$F$90</f>
        <v>20072</v>
      </c>
      <c r="E82" s="20">
        <f>+'Summary Medians'!$F$91</f>
        <v>19333</v>
      </c>
      <c r="F82" s="20">
        <f>+'Summary Medians'!$F$92</f>
        <v>18808</v>
      </c>
      <c r="G82" s="20">
        <f>+'Summary Medians'!$F$93</f>
        <v>12128</v>
      </c>
      <c r="H82" s="100">
        <f>+'Summary Medians'!$F$94</f>
        <v>19753</v>
      </c>
    </row>
    <row r="83" spans="1:8">
      <c r="A83" s="2" t="s">
        <v>43</v>
      </c>
      <c r="B83" s="18">
        <f>+'Summary Medians'!$F$105</f>
        <v>23527</v>
      </c>
      <c r="C83" s="20">
        <f>+'Summary Medians'!$F$106</f>
        <v>0</v>
      </c>
      <c r="D83" s="20">
        <f>+'Summary Medians'!$F$107</f>
        <v>19666</v>
      </c>
      <c r="E83" s="20">
        <f>+'Summary Medians'!$F$108</f>
        <v>16832</v>
      </c>
      <c r="F83" s="20">
        <f>+'Summary Medians'!$F$109</f>
        <v>0</v>
      </c>
      <c r="G83" s="20">
        <f>+'Summary Medians'!$F$110</f>
        <v>0</v>
      </c>
      <c r="H83" s="100">
        <f>+'Summary Medians'!$F$111</f>
        <v>19889</v>
      </c>
    </row>
    <row r="84" spans="1:8">
      <c r="A84" s="2" t="s">
        <v>44</v>
      </c>
      <c r="B84" s="20">
        <f>+'Summary Medians'!$F$122</f>
        <v>26467</v>
      </c>
      <c r="C84" s="20">
        <f>+'Summary Medians'!$F$123</f>
        <v>21092</v>
      </c>
      <c r="D84" s="20">
        <f>+'Summary Medians'!$F$124</f>
        <v>19120</v>
      </c>
      <c r="E84" s="20">
        <f>+'Summary Medians'!$F$125</f>
        <v>17466</v>
      </c>
      <c r="F84" s="20">
        <f>+'Summary Medians'!$F$126</f>
        <v>11546.47</v>
      </c>
      <c r="G84" s="20">
        <f>+'Summary Medians'!$F$127</f>
        <v>12905</v>
      </c>
      <c r="H84" s="100">
        <f>+'Summary Medians'!$F$128</f>
        <v>17568</v>
      </c>
    </row>
    <row r="85" spans="1:8">
      <c r="A85" s="6" t="s">
        <v>45</v>
      </c>
      <c r="B85" s="20">
        <f>+'Summary Medians'!$F$139</f>
        <v>29720</v>
      </c>
      <c r="C85" s="20">
        <f>+'Summary Medians'!$F$140</f>
        <v>19772</v>
      </c>
      <c r="D85" s="20">
        <f>+'Summary Medians'!$F$141</f>
        <v>20268</v>
      </c>
      <c r="E85" s="20">
        <f>+'Summary Medians'!$F$142</f>
        <v>17875</v>
      </c>
      <c r="F85" s="20">
        <f>+'Summary Medians'!$F$143</f>
        <v>11393</v>
      </c>
      <c r="G85" s="20">
        <f>+'Summary Medians'!$F$144</f>
        <v>28674</v>
      </c>
      <c r="H85" s="100">
        <f>+'Summary Medians'!$F$145</f>
        <v>18892</v>
      </c>
    </row>
    <row r="86" spans="1:8">
      <c r="A86" s="6"/>
      <c r="B86" s="20"/>
      <c r="C86" s="20"/>
      <c r="D86" s="20"/>
      <c r="E86" s="20"/>
      <c r="F86" s="20"/>
      <c r="G86" s="20"/>
      <c r="H86" s="100"/>
    </row>
    <row r="87" spans="1:8">
      <c r="A87" s="2" t="s">
        <v>46</v>
      </c>
      <c r="B87" s="20">
        <f>+'Summary Medians'!$F$156</f>
        <v>17014</v>
      </c>
      <c r="C87" s="20">
        <f>+'Summary Medians'!$F$157</f>
        <v>17659</v>
      </c>
      <c r="D87" s="20">
        <f>+'Summary Medians'!$F$158</f>
        <v>0</v>
      </c>
      <c r="E87" s="20">
        <f>+'Summary Medians'!$F$159</f>
        <v>6012</v>
      </c>
      <c r="F87" s="20">
        <f>+'Summary Medians'!$F$160</f>
        <v>15360</v>
      </c>
      <c r="G87" s="20">
        <f>+'Summary Medians'!$F$161</f>
        <v>0</v>
      </c>
      <c r="H87" s="100">
        <f>+'Summary Medians'!$F$162</f>
        <v>15491.5</v>
      </c>
    </row>
    <row r="88" spans="1:8">
      <c r="A88" s="2" t="s">
        <v>47</v>
      </c>
      <c r="B88" s="20">
        <f>+'Summary Medians'!$F$173</f>
        <v>22433.5</v>
      </c>
      <c r="C88" s="20">
        <f>+'Summary Medians'!$F$174</f>
        <v>21340</v>
      </c>
      <c r="D88" s="20">
        <f>+'Summary Medians'!$F$175</f>
        <v>18402</v>
      </c>
      <c r="E88" s="20">
        <f>+'Summary Medians'!$F$176</f>
        <v>16263</v>
      </c>
      <c r="F88" s="20">
        <f>+'Summary Medians'!$F$177</f>
        <v>15176</v>
      </c>
      <c r="G88" s="20">
        <f>+'Summary Medians'!$F$178</f>
        <v>18718</v>
      </c>
      <c r="H88" s="100">
        <f>+'Summary Medians'!$F$179</f>
        <v>19448</v>
      </c>
    </row>
    <row r="89" spans="1:8">
      <c r="A89" s="2" t="s">
        <v>48</v>
      </c>
      <c r="B89" s="20">
        <f>+'Summary Medians'!$F$190</f>
        <v>20247.5</v>
      </c>
      <c r="C89" s="20">
        <f>+'Summary Medians'!$F$191</f>
        <v>0</v>
      </c>
      <c r="D89" s="20">
        <f>+'Summary Medians'!$F$192</f>
        <v>13460.25</v>
      </c>
      <c r="E89" s="20">
        <f>+'Summary Medians'!$F$193</f>
        <v>13992</v>
      </c>
      <c r="F89" s="20">
        <f>+'Summary Medians'!$F$194</f>
        <v>12000</v>
      </c>
      <c r="G89" s="20">
        <f>+'Summary Medians'!$F$195</f>
        <v>12765</v>
      </c>
      <c r="H89" s="100">
        <f>+'Summary Medians'!$F$196</f>
        <v>13380</v>
      </c>
    </row>
    <row r="90" spans="1:8">
      <c r="A90" s="2" t="s">
        <v>49</v>
      </c>
      <c r="B90" s="20">
        <f>+'Summary Medians'!$F$207</f>
        <v>30451</v>
      </c>
      <c r="C90" s="20">
        <f>+'Summary Medians'!$F$208</f>
        <v>0</v>
      </c>
      <c r="D90" s="20">
        <f>+'Summary Medians'!$F$209</f>
        <v>27548</v>
      </c>
      <c r="E90" s="20">
        <f>+'Summary Medians'!$F$210</f>
        <v>0</v>
      </c>
      <c r="F90" s="20">
        <f>+'Summary Medians'!$F$211</f>
        <v>19856</v>
      </c>
      <c r="G90" s="20">
        <f>+'Summary Medians'!$F$212</f>
        <v>19556</v>
      </c>
      <c r="H90" s="100">
        <f>+'Summary Medians'!$F$213</f>
        <v>22129</v>
      </c>
    </row>
    <row r="91" spans="1:8" ht="15.75">
      <c r="A91" s="2"/>
      <c r="B91" s="155"/>
      <c r="C91" s="155"/>
      <c r="D91" s="155"/>
      <c r="E91" s="155"/>
      <c r="F91" s="155"/>
      <c r="G91" s="155"/>
      <c r="H91" s="157"/>
    </row>
    <row r="92" spans="1:8">
      <c r="A92" s="2" t="s">
        <v>50</v>
      </c>
      <c r="B92" s="20">
        <f>+'Summary Medians'!$F$224</f>
        <v>25505.5</v>
      </c>
      <c r="C92" s="20">
        <f>+'Summary Medians'!$F$225</f>
        <v>22865.5</v>
      </c>
      <c r="D92" s="20">
        <f>+'Summary Medians'!$F$226</f>
        <v>23995.5</v>
      </c>
      <c r="E92" s="20">
        <f>+'Summary Medians'!$F$227</f>
        <v>0</v>
      </c>
      <c r="F92" s="20">
        <f>+'Summary Medians'!$F$228</f>
        <v>21968</v>
      </c>
      <c r="G92" s="20">
        <f>+'Summary Medians'!$F$229</f>
        <v>0</v>
      </c>
      <c r="H92" s="100">
        <f>+'Summary Medians'!$F$230</f>
        <v>23735</v>
      </c>
    </row>
    <row r="93" spans="1:8">
      <c r="A93" s="6" t="s">
        <v>51</v>
      </c>
      <c r="B93" s="20">
        <f>+'Summary Medians'!$F$241</f>
        <v>24378</v>
      </c>
      <c r="C93" s="20">
        <f>+'Summary Medians'!$F$242</f>
        <v>18420</v>
      </c>
      <c r="D93" s="20">
        <f>+'Summary Medians'!$F$243</f>
        <v>18568.5</v>
      </c>
      <c r="E93" s="20">
        <f>+'Summary Medians'!$F$244</f>
        <v>17608</v>
      </c>
      <c r="F93" s="20">
        <f>+'Summary Medians'!$F$245</f>
        <v>17760</v>
      </c>
      <c r="G93" s="20">
        <f>+'Summary Medians'!$F$246</f>
        <v>20544</v>
      </c>
      <c r="H93" s="100">
        <f>+'Summary Medians'!$F$247</f>
        <v>18502</v>
      </c>
    </row>
    <row r="94" spans="1:8">
      <c r="A94" s="2" t="s">
        <v>52</v>
      </c>
      <c r="B94" s="20">
        <f>+'Summary Medians'!$F$258</f>
        <v>29960</v>
      </c>
      <c r="C94" s="20">
        <f>+'Summary Medians'!$F$259</f>
        <v>39916</v>
      </c>
      <c r="D94" s="20">
        <f>+'Summary Medians'!$F$260</f>
        <v>22792</v>
      </c>
      <c r="E94" s="20">
        <f>+'Summary Medians'!$F$261</f>
        <v>0</v>
      </c>
      <c r="F94" s="20">
        <f>+'Summary Medians'!$F$262</f>
        <v>21974</v>
      </c>
      <c r="G94" s="20">
        <f>+'Summary Medians'!$F$263</f>
        <v>24502</v>
      </c>
      <c r="H94" s="100">
        <f>+'Summary Medians'!$F$264</f>
        <v>24936</v>
      </c>
    </row>
    <row r="95" spans="1:8">
      <c r="A95" s="8" t="s">
        <v>53</v>
      </c>
      <c r="B95" s="25">
        <f>+'Summary Medians'!$F$275</f>
        <v>20424</v>
      </c>
      <c r="C95" s="25">
        <f>+'Summary Medians'!$F$276</f>
        <v>0</v>
      </c>
      <c r="D95" s="25">
        <f>+'Summary Medians'!$F$277</f>
        <v>15026</v>
      </c>
      <c r="E95" s="25">
        <f>+'Summary Medians'!$F$278</f>
        <v>0</v>
      </c>
      <c r="F95" s="25">
        <f>+'Summary Medians'!$F$279</f>
        <v>14967</v>
      </c>
      <c r="G95" s="25">
        <f>+'Summary Medians'!$F$280</f>
        <v>14118</v>
      </c>
      <c r="H95" s="102">
        <f>+'Summary Medians'!$F$281</f>
        <v>14558</v>
      </c>
    </row>
    <row r="96" spans="1:8" ht="40.5" customHeight="1">
      <c r="A96" s="599" t="s">
        <v>56</v>
      </c>
      <c r="B96" s="599"/>
      <c r="C96" s="599"/>
      <c r="D96" s="599"/>
      <c r="E96" s="599"/>
      <c r="F96" s="599"/>
      <c r="G96" s="599"/>
      <c r="H96" s="599"/>
    </row>
    <row r="97" spans="1:10" ht="15.75">
      <c r="A97" s="155"/>
      <c r="B97" s="155"/>
      <c r="C97" s="155"/>
      <c r="D97" s="155"/>
      <c r="E97" s="155"/>
      <c r="F97" s="155"/>
      <c r="G97" s="155"/>
      <c r="H97" s="251" t="s">
        <v>1142</v>
      </c>
    </row>
    <row r="98" spans="1:10" ht="18">
      <c r="A98" s="600" t="s">
        <v>289</v>
      </c>
      <c r="B98" s="600"/>
      <c r="C98" s="600"/>
      <c r="D98" s="600"/>
      <c r="E98" s="600"/>
      <c r="F98" s="600"/>
      <c r="G98" s="600"/>
      <c r="H98" s="600"/>
      <c r="I98" s="600"/>
      <c r="J98" s="600"/>
    </row>
    <row r="99" spans="1:10">
      <c r="A99" s="71"/>
      <c r="B99" s="71"/>
      <c r="C99" s="71"/>
      <c r="D99" s="71"/>
      <c r="E99" s="71"/>
      <c r="F99" s="71"/>
      <c r="G99" s="71"/>
      <c r="H99" s="71"/>
      <c r="I99" s="71"/>
      <c r="J99" s="94"/>
    </row>
    <row r="100" spans="1:10" ht="15.75">
      <c r="A100" s="601" t="s">
        <v>36</v>
      </c>
      <c r="B100" s="601"/>
      <c r="C100" s="601"/>
      <c r="D100" s="601"/>
      <c r="E100" s="601"/>
      <c r="F100" s="601"/>
      <c r="G100" s="601"/>
      <c r="H100" s="601"/>
      <c r="I100" s="601"/>
      <c r="J100" s="601"/>
    </row>
    <row r="101" spans="1:10" ht="15.75">
      <c r="A101" s="601" t="s">
        <v>54</v>
      </c>
      <c r="B101" s="601"/>
      <c r="C101" s="601"/>
      <c r="D101" s="601"/>
      <c r="E101" s="601"/>
      <c r="F101" s="601"/>
      <c r="G101" s="601"/>
      <c r="H101" s="601"/>
      <c r="I101" s="601"/>
      <c r="J101" s="601"/>
    </row>
    <row r="102" spans="1:10" ht="15.75">
      <c r="A102" s="601" t="s">
        <v>381</v>
      </c>
      <c r="B102" s="601"/>
      <c r="C102" s="601"/>
      <c r="D102" s="601"/>
      <c r="E102" s="601"/>
      <c r="F102" s="601"/>
      <c r="G102" s="601"/>
      <c r="H102" s="601"/>
      <c r="I102" s="601"/>
      <c r="J102" s="601"/>
    </row>
    <row r="103" spans="1:10">
      <c r="A103" s="2"/>
      <c r="B103" s="2"/>
      <c r="C103" s="2"/>
      <c r="D103" s="2"/>
      <c r="E103" s="2"/>
      <c r="F103" s="2"/>
      <c r="G103" s="2"/>
      <c r="H103" s="2"/>
      <c r="I103" s="2"/>
      <c r="J103" s="13"/>
    </row>
    <row r="104" spans="1:10">
      <c r="A104" s="3"/>
      <c r="B104" s="11" t="s">
        <v>127</v>
      </c>
      <c r="C104" s="11"/>
      <c r="D104" s="11"/>
      <c r="E104" s="11"/>
      <c r="F104" s="73"/>
      <c r="G104" s="74" t="s">
        <v>85</v>
      </c>
      <c r="H104" s="11"/>
      <c r="I104" s="11"/>
      <c r="J104" s="103"/>
    </row>
    <row r="105" spans="1:10" ht="24">
      <c r="A105" s="79"/>
      <c r="B105" s="64" t="s">
        <v>108</v>
      </c>
      <c r="C105" s="78">
        <v>1</v>
      </c>
      <c r="D105" s="78">
        <v>2</v>
      </c>
      <c r="E105" s="78">
        <v>3</v>
      </c>
      <c r="F105" s="80" t="s">
        <v>129</v>
      </c>
      <c r="G105" s="78">
        <v>1</v>
      </c>
      <c r="H105" s="78">
        <v>2</v>
      </c>
      <c r="I105" s="44" t="s">
        <v>326</v>
      </c>
      <c r="J105" s="92" t="s">
        <v>129</v>
      </c>
    </row>
    <row r="106" spans="1:10">
      <c r="A106" s="5"/>
      <c r="B106" s="9"/>
      <c r="C106" s="9"/>
      <c r="D106" s="9"/>
      <c r="E106" s="51"/>
      <c r="F106" s="52"/>
      <c r="G106" s="58"/>
      <c r="H106" s="59"/>
      <c r="I106" s="59"/>
      <c r="J106" s="60"/>
    </row>
    <row r="107" spans="1:10">
      <c r="A107" s="6" t="s">
        <v>110</v>
      </c>
      <c r="B107" s="16">
        <f>'Summary Medians'!$F10</f>
        <v>11571.45</v>
      </c>
      <c r="C107" s="16">
        <f>'Summary Medians'!$F11</f>
        <v>7771.44</v>
      </c>
      <c r="D107" s="16">
        <f>'Summary Medians'!$F12</f>
        <v>8522</v>
      </c>
      <c r="E107" s="16">
        <f>'Summary Medians'!$F13</f>
        <v>7710</v>
      </c>
      <c r="F107" s="34">
        <f>+'Summary Medians'!$F$14</f>
        <v>8504.5</v>
      </c>
      <c r="G107" s="17">
        <f>+'Summary Medians'!$F$15</f>
        <v>5944</v>
      </c>
      <c r="H107" s="40">
        <f>+'Summary Medians'!$F$16</f>
        <v>3150</v>
      </c>
      <c r="I107" s="53">
        <f>+'Summary Medians'!$F$17</f>
        <v>0</v>
      </c>
      <c r="J107" s="17">
        <f>+'Summary Medians'!$F$18</f>
        <v>4510</v>
      </c>
    </row>
    <row r="108" spans="1:10">
      <c r="A108" s="6"/>
      <c r="B108" s="24"/>
      <c r="C108" s="24"/>
      <c r="D108" s="24"/>
      <c r="E108" s="24"/>
      <c r="F108" s="34"/>
      <c r="G108" s="19"/>
      <c r="H108" s="41"/>
      <c r="I108" s="46"/>
      <c r="J108" s="19"/>
    </row>
    <row r="109" spans="1:10">
      <c r="A109" s="2" t="s">
        <v>39</v>
      </c>
      <c r="B109" s="20">
        <f>'Summary Medians'!$F27</f>
        <v>0</v>
      </c>
      <c r="C109" s="20">
        <f>'Summary Medians'!$F28</f>
        <v>7680</v>
      </c>
      <c r="D109" s="20">
        <f>'Summary Medians'!$F29</f>
        <v>7650</v>
      </c>
      <c r="E109" s="20">
        <f>'Summary Medians'!$F30</f>
        <v>7650</v>
      </c>
      <c r="F109" s="34">
        <f>+'Summary Medians'!$F$31</f>
        <v>7650</v>
      </c>
      <c r="G109" s="21">
        <f>+'Summary Medians'!$F$32</f>
        <v>7560</v>
      </c>
      <c r="H109" s="24">
        <f>+'Summary Medians'!$F$33</f>
        <v>7650</v>
      </c>
      <c r="I109" s="45">
        <f>+'Summary Medians'!$F$34</f>
        <v>0</v>
      </c>
      <c r="J109" s="19">
        <f>+'Summary Medians'!$F$35</f>
        <v>7620</v>
      </c>
    </row>
    <row r="110" spans="1:10">
      <c r="A110" s="2" t="s">
        <v>40</v>
      </c>
      <c r="B110" s="20">
        <f>'Summary Medians'!$F44</f>
        <v>0</v>
      </c>
      <c r="C110" s="20">
        <f>'Summary Medians'!$F45</f>
        <v>5920.25</v>
      </c>
      <c r="D110" s="20">
        <f>'Summary Medians'!$F46</f>
        <v>4925</v>
      </c>
      <c r="E110" s="20">
        <f>'Summary Medians'!$F47</f>
        <v>5235</v>
      </c>
      <c r="F110" s="34">
        <f>+'Summary Medians'!$F$48</f>
        <v>5280</v>
      </c>
      <c r="G110" s="21">
        <f>+'Summary Medians'!$F$49</f>
        <v>0</v>
      </c>
      <c r="H110" s="24">
        <f>+'Summary Medians'!$F$50</f>
        <v>0</v>
      </c>
      <c r="I110" s="45">
        <f>+'Summary Medians'!$F$51</f>
        <v>0</v>
      </c>
      <c r="J110" s="19">
        <f>+'Summary Medians'!$F$52</f>
        <v>0</v>
      </c>
    </row>
    <row r="111" spans="1:10">
      <c r="A111" s="2" t="s">
        <v>70</v>
      </c>
      <c r="B111" s="20">
        <f>'Summary Medians'!$F61</f>
        <v>0</v>
      </c>
      <c r="C111" s="20">
        <f>'Summary Medians'!$F62</f>
        <v>0</v>
      </c>
      <c r="D111" s="20">
        <f>'Summary Medians'!$F63</f>
        <v>8282</v>
      </c>
      <c r="E111" s="20">
        <f>'Summary Medians'!$F64</f>
        <v>0</v>
      </c>
      <c r="F111" s="34">
        <f>+'Summary Medians'!$F$65</f>
        <v>8282</v>
      </c>
      <c r="G111" s="21">
        <f>+'Summary Medians'!$F$66</f>
        <v>0</v>
      </c>
      <c r="H111" s="24">
        <f>+'Summary Medians'!$F$67</f>
        <v>0</v>
      </c>
      <c r="I111" s="45">
        <f>+'Summary Medians'!$F$68</f>
        <v>0</v>
      </c>
      <c r="J111" s="19">
        <f>+'Summary Medians'!$F$69</f>
        <v>0</v>
      </c>
    </row>
    <row r="112" spans="1:10">
      <c r="A112" s="6" t="s">
        <v>41</v>
      </c>
      <c r="B112" s="18">
        <f>'Summary Medians'!$F78</f>
        <v>11608.2</v>
      </c>
      <c r="C112" s="18">
        <f>'Summary Medians'!$F79</f>
        <v>11701.8</v>
      </c>
      <c r="D112" s="18">
        <f>'Summary Medians'!$F80</f>
        <v>11829.3</v>
      </c>
      <c r="E112" s="18">
        <f>'Summary Medians'!$F81</f>
        <v>12525.45</v>
      </c>
      <c r="F112" s="34">
        <f>+'Summary Medians'!$F$82</f>
        <v>11722.95</v>
      </c>
      <c r="G112" s="19">
        <f>+'Summary Medians'!$F$83</f>
        <v>0</v>
      </c>
      <c r="H112" s="41">
        <f>+'Summary Medians'!$F$84</f>
        <v>0</v>
      </c>
      <c r="I112" s="46">
        <f>+'Summary Medians'!$F$85</f>
        <v>0</v>
      </c>
      <c r="J112" s="19">
        <f>+'Summary Medians'!$F$86</f>
        <v>0</v>
      </c>
    </row>
    <row r="113" spans="1:10">
      <c r="A113" s="6"/>
      <c r="B113" s="20"/>
      <c r="C113" s="20"/>
      <c r="D113" s="20"/>
      <c r="E113" s="20"/>
      <c r="F113" s="34"/>
      <c r="G113" s="19"/>
      <c r="H113" s="41"/>
      <c r="I113" s="46"/>
      <c r="J113" s="19"/>
    </row>
    <row r="114" spans="1:10">
      <c r="A114" s="6" t="s">
        <v>42</v>
      </c>
      <c r="B114" s="18">
        <f>'Summary Medians'!$F95</f>
        <v>12146</v>
      </c>
      <c r="C114" s="18">
        <f>'Summary Medians'!$F96</f>
        <v>11086</v>
      </c>
      <c r="D114" s="18">
        <f>'Summary Medians'!$F97</f>
        <v>11050</v>
      </c>
      <c r="E114" s="18">
        <f>'Summary Medians'!$F98</f>
        <v>0</v>
      </c>
      <c r="F114" s="34">
        <f>+'Summary Medians'!$F$99</f>
        <v>11106</v>
      </c>
      <c r="G114" s="19">
        <f>+'Summary Medians'!$F$100</f>
        <v>5888</v>
      </c>
      <c r="H114" s="41">
        <f>+'Summary Medians'!$F$101</f>
        <v>0</v>
      </c>
      <c r="I114" s="46">
        <f>+'Summary Medians'!$F$102</f>
        <v>0</v>
      </c>
      <c r="J114" s="19">
        <f>+'Summary Medians'!$F$103</f>
        <v>5888</v>
      </c>
    </row>
    <row r="115" spans="1:10">
      <c r="A115" s="2" t="s">
        <v>43</v>
      </c>
      <c r="B115" s="20">
        <f>'Summary Medians'!$F112</f>
        <v>0</v>
      </c>
      <c r="C115" s="20">
        <f>'Summary Medians'!$F113</f>
        <v>15570</v>
      </c>
      <c r="D115" s="20">
        <f>'Summary Medians'!$F114</f>
        <v>15570</v>
      </c>
      <c r="E115" s="20">
        <f>'Summary Medians'!$F115</f>
        <v>15570</v>
      </c>
      <c r="F115" s="34">
        <f>+'Summary Medians'!$F$116</f>
        <v>15570</v>
      </c>
      <c r="G115" s="21">
        <f>+'Summary Medians'!$F$117</f>
        <v>15570</v>
      </c>
      <c r="H115" s="24">
        <f>+'Summary Medians'!$F$118</f>
        <v>0</v>
      </c>
      <c r="I115" s="45">
        <f>+'Summary Medians'!$F$119</f>
        <v>0</v>
      </c>
      <c r="J115" s="19">
        <f>+'Summary Medians'!$F$120</f>
        <v>15570</v>
      </c>
    </row>
    <row r="116" spans="1:10">
      <c r="A116" s="2" t="s">
        <v>44</v>
      </c>
      <c r="B116" s="18">
        <f>'Summary Medians'!$F129</f>
        <v>0</v>
      </c>
      <c r="C116" s="18">
        <f>'Summary Medians'!$F130</f>
        <v>7685.6</v>
      </c>
      <c r="D116" s="18">
        <f>'Summary Medians'!$F131</f>
        <v>6687.6</v>
      </c>
      <c r="E116" s="18">
        <f>'Summary Medians'!$F132</f>
        <v>8425</v>
      </c>
      <c r="F116" s="34">
        <f>+'Summary Medians'!$F$133</f>
        <v>7519.2</v>
      </c>
      <c r="G116" s="19">
        <f>+'Summary Medians'!$F$134</f>
        <v>6399.8899999999994</v>
      </c>
      <c r="H116" s="41">
        <f>+'Summary Medians'!$F$135</f>
        <v>0</v>
      </c>
      <c r="I116" s="46">
        <f>+'Summary Medians'!$F$136</f>
        <v>0</v>
      </c>
      <c r="J116" s="19">
        <f>+'Summary Medians'!$F$137</f>
        <v>6399.8899999999994</v>
      </c>
    </row>
    <row r="117" spans="1:10">
      <c r="A117" s="6" t="s">
        <v>45</v>
      </c>
      <c r="B117" s="18">
        <f>'Summary Medians'!$F146</f>
        <v>0</v>
      </c>
      <c r="C117" s="18">
        <f>'Summary Medians'!$F147</f>
        <v>10490</v>
      </c>
      <c r="D117" s="18">
        <f>'Summary Medians'!$F148</f>
        <v>8640</v>
      </c>
      <c r="E117" s="18">
        <f>'Summary Medians'!$F149</f>
        <v>8460</v>
      </c>
      <c r="F117" s="34">
        <f>+'Summary Medians'!$F$150</f>
        <v>8713</v>
      </c>
      <c r="G117" s="19">
        <f>+'Summary Medians'!$F$151</f>
        <v>0</v>
      </c>
      <c r="H117" s="41">
        <f>+'Summary Medians'!$F$152</f>
        <v>0</v>
      </c>
      <c r="I117" s="46">
        <f>+'Summary Medians'!$F$153</f>
        <v>0</v>
      </c>
      <c r="J117" s="19">
        <f>+'Summary Medians'!$F$154</f>
        <v>0</v>
      </c>
    </row>
    <row r="118" spans="1:10">
      <c r="A118" s="6"/>
      <c r="B118" s="18"/>
      <c r="C118" s="18"/>
      <c r="D118" s="18"/>
      <c r="E118" s="18"/>
      <c r="F118" s="34"/>
      <c r="G118" s="19"/>
      <c r="H118" s="41"/>
      <c r="I118" s="46"/>
      <c r="J118" s="19"/>
    </row>
    <row r="119" spans="1:10">
      <c r="A119" s="2" t="s">
        <v>46</v>
      </c>
      <c r="B119" s="20">
        <f>'Summary Medians'!$F163</f>
        <v>0</v>
      </c>
      <c r="C119" s="20">
        <f>'Summary Medians'!$F164</f>
        <v>4875</v>
      </c>
      <c r="D119" s="20">
        <f>'Summary Medians'!$F165</f>
        <v>4572</v>
      </c>
      <c r="E119" s="20">
        <f>'Summary Medians'!$F166</f>
        <v>5360</v>
      </c>
      <c r="F119" s="34">
        <f>+'Summary Medians'!$F$167</f>
        <v>4800</v>
      </c>
      <c r="G119" s="21">
        <f>+'Summary Medians'!$F$168</f>
        <v>0</v>
      </c>
      <c r="H119" s="24">
        <f>+'Summary Medians'!$F$169</f>
        <v>0</v>
      </c>
      <c r="I119" s="45">
        <f>+'Summary Medians'!$F$170</f>
        <v>0</v>
      </c>
      <c r="J119" s="19">
        <f>+'Summary Medians'!$F$171</f>
        <v>0</v>
      </c>
    </row>
    <row r="120" spans="1:10">
      <c r="A120" s="2" t="s">
        <v>47</v>
      </c>
      <c r="B120" s="20">
        <f>'Summary Medians'!$F180</f>
        <v>0</v>
      </c>
      <c r="C120" s="20">
        <f>'Summary Medians'!$F181</f>
        <v>8538</v>
      </c>
      <c r="D120" s="20">
        <f>'Summary Medians'!$F182</f>
        <v>8530</v>
      </c>
      <c r="E120" s="20">
        <f>'Summary Medians'!$F183</f>
        <v>8515</v>
      </c>
      <c r="F120" s="34">
        <f>+'Summary Medians'!$F$184</f>
        <v>8527.5</v>
      </c>
      <c r="G120" s="21">
        <f>+'Summary Medians'!$F$185</f>
        <v>0</v>
      </c>
      <c r="H120" s="24">
        <f>+'Summary Medians'!$F$186</f>
        <v>0</v>
      </c>
      <c r="I120" s="45">
        <f>+'Summary Medians'!$F$187</f>
        <v>0</v>
      </c>
      <c r="J120" s="18">
        <f>+'Summary Medians'!$F$188</f>
        <v>0</v>
      </c>
    </row>
    <row r="121" spans="1:10">
      <c r="A121" s="2" t="s">
        <v>48</v>
      </c>
      <c r="B121" s="20">
        <f>'Summary Medians'!$F197</f>
        <v>10170.5</v>
      </c>
      <c r="C121" s="20">
        <f>'Summary Medians'!$F198</f>
        <v>8885.6</v>
      </c>
      <c r="D121" s="20">
        <f>'Summary Medians'!$F199</f>
        <v>8726.5</v>
      </c>
      <c r="E121" s="20">
        <f>'Summary Medians'!$F200</f>
        <v>7849.35</v>
      </c>
      <c r="F121" s="34">
        <f>+'Summary Medians'!$F$201</f>
        <v>8412</v>
      </c>
      <c r="G121" s="21">
        <f>+'Summary Medians'!$F$202</f>
        <v>4050</v>
      </c>
      <c r="H121" s="24">
        <f>+'Summary Medians'!$F$203</f>
        <v>3150</v>
      </c>
      <c r="I121" s="45">
        <f>+'Summary Medians'!$F$204</f>
        <v>0</v>
      </c>
      <c r="J121" s="18">
        <f>+'Summary Medians'!$F$205</f>
        <v>3150</v>
      </c>
    </row>
    <row r="122" spans="1:10">
      <c r="A122" s="2" t="s">
        <v>49</v>
      </c>
      <c r="B122" s="20">
        <f>'Summary Medians'!$F214</f>
        <v>0</v>
      </c>
      <c r="C122" s="20">
        <f>'Summary Medians'!$F215</f>
        <v>7434</v>
      </c>
      <c r="D122" s="20">
        <f>'Summary Medians'!$F216</f>
        <v>8208</v>
      </c>
      <c r="E122" s="20">
        <f>'Summary Medians'!$F217</f>
        <v>12471</v>
      </c>
      <c r="F122" s="34">
        <f>+'Summary Medians'!$F$218</f>
        <v>8323</v>
      </c>
      <c r="G122" s="21">
        <f>+'Summary Medians'!$F$219</f>
        <v>0</v>
      </c>
      <c r="H122" s="24">
        <f>+'Summary Medians'!$F$220</f>
        <v>0</v>
      </c>
      <c r="I122" s="45">
        <f>+'Summary Medians'!$F$221</f>
        <v>0</v>
      </c>
      <c r="J122" s="18">
        <f>+'Summary Medians'!$F$222</f>
        <v>0</v>
      </c>
    </row>
    <row r="123" spans="1:10">
      <c r="A123" s="2"/>
      <c r="B123" s="20"/>
      <c r="C123" s="20"/>
      <c r="D123" s="20"/>
      <c r="E123" s="20"/>
      <c r="F123" s="34"/>
      <c r="G123" s="21"/>
      <c r="H123" s="24"/>
      <c r="I123" s="45"/>
      <c r="J123" s="18"/>
    </row>
    <row r="124" spans="1:10">
      <c r="A124" s="2" t="s">
        <v>50</v>
      </c>
      <c r="B124" s="20">
        <f>'Summary Medians'!$F231</f>
        <v>0</v>
      </c>
      <c r="C124" s="20">
        <f>'Summary Medians'!$F232</f>
        <v>19335</v>
      </c>
      <c r="D124" s="20">
        <f>'Summary Medians'!$F233</f>
        <v>19306</v>
      </c>
      <c r="E124" s="20">
        <f>'Summary Medians'!$F234</f>
        <v>0</v>
      </c>
      <c r="F124" s="34">
        <f>+'Summary Medians'!$F$235</f>
        <v>19307</v>
      </c>
      <c r="G124" s="21">
        <f>+'Summary Medians'!$F$236</f>
        <v>0</v>
      </c>
      <c r="H124" s="24">
        <f>+'Summary Medians'!$F$237</f>
        <v>0</v>
      </c>
      <c r="I124" s="45">
        <f>+'Summary Medians'!$F$238</f>
        <v>0</v>
      </c>
      <c r="J124" s="18">
        <f>+'Summary Medians'!$F$239</f>
        <v>0</v>
      </c>
    </row>
    <row r="125" spans="1:10">
      <c r="A125" s="6" t="s">
        <v>51</v>
      </c>
      <c r="B125" s="20">
        <f>'Summary Medians'!$F248</f>
        <v>4725</v>
      </c>
      <c r="C125" s="20">
        <f>'Summary Medians'!$F249</f>
        <v>4695</v>
      </c>
      <c r="D125" s="20">
        <f>'Summary Medians'!$F250</f>
        <v>5131</v>
      </c>
      <c r="E125" s="20">
        <f>'Summary Medians'!$F251</f>
        <v>4970</v>
      </c>
      <c r="F125" s="34">
        <f>+'Summary Medians'!$F$252</f>
        <v>4996</v>
      </c>
      <c r="G125" s="21">
        <f>+'Summary Medians'!$F$253</f>
        <v>0</v>
      </c>
      <c r="H125" s="24">
        <f>+'Summary Medians'!$F$254</f>
        <v>0</v>
      </c>
      <c r="I125" s="45">
        <f>+'Summary Medians'!$F$255</f>
        <v>0</v>
      </c>
      <c r="J125" s="18">
        <f>+'Summary Medians'!$F$256</f>
        <v>0</v>
      </c>
    </row>
    <row r="126" spans="1:10">
      <c r="A126" s="2" t="s">
        <v>76</v>
      </c>
      <c r="B126" s="20">
        <f>'Summary Medians'!$F265</f>
        <v>0</v>
      </c>
      <c r="C126" s="20">
        <f>'Summary Medians'!$F266</f>
        <v>9918</v>
      </c>
      <c r="D126" s="20">
        <f>'Summary Medians'!$F267</f>
        <v>9918</v>
      </c>
      <c r="E126" s="20">
        <f>'Summary Medians'!$F268</f>
        <v>9918</v>
      </c>
      <c r="F126" s="34">
        <f>+'Summary Medians'!$F$269</f>
        <v>9918</v>
      </c>
      <c r="G126" s="21">
        <f>+'Summary Medians'!$F$270</f>
        <v>0</v>
      </c>
      <c r="H126" s="24">
        <f>+'Summary Medians'!$F$271</f>
        <v>0</v>
      </c>
      <c r="I126" s="45">
        <f>+'Summary Medians'!$F$272</f>
        <v>0</v>
      </c>
      <c r="J126" s="18">
        <f>+'Summary Medians'!$F$273</f>
        <v>0</v>
      </c>
    </row>
    <row r="127" spans="1:10">
      <c r="A127" s="8" t="s">
        <v>53</v>
      </c>
      <c r="B127" s="22">
        <f>'Summary Medians'!$F282</f>
        <v>9456</v>
      </c>
      <c r="C127" s="22">
        <f>'Summary Medians'!$F283</f>
        <v>0</v>
      </c>
      <c r="D127" s="22">
        <f>'Summary Medians'!$F284</f>
        <v>7668</v>
      </c>
      <c r="E127" s="22">
        <f>'Summary Medians'!$F285</f>
        <v>7870</v>
      </c>
      <c r="F127" s="35">
        <f>+'Summary Medians'!$F$286</f>
        <v>8924</v>
      </c>
      <c r="G127" s="23">
        <f>+'Summary Medians'!$F$287</f>
        <v>0</v>
      </c>
      <c r="H127" s="22">
        <f>+'Summary Medians'!$F$288</f>
        <v>0</v>
      </c>
      <c r="I127" s="47">
        <f>+'Summary Medians'!$F$289</f>
        <v>0</v>
      </c>
      <c r="J127" s="22">
        <f>+'Summary Medians'!$F$290</f>
        <v>0</v>
      </c>
    </row>
    <row r="128" spans="1:10" ht="21" customHeight="1">
      <c r="A128" s="117" t="s">
        <v>350</v>
      </c>
      <c r="B128" s="1"/>
      <c r="C128" s="1"/>
      <c r="D128" s="1"/>
      <c r="E128" s="1"/>
      <c r="F128" s="1"/>
      <c r="G128" s="1"/>
      <c r="H128" s="1"/>
      <c r="I128" s="1"/>
      <c r="J128" s="29"/>
    </row>
    <row r="129" spans="1:10" ht="61.5" customHeight="1">
      <c r="A129" s="602" t="s">
        <v>339</v>
      </c>
      <c r="B129" s="602"/>
      <c r="C129" s="602"/>
      <c r="D129" s="602"/>
      <c r="E129" s="602"/>
      <c r="F129" s="602"/>
      <c r="G129" s="602"/>
      <c r="H129" s="602"/>
      <c r="I129" s="602"/>
      <c r="J129" s="602"/>
    </row>
    <row r="130" spans="1:10" ht="15.75">
      <c r="A130" s="155"/>
      <c r="B130" s="155"/>
      <c r="C130" s="155"/>
      <c r="D130" s="155"/>
      <c r="E130" s="155"/>
      <c r="F130" s="155"/>
      <c r="G130" s="155"/>
      <c r="H130" s="155"/>
      <c r="I130" s="155"/>
      <c r="J130" s="251" t="s">
        <v>1142</v>
      </c>
    </row>
    <row r="131" spans="1:10" ht="18">
      <c r="A131" s="600" t="s">
        <v>290</v>
      </c>
      <c r="B131" s="600"/>
      <c r="C131" s="600"/>
      <c r="D131" s="600"/>
      <c r="E131" s="600"/>
      <c r="F131" s="600"/>
      <c r="G131" s="600"/>
      <c r="H131" s="600"/>
    </row>
    <row r="132" spans="1:10" ht="18">
      <c r="A132" s="153"/>
      <c r="B132" s="153"/>
      <c r="C132" s="153"/>
      <c r="D132" s="153"/>
      <c r="E132" s="153"/>
      <c r="F132" s="153"/>
      <c r="G132" s="153"/>
      <c r="H132" s="139"/>
    </row>
    <row r="133" spans="1:10" ht="15.75">
      <c r="A133" s="601" t="s">
        <v>36</v>
      </c>
      <c r="B133" s="601"/>
      <c r="C133" s="601"/>
      <c r="D133" s="601"/>
      <c r="E133" s="601"/>
      <c r="F133" s="601"/>
      <c r="G133" s="601"/>
      <c r="H133" s="601"/>
    </row>
    <row r="134" spans="1:10" ht="15.75">
      <c r="A134" s="601" t="s">
        <v>55</v>
      </c>
      <c r="B134" s="601"/>
      <c r="C134" s="601"/>
      <c r="D134" s="601"/>
      <c r="E134" s="601"/>
      <c r="F134" s="601"/>
      <c r="G134" s="601"/>
      <c r="H134" s="601"/>
    </row>
    <row r="135" spans="1:10" ht="15.75">
      <c r="A135" s="601" t="s">
        <v>382</v>
      </c>
      <c r="B135" s="601"/>
      <c r="C135" s="601"/>
      <c r="D135" s="601"/>
      <c r="E135" s="601"/>
      <c r="F135" s="601"/>
      <c r="G135" s="601"/>
      <c r="H135" s="601"/>
    </row>
    <row r="136" spans="1:10" ht="15.75">
      <c r="A136" s="2"/>
      <c r="B136" s="2"/>
      <c r="C136" s="2"/>
      <c r="D136" s="2"/>
      <c r="E136" s="2"/>
      <c r="F136" s="2"/>
      <c r="G136" s="2"/>
      <c r="H136" s="139"/>
    </row>
    <row r="137" spans="1:10">
      <c r="A137" s="11"/>
      <c r="B137" s="11" t="s">
        <v>38</v>
      </c>
      <c r="C137" s="11"/>
      <c r="D137" s="11"/>
      <c r="E137" s="11"/>
      <c r="F137" s="11"/>
      <c r="G137" s="11"/>
      <c r="H137" s="105"/>
    </row>
    <row r="138" spans="1:10">
      <c r="A138" s="77"/>
      <c r="B138" s="78">
        <v>1</v>
      </c>
      <c r="C138" s="78">
        <v>2</v>
      </c>
      <c r="D138" s="78">
        <v>3</v>
      </c>
      <c r="E138" s="78">
        <v>4</v>
      </c>
      <c r="F138" s="78">
        <v>5</v>
      </c>
      <c r="G138" s="78">
        <v>6</v>
      </c>
      <c r="H138" s="98" t="s">
        <v>129</v>
      </c>
    </row>
    <row r="139" spans="1:10" ht="15.75">
      <c r="A139" s="155"/>
      <c r="B139" s="158"/>
      <c r="C139" s="158"/>
      <c r="D139" s="158"/>
      <c r="E139" s="158"/>
      <c r="F139" s="158"/>
      <c r="G139" s="159"/>
      <c r="H139" s="139"/>
    </row>
    <row r="140" spans="1:10">
      <c r="A140" s="6" t="s">
        <v>110</v>
      </c>
      <c r="B140" s="65">
        <f>+'Summary Medians'!$I$3</f>
        <v>10594</v>
      </c>
      <c r="C140" s="65">
        <f>+'Summary Medians'!$I$4</f>
        <v>8941</v>
      </c>
      <c r="D140" s="65">
        <f>+'Summary Medians'!$I$5</f>
        <v>8577.2000000000007</v>
      </c>
      <c r="E140" s="65">
        <f>+'Summary Medians'!$I$6</f>
        <v>7297</v>
      </c>
      <c r="F140" s="65">
        <f>+'Summary Medians'!$I$7</f>
        <v>6779.15</v>
      </c>
      <c r="G140" s="65">
        <f>+'Summary Medians'!$I$8</f>
        <v>6995.5</v>
      </c>
      <c r="H140" s="99">
        <f>+'Summary Medians'!$I$9</f>
        <v>8280.5999999999985</v>
      </c>
    </row>
    <row r="141" spans="1:10">
      <c r="A141" s="6"/>
      <c r="B141" s="24"/>
      <c r="C141" s="24"/>
      <c r="D141" s="24"/>
      <c r="E141" s="24"/>
      <c r="F141" s="24"/>
      <c r="G141" s="154"/>
      <c r="H141" s="100"/>
    </row>
    <row r="142" spans="1:10">
      <c r="A142" s="2" t="s">
        <v>39</v>
      </c>
      <c r="B142" s="20">
        <f>+'Summary Medians'!$I$20</f>
        <v>10010</v>
      </c>
      <c r="C142" s="20">
        <f>+'Summary Medians'!$I$21</f>
        <v>9245</v>
      </c>
      <c r="D142" s="20">
        <f>+'Summary Medians'!$I$22</f>
        <v>9542</v>
      </c>
      <c r="E142" s="20">
        <f>+'Summary Medians'!$I$23</f>
        <v>9002</v>
      </c>
      <c r="F142" s="20">
        <f>+'Summary Medians'!$I$24</f>
        <v>8754</v>
      </c>
      <c r="G142" s="20">
        <f>+'Summary Medians'!$I$25</f>
        <v>0</v>
      </c>
      <c r="H142" s="100">
        <f>+'Summary Medians'!$I$26</f>
        <v>9310</v>
      </c>
    </row>
    <row r="143" spans="1:10">
      <c r="A143" s="2" t="s">
        <v>40</v>
      </c>
      <c r="B143" s="20">
        <f>+'Summary Medians'!$I$37</f>
        <v>10428.240000000002</v>
      </c>
      <c r="C143" s="20">
        <f>+'Summary Medians'!$I$38</f>
        <v>8702</v>
      </c>
      <c r="D143" s="20">
        <f>+'Summary Medians'!$I$39</f>
        <v>7438</v>
      </c>
      <c r="E143" s="20">
        <f>+'Summary Medians'!$I$40</f>
        <v>7333.5</v>
      </c>
      <c r="F143" s="20">
        <f>+'Summary Medians'!$I$41</f>
        <v>7473.6</v>
      </c>
      <c r="G143" s="20">
        <f>+'Summary Medians'!$I$42</f>
        <v>5740</v>
      </c>
      <c r="H143" s="100">
        <f>+'Summary Medians'!$I$43</f>
        <v>7438</v>
      </c>
    </row>
    <row r="144" spans="1:10">
      <c r="A144" s="2" t="s">
        <v>70</v>
      </c>
      <c r="B144" s="20">
        <f>+'Summary Medians'!$I$54</f>
        <v>30042</v>
      </c>
      <c r="C144" s="20">
        <f>+'Summary Medians'!$I$55</f>
        <v>0</v>
      </c>
      <c r="D144" s="20">
        <f>+'Summary Medians'!$I$56</f>
        <v>5354</v>
      </c>
      <c r="E144" s="20">
        <f>+'Summary Medians'!$I$57</f>
        <v>0</v>
      </c>
      <c r="F144" s="20">
        <f>+'Summary Medians'!$I$58</f>
        <v>0</v>
      </c>
      <c r="G144" s="20">
        <f>+'Summary Medians'!$I$59</f>
        <v>0</v>
      </c>
      <c r="H144" s="100">
        <f>+'Summary Medians'!$I$60</f>
        <v>17698</v>
      </c>
    </row>
    <row r="145" spans="1:8">
      <c r="A145" s="6" t="s">
        <v>41</v>
      </c>
      <c r="B145" s="20">
        <f>+'Summary Medians'!$I$71</f>
        <v>10850.77</v>
      </c>
      <c r="C145" s="20">
        <f>+'Summary Medians'!$I$72</f>
        <v>0</v>
      </c>
      <c r="D145" s="20">
        <f>+'Summary Medians'!$I$73</f>
        <v>9866.0799999999981</v>
      </c>
      <c r="E145" s="20">
        <f>+'Summary Medians'!$I$74</f>
        <v>8961.119999999999</v>
      </c>
      <c r="F145" s="20">
        <f>+'Summary Medians'!$I$75</f>
        <v>0</v>
      </c>
      <c r="G145" s="20">
        <f>+'Summary Medians'!$I$76</f>
        <v>0</v>
      </c>
      <c r="H145" s="100">
        <f>+'Summary Medians'!$I$77</f>
        <v>10147.199999999999</v>
      </c>
    </row>
    <row r="146" spans="1:8">
      <c r="A146" s="6"/>
      <c r="B146" s="20"/>
      <c r="C146" s="20"/>
      <c r="D146" s="20"/>
      <c r="E146" s="20"/>
      <c r="F146" s="20"/>
      <c r="G146" s="20"/>
      <c r="H146" s="100"/>
    </row>
    <row r="147" spans="1:8">
      <c r="A147" s="6" t="s">
        <v>42</v>
      </c>
      <c r="B147" s="20">
        <f>+'Summary Medians'!$I$88</f>
        <v>10574</v>
      </c>
      <c r="C147" s="20">
        <f>+'Summary Medians'!$I$89</f>
        <v>14736</v>
      </c>
      <c r="D147" s="20">
        <f>+'Summary Medians'!$I$90</f>
        <v>7726</v>
      </c>
      <c r="E147" s="20">
        <f>+'Summary Medians'!$I$91</f>
        <v>6442</v>
      </c>
      <c r="F147" s="20">
        <f>+'Summary Medians'!$I$92</f>
        <v>6007</v>
      </c>
      <c r="G147" s="20">
        <f>+'Summary Medians'!$I$93</f>
        <v>0</v>
      </c>
      <c r="H147" s="100">
        <f>+'Summary Medians'!$I$94</f>
        <v>6860</v>
      </c>
    </row>
    <row r="148" spans="1:8">
      <c r="A148" s="2" t="s">
        <v>43</v>
      </c>
      <c r="B148" s="20">
        <f>+'Summary Medians'!$I$105</f>
        <v>11417</v>
      </c>
      <c r="C148" s="20">
        <f>+'Summary Medians'!$I$106</f>
        <v>0</v>
      </c>
      <c r="D148" s="20">
        <f>+'Summary Medians'!$I$107</f>
        <v>12308</v>
      </c>
      <c r="E148" s="20">
        <f>+'Summary Medians'!$I$108</f>
        <v>9552</v>
      </c>
      <c r="F148" s="20">
        <f>+'Summary Medians'!$I$109</f>
        <v>0</v>
      </c>
      <c r="G148" s="20">
        <f>+'Summary Medians'!$I$110</f>
        <v>0</v>
      </c>
      <c r="H148" s="100">
        <f>+'Summary Medians'!$I$111</f>
        <v>11461</v>
      </c>
    </row>
    <row r="149" spans="1:8">
      <c r="A149" s="2" t="s">
        <v>44</v>
      </c>
      <c r="B149" s="20">
        <f>+'Summary Medians'!$I$122</f>
        <v>9877</v>
      </c>
      <c r="C149" s="20">
        <f>+'Summary Medians'!$I$123</f>
        <v>8083</v>
      </c>
      <c r="D149" s="20">
        <f>+'Summary Medians'!$I$124</f>
        <v>7526</v>
      </c>
      <c r="E149" s="20">
        <f>+'Summary Medians'!$I$125</f>
        <v>6823</v>
      </c>
      <c r="F149" s="20">
        <f>+'Summary Medians'!$I$126</f>
        <v>6750.3</v>
      </c>
      <c r="G149" s="20">
        <f>+'Summary Medians'!$I$127</f>
        <v>0</v>
      </c>
      <c r="H149" s="100">
        <f>+'Summary Medians'!$I$128</f>
        <v>7584</v>
      </c>
    </row>
    <row r="150" spans="1:8">
      <c r="A150" s="6" t="s">
        <v>45</v>
      </c>
      <c r="B150" s="20">
        <f>+'Summary Medians'!$I$139</f>
        <v>16202</v>
      </c>
      <c r="C150" s="20">
        <f>+'Summary Medians'!$I$140</f>
        <v>13668</v>
      </c>
      <c r="D150" s="20">
        <f>+'Summary Medians'!$I$141</f>
        <v>11616</v>
      </c>
      <c r="E150" s="20">
        <f>+'Summary Medians'!$I$142</f>
        <v>11161</v>
      </c>
      <c r="F150" s="20">
        <f>+'Summary Medians'!$I$143</f>
        <v>9002</v>
      </c>
      <c r="G150" s="20">
        <f>+'Summary Medians'!$I$144</f>
        <v>0</v>
      </c>
      <c r="H150" s="100">
        <f>+'Summary Medians'!$I$145</f>
        <v>11265.5</v>
      </c>
    </row>
    <row r="151" spans="1:8">
      <c r="A151" s="6"/>
      <c r="B151" s="20"/>
      <c r="C151" s="20"/>
      <c r="D151" s="20"/>
      <c r="E151" s="20"/>
      <c r="F151" s="20"/>
      <c r="G151" s="20"/>
      <c r="H151" s="100"/>
    </row>
    <row r="152" spans="1:8">
      <c r="A152" s="2" t="s">
        <v>46</v>
      </c>
      <c r="B152" s="20">
        <f>+'Summary Medians'!$I$156</f>
        <v>7060</v>
      </c>
      <c r="C152" s="20">
        <f>+'Summary Medians'!$I$157</f>
        <v>6849</v>
      </c>
      <c r="D152" s="20">
        <f>+'Summary Medians'!$I$158</f>
        <v>0</v>
      </c>
      <c r="E152" s="20">
        <f>+'Summary Medians'!$I$159</f>
        <v>6012</v>
      </c>
      <c r="F152" s="20">
        <f>+'Summary Medians'!$I$160</f>
        <v>5640</v>
      </c>
      <c r="G152" s="20">
        <f>+'Summary Medians'!$I$161</f>
        <v>0</v>
      </c>
      <c r="H152" s="100">
        <f>+'Summary Medians'!$I$162</f>
        <v>6401</v>
      </c>
    </row>
    <row r="153" spans="1:8">
      <c r="A153" s="2" t="s">
        <v>47</v>
      </c>
      <c r="B153" s="20">
        <f>+'Summary Medians'!$I$173</f>
        <v>8527.5</v>
      </c>
      <c r="C153" s="20">
        <f>+'Summary Medians'!$I$174</f>
        <v>6407</v>
      </c>
      <c r="D153" s="20">
        <f>+'Summary Medians'!$I$175</f>
        <v>6717</v>
      </c>
      <c r="E153" s="20">
        <f>+'Summary Medians'!$I$176</f>
        <v>5103</v>
      </c>
      <c r="F153" s="20">
        <f>+'Summary Medians'!$I$177</f>
        <v>5773</v>
      </c>
      <c r="G153" s="20">
        <f>+'Summary Medians'!$I$178</f>
        <v>5940.5</v>
      </c>
      <c r="H153" s="100">
        <f>+'Summary Medians'!$I$179</f>
        <v>6717</v>
      </c>
    </row>
    <row r="154" spans="1:8">
      <c r="A154" s="2" t="s">
        <v>48</v>
      </c>
      <c r="B154" s="20">
        <f>+'Summary Medians'!$I$190</f>
        <v>7093.7</v>
      </c>
      <c r="C154" s="20">
        <f>+'Summary Medians'!$I$191</f>
        <v>0</v>
      </c>
      <c r="D154" s="20">
        <f>+'Summary Medians'!$I$192</f>
        <v>5539.2000000000007</v>
      </c>
      <c r="E154" s="20">
        <f>+'Summary Medians'!$I$193</f>
        <v>5596.8</v>
      </c>
      <c r="F154" s="20">
        <f>+'Summary Medians'!$I$194</f>
        <v>5280</v>
      </c>
      <c r="G154" s="20">
        <f>+'Summary Medians'!$I$195</f>
        <v>0</v>
      </c>
      <c r="H154" s="100">
        <f>+'Summary Medians'!$I$196</f>
        <v>5401.66</v>
      </c>
    </row>
    <row r="155" spans="1:8">
      <c r="A155" s="2" t="s">
        <v>49</v>
      </c>
      <c r="B155" s="20">
        <f>+'Summary Medians'!$I$207</f>
        <v>10230</v>
      </c>
      <c r="C155" s="20">
        <f>+'Summary Medians'!$I$208</f>
        <v>0</v>
      </c>
      <c r="D155" s="20">
        <f>+'Summary Medians'!$I$209</f>
        <v>12972</v>
      </c>
      <c r="E155" s="20">
        <f>+'Summary Medians'!$I$210</f>
        <v>0</v>
      </c>
      <c r="F155" s="20">
        <f>+'Summary Medians'!$I$211</f>
        <v>9988</v>
      </c>
      <c r="G155" s="20">
        <f>+'Summary Medians'!$I$212</f>
        <v>12424</v>
      </c>
      <c r="H155" s="100">
        <f>+'Summary Medians'!$I$213</f>
        <v>11614</v>
      </c>
    </row>
    <row r="156" spans="1:8" ht="15.75">
      <c r="A156" s="2"/>
      <c r="B156" s="155"/>
      <c r="C156" s="155"/>
      <c r="D156" s="155"/>
      <c r="E156" s="155"/>
      <c r="F156" s="155"/>
      <c r="G156" s="155"/>
      <c r="H156" s="157"/>
    </row>
    <row r="157" spans="1:8">
      <c r="A157" s="2" t="s">
        <v>50</v>
      </c>
      <c r="B157" s="20">
        <f>+'Summary Medians'!$I$224</f>
        <v>11386.5</v>
      </c>
      <c r="C157" s="20">
        <f>+'Summary Medians'!$I$225</f>
        <v>9706.5</v>
      </c>
      <c r="D157" s="20">
        <f>+'Summary Medians'!$I$226</f>
        <v>9779.5</v>
      </c>
      <c r="E157" s="20">
        <f>+'Summary Medians'!$I$227</f>
        <v>0</v>
      </c>
      <c r="F157" s="20">
        <f>+'Summary Medians'!$I$228</f>
        <v>9322</v>
      </c>
      <c r="G157" s="20">
        <f>+'Summary Medians'!$I$229</f>
        <v>0</v>
      </c>
      <c r="H157" s="100">
        <f>+'Summary Medians'!$I$230</f>
        <v>10079</v>
      </c>
    </row>
    <row r="158" spans="1:8">
      <c r="A158" s="6" t="s">
        <v>51</v>
      </c>
      <c r="B158" s="20">
        <f>+'Summary Medians'!$I$241</f>
        <v>11942.4</v>
      </c>
      <c r="C158" s="20">
        <f>+'Summary Medians'!$I$242</f>
        <v>7896</v>
      </c>
      <c r="D158" s="20">
        <f>+'Summary Medians'!$I$243</f>
        <v>7837.2</v>
      </c>
      <c r="E158" s="20">
        <f>+'Summary Medians'!$I$244</f>
        <v>6141.5999999999995</v>
      </c>
      <c r="F158" s="20">
        <f>+'Summary Medians'!$I$245</f>
        <v>7041.5999999999995</v>
      </c>
      <c r="G158" s="20">
        <f>+'Summary Medians'!$I$246</f>
        <v>8281.1999999999989</v>
      </c>
      <c r="H158" s="100">
        <f>+'Summary Medians'!$I$247</f>
        <v>7903.2</v>
      </c>
    </row>
    <row r="159" spans="1:8">
      <c r="A159" s="2" t="s">
        <v>52</v>
      </c>
      <c r="B159" s="20">
        <f>+'Summary Medians'!$I$258</f>
        <v>12614</v>
      </c>
      <c r="C159" s="20">
        <f>+'Summary Medians'!$I$259</f>
        <v>12500</v>
      </c>
      <c r="D159" s="20">
        <f>+'Summary Medians'!$I$260</f>
        <v>10221.5</v>
      </c>
      <c r="E159" s="20">
        <f>+'Summary Medians'!$I$261</f>
        <v>0</v>
      </c>
      <c r="F159" s="20">
        <f>+'Summary Medians'!$I$262</f>
        <v>0</v>
      </c>
      <c r="G159" s="20">
        <f>+'Summary Medians'!$I$263</f>
        <v>0</v>
      </c>
      <c r="H159" s="100">
        <f>+'Summary Medians'!$I$264</f>
        <v>10592</v>
      </c>
    </row>
    <row r="160" spans="1:8">
      <c r="A160" s="8" t="s">
        <v>53</v>
      </c>
      <c r="B160" s="25">
        <f>+'Summary Medians'!$I$275</f>
        <v>7794</v>
      </c>
      <c r="C160" s="25">
        <f>+'Summary Medians'!$I$276</f>
        <v>0</v>
      </c>
      <c r="D160" s="25">
        <f>+'Summary Medians'!$I$277</f>
        <v>6866</v>
      </c>
      <c r="E160" s="25">
        <f>+'Summary Medians'!$I$278</f>
        <v>0</v>
      </c>
      <c r="F160" s="25">
        <f>+'Summary Medians'!$I$279</f>
        <v>6995</v>
      </c>
      <c r="G160" s="25">
        <f>+'Summary Medians'!$I$280</f>
        <v>6846</v>
      </c>
      <c r="H160" s="102">
        <f>+'Summary Medians'!$I$281</f>
        <v>6866</v>
      </c>
    </row>
    <row r="161" spans="1:8" ht="39.75" customHeight="1">
      <c r="A161" s="599" t="s">
        <v>124</v>
      </c>
      <c r="B161" s="599"/>
      <c r="C161" s="599"/>
      <c r="D161" s="599"/>
      <c r="E161" s="599"/>
      <c r="F161" s="599"/>
      <c r="G161" s="599"/>
      <c r="H161" s="599"/>
    </row>
    <row r="162" spans="1:8" ht="15.75">
      <c r="A162" s="139"/>
      <c r="B162" s="139"/>
      <c r="C162" s="139"/>
      <c r="D162" s="139"/>
      <c r="E162" s="139"/>
      <c r="F162" s="139"/>
      <c r="G162" s="139"/>
      <c r="H162" s="251" t="s">
        <v>1142</v>
      </c>
    </row>
    <row r="163" spans="1:8" ht="18">
      <c r="A163" s="600" t="s">
        <v>291</v>
      </c>
      <c r="B163" s="600"/>
      <c r="C163" s="600"/>
      <c r="D163" s="600"/>
      <c r="E163" s="600"/>
      <c r="F163" s="600"/>
      <c r="G163" s="600"/>
      <c r="H163" s="600"/>
    </row>
    <row r="164" spans="1:8">
      <c r="A164" s="71"/>
      <c r="B164" s="71"/>
      <c r="C164" s="71"/>
      <c r="D164" s="71"/>
      <c r="E164" s="71"/>
      <c r="F164" s="71"/>
      <c r="G164" s="71"/>
      <c r="H164" s="107"/>
    </row>
    <row r="165" spans="1:8" ht="15.75">
      <c r="A165" s="601" t="s">
        <v>36</v>
      </c>
      <c r="B165" s="601"/>
      <c r="C165" s="601"/>
      <c r="D165" s="601"/>
      <c r="E165" s="601"/>
      <c r="F165" s="601"/>
      <c r="G165" s="601"/>
      <c r="H165" s="601"/>
    </row>
    <row r="166" spans="1:8" ht="15.75">
      <c r="A166" s="601" t="s">
        <v>125</v>
      </c>
      <c r="B166" s="601"/>
      <c r="C166" s="601"/>
      <c r="D166" s="601"/>
      <c r="E166" s="601"/>
      <c r="F166" s="601"/>
      <c r="G166" s="601"/>
      <c r="H166" s="601"/>
    </row>
    <row r="167" spans="1:8" ht="15.75">
      <c r="A167" s="601" t="s">
        <v>382</v>
      </c>
      <c r="B167" s="601"/>
      <c r="C167" s="601"/>
      <c r="D167" s="601"/>
      <c r="E167" s="601"/>
      <c r="F167" s="601"/>
      <c r="G167" s="601"/>
      <c r="H167" s="601"/>
    </row>
    <row r="168" spans="1:8">
      <c r="A168" s="2"/>
      <c r="B168" s="2"/>
      <c r="C168" s="2"/>
      <c r="D168" s="2"/>
      <c r="E168" s="70"/>
      <c r="F168" s="70"/>
      <c r="G168" s="70"/>
      <c r="H168" s="108"/>
    </row>
    <row r="169" spans="1:8">
      <c r="A169" s="11"/>
      <c r="B169" s="11" t="s">
        <v>38</v>
      </c>
      <c r="C169" s="11"/>
      <c r="D169" s="11"/>
      <c r="E169" s="11"/>
      <c r="F169" s="11"/>
      <c r="G169" s="36"/>
      <c r="H169" s="109"/>
    </row>
    <row r="170" spans="1:8">
      <c r="A170" s="77"/>
      <c r="B170" s="78">
        <v>1</v>
      </c>
      <c r="C170" s="78">
        <v>2</v>
      </c>
      <c r="D170" s="78">
        <v>3</v>
      </c>
      <c r="E170" s="78">
        <v>4</v>
      </c>
      <c r="F170" s="78">
        <v>5</v>
      </c>
      <c r="G170" s="78">
        <v>6</v>
      </c>
      <c r="H170" s="98" t="s">
        <v>129</v>
      </c>
    </row>
    <row r="171" spans="1:8" ht="15.75">
      <c r="A171" s="155"/>
      <c r="B171" s="155"/>
      <c r="C171" s="155"/>
      <c r="D171" s="155"/>
      <c r="E171" s="155"/>
      <c r="F171" s="155"/>
      <c r="G171" s="156"/>
      <c r="H171" s="139"/>
    </row>
    <row r="172" spans="1:8">
      <c r="A172" s="6" t="s">
        <v>110</v>
      </c>
      <c r="B172" s="65">
        <f>+'Summary Medians'!$L$3</f>
        <v>24664</v>
      </c>
      <c r="C172" s="65">
        <f>+'Summary Medians'!$L$4</f>
        <v>20690</v>
      </c>
      <c r="D172" s="65">
        <f>+'Summary Medians'!$L$5</f>
        <v>18566</v>
      </c>
      <c r="E172" s="65">
        <f>+'Summary Medians'!$L$6</f>
        <v>17350</v>
      </c>
      <c r="F172" s="65">
        <f>+'Summary Medians'!$L$7</f>
        <v>14831.8</v>
      </c>
      <c r="G172" s="65">
        <f>+'Summary Medians'!$L$8</f>
        <v>16407.7</v>
      </c>
      <c r="H172" s="99">
        <f>+'Summary Medians'!$L$9</f>
        <v>18925</v>
      </c>
    </row>
    <row r="173" spans="1:8">
      <c r="A173" s="6"/>
      <c r="B173" s="24"/>
      <c r="C173" s="24"/>
      <c r="D173" s="24"/>
      <c r="E173" s="24"/>
      <c r="F173" s="24"/>
      <c r="G173" s="154"/>
      <c r="H173" s="100"/>
    </row>
    <row r="174" spans="1:8">
      <c r="A174" s="2" t="s">
        <v>39</v>
      </c>
      <c r="B174" s="20">
        <f>+'Summary Medians'!$L$20</f>
        <v>26158</v>
      </c>
      <c r="C174" s="20">
        <f>+'Summary Medians'!$L$21</f>
        <v>21259</v>
      </c>
      <c r="D174" s="20">
        <f>+'Summary Medians'!$L$22</f>
        <v>18566</v>
      </c>
      <c r="E174" s="20">
        <f>+'Summary Medians'!$L$23</f>
        <v>18248</v>
      </c>
      <c r="F174" s="20">
        <f>+'Summary Medians'!$L$24</f>
        <v>17370</v>
      </c>
      <c r="G174" s="20">
        <f>+'Summary Medians'!$L$25</f>
        <v>0</v>
      </c>
      <c r="H174" s="100">
        <f>+'Summary Medians'!$L$26</f>
        <v>18576</v>
      </c>
    </row>
    <row r="175" spans="1:8">
      <c r="A175" s="2" t="s">
        <v>40</v>
      </c>
      <c r="B175" s="20">
        <f>+'Summary Medians'!$L$37</f>
        <v>23155.919999999998</v>
      </c>
      <c r="C175" s="20">
        <f>+'Summary Medians'!$L$38</f>
        <v>18062</v>
      </c>
      <c r="D175" s="20">
        <f>+'Summary Medians'!$L$39</f>
        <v>13294</v>
      </c>
      <c r="E175" s="20">
        <f>+'Summary Medians'!$L$40</f>
        <v>11977.5</v>
      </c>
      <c r="F175" s="20">
        <f>+'Summary Medians'!$L$41</f>
        <v>13353.6</v>
      </c>
      <c r="G175" s="20">
        <f>+'Summary Medians'!$L$42</f>
        <v>11452</v>
      </c>
      <c r="H175" s="100">
        <f>+'Summary Medians'!$L$43</f>
        <v>13353.6</v>
      </c>
    </row>
    <row r="176" spans="1:8">
      <c r="A176" s="2" t="s">
        <v>70</v>
      </c>
      <c r="B176" s="20">
        <f>+'Summary Medians'!$L$54</f>
        <v>30042</v>
      </c>
      <c r="C176" s="20">
        <f>+'Summary Medians'!$L$55</f>
        <v>0</v>
      </c>
      <c r="D176" s="20">
        <f>+'Summary Medians'!$L$56</f>
        <v>11390</v>
      </c>
      <c r="E176" s="20">
        <f>+'Summary Medians'!$L$57</f>
        <v>0</v>
      </c>
      <c r="F176" s="20">
        <f>+'Summary Medians'!$L$58</f>
        <v>0</v>
      </c>
      <c r="G176" s="20">
        <f>+'Summary Medians'!$L$59</f>
        <v>0</v>
      </c>
      <c r="H176" s="100">
        <f>+'Summary Medians'!$L$60</f>
        <v>20716</v>
      </c>
    </row>
    <row r="177" spans="1:8">
      <c r="A177" s="6" t="s">
        <v>41</v>
      </c>
      <c r="B177" s="20">
        <f>+'Summary Medians'!$L$71</f>
        <v>25723.26</v>
      </c>
      <c r="C177" s="20">
        <f>+'Summary Medians'!$L$72</f>
        <v>0</v>
      </c>
      <c r="D177" s="20">
        <f>+'Summary Medians'!$L$73</f>
        <v>24893.760000000002</v>
      </c>
      <c r="E177" s="20">
        <f>+'Summary Medians'!$L$74</f>
        <v>31215.840000000004</v>
      </c>
      <c r="F177" s="20">
        <f>+'Summary Medians'!$L$75</f>
        <v>0</v>
      </c>
      <c r="G177" s="20">
        <f>+'Summary Medians'!$L$76</f>
        <v>0</v>
      </c>
      <c r="H177" s="100">
        <f>+'Summary Medians'!$L$77</f>
        <v>24976.440000000002</v>
      </c>
    </row>
    <row r="178" spans="1:8">
      <c r="A178" s="6"/>
      <c r="B178" s="20"/>
      <c r="C178" s="20"/>
      <c r="D178" s="20"/>
      <c r="E178" s="20"/>
      <c r="F178" s="20"/>
      <c r="G178" s="20"/>
      <c r="H178" s="100"/>
    </row>
    <row r="179" spans="1:8">
      <c r="A179" s="6" t="s">
        <v>42</v>
      </c>
      <c r="B179" s="20">
        <f>+'Summary Medians'!$L$88</f>
        <v>28551</v>
      </c>
      <c r="C179" s="20">
        <f>+'Summary Medians'!$L$89</f>
        <v>29992</v>
      </c>
      <c r="D179" s="20">
        <f>+'Summary Medians'!$L$90</f>
        <v>23113.5</v>
      </c>
      <c r="E179" s="20">
        <f>+'Summary Medians'!$L$91</f>
        <v>20166</v>
      </c>
      <c r="F179" s="20">
        <f>+'Summary Medians'!$L$92</f>
        <v>18680</v>
      </c>
      <c r="G179" s="20">
        <f>+'Summary Medians'!$L$93</f>
        <v>0</v>
      </c>
      <c r="H179" s="100">
        <f>+'Summary Medians'!$L$94</f>
        <v>22230</v>
      </c>
    </row>
    <row r="180" spans="1:8">
      <c r="A180" s="2" t="s">
        <v>43</v>
      </c>
      <c r="B180" s="20">
        <f>+'Summary Medians'!$L$105</f>
        <v>24214</v>
      </c>
      <c r="C180" s="20">
        <f>+'Summary Medians'!$L$106</f>
        <v>0</v>
      </c>
      <c r="D180" s="20">
        <f>+'Summary Medians'!$L$107</f>
        <v>19320</v>
      </c>
      <c r="E180" s="20">
        <f>+'Summary Medians'!$L$108</f>
        <v>14376</v>
      </c>
      <c r="F180" s="20">
        <f>+'Summary Medians'!$L$109</f>
        <v>0</v>
      </c>
      <c r="G180" s="20">
        <f>+'Summary Medians'!$L$110</f>
        <v>0</v>
      </c>
      <c r="H180" s="100">
        <f>+'Summary Medians'!$L$111</f>
        <v>19416</v>
      </c>
    </row>
    <row r="181" spans="1:8">
      <c r="A181" s="2" t="s">
        <v>44</v>
      </c>
      <c r="B181" s="20">
        <f>+'Summary Medians'!$L$122</f>
        <v>27778</v>
      </c>
      <c r="C181" s="20">
        <f>+'Summary Medians'!$L$123</f>
        <v>20148</v>
      </c>
      <c r="D181" s="20">
        <f>+'Summary Medians'!$L$124</f>
        <v>19684</v>
      </c>
      <c r="E181" s="20">
        <f>+'Summary Medians'!$L$125</f>
        <v>17893</v>
      </c>
      <c r="F181" s="20">
        <f>+'Summary Medians'!$L$126</f>
        <v>11660</v>
      </c>
      <c r="G181" s="20">
        <f>+'Summary Medians'!$L$127</f>
        <v>0</v>
      </c>
      <c r="H181" s="100">
        <f>+'Summary Medians'!$L$128</f>
        <v>18378</v>
      </c>
    </row>
    <row r="182" spans="1:8">
      <c r="A182" s="6" t="s">
        <v>45</v>
      </c>
      <c r="B182" s="20">
        <f>+'Summary Medians'!$L$139</f>
        <v>32906</v>
      </c>
      <c r="C182" s="20">
        <f>+'Summary Medians'!$L$140</f>
        <v>22308</v>
      </c>
      <c r="D182" s="20">
        <f>+'Summary Medians'!$L$141</f>
        <v>20976</v>
      </c>
      <c r="E182" s="20">
        <f>+'Summary Medians'!$L$142</f>
        <v>17400</v>
      </c>
      <c r="F182" s="20">
        <f>+'Summary Medians'!$L$143</f>
        <v>14774</v>
      </c>
      <c r="G182" s="20">
        <f>+'Summary Medians'!$L$144</f>
        <v>0</v>
      </c>
      <c r="H182" s="100">
        <f>+'Summary Medians'!$L$145</f>
        <v>18933</v>
      </c>
    </row>
    <row r="183" spans="1:8">
      <c r="A183" s="6"/>
      <c r="B183" s="20"/>
      <c r="C183" s="20"/>
      <c r="D183" s="20"/>
      <c r="E183" s="20"/>
      <c r="F183" s="20"/>
      <c r="G183" s="20"/>
      <c r="H183" s="100"/>
    </row>
    <row r="184" spans="1:8">
      <c r="A184" s="2" t="s">
        <v>46</v>
      </c>
      <c r="B184" s="20">
        <f>+'Summary Medians'!$L$156</f>
        <v>17014</v>
      </c>
      <c r="C184" s="20">
        <f>+'Summary Medians'!$L$157</f>
        <v>17659</v>
      </c>
      <c r="D184" s="20">
        <f>+'Summary Medians'!$L$158</f>
        <v>0</v>
      </c>
      <c r="E184" s="20">
        <f>+'Summary Medians'!$L$159</f>
        <v>6012</v>
      </c>
      <c r="F184" s="20">
        <f>+'Summary Medians'!$L$160</f>
        <v>15360</v>
      </c>
      <c r="G184" s="20">
        <f>+'Summary Medians'!$L$161</f>
        <v>0</v>
      </c>
      <c r="H184" s="100">
        <f>+'Summary Medians'!$L$162</f>
        <v>15491.5</v>
      </c>
    </row>
    <row r="185" spans="1:8">
      <c r="A185" s="2" t="s">
        <v>47</v>
      </c>
      <c r="B185" s="20">
        <f>+'Summary Medians'!$L$173</f>
        <v>22096</v>
      </c>
      <c r="C185" s="20">
        <f>+'Summary Medians'!$L$174</f>
        <v>18724</v>
      </c>
      <c r="D185" s="20">
        <f>+'Summary Medians'!$L$175</f>
        <v>18464</v>
      </c>
      <c r="E185" s="20">
        <f>+'Summary Medians'!$L$176</f>
        <v>15951</v>
      </c>
      <c r="F185" s="20">
        <f>+'Summary Medians'!$L$177</f>
        <v>14916</v>
      </c>
      <c r="G185" s="20">
        <f>+'Summary Medians'!$L$178</f>
        <v>19121</v>
      </c>
      <c r="H185" s="100">
        <f>+'Summary Medians'!$L$179</f>
        <v>18724</v>
      </c>
    </row>
    <row r="186" spans="1:8">
      <c r="A186" s="2" t="s">
        <v>48</v>
      </c>
      <c r="B186" s="20">
        <f>+'Summary Medians'!$L$190</f>
        <v>20317.7</v>
      </c>
      <c r="C186" s="20">
        <f>+'Summary Medians'!$L$191</f>
        <v>0</v>
      </c>
      <c r="D186" s="20">
        <f>+'Summary Medians'!$L$192</f>
        <v>12713.400000000001</v>
      </c>
      <c r="E186" s="20">
        <f>+'Summary Medians'!$L$193</f>
        <v>13281.6</v>
      </c>
      <c r="F186" s="20">
        <f>+'Summary Medians'!$L$194</f>
        <v>11640</v>
      </c>
      <c r="G186" s="20">
        <f>+'Summary Medians'!$L$195</f>
        <v>0</v>
      </c>
      <c r="H186" s="100">
        <f>+'Summary Medians'!$L$196</f>
        <v>12886.18</v>
      </c>
    </row>
    <row r="187" spans="1:8">
      <c r="A187" s="2" t="s">
        <v>49</v>
      </c>
      <c r="B187" s="20">
        <f>+'Summary Medians'!$L$207</f>
        <v>21093</v>
      </c>
      <c r="C187" s="20">
        <f>+'Summary Medians'!$L$208</f>
        <v>0</v>
      </c>
      <c r="D187" s="20">
        <f>+'Summary Medians'!$L$209</f>
        <v>25614</v>
      </c>
      <c r="E187" s="20">
        <f>+'Summary Medians'!$L$210</f>
        <v>0</v>
      </c>
      <c r="F187" s="20">
        <f>+'Summary Medians'!$L$211</f>
        <v>19460</v>
      </c>
      <c r="G187" s="20">
        <f>+'Summary Medians'!$L$212</f>
        <v>26170</v>
      </c>
      <c r="H187" s="100">
        <f>+'Summary Medians'!$L$213</f>
        <v>21782</v>
      </c>
    </row>
    <row r="188" spans="1:8" ht="15.75">
      <c r="A188" s="2"/>
      <c r="B188" s="155"/>
      <c r="C188" s="155"/>
      <c r="D188" s="155"/>
      <c r="E188" s="155"/>
      <c r="F188" s="155"/>
      <c r="G188" s="155"/>
      <c r="H188" s="157"/>
    </row>
    <row r="189" spans="1:8">
      <c r="A189" s="2" t="s">
        <v>50</v>
      </c>
      <c r="B189" s="20">
        <f>+'Summary Medians'!$L$224</f>
        <v>26467.5</v>
      </c>
      <c r="C189" s="20">
        <f>+'Summary Medians'!$L$225</f>
        <v>23570.5</v>
      </c>
      <c r="D189" s="20">
        <f>+'Summary Medians'!$L$226</f>
        <v>24950.5</v>
      </c>
      <c r="E189" s="20">
        <f>+'Summary Medians'!$L$227</f>
        <v>0</v>
      </c>
      <c r="F189" s="20">
        <f>+'Summary Medians'!$L$228</f>
        <v>23266</v>
      </c>
      <c r="G189" s="20">
        <f>+'Summary Medians'!$L$229</f>
        <v>0</v>
      </c>
      <c r="H189" s="100">
        <f>+'Summary Medians'!$L$230</f>
        <v>24367</v>
      </c>
    </row>
    <row r="190" spans="1:8">
      <c r="A190" s="6" t="s">
        <v>51</v>
      </c>
      <c r="B190" s="20">
        <f>+'Summary Medians'!$L$241</f>
        <v>19783.2</v>
      </c>
      <c r="C190" s="20">
        <f>+'Summary Medians'!$L$242</f>
        <v>16584</v>
      </c>
      <c r="D190" s="20">
        <f>+'Summary Medians'!$L$243</f>
        <v>16598.399999999998</v>
      </c>
      <c r="E190" s="20">
        <f>+'Summary Medians'!$L$244</f>
        <v>15136.8</v>
      </c>
      <c r="F190" s="20">
        <f>+'Summary Medians'!$L$245</f>
        <v>14889.599999999999</v>
      </c>
      <c r="G190" s="20">
        <f>+'Summary Medians'!$L$246</f>
        <v>16184.4</v>
      </c>
      <c r="H190" s="100">
        <f>+'Summary Medians'!$L$247</f>
        <v>16591.199999999997</v>
      </c>
    </row>
    <row r="191" spans="1:8">
      <c r="A191" s="2" t="s">
        <v>52</v>
      </c>
      <c r="B191" s="20">
        <f>+'Summary Medians'!$L$258</f>
        <v>26416</v>
      </c>
      <c r="C191" s="20">
        <f>+'Summary Medians'!$L$259</f>
        <v>28000</v>
      </c>
      <c r="D191" s="20">
        <f>+'Summary Medians'!$L$260</f>
        <v>20687</v>
      </c>
      <c r="E191" s="20">
        <f>+'Summary Medians'!$L$261</f>
        <v>0</v>
      </c>
      <c r="F191" s="20">
        <f>+'Summary Medians'!$L$262</f>
        <v>0</v>
      </c>
      <c r="G191" s="20">
        <f>+'Summary Medians'!$L$263</f>
        <v>0</v>
      </c>
      <c r="H191" s="100">
        <f>+'Summary Medians'!$L$264</f>
        <v>24954</v>
      </c>
    </row>
    <row r="192" spans="1:8">
      <c r="A192" s="8" t="s">
        <v>53</v>
      </c>
      <c r="B192" s="25">
        <f>+'Summary Medians'!$L$275</f>
        <v>21096</v>
      </c>
      <c r="C192" s="25">
        <f>+'Summary Medians'!$L$276</f>
        <v>0</v>
      </c>
      <c r="D192" s="25">
        <f>+'Summary Medians'!$L$277</f>
        <v>16558</v>
      </c>
      <c r="E192" s="25">
        <f>+'Summary Medians'!$L$278</f>
        <v>0</v>
      </c>
      <c r="F192" s="25">
        <f>+'Summary Medians'!$L$279</f>
        <v>12412</v>
      </c>
      <c r="G192" s="25">
        <f>+'Summary Medians'!$L$280</f>
        <v>12020</v>
      </c>
      <c r="H192" s="102">
        <f>+'Summary Medians'!$L$281</f>
        <v>14582</v>
      </c>
    </row>
    <row r="193" spans="1:8" ht="39.75" customHeight="1">
      <c r="A193" s="599" t="s">
        <v>124</v>
      </c>
      <c r="B193" s="599"/>
      <c r="C193" s="599"/>
      <c r="D193" s="599"/>
      <c r="E193" s="599"/>
      <c r="F193" s="599"/>
      <c r="G193" s="599"/>
      <c r="H193" s="599"/>
    </row>
    <row r="194" spans="1:8" ht="15.75">
      <c r="A194" s="155"/>
      <c r="B194" s="155"/>
      <c r="C194" s="155"/>
      <c r="D194" s="155"/>
      <c r="E194" s="155"/>
      <c r="F194" s="155"/>
      <c r="G194" s="155"/>
      <c r="H194" s="251" t="s">
        <v>1142</v>
      </c>
    </row>
    <row r="195" spans="1:8" ht="18">
      <c r="A195" s="600" t="s">
        <v>292</v>
      </c>
      <c r="B195" s="600"/>
      <c r="C195" s="600"/>
      <c r="D195" s="600"/>
      <c r="E195" s="600"/>
      <c r="F195" s="600"/>
      <c r="G195" s="600"/>
      <c r="H195" s="600"/>
    </row>
    <row r="196" spans="1:8">
      <c r="A196" s="71"/>
      <c r="B196" s="71"/>
      <c r="C196" s="71"/>
      <c r="D196" s="71"/>
      <c r="E196" s="71"/>
      <c r="F196" s="71"/>
      <c r="G196" s="71"/>
      <c r="H196" s="107"/>
    </row>
    <row r="197" spans="1:8" ht="15.75">
      <c r="A197" s="601" t="s">
        <v>36</v>
      </c>
      <c r="B197" s="601"/>
      <c r="C197" s="601"/>
      <c r="D197" s="601"/>
      <c r="E197" s="601"/>
      <c r="F197" s="601"/>
      <c r="G197" s="601"/>
      <c r="H197" s="601"/>
    </row>
    <row r="198" spans="1:8" ht="15.75">
      <c r="A198" s="601" t="s">
        <v>126</v>
      </c>
      <c r="B198" s="601"/>
      <c r="C198" s="601"/>
      <c r="D198" s="601"/>
      <c r="E198" s="601"/>
      <c r="F198" s="601"/>
      <c r="G198" s="601"/>
      <c r="H198" s="601"/>
    </row>
    <row r="199" spans="1:8" ht="15.75">
      <c r="A199" s="601" t="s">
        <v>382</v>
      </c>
      <c r="B199" s="601"/>
      <c r="C199" s="601"/>
      <c r="D199" s="601"/>
      <c r="E199" s="601"/>
      <c r="F199" s="601"/>
      <c r="G199" s="601"/>
      <c r="H199" s="601"/>
    </row>
    <row r="200" spans="1:8">
      <c r="A200" s="2"/>
      <c r="B200" s="2"/>
      <c r="C200" s="2"/>
      <c r="D200" s="2"/>
      <c r="E200" s="70"/>
      <c r="F200" s="70"/>
      <c r="G200" s="70"/>
      <c r="H200" s="108"/>
    </row>
    <row r="201" spans="1:8">
      <c r="A201" s="11"/>
      <c r="B201" s="11"/>
      <c r="C201" s="11"/>
      <c r="D201" s="11"/>
      <c r="E201" s="11"/>
      <c r="F201" s="11"/>
      <c r="G201" s="4" t="s">
        <v>61</v>
      </c>
      <c r="H201" s="4" t="s">
        <v>62</v>
      </c>
    </row>
    <row r="202" spans="1:8">
      <c r="A202" s="77"/>
      <c r="B202" s="142" t="s">
        <v>63</v>
      </c>
      <c r="C202" s="142" t="s">
        <v>64</v>
      </c>
      <c r="D202" s="142" t="s">
        <v>65</v>
      </c>
      <c r="E202" s="142" t="s">
        <v>66</v>
      </c>
      <c r="F202" s="142" t="s">
        <v>67</v>
      </c>
      <c r="G202" s="142" t="s">
        <v>64</v>
      </c>
      <c r="H202" s="142" t="s">
        <v>64</v>
      </c>
    </row>
    <row r="203" spans="1:8" ht="15.75">
      <c r="A203" s="155"/>
      <c r="B203" s="155"/>
      <c r="C203" s="155"/>
      <c r="D203" s="155"/>
      <c r="E203" s="155"/>
      <c r="F203" s="155"/>
      <c r="G203" s="160"/>
      <c r="H203" s="161"/>
    </row>
    <row r="204" spans="1:8">
      <c r="A204" s="6" t="s">
        <v>110</v>
      </c>
      <c r="B204" s="65">
        <f>+'Summary Medians'!$O$19</f>
        <v>18398</v>
      </c>
      <c r="C204" s="65">
        <f>+'Summary Medians'!$U$19</f>
        <v>28038</v>
      </c>
      <c r="D204" s="65">
        <f>+'Summary Medians'!$AA$19</f>
        <v>30099</v>
      </c>
      <c r="E204" s="65">
        <f>+'Summary Medians'!$AG$19</f>
        <v>19973</v>
      </c>
      <c r="F204" s="65">
        <f>+'Summary Medians'!$AM$19</f>
        <v>16077.2</v>
      </c>
      <c r="G204" s="65">
        <f>+'Summary Medians'!$AS$19</f>
        <v>22826.399999999998</v>
      </c>
      <c r="H204" s="40">
        <f>+'Summary Medians'!$AY$19</f>
        <v>20962.5</v>
      </c>
    </row>
    <row r="205" spans="1:8">
      <c r="A205" s="6"/>
      <c r="B205" s="24"/>
      <c r="C205" s="24"/>
      <c r="D205" s="24"/>
      <c r="E205" s="24"/>
      <c r="F205" s="24"/>
      <c r="G205" s="24"/>
      <c r="H205" s="41"/>
    </row>
    <row r="206" spans="1:8">
      <c r="A206" s="2" t="s">
        <v>39</v>
      </c>
      <c r="B206" s="20">
        <f>+'Summary Medians'!$O$36</f>
        <v>21320</v>
      </c>
      <c r="C206" s="20">
        <f>+'Summary Medians'!$U$36</f>
        <v>25490</v>
      </c>
      <c r="D206" s="20">
        <f>+'Summary Medians'!$AA$36</f>
        <v>24672</v>
      </c>
      <c r="E206" s="20">
        <f>+'Summary Medians'!$AG$36</f>
        <v>20760</v>
      </c>
      <c r="F206" s="20">
        <f>+'Summary Medians'!$AM$36</f>
        <v>25101</v>
      </c>
      <c r="G206" s="20">
        <f>+'Summary Medians'!$AS$36</f>
        <v>0</v>
      </c>
      <c r="H206" s="41">
        <f>+'Summary Medians'!$AY$36</f>
        <v>18194</v>
      </c>
    </row>
    <row r="207" spans="1:8">
      <c r="A207" s="2" t="s">
        <v>40</v>
      </c>
      <c r="B207" s="20">
        <f>+'Summary Medians'!$O$53</f>
        <v>11525.529999999999</v>
      </c>
      <c r="C207" s="20">
        <f>+'Summary Medians'!$U$53</f>
        <v>25044</v>
      </c>
      <c r="D207" s="20">
        <f>+'Summary Medians'!$AA$53</f>
        <v>0</v>
      </c>
      <c r="E207" s="20">
        <f>+'Summary Medians'!$AG$53</f>
        <v>15910</v>
      </c>
      <c r="F207" s="20">
        <f>+'Summary Medians'!$AM$53</f>
        <v>0</v>
      </c>
      <c r="G207" s="20">
        <f>+'Summary Medians'!$AS$53</f>
        <v>0</v>
      </c>
      <c r="H207" s="41">
        <f>+'Summary Medians'!$AY$53</f>
        <v>0</v>
      </c>
    </row>
    <row r="208" spans="1:8">
      <c r="A208" s="2" t="s">
        <v>70</v>
      </c>
      <c r="B208" s="20">
        <f>+'Summary Medians'!$O$70</f>
        <v>0</v>
      </c>
      <c r="C208" s="20">
        <f>+'Summary Medians'!$U$70</f>
        <v>0</v>
      </c>
      <c r="D208" s="20">
        <f>+'Summary Medians'!$AA$70</f>
        <v>0</v>
      </c>
      <c r="E208" s="20">
        <f>+'Summary Medians'!$AG$70</f>
        <v>0</v>
      </c>
      <c r="F208" s="20">
        <f>+'Summary Medians'!$AM$70</f>
        <v>0</v>
      </c>
      <c r="G208" s="20">
        <f>+'Summary Medians'!$AS$70</f>
        <v>0</v>
      </c>
      <c r="H208" s="41">
        <f>+'Summary Medians'!$AY$70</f>
        <v>0</v>
      </c>
    </row>
    <row r="209" spans="1:8">
      <c r="A209" s="6" t="s">
        <v>41</v>
      </c>
      <c r="B209" s="20">
        <f>+'Summary Medians'!$O$87</f>
        <v>16732.73</v>
      </c>
      <c r="C209" s="20">
        <f>+'Summary Medians'!$U$87</f>
        <v>32120.630000000005</v>
      </c>
      <c r="D209" s="20">
        <f>+'Summary Medians'!$AA$87</f>
        <v>41626.78</v>
      </c>
      <c r="E209" s="20">
        <f>+'Summary Medians'!$AG$87</f>
        <v>19418.580000000002</v>
      </c>
      <c r="F209" s="20">
        <f>+'Summary Medians'!$AM$87</f>
        <v>0</v>
      </c>
      <c r="G209" s="20">
        <f>+'Summary Medians'!$AS$87</f>
        <v>0</v>
      </c>
      <c r="H209" s="41">
        <f>+'Summary Medians'!$AY$87</f>
        <v>28695.660000000003</v>
      </c>
    </row>
    <row r="210" spans="1:8">
      <c r="A210" s="6"/>
      <c r="B210" s="20"/>
      <c r="C210" s="20"/>
      <c r="D210" s="20"/>
      <c r="E210" s="20"/>
      <c r="F210" s="20"/>
      <c r="G210" s="20"/>
      <c r="H210" s="41"/>
    </row>
    <row r="211" spans="1:8">
      <c r="A211" s="6" t="s">
        <v>42</v>
      </c>
      <c r="B211" s="20">
        <f>+'Summary Medians'!$O$104</f>
        <v>17701</v>
      </c>
      <c r="C211" s="20">
        <f>+'Summary Medians'!$U$104</f>
        <v>29652</v>
      </c>
      <c r="D211" s="20">
        <f>+'Summary Medians'!$AA$104</f>
        <v>20086</v>
      </c>
      <c r="E211" s="20">
        <f>+'Summary Medians'!$AG$104</f>
        <v>17646</v>
      </c>
      <c r="F211" s="20">
        <f>+'Summary Medians'!$AM$104</f>
        <v>0</v>
      </c>
      <c r="G211" s="20">
        <f>+'Summary Medians'!$AS$104</f>
        <v>0</v>
      </c>
      <c r="H211" s="41">
        <f>+'Summary Medians'!$AY$104</f>
        <v>18354</v>
      </c>
    </row>
    <row r="212" spans="1:8">
      <c r="A212" s="2" t="s">
        <v>43</v>
      </c>
      <c r="B212" s="20">
        <f>+'Summary Medians'!$O$121</f>
        <v>19702</v>
      </c>
      <c r="C212" s="20">
        <f>+'Summary Medians'!$U$121</f>
        <v>35243</v>
      </c>
      <c r="D212" s="20">
        <f>+'Summary Medians'!$AA$121</f>
        <v>30178</v>
      </c>
      <c r="E212" s="20">
        <f>+'Summary Medians'!$AG$121</f>
        <v>26448</v>
      </c>
      <c r="F212" s="20">
        <f>+'Summary Medians'!$AM$121</f>
        <v>0</v>
      </c>
      <c r="G212" s="20">
        <f>+'Summary Medians'!$AS$121</f>
        <v>0</v>
      </c>
      <c r="H212" s="41">
        <f>+'Summary Medians'!$AY$121</f>
        <v>0</v>
      </c>
    </row>
    <row r="213" spans="1:8">
      <c r="A213" s="2" t="s">
        <v>44</v>
      </c>
      <c r="B213" s="20">
        <f>+'Summary Medians'!$O$138</f>
        <v>16506</v>
      </c>
      <c r="C213" s="20">
        <f>+'Summary Medians'!$U$138</f>
        <v>25267.5</v>
      </c>
      <c r="D213" s="20">
        <f>+'Summary Medians'!$AA$138</f>
        <v>23431</v>
      </c>
      <c r="E213" s="20">
        <f>+'Summary Medians'!$AG$138</f>
        <v>20853</v>
      </c>
      <c r="F213" s="20">
        <f>+'Summary Medians'!$AM$138</f>
        <v>0</v>
      </c>
      <c r="G213" s="20">
        <f>+'Summary Medians'!$AS$138</f>
        <v>0</v>
      </c>
      <c r="H213" s="41">
        <f>+'Summary Medians'!$AY$138</f>
        <v>23997</v>
      </c>
    </row>
    <row r="214" spans="1:8">
      <c r="A214" s="6" t="s">
        <v>45</v>
      </c>
      <c r="B214" s="20">
        <f>+'Summary Medians'!$O$155</f>
        <v>28270.5</v>
      </c>
      <c r="C214" s="20">
        <f>+'Summary Medians'!$U$155</f>
        <v>32835</v>
      </c>
      <c r="D214" s="20">
        <f>+'Summary Medians'!$AA$155</f>
        <v>31566</v>
      </c>
      <c r="E214" s="20">
        <f>+'Summary Medians'!$AG$155</f>
        <v>25421.5</v>
      </c>
      <c r="F214" s="20">
        <f>+'Summary Medians'!$AM$155</f>
        <v>0</v>
      </c>
      <c r="G214" s="20">
        <f>+'Summary Medians'!$AS$155</f>
        <v>0</v>
      </c>
      <c r="H214" s="41">
        <f>+'Summary Medians'!$AY$155</f>
        <v>0</v>
      </c>
    </row>
    <row r="215" spans="1:8">
      <c r="A215" s="6"/>
      <c r="B215" s="20"/>
      <c r="C215" s="20"/>
      <c r="D215" s="20"/>
      <c r="E215" s="20"/>
      <c r="F215" s="20"/>
      <c r="G215" s="20"/>
      <c r="H215" s="41"/>
    </row>
    <row r="216" spans="1:8">
      <c r="A216" s="2" t="s">
        <v>46</v>
      </c>
      <c r="B216" s="20">
        <f>+'Summary Medians'!$O$172</f>
        <v>14788</v>
      </c>
      <c r="C216" s="20">
        <f>+'Summary Medians'!$U$172</f>
        <v>24349</v>
      </c>
      <c r="D216" s="20">
        <f>+'Summary Medians'!$AA$172</f>
        <v>24310</v>
      </c>
      <c r="E216" s="20">
        <f>+'Summary Medians'!$AG$172</f>
        <v>19973</v>
      </c>
      <c r="F216" s="20">
        <f>+'Summary Medians'!$AM$172</f>
        <v>0</v>
      </c>
      <c r="G216" s="20">
        <f>+'Summary Medians'!$AS$172</f>
        <v>0</v>
      </c>
      <c r="H216" s="41">
        <f>+'Summary Medians'!$AY$172</f>
        <v>19477</v>
      </c>
    </row>
    <row r="217" spans="1:8">
      <c r="A217" s="2" t="s">
        <v>47</v>
      </c>
      <c r="B217" s="20">
        <f>+'Summary Medians'!$O$189</f>
        <v>16787.5</v>
      </c>
      <c r="C217" s="20">
        <f>+'Summary Medians'!$U$189</f>
        <v>19873</v>
      </c>
      <c r="D217" s="20">
        <f>+'Summary Medians'!$AA$189</f>
        <v>31819</v>
      </c>
      <c r="E217" s="20">
        <f>+'Summary Medians'!$AG$189</f>
        <v>20247</v>
      </c>
      <c r="F217" s="20">
        <f>+'Summary Medians'!$AM$189</f>
        <v>0</v>
      </c>
      <c r="G217" s="20">
        <f>+'Summary Medians'!$AS$189</f>
        <v>0</v>
      </c>
      <c r="H217" s="41">
        <f>+'Summary Medians'!$AY$189</f>
        <v>17836</v>
      </c>
    </row>
    <row r="218" spans="1:8">
      <c r="A218" s="2" t="s">
        <v>48</v>
      </c>
      <c r="B218" s="20">
        <f>+'Summary Medians'!$O$206</f>
        <v>18398</v>
      </c>
      <c r="C218" s="20">
        <f>+'Summary Medians'!$U$206</f>
        <v>23844.5</v>
      </c>
      <c r="D218" s="20">
        <f>+'Summary Medians'!$AA$206</f>
        <v>23633.5</v>
      </c>
      <c r="E218" s="20">
        <f>+'Summary Medians'!$AG$206</f>
        <v>16842.95</v>
      </c>
      <c r="F218" s="20">
        <f>+'Summary Medians'!$AM$206</f>
        <v>16077.2</v>
      </c>
      <c r="G218" s="20">
        <f>+'Summary Medians'!$AS$206</f>
        <v>23534.48</v>
      </c>
      <c r="H218" s="41">
        <f>+'Summary Medians'!$AY$206</f>
        <v>18137.5</v>
      </c>
    </row>
    <row r="219" spans="1:8">
      <c r="A219" s="2" t="s">
        <v>49</v>
      </c>
      <c r="B219" s="20">
        <f>+'Summary Medians'!$O$223</f>
        <v>23074</v>
      </c>
      <c r="C219" s="20">
        <f>+'Summary Medians'!$U$223</f>
        <v>35334</v>
      </c>
      <c r="D219" s="20">
        <f>+'Summary Medians'!$AA$223</f>
        <v>32592</v>
      </c>
      <c r="E219" s="20">
        <f>+'Summary Medians'!$AG$223</f>
        <v>20787</v>
      </c>
      <c r="F219" s="20">
        <f>+'Summary Medians'!$AM$223</f>
        <v>0</v>
      </c>
      <c r="G219" s="20">
        <f>+'Summary Medians'!$AS$223</f>
        <v>0</v>
      </c>
      <c r="H219" s="41">
        <f>+'Summary Medians'!$AY$223</f>
        <v>0</v>
      </c>
    </row>
    <row r="220" spans="1:8" ht="15.75">
      <c r="A220" s="2"/>
      <c r="B220" s="155"/>
      <c r="C220" s="155"/>
      <c r="D220" s="155"/>
      <c r="E220" s="155"/>
      <c r="F220" s="155"/>
      <c r="G220" s="155"/>
      <c r="H220" s="161"/>
    </row>
    <row r="221" spans="1:8">
      <c r="A221" s="2" t="s">
        <v>50</v>
      </c>
      <c r="B221" s="20">
        <f>+'Summary Medians'!$O$240</f>
        <v>18304.5</v>
      </c>
      <c r="C221" s="20">
        <f>+'Summary Medians'!$U$240</f>
        <v>32461.5</v>
      </c>
      <c r="D221" s="20">
        <f>+'Summary Medians'!$AA$240</f>
        <v>30960</v>
      </c>
      <c r="E221" s="20">
        <f>+'Summary Medians'!$AG$240</f>
        <v>27920</v>
      </c>
      <c r="F221" s="20">
        <f>+'Summary Medians'!$AM$240</f>
        <v>0</v>
      </c>
      <c r="G221" s="20">
        <f>+'Summary Medians'!$AS$240</f>
        <v>0</v>
      </c>
      <c r="H221" s="41">
        <f>+'Summary Medians'!$AY$240</f>
        <v>25240</v>
      </c>
    </row>
    <row r="222" spans="1:8">
      <c r="A222" s="6" t="s">
        <v>51</v>
      </c>
      <c r="B222" s="20">
        <f>+'Summary Medians'!$O$257</f>
        <v>20193.2</v>
      </c>
      <c r="C222" s="20">
        <f>+'Summary Medians'!$U$257</f>
        <v>21546</v>
      </c>
      <c r="D222" s="20">
        <f>+'Summary Medians'!$AA$257</f>
        <v>26227.200000000001</v>
      </c>
      <c r="E222" s="20">
        <f>+'Summary Medians'!$AG$257</f>
        <v>13272.599999999999</v>
      </c>
      <c r="F222" s="20">
        <f>+'Summary Medians'!$AM$257</f>
        <v>6807</v>
      </c>
      <c r="G222" s="20">
        <f>+'Summary Medians'!$AS$257</f>
        <v>22826.399999999998</v>
      </c>
      <c r="H222" s="41">
        <f>+'Summary Medians'!$AY$257</f>
        <v>26191.200000000001</v>
      </c>
    </row>
    <row r="223" spans="1:8">
      <c r="A223" s="2" t="s">
        <v>52</v>
      </c>
      <c r="B223" s="20">
        <f>+'Summary Medians'!$O$274</f>
        <v>29800</v>
      </c>
      <c r="C223" s="20">
        <f>+'Summary Medians'!$U$274</f>
        <v>38590.5</v>
      </c>
      <c r="D223" s="20">
        <f>+'Summary Medians'!$AA$274</f>
        <v>45759</v>
      </c>
      <c r="E223" s="20">
        <f>+'Summary Medians'!$AG$274</f>
        <v>27207</v>
      </c>
      <c r="F223" s="20">
        <f>+'Summary Medians'!$AM$274</f>
        <v>0</v>
      </c>
      <c r="G223" s="20">
        <f>+'Summary Medians'!$AS$274</f>
        <v>0</v>
      </c>
      <c r="H223" s="41">
        <f>+'Summary Medians'!$AY$274</f>
        <v>22448</v>
      </c>
    </row>
    <row r="224" spans="1:8">
      <c r="A224" s="8" t="s">
        <v>53</v>
      </c>
      <c r="B224" s="25">
        <f>+'Summary Medians'!$O$291</f>
        <v>18234</v>
      </c>
      <c r="C224" s="25">
        <f>+'Summary Medians'!$U$291</f>
        <v>24110</v>
      </c>
      <c r="D224" s="25">
        <f>+'Summary Medians'!$AA$291</f>
        <v>18720</v>
      </c>
      <c r="E224" s="25">
        <f>+'Summary Medians'!$AG$291</f>
        <v>17853</v>
      </c>
      <c r="F224" s="25">
        <f>+'Summary Medians'!$AM$291</f>
        <v>0</v>
      </c>
      <c r="G224" s="25">
        <f>+'Summary Medians'!$AS$291</f>
        <v>21450</v>
      </c>
      <c r="H224" s="22">
        <f>+'Summary Medians'!$AY$291</f>
        <v>0</v>
      </c>
    </row>
    <row r="225" spans="1:8" ht="29.25" customHeight="1">
      <c r="A225" s="599" t="s">
        <v>106</v>
      </c>
      <c r="B225" s="599"/>
      <c r="C225" s="599"/>
      <c r="D225" s="599"/>
      <c r="E225" s="599"/>
      <c r="F225" s="599"/>
      <c r="G225" s="599"/>
      <c r="H225" s="599"/>
    </row>
    <row r="226" spans="1:8" ht="15.75">
      <c r="A226" s="155"/>
      <c r="B226" s="155"/>
      <c r="C226" s="155"/>
      <c r="D226" s="155"/>
      <c r="E226" s="155"/>
      <c r="F226" s="155"/>
      <c r="G226" s="155"/>
      <c r="H226" s="251" t="s">
        <v>1142</v>
      </c>
    </row>
    <row r="227" spans="1:8" ht="18">
      <c r="A227" s="27" t="s">
        <v>293</v>
      </c>
      <c r="B227" s="27"/>
      <c r="C227" s="27"/>
      <c r="D227" s="27"/>
      <c r="E227" s="27"/>
      <c r="F227" s="27"/>
      <c r="G227" s="27"/>
      <c r="H227" s="88"/>
    </row>
    <row r="228" spans="1:8">
      <c r="A228" s="69"/>
      <c r="B228" s="69"/>
      <c r="C228" s="69"/>
      <c r="D228" s="69"/>
      <c r="E228" s="69"/>
      <c r="F228" s="69"/>
      <c r="G228" s="69"/>
      <c r="H228" s="89"/>
    </row>
    <row r="229" spans="1:8" ht="15.75">
      <c r="A229" s="28" t="s">
        <v>36</v>
      </c>
      <c r="B229" s="28"/>
      <c r="C229" s="28"/>
      <c r="D229" s="28"/>
      <c r="E229" s="28"/>
      <c r="F229" s="28"/>
      <c r="G229" s="28"/>
      <c r="H229" s="90"/>
    </row>
    <row r="230" spans="1:8" ht="15.75">
      <c r="A230" s="28" t="s">
        <v>69</v>
      </c>
      <c r="B230" s="28"/>
      <c r="C230" s="28"/>
      <c r="D230" s="28"/>
      <c r="E230" s="28"/>
      <c r="F230" s="28"/>
      <c r="G230" s="28"/>
      <c r="H230" s="90"/>
    </row>
    <row r="231" spans="1:8" ht="15.75">
      <c r="A231" s="28" t="s">
        <v>382</v>
      </c>
      <c r="B231" s="28"/>
      <c r="C231" s="28"/>
      <c r="D231" s="28"/>
      <c r="E231" s="28"/>
      <c r="F231" s="28"/>
      <c r="G231" s="28"/>
      <c r="H231" s="90"/>
    </row>
    <row r="232" spans="1:8">
      <c r="A232" s="72"/>
      <c r="B232" s="72"/>
      <c r="C232" s="72"/>
      <c r="D232" s="72"/>
      <c r="E232" s="72"/>
      <c r="F232" s="72"/>
      <c r="G232" s="72"/>
      <c r="H232" s="112"/>
    </row>
    <row r="233" spans="1:8">
      <c r="A233" s="162"/>
      <c r="B233" s="50"/>
      <c r="C233" s="50"/>
      <c r="D233" s="50"/>
      <c r="E233" s="50"/>
      <c r="F233" s="50"/>
      <c r="G233" s="50" t="s">
        <v>61</v>
      </c>
      <c r="H233" s="110" t="s">
        <v>62</v>
      </c>
    </row>
    <row r="234" spans="1:8">
      <c r="A234" s="163"/>
      <c r="B234" s="26" t="s">
        <v>63</v>
      </c>
      <c r="C234" s="26" t="s">
        <v>64</v>
      </c>
      <c r="D234" s="26" t="s">
        <v>65</v>
      </c>
      <c r="E234" s="26" t="s">
        <v>66</v>
      </c>
      <c r="F234" s="26" t="s">
        <v>67</v>
      </c>
      <c r="G234" s="26" t="s">
        <v>64</v>
      </c>
      <c r="H234" s="111" t="s">
        <v>64</v>
      </c>
    </row>
    <row r="235" spans="1:8" ht="15.75">
      <c r="A235" s="62"/>
      <c r="B235" s="164"/>
      <c r="C235" s="164"/>
      <c r="D235" s="164"/>
      <c r="E235" s="164"/>
      <c r="F235" s="164"/>
      <c r="G235" s="164"/>
      <c r="H235" s="165"/>
    </row>
    <row r="236" spans="1:8">
      <c r="A236" s="6" t="s">
        <v>110</v>
      </c>
      <c r="B236" s="65">
        <f>+'Summary Medians'!$R$19</f>
        <v>34524</v>
      </c>
      <c r="C236" s="65">
        <f>+'Summary Medians'!$X$19</f>
        <v>55137</v>
      </c>
      <c r="D236" s="65">
        <f>+'Summary Medians'!$AD$19</f>
        <v>56796.5</v>
      </c>
      <c r="E236" s="65">
        <f>+'Summary Medians'!$AJ$19</f>
        <v>37646</v>
      </c>
      <c r="F236" s="65">
        <f>+'Summary Medians'!$AP$19</f>
        <v>31182.2</v>
      </c>
      <c r="G236" s="65">
        <f>+'Summary Medians'!$AV$19</f>
        <v>45665.48</v>
      </c>
      <c r="H236" s="16">
        <f>+'Summary Medians'!$BB$19</f>
        <v>45365.5</v>
      </c>
    </row>
    <row r="237" spans="1:8">
      <c r="A237" s="13"/>
      <c r="B237" s="24"/>
      <c r="C237" s="24"/>
      <c r="D237" s="24"/>
      <c r="E237" s="24"/>
      <c r="F237" s="24"/>
      <c r="G237" s="24"/>
      <c r="H237" s="41"/>
    </row>
    <row r="238" spans="1:8">
      <c r="A238" s="2" t="s">
        <v>39</v>
      </c>
      <c r="B238" s="20">
        <f>+'Summary Medians'!$R$36</f>
        <v>36000</v>
      </c>
      <c r="C238" s="20">
        <f>+'Summary Medians'!$X$36</f>
        <v>60933.599999999999</v>
      </c>
      <c r="D238" s="20">
        <f>+'Summary Medians'!$AD$36</f>
        <v>56950</v>
      </c>
      <c r="E238" s="20">
        <f>+'Summary Medians'!$AJ$36</f>
        <v>37932</v>
      </c>
      <c r="F238" s="20">
        <f>+'Summary Medians'!$AP$36</f>
        <v>53478</v>
      </c>
      <c r="G238" s="20">
        <f>+'Summary Medians'!$AV$36</f>
        <v>0</v>
      </c>
      <c r="H238" s="18">
        <f>+'Summary Medians'!$BB$36</f>
        <v>43366</v>
      </c>
    </row>
    <row r="239" spans="1:8">
      <c r="A239" s="2" t="s">
        <v>40</v>
      </c>
      <c r="B239" s="20">
        <f>+'Summary Medians'!$R$53</f>
        <v>23472.010000000002</v>
      </c>
      <c r="C239" s="20">
        <f>+'Summary Medians'!$X$53</f>
        <v>49178</v>
      </c>
      <c r="D239" s="20">
        <f>+'Summary Medians'!$AD$53</f>
        <v>0</v>
      </c>
      <c r="E239" s="20">
        <f>+'Summary Medians'!$AJ$53</f>
        <v>30910</v>
      </c>
      <c r="F239" s="20">
        <f>+'Summary Medians'!$AP$53</f>
        <v>0</v>
      </c>
      <c r="G239" s="20">
        <f>+'Summary Medians'!$AV$53</f>
        <v>0</v>
      </c>
      <c r="H239" s="18">
        <f>+'Summary Medians'!$BB$53</f>
        <v>0</v>
      </c>
    </row>
    <row r="240" spans="1:8">
      <c r="A240" s="2" t="s">
        <v>70</v>
      </c>
      <c r="B240" s="20">
        <f>+'Summary Medians'!$R$70</f>
        <v>0</v>
      </c>
      <c r="C240" s="20">
        <f>+'Summary Medians'!$X$70</f>
        <v>0</v>
      </c>
      <c r="D240" s="20">
        <f>+'Summary Medians'!$AD$70</f>
        <v>0</v>
      </c>
      <c r="E240" s="20">
        <f>+'Summary Medians'!$AJ$70</f>
        <v>0</v>
      </c>
      <c r="F240" s="20">
        <f>+'Summary Medians'!$AP$70</f>
        <v>0</v>
      </c>
      <c r="G240" s="20">
        <f>+'Summary Medians'!$AV$70</f>
        <v>0</v>
      </c>
      <c r="H240" s="18">
        <f>+'Summary Medians'!$BB$70</f>
        <v>0</v>
      </c>
    </row>
    <row r="241" spans="1:8">
      <c r="A241" s="2" t="s">
        <v>41</v>
      </c>
      <c r="B241" s="20">
        <f>+'Summary Medians'!$R$87</f>
        <v>29503.53</v>
      </c>
      <c r="C241" s="20">
        <f>+'Summary Medians'!$X$87</f>
        <v>65583.83</v>
      </c>
      <c r="D241" s="20">
        <f>+'Summary Medians'!$AD$87</f>
        <v>68107.539999999994</v>
      </c>
      <c r="E241" s="20">
        <f>+'Summary Medians'!$AJ$87</f>
        <v>37976.83</v>
      </c>
      <c r="F241" s="20">
        <f>+'Summary Medians'!$AP$87</f>
        <v>0</v>
      </c>
      <c r="G241" s="20">
        <f>+'Summary Medians'!$AV$87</f>
        <v>0</v>
      </c>
      <c r="H241" s="18">
        <f>+'Summary Medians'!$BB$87</f>
        <v>49670.86</v>
      </c>
    </row>
    <row r="242" spans="1:8">
      <c r="A242" s="2"/>
      <c r="B242" s="20"/>
      <c r="C242" s="20"/>
      <c r="D242" s="20"/>
      <c r="E242" s="20"/>
      <c r="F242" s="20"/>
      <c r="G242" s="20"/>
      <c r="H242" s="18"/>
    </row>
    <row r="243" spans="1:8">
      <c r="A243" s="2" t="s">
        <v>42</v>
      </c>
      <c r="B243" s="20">
        <f>+'Summary Medians'!$R$104</f>
        <v>36335</v>
      </c>
      <c r="C243" s="20">
        <f>+'Summary Medians'!$X$104</f>
        <v>57456</v>
      </c>
      <c r="D243" s="20">
        <f>+'Summary Medians'!$AD$104</f>
        <v>47590</v>
      </c>
      <c r="E243" s="20">
        <f>+'Summary Medians'!$AJ$104</f>
        <v>37646</v>
      </c>
      <c r="F243" s="20">
        <f>+'Summary Medians'!$AP$104</f>
        <v>0</v>
      </c>
      <c r="G243" s="20">
        <f>+'Summary Medians'!$AV$104</f>
        <v>0</v>
      </c>
      <c r="H243" s="18">
        <f>+'Summary Medians'!$BB$104</f>
        <v>46054</v>
      </c>
    </row>
    <row r="244" spans="1:8">
      <c r="A244" s="2" t="s">
        <v>43</v>
      </c>
      <c r="B244" s="20">
        <f>+'Summary Medians'!$R$121</f>
        <v>36538</v>
      </c>
      <c r="C244" s="20">
        <f>+'Summary Medians'!$X$121</f>
        <v>58978</v>
      </c>
      <c r="D244" s="20">
        <f>+'Summary Medians'!$AD$121</f>
        <v>62149</v>
      </c>
      <c r="E244" s="20">
        <f>+'Summary Medians'!$AJ$121</f>
        <v>48028</v>
      </c>
      <c r="F244" s="20">
        <f>+'Summary Medians'!$AP$121</f>
        <v>0</v>
      </c>
      <c r="G244" s="20">
        <f>+'Summary Medians'!$AV$121</f>
        <v>0</v>
      </c>
      <c r="H244" s="18">
        <f>+'Summary Medians'!$BB$121</f>
        <v>0</v>
      </c>
    </row>
    <row r="245" spans="1:8">
      <c r="A245" s="2" t="s">
        <v>44</v>
      </c>
      <c r="B245" s="20">
        <f>+'Summary Medians'!$R$138</f>
        <v>30981</v>
      </c>
      <c r="C245" s="20">
        <f>+'Summary Medians'!$X$138</f>
        <v>55000.5</v>
      </c>
      <c r="D245" s="20">
        <f>+'Summary Medians'!$AD$138</f>
        <v>57100</v>
      </c>
      <c r="E245" s="20">
        <f>+'Summary Medians'!$AJ$138</f>
        <v>41206</v>
      </c>
      <c r="F245" s="20">
        <f>+'Summary Medians'!$AP$138</f>
        <v>0</v>
      </c>
      <c r="G245" s="20">
        <f>+'Summary Medians'!$AV$138</f>
        <v>0</v>
      </c>
      <c r="H245" s="18">
        <f>+'Summary Medians'!$BB$138</f>
        <v>51697</v>
      </c>
    </row>
    <row r="246" spans="1:8">
      <c r="A246" s="2" t="s">
        <v>45</v>
      </c>
      <c r="B246" s="20">
        <f>+'Summary Medians'!$R$155</f>
        <v>41254</v>
      </c>
      <c r="C246" s="20">
        <f>+'Summary Medians'!$X$155</f>
        <v>58907</v>
      </c>
      <c r="D246" s="20">
        <f>+'Summary Medians'!$AD$155</f>
        <v>61331</v>
      </c>
      <c r="E246" s="20">
        <f>+'Summary Medians'!$AJ$155</f>
        <v>45977.5</v>
      </c>
      <c r="F246" s="20">
        <f>+'Summary Medians'!$AP$155</f>
        <v>0</v>
      </c>
      <c r="G246" s="20">
        <f>+'Summary Medians'!$AV$155</f>
        <v>0</v>
      </c>
      <c r="H246" s="18">
        <f>+'Summary Medians'!$BB$155</f>
        <v>0</v>
      </c>
    </row>
    <row r="247" spans="1:8">
      <c r="A247" s="2"/>
      <c r="B247" s="20"/>
      <c r="C247" s="20"/>
      <c r="D247" s="20"/>
      <c r="E247" s="20"/>
      <c r="F247" s="20"/>
      <c r="G247" s="20"/>
      <c r="H247" s="18"/>
    </row>
    <row r="248" spans="1:8">
      <c r="A248" s="2" t="s">
        <v>46</v>
      </c>
      <c r="B248" s="20">
        <f>+'Summary Medians'!$R$172</f>
        <v>31787</v>
      </c>
      <c r="C248" s="20">
        <f>+'Summary Medians'!$X$172</f>
        <v>55137</v>
      </c>
      <c r="D248" s="20">
        <f>+'Summary Medians'!$AD$172</f>
        <v>56643</v>
      </c>
      <c r="E248" s="20">
        <f>+'Summary Medians'!$AJ$172</f>
        <v>43350</v>
      </c>
      <c r="F248" s="20">
        <f>+'Summary Medians'!$AP$172</f>
        <v>0</v>
      </c>
      <c r="G248" s="20">
        <f>+'Summary Medians'!$AV$172</f>
        <v>0</v>
      </c>
      <c r="H248" s="18">
        <f>+'Summary Medians'!$BB$172</f>
        <v>44677</v>
      </c>
    </row>
    <row r="249" spans="1:8">
      <c r="A249" s="2" t="s">
        <v>47</v>
      </c>
      <c r="B249" s="20">
        <f>+'Summary Medians'!$R$189</f>
        <v>32623.5</v>
      </c>
      <c r="C249" s="20">
        <f>+'Summary Medians'!$X$189</f>
        <v>47095</v>
      </c>
      <c r="D249" s="20">
        <f>+'Summary Medians'!$AD$189</f>
        <v>43166.5</v>
      </c>
      <c r="E249" s="20">
        <f>+'Summary Medians'!$AJ$189</f>
        <v>42711</v>
      </c>
      <c r="F249" s="20">
        <f>+'Summary Medians'!$AP$189</f>
        <v>0</v>
      </c>
      <c r="G249" s="20">
        <f>+'Summary Medians'!$AV$189</f>
        <v>0</v>
      </c>
      <c r="H249" s="18">
        <f>+'Summary Medians'!$BB$189</f>
        <v>42239</v>
      </c>
    </row>
    <row r="250" spans="1:8">
      <c r="A250" s="2" t="s">
        <v>48</v>
      </c>
      <c r="B250" s="20">
        <f>+'Summary Medians'!$R$206</f>
        <v>28823</v>
      </c>
      <c r="C250" s="20">
        <f>+'Summary Medians'!$X$206</f>
        <v>51926.5</v>
      </c>
      <c r="D250" s="20">
        <f>+'Summary Medians'!$AD$206</f>
        <v>52378.5</v>
      </c>
      <c r="E250" s="20">
        <f>+'Summary Medians'!$AJ$206</f>
        <v>32586.45</v>
      </c>
      <c r="F250" s="20">
        <f>+'Summary Medians'!$AP$206</f>
        <v>31182.2</v>
      </c>
      <c r="G250" s="20">
        <f>+'Summary Medians'!$AV$206</f>
        <v>45665.48</v>
      </c>
      <c r="H250" s="18">
        <f>+'Summary Medians'!$BB$206</f>
        <v>39410.5</v>
      </c>
    </row>
    <row r="251" spans="1:8">
      <c r="A251" s="2" t="s">
        <v>49</v>
      </c>
      <c r="B251" s="20">
        <f>+'Summary Medians'!$R$223</f>
        <v>46180</v>
      </c>
      <c r="C251" s="20">
        <f>+'Summary Medians'!$X$223</f>
        <v>71726</v>
      </c>
      <c r="D251" s="20">
        <f>+'Summary Medians'!$AD$223</f>
        <v>56982</v>
      </c>
      <c r="E251" s="20">
        <f>+'Summary Medians'!$AJ$223</f>
        <v>31058</v>
      </c>
      <c r="F251" s="20">
        <f>+'Summary Medians'!$AP$223</f>
        <v>0</v>
      </c>
      <c r="G251" s="20">
        <f>+'Summary Medians'!$AV$223</f>
        <v>0</v>
      </c>
      <c r="H251" s="18">
        <f>+'Summary Medians'!$BB$223</f>
        <v>0</v>
      </c>
    </row>
    <row r="252" spans="1:8" ht="15.75">
      <c r="A252" s="2"/>
      <c r="B252" s="155"/>
      <c r="C252" s="155"/>
      <c r="D252" s="155"/>
      <c r="E252" s="155"/>
      <c r="F252" s="155"/>
      <c r="G252" s="155"/>
      <c r="H252" s="139"/>
    </row>
    <row r="253" spans="1:8">
      <c r="A253" s="2" t="s">
        <v>50</v>
      </c>
      <c r="B253" s="20">
        <f>+'Summary Medians'!$R$240</f>
        <v>31586.5</v>
      </c>
      <c r="C253" s="20">
        <f>+'Summary Medians'!$X$240</f>
        <v>63815.5</v>
      </c>
      <c r="D253" s="20">
        <f>+'Summary Medians'!$AD$240</f>
        <v>69130</v>
      </c>
      <c r="E253" s="20">
        <f>+'Summary Medians'!$AJ$240</f>
        <v>37710</v>
      </c>
      <c r="F253" s="20">
        <f>+'Summary Medians'!$AP$240</f>
        <v>0</v>
      </c>
      <c r="G253" s="20">
        <f>+'Summary Medians'!$AV$240</f>
        <v>0</v>
      </c>
      <c r="H253" s="18">
        <f>+'Summary Medians'!$BB$240</f>
        <v>53300</v>
      </c>
    </row>
    <row r="254" spans="1:8">
      <c r="A254" s="6" t="s">
        <v>51</v>
      </c>
      <c r="B254" s="20">
        <f>+'Summary Medians'!$R$257</f>
        <v>29697.200000000001</v>
      </c>
      <c r="C254" s="20">
        <f>+'Summary Medians'!$X$257</f>
        <v>37098</v>
      </c>
      <c r="D254" s="20">
        <f>+'Summary Medians'!$AD$257</f>
        <v>39187.199999999997</v>
      </c>
      <c r="E254" s="20">
        <f>+'Summary Medians'!$AJ$257</f>
        <v>22427.599999999999</v>
      </c>
      <c r="F254" s="20">
        <f>+'Summary Medians'!$AP$257</f>
        <v>18567</v>
      </c>
      <c r="G254" s="20">
        <f>+'Summary Medians'!$AV$257</f>
        <v>41652</v>
      </c>
      <c r="H254" s="18">
        <f>+'Summary Medians'!$BB$257</f>
        <v>39151.199999999997</v>
      </c>
    </row>
    <row r="255" spans="1:8">
      <c r="A255" s="2" t="s">
        <v>76</v>
      </c>
      <c r="B255" s="20">
        <f>+'Summary Medians'!$R$274</f>
        <v>40737</v>
      </c>
      <c r="C255" s="20">
        <f>+'Summary Medians'!$X$274</f>
        <v>51876.5</v>
      </c>
      <c r="D255" s="20">
        <f>+'Summary Medians'!$AD$274</f>
        <v>70766</v>
      </c>
      <c r="E255" s="20">
        <f>+'Summary Medians'!$AJ$274</f>
        <v>38614</v>
      </c>
      <c r="F255" s="20">
        <f>+'Summary Medians'!$AP$274</f>
        <v>0</v>
      </c>
      <c r="G255" s="20">
        <f>+'Summary Medians'!$AV$274</f>
        <v>0</v>
      </c>
      <c r="H255" s="18">
        <f>+'Summary Medians'!$BB$274</f>
        <v>48556</v>
      </c>
    </row>
    <row r="256" spans="1:8">
      <c r="A256" s="8" t="s">
        <v>53</v>
      </c>
      <c r="B256" s="25">
        <f>+'Summary Medians'!$R$291</f>
        <v>34524</v>
      </c>
      <c r="C256" s="25">
        <f>+'Summary Medians'!$X$291</f>
        <v>51396</v>
      </c>
      <c r="D256" s="25">
        <f>+'Summary Medians'!$AD$291</f>
        <v>44892</v>
      </c>
      <c r="E256" s="25">
        <f>+'Summary Medians'!$AJ$291</f>
        <v>34153</v>
      </c>
      <c r="F256" s="25">
        <f>+'Summary Medians'!$AP$291</f>
        <v>0</v>
      </c>
      <c r="G256" s="25">
        <f>+'Summary Medians'!$AV$291</f>
        <v>51200</v>
      </c>
      <c r="H256" s="22">
        <f>+'Summary Medians'!$BB$291</f>
        <v>0</v>
      </c>
    </row>
    <row r="257" spans="1:8" ht="30.75" customHeight="1">
      <c r="A257" s="599" t="s">
        <v>68</v>
      </c>
      <c r="B257" s="599"/>
      <c r="C257" s="599"/>
      <c r="D257" s="599"/>
      <c r="E257" s="599"/>
      <c r="F257" s="599"/>
      <c r="G257" s="599"/>
      <c r="H257" s="599"/>
    </row>
    <row r="258" spans="1:8" ht="15.75">
      <c r="A258" s="155"/>
      <c r="B258" s="155"/>
      <c r="C258" s="155"/>
      <c r="D258" s="155"/>
      <c r="E258" s="155"/>
      <c r="F258" s="155"/>
      <c r="G258" s="155"/>
      <c r="H258" s="251" t="s">
        <v>1142</v>
      </c>
    </row>
  </sheetData>
  <mergeCells count="28">
    <mergeCell ref="A198:H198"/>
    <mergeCell ref="A199:H199"/>
    <mergeCell ref="A225:H225"/>
    <mergeCell ref="A257:H257"/>
    <mergeCell ref="A165:H165"/>
    <mergeCell ref="A166:H166"/>
    <mergeCell ref="A167:H167"/>
    <mergeCell ref="A193:H193"/>
    <mergeCell ref="A195:H195"/>
    <mergeCell ref="A197:H197"/>
    <mergeCell ref="A163:H163"/>
    <mergeCell ref="A96:H96"/>
    <mergeCell ref="A98:J98"/>
    <mergeCell ref="A100:J100"/>
    <mergeCell ref="A101:J101"/>
    <mergeCell ref="A102:J102"/>
    <mergeCell ref="A129:J129"/>
    <mergeCell ref="A131:H131"/>
    <mergeCell ref="A133:H133"/>
    <mergeCell ref="A134:H134"/>
    <mergeCell ref="A135:H135"/>
    <mergeCell ref="A161:H161"/>
    <mergeCell ref="A64:J64"/>
    <mergeCell ref="A31:H31"/>
    <mergeCell ref="A33:J33"/>
    <mergeCell ref="A35:J35"/>
    <mergeCell ref="A36:J36"/>
    <mergeCell ref="A37:J3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Normal="100" workbookViewId="0">
      <pane xSplit="2" ySplit="2" topLeftCell="AK148" activePane="bottomRight" state="frozen"/>
      <selection pane="topRight" activeCell="C1" sqref="C1"/>
      <selection pane="bottomLeft" activeCell="A3" sqref="A3"/>
      <selection pane="bottomRight" activeCell="L230" sqref="L230"/>
    </sheetView>
  </sheetViews>
  <sheetFormatPr defaultColWidth="9" defaultRowHeight="12.75"/>
  <cols>
    <col min="1" max="1" width="5" style="123" customWidth="1"/>
    <col min="2" max="2" width="20.77734375" style="145" customWidth="1"/>
    <col min="3" max="3" width="6.6640625" style="123" customWidth="1"/>
    <col min="4" max="4" width="6.21875" style="123" customWidth="1"/>
    <col min="5" max="5" width="7.77734375" style="172" customWidth="1"/>
    <col min="6" max="6" width="6.21875" style="123" customWidth="1"/>
    <col min="7" max="7" width="7.109375" style="123" customWidth="1"/>
    <col min="8" max="8" width="7.77734375" style="123" customWidth="1"/>
    <col min="9" max="10" width="6" style="123" customWidth="1"/>
    <col min="11" max="11" width="7" style="123" customWidth="1"/>
    <col min="12" max="13" width="6.21875" style="123" customWidth="1"/>
    <col min="14" max="14" width="8" style="123" customWidth="1"/>
    <col min="15" max="15" width="6.21875" style="123" customWidth="1"/>
    <col min="16" max="16" width="6.77734375" style="123" customWidth="1"/>
    <col min="17" max="17" width="8" style="123" customWidth="1"/>
    <col min="18" max="18" width="6.21875" style="123" customWidth="1"/>
    <col min="19" max="19" width="6" style="123" customWidth="1"/>
    <col min="20" max="20" width="8" style="123" customWidth="1"/>
    <col min="21" max="21" width="7" style="123" customWidth="1"/>
    <col min="22" max="22" width="6.44140625" style="123" customWidth="1"/>
    <col min="23" max="23" width="8.21875" style="123" customWidth="1"/>
    <col min="24" max="25" width="6.77734375" style="123" customWidth="1"/>
    <col min="26" max="26" width="8.21875" style="123" customWidth="1"/>
    <col min="27" max="28" width="6.44140625" style="123" customWidth="1"/>
    <col min="29" max="29" width="8.21875" style="123" customWidth="1"/>
    <col min="30" max="31" width="6.77734375" style="123" customWidth="1"/>
    <col min="32" max="32" width="8.21875" style="123" customWidth="1"/>
    <col min="33" max="34" width="6.44140625" style="123" customWidth="1"/>
    <col min="35" max="35" width="8.21875" style="123" customWidth="1"/>
    <col min="36" max="37" width="6.77734375" style="123" customWidth="1"/>
    <col min="38" max="38" width="8.21875" style="123" customWidth="1"/>
    <col min="39" max="40" width="6.44140625" style="123" customWidth="1"/>
    <col min="41" max="41" width="8.21875" style="123" customWidth="1"/>
    <col min="42" max="43" width="6.77734375" style="123" customWidth="1"/>
    <col min="44" max="44" width="8.21875" style="123" customWidth="1"/>
    <col min="45" max="45" width="6.44140625" style="123" customWidth="1"/>
    <col min="46" max="46" width="6.77734375" style="123" customWidth="1"/>
    <col min="47" max="47" width="8.109375" style="123" customWidth="1"/>
    <col min="48" max="48" width="6.21875" style="123" customWidth="1"/>
    <col min="49" max="49" width="6.77734375" style="123" customWidth="1"/>
    <col min="50" max="50" width="8.109375" style="123" customWidth="1"/>
    <col min="51" max="52" width="7.44140625" style="123" customWidth="1"/>
    <col min="53" max="53" width="8.109375" style="123" customWidth="1"/>
    <col min="54" max="55" width="7.44140625" style="123" bestFit="1" customWidth="1"/>
    <col min="56" max="56" width="8.109375" style="123" bestFit="1" customWidth="1"/>
    <col min="57" max="16384" width="9" style="123"/>
  </cols>
  <sheetData>
    <row r="1" spans="1:56" ht="25.5">
      <c r="A1" s="166" t="s">
        <v>57</v>
      </c>
      <c r="B1" s="167"/>
      <c r="C1" s="146" t="s">
        <v>90</v>
      </c>
      <c r="D1" s="121"/>
      <c r="E1" s="201"/>
      <c r="F1" s="146" t="s">
        <v>91</v>
      </c>
      <c r="G1" s="146"/>
      <c r="H1" s="146"/>
      <c r="I1" s="225" t="s">
        <v>92</v>
      </c>
      <c r="J1" s="146"/>
      <c r="K1" s="146"/>
      <c r="L1" s="225" t="s">
        <v>93</v>
      </c>
      <c r="M1" s="146"/>
      <c r="N1" s="122"/>
      <c r="O1" s="120" t="s">
        <v>94</v>
      </c>
      <c r="P1" s="121"/>
      <c r="Q1" s="122"/>
      <c r="R1" s="120" t="s">
        <v>95</v>
      </c>
      <c r="S1" s="121"/>
      <c r="T1" s="122"/>
      <c r="U1" s="120" t="s">
        <v>96</v>
      </c>
      <c r="V1" s="121"/>
      <c r="W1" s="122"/>
      <c r="X1" s="120" t="s">
        <v>97</v>
      </c>
      <c r="Y1" s="121"/>
      <c r="Z1" s="122"/>
      <c r="AA1" s="120" t="s">
        <v>98</v>
      </c>
      <c r="AB1" s="121"/>
      <c r="AC1" s="122"/>
      <c r="AD1" s="120" t="s">
        <v>99</v>
      </c>
      <c r="AE1" s="121"/>
      <c r="AF1" s="122"/>
      <c r="AG1" s="120" t="s">
        <v>86</v>
      </c>
      <c r="AH1" s="121"/>
      <c r="AI1" s="122"/>
      <c r="AJ1" s="120" t="s">
        <v>32</v>
      </c>
      <c r="AK1" s="121"/>
      <c r="AL1" s="122"/>
      <c r="AM1" s="120" t="s">
        <v>33</v>
      </c>
      <c r="AN1" s="121"/>
      <c r="AO1" s="122"/>
      <c r="AP1" s="120" t="s">
        <v>34</v>
      </c>
      <c r="AQ1" s="121"/>
      <c r="AR1" s="122"/>
      <c r="AS1" s="120" t="s">
        <v>84</v>
      </c>
      <c r="AT1" s="121"/>
      <c r="AU1" s="122"/>
      <c r="AV1" s="120" t="s">
        <v>83</v>
      </c>
      <c r="AW1" s="121"/>
      <c r="AX1" s="122"/>
      <c r="AY1" s="120" t="s">
        <v>82</v>
      </c>
      <c r="AZ1" s="121"/>
      <c r="BA1" s="122"/>
      <c r="BB1" s="120" t="s">
        <v>81</v>
      </c>
      <c r="BC1" s="121"/>
      <c r="BD1" s="122"/>
    </row>
    <row r="2" spans="1:56" s="126" customFormat="1" ht="25.5">
      <c r="A2" s="124" t="s">
        <v>131</v>
      </c>
      <c r="B2" s="193" t="s">
        <v>72</v>
      </c>
      <c r="C2" s="188" t="s">
        <v>87</v>
      </c>
      <c r="D2" s="125" t="s">
        <v>88</v>
      </c>
      <c r="E2" s="173" t="s">
        <v>89</v>
      </c>
      <c r="F2" s="188" t="s">
        <v>87</v>
      </c>
      <c r="G2" s="125" t="s">
        <v>88</v>
      </c>
      <c r="H2" s="151" t="s">
        <v>89</v>
      </c>
      <c r="I2" s="124" t="s">
        <v>87</v>
      </c>
      <c r="J2" s="188" t="s">
        <v>88</v>
      </c>
      <c r="K2" s="151" t="s">
        <v>89</v>
      </c>
      <c r="L2" s="226" t="s">
        <v>87</v>
      </c>
      <c r="M2" s="188" t="s">
        <v>88</v>
      </c>
      <c r="N2" s="150" t="s">
        <v>89</v>
      </c>
      <c r="O2" s="125" t="s">
        <v>87</v>
      </c>
      <c r="P2" s="125" t="s">
        <v>88</v>
      </c>
      <c r="Q2" s="150" t="s">
        <v>89</v>
      </c>
      <c r="R2" s="125" t="s">
        <v>87</v>
      </c>
      <c r="S2" s="125" t="s">
        <v>88</v>
      </c>
      <c r="T2" s="150" t="s">
        <v>89</v>
      </c>
      <c r="U2" s="125" t="s">
        <v>87</v>
      </c>
      <c r="V2" s="125" t="s">
        <v>88</v>
      </c>
      <c r="W2" s="150" t="s">
        <v>89</v>
      </c>
      <c r="X2" s="125" t="s">
        <v>87</v>
      </c>
      <c r="Y2" s="125" t="s">
        <v>88</v>
      </c>
      <c r="Z2" s="150" t="s">
        <v>89</v>
      </c>
      <c r="AA2" s="125" t="s">
        <v>87</v>
      </c>
      <c r="AB2" s="125" t="s">
        <v>88</v>
      </c>
      <c r="AC2" s="150" t="s">
        <v>89</v>
      </c>
      <c r="AD2" s="125" t="s">
        <v>87</v>
      </c>
      <c r="AE2" s="125" t="s">
        <v>88</v>
      </c>
      <c r="AF2" s="150" t="s">
        <v>89</v>
      </c>
      <c r="AG2" s="125" t="s">
        <v>87</v>
      </c>
      <c r="AH2" s="125" t="s">
        <v>88</v>
      </c>
      <c r="AI2" s="150" t="s">
        <v>89</v>
      </c>
      <c r="AJ2" s="125" t="s">
        <v>87</v>
      </c>
      <c r="AK2" s="125" t="s">
        <v>88</v>
      </c>
      <c r="AL2" s="150" t="s">
        <v>89</v>
      </c>
      <c r="AM2" s="125" t="s">
        <v>87</v>
      </c>
      <c r="AN2" s="125" t="s">
        <v>88</v>
      </c>
      <c r="AO2" s="150" t="s">
        <v>89</v>
      </c>
      <c r="AP2" s="125" t="s">
        <v>87</v>
      </c>
      <c r="AQ2" s="125" t="s">
        <v>88</v>
      </c>
      <c r="AR2" s="150" t="s">
        <v>89</v>
      </c>
      <c r="AS2" s="125" t="s">
        <v>87</v>
      </c>
      <c r="AT2" s="125" t="s">
        <v>88</v>
      </c>
      <c r="AU2" s="150" t="s">
        <v>89</v>
      </c>
      <c r="AV2" s="125" t="s">
        <v>87</v>
      </c>
      <c r="AW2" s="125" t="s">
        <v>88</v>
      </c>
      <c r="AX2" s="150" t="s">
        <v>89</v>
      </c>
      <c r="AY2" s="125" t="s">
        <v>87</v>
      </c>
      <c r="AZ2" s="125" t="s">
        <v>88</v>
      </c>
      <c r="BA2" s="150" t="s">
        <v>89</v>
      </c>
      <c r="BB2" s="125" t="s">
        <v>87</v>
      </c>
      <c r="BC2" s="125" t="s">
        <v>88</v>
      </c>
      <c r="BD2" s="150" t="s">
        <v>89</v>
      </c>
    </row>
    <row r="3" spans="1:56">
      <c r="A3" s="127" t="s">
        <v>80</v>
      </c>
      <c r="B3" s="145" t="s">
        <v>114</v>
      </c>
      <c r="C3" s="129">
        <v>9579</v>
      </c>
      <c r="D3" s="129">
        <v>9806</v>
      </c>
      <c r="E3" s="168">
        <f t="shared" ref="E3:E17" si="0">IF(C3&gt;0,(((D3-C3)/C3)*100),0)</f>
        <v>2.3697671990813238</v>
      </c>
      <c r="F3" s="129">
        <v>24378</v>
      </c>
      <c r="G3" s="129">
        <v>25044</v>
      </c>
      <c r="H3" s="148">
        <f t="shared" ref="H3:H18" si="1">IF(F3&gt;0,(((G3-F3)/F3)*100),0)</f>
        <v>2.7319714496677334</v>
      </c>
      <c r="I3" s="128">
        <v>10594</v>
      </c>
      <c r="J3" s="129">
        <v>11074</v>
      </c>
      <c r="K3" s="148">
        <f t="shared" ref="K3:K9" si="2">IF(I3&gt;0,(((J3-I3)/I3)*100),0)</f>
        <v>4.5308665282235223</v>
      </c>
      <c r="L3" s="128">
        <v>24664</v>
      </c>
      <c r="M3" s="129">
        <v>24896</v>
      </c>
      <c r="N3" s="130">
        <f t="shared" ref="N3:N9" si="3">IF(L3&gt;0,(((M3-L3)/L3)*100),0)</f>
        <v>0.94064223159260463</v>
      </c>
      <c r="O3" s="227"/>
      <c r="P3" s="228"/>
      <c r="Q3" s="229"/>
      <c r="R3" s="227"/>
      <c r="S3" s="228"/>
      <c r="T3" s="229"/>
      <c r="U3" s="227"/>
      <c r="V3" s="228"/>
      <c r="W3" s="229"/>
      <c r="X3" s="227"/>
      <c r="Y3" s="228"/>
      <c r="Z3" s="229"/>
      <c r="AA3" s="227"/>
      <c r="AB3" s="228"/>
      <c r="AC3" s="229"/>
      <c r="AD3" s="227"/>
      <c r="AE3" s="228"/>
      <c r="AF3" s="229"/>
      <c r="AG3" s="227"/>
      <c r="AH3" s="228"/>
      <c r="AI3" s="229"/>
      <c r="AJ3" s="227"/>
      <c r="AK3" s="228"/>
      <c r="AL3" s="229"/>
      <c r="AM3" s="227"/>
      <c r="AN3" s="228"/>
      <c r="AO3" s="229"/>
      <c r="AP3" s="227"/>
      <c r="AQ3" s="228"/>
      <c r="AR3" s="229"/>
      <c r="AS3" s="227"/>
      <c r="AT3" s="228"/>
      <c r="AU3" s="229"/>
      <c r="AV3" s="227"/>
      <c r="AW3" s="228"/>
      <c r="AX3" s="229"/>
      <c r="AY3" s="227"/>
      <c r="AZ3" s="228"/>
      <c r="BA3" s="229"/>
      <c r="BB3" s="227"/>
      <c r="BC3" s="228"/>
      <c r="BD3" s="229"/>
    </row>
    <row r="4" spans="1:56">
      <c r="A4" s="131"/>
      <c r="B4" s="145" t="s">
        <v>115</v>
      </c>
      <c r="C4" s="129">
        <v>7962.5</v>
      </c>
      <c r="D4" s="129">
        <v>8508.5</v>
      </c>
      <c r="E4" s="168">
        <f t="shared" si="0"/>
        <v>6.8571428571428577</v>
      </c>
      <c r="F4" s="129">
        <v>20836</v>
      </c>
      <c r="G4" s="129">
        <v>21364.5</v>
      </c>
      <c r="H4" s="148">
        <f t="shared" si="1"/>
        <v>2.5364753311576118</v>
      </c>
      <c r="I4" s="128">
        <v>8941</v>
      </c>
      <c r="J4" s="129">
        <v>9273.5</v>
      </c>
      <c r="K4" s="148">
        <f t="shared" si="2"/>
        <v>3.7188233978302203</v>
      </c>
      <c r="L4" s="128">
        <v>20690</v>
      </c>
      <c r="M4" s="129">
        <v>21836.5</v>
      </c>
      <c r="N4" s="130">
        <f t="shared" si="3"/>
        <v>5.5413243112614783</v>
      </c>
      <c r="O4" s="227"/>
      <c r="P4" s="228"/>
      <c r="Q4" s="229"/>
      <c r="R4" s="227"/>
      <c r="S4" s="228"/>
      <c r="T4" s="229"/>
      <c r="U4" s="227"/>
      <c r="V4" s="228"/>
      <c r="W4" s="229"/>
      <c r="X4" s="227"/>
      <c r="Y4" s="228"/>
      <c r="Z4" s="229"/>
      <c r="AA4" s="227"/>
      <c r="AB4" s="228"/>
      <c r="AC4" s="229"/>
      <c r="AD4" s="227"/>
      <c r="AE4" s="228"/>
      <c r="AF4" s="229"/>
      <c r="AG4" s="227"/>
      <c r="AH4" s="228"/>
      <c r="AI4" s="229"/>
      <c r="AJ4" s="227"/>
      <c r="AK4" s="228"/>
      <c r="AL4" s="229"/>
      <c r="AM4" s="227"/>
      <c r="AN4" s="228"/>
      <c r="AO4" s="229"/>
      <c r="AP4" s="227"/>
      <c r="AQ4" s="228"/>
      <c r="AR4" s="229"/>
      <c r="AS4" s="227"/>
      <c r="AT4" s="228"/>
      <c r="AU4" s="229"/>
      <c r="AV4" s="227"/>
      <c r="AW4" s="228"/>
      <c r="AX4" s="229"/>
      <c r="AY4" s="227"/>
      <c r="AZ4" s="228"/>
      <c r="BA4" s="229"/>
      <c r="BB4" s="227"/>
      <c r="BC4" s="228"/>
      <c r="BD4" s="229"/>
    </row>
    <row r="5" spans="1:56">
      <c r="A5" s="131"/>
      <c r="B5" s="145" t="s">
        <v>116</v>
      </c>
      <c r="C5" s="129">
        <v>7552</v>
      </c>
      <c r="D5" s="129">
        <v>7801</v>
      </c>
      <c r="E5" s="168">
        <f t="shared" si="0"/>
        <v>3.2971398305084749</v>
      </c>
      <c r="F5" s="129">
        <v>19113</v>
      </c>
      <c r="G5" s="129">
        <v>19894</v>
      </c>
      <c r="H5" s="148">
        <f t="shared" si="1"/>
        <v>4.0862240359964419</v>
      </c>
      <c r="I5" s="128">
        <v>8577.2000000000007</v>
      </c>
      <c r="J5" s="129">
        <v>8728</v>
      </c>
      <c r="K5" s="148">
        <f t="shared" si="2"/>
        <v>1.7581495126614659</v>
      </c>
      <c r="L5" s="128">
        <v>18566</v>
      </c>
      <c r="M5" s="129">
        <v>18960</v>
      </c>
      <c r="N5" s="130">
        <f t="shared" si="3"/>
        <v>2.122158784875579</v>
      </c>
      <c r="O5" s="227"/>
      <c r="P5" s="228"/>
      <c r="Q5" s="229"/>
      <c r="R5" s="227"/>
      <c r="S5" s="228"/>
      <c r="T5" s="229"/>
      <c r="U5" s="227"/>
      <c r="V5" s="228"/>
      <c r="W5" s="229"/>
      <c r="X5" s="227"/>
      <c r="Y5" s="228"/>
      <c r="Z5" s="229"/>
      <c r="AA5" s="227"/>
      <c r="AB5" s="228"/>
      <c r="AC5" s="229"/>
      <c r="AD5" s="227"/>
      <c r="AE5" s="228"/>
      <c r="AF5" s="229"/>
      <c r="AG5" s="227"/>
      <c r="AH5" s="228"/>
      <c r="AI5" s="229"/>
      <c r="AJ5" s="227"/>
      <c r="AK5" s="228"/>
      <c r="AL5" s="229"/>
      <c r="AM5" s="227"/>
      <c r="AN5" s="228"/>
      <c r="AO5" s="229"/>
      <c r="AP5" s="227"/>
      <c r="AQ5" s="228"/>
      <c r="AR5" s="229"/>
      <c r="AS5" s="227"/>
      <c r="AT5" s="228"/>
      <c r="AU5" s="229"/>
      <c r="AV5" s="227"/>
      <c r="AW5" s="228"/>
      <c r="AX5" s="229"/>
      <c r="AY5" s="227"/>
      <c r="AZ5" s="228"/>
      <c r="BA5" s="229"/>
      <c r="BB5" s="227"/>
      <c r="BC5" s="228"/>
      <c r="BD5" s="229"/>
    </row>
    <row r="6" spans="1:56">
      <c r="A6" s="131"/>
      <c r="B6" s="145" t="s">
        <v>117</v>
      </c>
      <c r="C6" s="129">
        <v>6837</v>
      </c>
      <c r="D6" s="129">
        <v>7178</v>
      </c>
      <c r="E6" s="168">
        <f t="shared" si="0"/>
        <v>4.9875676466286389</v>
      </c>
      <c r="F6" s="129">
        <v>17511</v>
      </c>
      <c r="G6" s="129">
        <v>18309</v>
      </c>
      <c r="H6" s="148">
        <f t="shared" si="1"/>
        <v>4.5571355148192563</v>
      </c>
      <c r="I6" s="128">
        <v>7297</v>
      </c>
      <c r="J6" s="129">
        <v>7495</v>
      </c>
      <c r="K6" s="148">
        <f t="shared" si="2"/>
        <v>2.7134438810470054</v>
      </c>
      <c r="L6" s="128">
        <v>17350</v>
      </c>
      <c r="M6" s="129">
        <v>18248</v>
      </c>
      <c r="N6" s="130">
        <f t="shared" si="3"/>
        <v>5.1757925072046111</v>
      </c>
      <c r="O6" s="227"/>
      <c r="P6" s="228"/>
      <c r="Q6" s="229"/>
      <c r="R6" s="227"/>
      <c r="S6" s="228"/>
      <c r="T6" s="229"/>
      <c r="U6" s="227"/>
      <c r="V6" s="228"/>
      <c r="W6" s="229"/>
      <c r="X6" s="227"/>
      <c r="Y6" s="228"/>
      <c r="Z6" s="229"/>
      <c r="AA6" s="227"/>
      <c r="AB6" s="228"/>
      <c r="AC6" s="229"/>
      <c r="AD6" s="227"/>
      <c r="AE6" s="228"/>
      <c r="AF6" s="229"/>
      <c r="AG6" s="227"/>
      <c r="AH6" s="228"/>
      <c r="AI6" s="229"/>
      <c r="AJ6" s="227"/>
      <c r="AK6" s="228"/>
      <c r="AL6" s="229"/>
      <c r="AM6" s="227"/>
      <c r="AN6" s="228"/>
      <c r="AO6" s="229"/>
      <c r="AP6" s="227"/>
      <c r="AQ6" s="228"/>
      <c r="AR6" s="229"/>
      <c r="AS6" s="227"/>
      <c r="AT6" s="228"/>
      <c r="AU6" s="229"/>
      <c r="AV6" s="227"/>
      <c r="AW6" s="228"/>
      <c r="AX6" s="229"/>
      <c r="AY6" s="227"/>
      <c r="AZ6" s="228"/>
      <c r="BA6" s="229"/>
      <c r="BB6" s="227"/>
      <c r="BC6" s="228"/>
      <c r="BD6" s="229"/>
    </row>
    <row r="7" spans="1:56">
      <c r="A7" s="131"/>
      <c r="B7" s="145" t="s">
        <v>118</v>
      </c>
      <c r="C7" s="129">
        <v>6306</v>
      </c>
      <c r="D7" s="129">
        <v>6616</v>
      </c>
      <c r="E7" s="168">
        <f t="shared" si="0"/>
        <v>4.9159530605772277</v>
      </c>
      <c r="F7" s="129">
        <v>15360</v>
      </c>
      <c r="G7" s="129">
        <v>16012</v>
      </c>
      <c r="H7" s="148">
        <f t="shared" si="1"/>
        <v>4.244791666666667</v>
      </c>
      <c r="I7" s="128">
        <v>6779.15</v>
      </c>
      <c r="J7" s="129">
        <v>7138.6</v>
      </c>
      <c r="K7" s="148">
        <f t="shared" si="2"/>
        <v>5.3022871598946875</v>
      </c>
      <c r="L7" s="128">
        <v>14831.8</v>
      </c>
      <c r="M7" s="129">
        <v>15735.9</v>
      </c>
      <c r="N7" s="130">
        <f t="shared" si="3"/>
        <v>6.0956862956620261</v>
      </c>
      <c r="O7" s="227"/>
      <c r="P7" s="228"/>
      <c r="Q7" s="229"/>
      <c r="R7" s="227"/>
      <c r="S7" s="228"/>
      <c r="T7" s="229"/>
      <c r="U7" s="227"/>
      <c r="V7" s="228"/>
      <c r="W7" s="229"/>
      <c r="X7" s="227"/>
      <c r="Y7" s="228"/>
      <c r="Z7" s="229"/>
      <c r="AA7" s="227"/>
      <c r="AB7" s="228"/>
      <c r="AC7" s="229"/>
      <c r="AD7" s="227"/>
      <c r="AE7" s="228"/>
      <c r="AF7" s="229"/>
      <c r="AG7" s="227"/>
      <c r="AH7" s="228"/>
      <c r="AI7" s="229"/>
      <c r="AJ7" s="227"/>
      <c r="AK7" s="228"/>
      <c r="AL7" s="229"/>
      <c r="AM7" s="227"/>
      <c r="AN7" s="228"/>
      <c r="AO7" s="229"/>
      <c r="AP7" s="227"/>
      <c r="AQ7" s="228"/>
      <c r="AR7" s="229"/>
      <c r="AS7" s="227"/>
      <c r="AT7" s="228"/>
      <c r="AU7" s="229"/>
      <c r="AV7" s="227"/>
      <c r="AW7" s="228"/>
      <c r="AX7" s="229"/>
      <c r="AY7" s="227"/>
      <c r="AZ7" s="228"/>
      <c r="BA7" s="229"/>
      <c r="BB7" s="227"/>
      <c r="BC7" s="228"/>
      <c r="BD7" s="229"/>
    </row>
    <row r="8" spans="1:56">
      <c r="A8" s="131"/>
      <c r="B8" s="145" t="s">
        <v>119</v>
      </c>
      <c r="C8" s="129">
        <v>6228</v>
      </c>
      <c r="D8" s="129">
        <v>6570</v>
      </c>
      <c r="E8" s="168">
        <f t="shared" si="0"/>
        <v>5.4913294797687859</v>
      </c>
      <c r="F8" s="129">
        <v>14948</v>
      </c>
      <c r="G8" s="129">
        <v>15888</v>
      </c>
      <c r="H8" s="148">
        <f t="shared" si="1"/>
        <v>6.2884666845062887</v>
      </c>
      <c r="I8" s="128">
        <v>6995.5</v>
      </c>
      <c r="J8" s="129">
        <v>7324</v>
      </c>
      <c r="K8" s="148">
        <f t="shared" si="2"/>
        <v>4.6958759202344362</v>
      </c>
      <c r="L8" s="128">
        <v>16407.7</v>
      </c>
      <c r="M8" s="129">
        <v>17491</v>
      </c>
      <c r="N8" s="130">
        <f t="shared" si="3"/>
        <v>6.6023879032405475</v>
      </c>
      <c r="O8" s="227"/>
      <c r="P8" s="228"/>
      <c r="Q8" s="229"/>
      <c r="R8" s="227"/>
      <c r="S8" s="228"/>
      <c r="T8" s="229"/>
      <c r="U8" s="227"/>
      <c r="V8" s="228"/>
      <c r="W8" s="229"/>
      <c r="X8" s="227"/>
      <c r="Y8" s="228"/>
      <c r="Z8" s="229"/>
      <c r="AA8" s="227"/>
      <c r="AB8" s="228"/>
      <c r="AC8" s="229"/>
      <c r="AD8" s="227"/>
      <c r="AE8" s="228"/>
      <c r="AF8" s="229"/>
      <c r="AG8" s="227"/>
      <c r="AH8" s="228"/>
      <c r="AI8" s="229"/>
      <c r="AJ8" s="227"/>
      <c r="AK8" s="228"/>
      <c r="AL8" s="229"/>
      <c r="AM8" s="227"/>
      <c r="AN8" s="228"/>
      <c r="AO8" s="229"/>
      <c r="AP8" s="227"/>
      <c r="AQ8" s="228"/>
      <c r="AR8" s="229"/>
      <c r="AS8" s="227"/>
      <c r="AT8" s="228"/>
      <c r="AU8" s="229"/>
      <c r="AV8" s="227"/>
      <c r="AW8" s="228"/>
      <c r="AX8" s="229"/>
      <c r="AY8" s="227"/>
      <c r="AZ8" s="228"/>
      <c r="BA8" s="229"/>
      <c r="BB8" s="227"/>
      <c r="BC8" s="228"/>
      <c r="BD8" s="229"/>
    </row>
    <row r="9" spans="1:56" s="203" customFormat="1" ht="19.5" customHeight="1">
      <c r="A9" s="202"/>
      <c r="B9" s="195" t="s">
        <v>79</v>
      </c>
      <c r="C9" s="147">
        <v>7299</v>
      </c>
      <c r="D9" s="147">
        <v>7632</v>
      </c>
      <c r="E9" s="169">
        <f t="shared" si="0"/>
        <v>4.562268803945746</v>
      </c>
      <c r="F9" s="147">
        <v>19004</v>
      </c>
      <c r="G9" s="147">
        <v>19818</v>
      </c>
      <c r="H9" s="149">
        <f t="shared" si="1"/>
        <v>4.2833087770995579</v>
      </c>
      <c r="I9" s="189">
        <v>8280.5999999999985</v>
      </c>
      <c r="J9" s="147">
        <v>8803</v>
      </c>
      <c r="K9" s="149">
        <f t="shared" si="2"/>
        <v>6.308721590222949</v>
      </c>
      <c r="L9" s="189">
        <v>18925</v>
      </c>
      <c r="M9" s="147">
        <v>19581</v>
      </c>
      <c r="N9" s="144">
        <f t="shared" si="3"/>
        <v>3.4663143989431968</v>
      </c>
      <c r="O9" s="230"/>
      <c r="P9" s="231"/>
      <c r="Q9" s="232"/>
      <c r="R9" s="230"/>
      <c r="S9" s="231"/>
      <c r="T9" s="232"/>
      <c r="U9" s="230"/>
      <c r="V9" s="231"/>
      <c r="W9" s="232"/>
      <c r="X9" s="230"/>
      <c r="Y9" s="231"/>
      <c r="Z9" s="232"/>
      <c r="AA9" s="230"/>
      <c r="AB9" s="231"/>
      <c r="AC9" s="232"/>
      <c r="AD9" s="230"/>
      <c r="AE9" s="231"/>
      <c r="AF9" s="232"/>
      <c r="AG9" s="230"/>
      <c r="AH9" s="231"/>
      <c r="AI9" s="232"/>
      <c r="AJ9" s="230"/>
      <c r="AK9" s="231"/>
      <c r="AL9" s="232"/>
      <c r="AM9" s="230"/>
      <c r="AN9" s="231"/>
      <c r="AO9" s="232"/>
      <c r="AP9" s="230"/>
      <c r="AQ9" s="231"/>
      <c r="AR9" s="232"/>
      <c r="AS9" s="230"/>
      <c r="AT9" s="231"/>
      <c r="AU9" s="232"/>
      <c r="AV9" s="230"/>
      <c r="AW9" s="231"/>
      <c r="AX9" s="232"/>
      <c r="AY9" s="230"/>
      <c r="AZ9" s="231"/>
      <c r="BA9" s="232"/>
      <c r="BB9" s="230"/>
      <c r="BC9" s="231"/>
      <c r="BD9" s="232"/>
    </row>
    <row r="10" spans="1:56">
      <c r="A10" s="131"/>
      <c r="B10" s="145" t="s">
        <v>120</v>
      </c>
      <c r="C10" s="129">
        <v>3135.9</v>
      </c>
      <c r="D10" s="129">
        <v>3163.2</v>
      </c>
      <c r="E10" s="168">
        <f t="shared" si="0"/>
        <v>0.87056347460058436</v>
      </c>
      <c r="F10" s="129">
        <v>11571.45</v>
      </c>
      <c r="G10" s="129">
        <v>11607.6</v>
      </c>
      <c r="H10" s="148">
        <f t="shared" si="1"/>
        <v>0.31240682887623966</v>
      </c>
      <c r="I10" s="128"/>
      <c r="J10" s="129"/>
      <c r="K10" s="148"/>
      <c r="L10" s="128"/>
      <c r="M10" s="129"/>
      <c r="N10" s="130"/>
      <c r="O10" s="227"/>
      <c r="P10" s="228"/>
      <c r="Q10" s="229"/>
      <c r="R10" s="227"/>
      <c r="S10" s="228"/>
      <c r="T10" s="229"/>
      <c r="U10" s="227"/>
      <c r="V10" s="228"/>
      <c r="W10" s="229"/>
      <c r="X10" s="227"/>
      <c r="Y10" s="228"/>
      <c r="Z10" s="229"/>
      <c r="AA10" s="227"/>
      <c r="AB10" s="228"/>
      <c r="AC10" s="229"/>
      <c r="AD10" s="227"/>
      <c r="AE10" s="228"/>
      <c r="AF10" s="229"/>
      <c r="AG10" s="227"/>
      <c r="AH10" s="228"/>
      <c r="AI10" s="229"/>
      <c r="AJ10" s="227"/>
      <c r="AK10" s="228"/>
      <c r="AL10" s="229"/>
      <c r="AM10" s="227"/>
      <c r="AN10" s="228"/>
      <c r="AO10" s="229"/>
      <c r="AP10" s="227"/>
      <c r="AQ10" s="228"/>
      <c r="AR10" s="229"/>
      <c r="AS10" s="227"/>
      <c r="AT10" s="228"/>
      <c r="AU10" s="229"/>
      <c r="AV10" s="227"/>
      <c r="AW10" s="228"/>
      <c r="AX10" s="229"/>
      <c r="AY10" s="227"/>
      <c r="AZ10" s="228"/>
      <c r="BA10" s="229"/>
      <c r="BB10" s="227"/>
      <c r="BC10" s="228"/>
      <c r="BD10" s="229"/>
    </row>
    <row r="11" spans="1:56">
      <c r="A11" s="131"/>
      <c r="B11" s="145" t="s">
        <v>121</v>
      </c>
      <c r="C11" s="129">
        <v>3120</v>
      </c>
      <c r="D11" s="129">
        <v>3208</v>
      </c>
      <c r="E11" s="168">
        <f t="shared" si="0"/>
        <v>2.8205128205128207</v>
      </c>
      <c r="F11" s="129">
        <v>7771.44</v>
      </c>
      <c r="G11" s="129">
        <v>8448</v>
      </c>
      <c r="H11" s="587">
        <f t="shared" si="1"/>
        <v>8.7057224915845755</v>
      </c>
      <c r="I11" s="128"/>
      <c r="J11" s="129"/>
      <c r="K11" s="148"/>
      <c r="L11" s="128"/>
      <c r="M11" s="129"/>
      <c r="N11" s="130"/>
      <c r="O11" s="227"/>
      <c r="P11" s="228"/>
      <c r="Q11" s="229"/>
      <c r="R11" s="227"/>
      <c r="S11" s="228"/>
      <c r="T11" s="229"/>
      <c r="U11" s="227"/>
      <c r="V11" s="228"/>
      <c r="W11" s="229"/>
      <c r="X11" s="227"/>
      <c r="Y11" s="228"/>
      <c r="Z11" s="229"/>
      <c r="AA11" s="227"/>
      <c r="AB11" s="228"/>
      <c r="AC11" s="229"/>
      <c r="AD11" s="227"/>
      <c r="AE11" s="228"/>
      <c r="AF11" s="229"/>
      <c r="AG11" s="227"/>
      <c r="AH11" s="228"/>
      <c r="AI11" s="229"/>
      <c r="AJ11" s="227"/>
      <c r="AK11" s="228"/>
      <c r="AL11" s="229"/>
      <c r="AM11" s="227"/>
      <c r="AN11" s="228"/>
      <c r="AO11" s="229"/>
      <c r="AP11" s="227"/>
      <c r="AQ11" s="228"/>
      <c r="AR11" s="229"/>
      <c r="AS11" s="227"/>
      <c r="AT11" s="228"/>
      <c r="AU11" s="229"/>
      <c r="AV11" s="227"/>
      <c r="AW11" s="228"/>
      <c r="AX11" s="229"/>
      <c r="AY11" s="227"/>
      <c r="AZ11" s="228"/>
      <c r="BA11" s="229"/>
      <c r="BB11" s="227"/>
      <c r="BC11" s="228"/>
      <c r="BD11" s="229"/>
    </row>
    <row r="12" spans="1:56">
      <c r="A12" s="131"/>
      <c r="B12" s="145" t="s">
        <v>122</v>
      </c>
      <c r="C12" s="129">
        <v>3577.8</v>
      </c>
      <c r="D12" s="129">
        <v>3759</v>
      </c>
      <c r="E12" s="168">
        <f t="shared" si="0"/>
        <v>5.0645648163675947</v>
      </c>
      <c r="F12" s="129">
        <v>8522</v>
      </c>
      <c r="G12" s="129">
        <v>8499</v>
      </c>
      <c r="H12" s="148">
        <f t="shared" si="1"/>
        <v>-0.26988969725416567</v>
      </c>
      <c r="I12" s="128"/>
      <c r="J12" s="129"/>
      <c r="K12" s="148"/>
      <c r="L12" s="128"/>
      <c r="M12" s="129"/>
      <c r="N12" s="130"/>
      <c r="O12" s="227"/>
      <c r="P12" s="228"/>
      <c r="Q12" s="229"/>
      <c r="R12" s="227"/>
      <c r="S12" s="228"/>
      <c r="T12" s="229"/>
      <c r="U12" s="227"/>
      <c r="V12" s="228"/>
      <c r="W12" s="229"/>
      <c r="X12" s="227"/>
      <c r="Y12" s="228"/>
      <c r="Z12" s="229"/>
      <c r="AA12" s="227"/>
      <c r="AB12" s="228"/>
      <c r="AC12" s="229"/>
      <c r="AD12" s="227"/>
      <c r="AE12" s="228"/>
      <c r="AF12" s="229"/>
      <c r="AG12" s="227"/>
      <c r="AH12" s="228"/>
      <c r="AI12" s="229"/>
      <c r="AJ12" s="227"/>
      <c r="AK12" s="228"/>
      <c r="AL12" s="229"/>
      <c r="AM12" s="227"/>
      <c r="AN12" s="228"/>
      <c r="AO12" s="229"/>
      <c r="AP12" s="227"/>
      <c r="AQ12" s="228"/>
      <c r="AR12" s="229"/>
      <c r="AS12" s="227"/>
      <c r="AT12" s="228"/>
      <c r="AU12" s="229"/>
      <c r="AV12" s="227"/>
      <c r="AW12" s="228"/>
      <c r="AX12" s="229"/>
      <c r="AY12" s="227"/>
      <c r="AZ12" s="228"/>
      <c r="BA12" s="229"/>
      <c r="BB12" s="227"/>
      <c r="BC12" s="228"/>
      <c r="BD12" s="229"/>
    </row>
    <row r="13" spans="1:56">
      <c r="A13" s="131"/>
      <c r="B13" s="145" t="s">
        <v>58</v>
      </c>
      <c r="C13" s="129">
        <v>3148.5</v>
      </c>
      <c r="D13" s="129">
        <v>3276.6</v>
      </c>
      <c r="E13" s="168">
        <f t="shared" si="0"/>
        <v>4.0686040971891346</v>
      </c>
      <c r="F13" s="129">
        <v>7710</v>
      </c>
      <c r="G13" s="129">
        <v>7770</v>
      </c>
      <c r="H13" s="148">
        <f t="shared" si="1"/>
        <v>0.77821011673151752</v>
      </c>
      <c r="I13" s="128"/>
      <c r="J13" s="129"/>
      <c r="K13" s="148"/>
      <c r="L13" s="128"/>
      <c r="M13" s="129"/>
      <c r="N13" s="130"/>
      <c r="O13" s="227"/>
      <c r="P13" s="228"/>
      <c r="Q13" s="229"/>
      <c r="R13" s="227"/>
      <c r="S13" s="228"/>
      <c r="T13" s="229"/>
      <c r="U13" s="227"/>
      <c r="V13" s="228"/>
      <c r="W13" s="229"/>
      <c r="X13" s="227"/>
      <c r="Y13" s="228"/>
      <c r="Z13" s="229"/>
      <c r="AA13" s="227"/>
      <c r="AB13" s="228"/>
      <c r="AC13" s="229"/>
      <c r="AD13" s="227"/>
      <c r="AE13" s="228"/>
      <c r="AF13" s="229"/>
      <c r="AG13" s="227"/>
      <c r="AH13" s="228"/>
      <c r="AI13" s="229"/>
      <c r="AJ13" s="227"/>
      <c r="AK13" s="228"/>
      <c r="AL13" s="229"/>
      <c r="AM13" s="227"/>
      <c r="AN13" s="228"/>
      <c r="AO13" s="229"/>
      <c r="AP13" s="227"/>
      <c r="AQ13" s="228"/>
      <c r="AR13" s="229"/>
      <c r="AS13" s="227"/>
      <c r="AT13" s="228"/>
      <c r="AU13" s="229"/>
      <c r="AV13" s="227"/>
      <c r="AW13" s="228"/>
      <c r="AX13" s="229"/>
      <c r="AY13" s="227"/>
      <c r="AZ13" s="228"/>
      <c r="BA13" s="229"/>
      <c r="BB13" s="227"/>
      <c r="BC13" s="228"/>
      <c r="BD13" s="229"/>
    </row>
    <row r="14" spans="1:56" s="203" customFormat="1" ht="20.25" customHeight="1">
      <c r="A14" s="202"/>
      <c r="B14" s="195" t="s">
        <v>128</v>
      </c>
      <c r="C14" s="147">
        <v>3239.5</v>
      </c>
      <c r="D14" s="147">
        <v>3346.65</v>
      </c>
      <c r="E14" s="169">
        <f t="shared" si="0"/>
        <v>3.3076091989504586</v>
      </c>
      <c r="F14" s="147">
        <v>8504.5</v>
      </c>
      <c r="G14" s="147">
        <v>8509.5</v>
      </c>
      <c r="H14" s="149">
        <f t="shared" si="1"/>
        <v>5.879240402140043E-2</v>
      </c>
      <c r="I14" s="189"/>
      <c r="J14" s="147"/>
      <c r="K14" s="149"/>
      <c r="L14" s="189"/>
      <c r="M14" s="147"/>
      <c r="N14" s="144"/>
      <c r="O14" s="230"/>
      <c r="P14" s="231"/>
      <c r="Q14" s="232"/>
      <c r="R14" s="230"/>
      <c r="S14" s="231"/>
      <c r="T14" s="232"/>
      <c r="U14" s="230"/>
      <c r="V14" s="231"/>
      <c r="W14" s="232"/>
      <c r="X14" s="230"/>
      <c r="Y14" s="231"/>
      <c r="Z14" s="232"/>
      <c r="AA14" s="230"/>
      <c r="AB14" s="231"/>
      <c r="AC14" s="232"/>
      <c r="AD14" s="230"/>
      <c r="AE14" s="231"/>
      <c r="AF14" s="232"/>
      <c r="AG14" s="230"/>
      <c r="AH14" s="231"/>
      <c r="AI14" s="232"/>
      <c r="AJ14" s="230"/>
      <c r="AK14" s="231"/>
      <c r="AL14" s="232"/>
      <c r="AM14" s="230"/>
      <c r="AN14" s="231"/>
      <c r="AO14" s="232"/>
      <c r="AP14" s="230"/>
      <c r="AQ14" s="231"/>
      <c r="AR14" s="232"/>
      <c r="AS14" s="230"/>
      <c r="AT14" s="231"/>
      <c r="AU14" s="232"/>
      <c r="AV14" s="230"/>
      <c r="AW14" s="231"/>
      <c r="AX14" s="232"/>
      <c r="AY14" s="230"/>
      <c r="AZ14" s="231"/>
      <c r="BA14" s="232"/>
      <c r="BB14" s="230"/>
      <c r="BC14" s="231"/>
      <c r="BD14" s="232"/>
    </row>
    <row r="15" spans="1:56">
      <c r="A15" s="131"/>
      <c r="B15" s="145" t="s">
        <v>59</v>
      </c>
      <c r="C15" s="129">
        <v>3238</v>
      </c>
      <c r="D15" s="129">
        <v>3258</v>
      </c>
      <c r="E15" s="168">
        <f t="shared" si="0"/>
        <v>0.61766522544780722</v>
      </c>
      <c r="F15" s="129">
        <v>5944</v>
      </c>
      <c r="G15" s="129">
        <v>5938</v>
      </c>
      <c r="H15" s="148">
        <f t="shared" si="1"/>
        <v>-0.1009421265141319</v>
      </c>
      <c r="I15" s="128"/>
      <c r="J15" s="129"/>
      <c r="K15" s="148"/>
      <c r="L15" s="128"/>
      <c r="M15" s="129"/>
      <c r="N15" s="130"/>
      <c r="O15" s="227"/>
      <c r="P15" s="228"/>
      <c r="Q15" s="229"/>
      <c r="R15" s="227"/>
      <c r="S15" s="228"/>
      <c r="T15" s="229"/>
      <c r="U15" s="227"/>
      <c r="V15" s="228"/>
      <c r="W15" s="229"/>
      <c r="X15" s="227"/>
      <c r="Y15" s="228"/>
      <c r="Z15" s="229"/>
      <c r="AA15" s="227"/>
      <c r="AB15" s="228"/>
      <c r="AC15" s="229"/>
      <c r="AD15" s="227"/>
      <c r="AE15" s="228"/>
      <c r="AF15" s="229"/>
      <c r="AG15" s="227"/>
      <c r="AH15" s="228"/>
      <c r="AI15" s="229"/>
      <c r="AJ15" s="227"/>
      <c r="AK15" s="228"/>
      <c r="AL15" s="229"/>
      <c r="AM15" s="227"/>
      <c r="AN15" s="228"/>
      <c r="AO15" s="229"/>
      <c r="AP15" s="227"/>
      <c r="AQ15" s="228"/>
      <c r="AR15" s="229"/>
      <c r="AS15" s="227"/>
      <c r="AT15" s="228"/>
      <c r="AU15" s="229"/>
      <c r="AV15" s="227"/>
      <c r="AW15" s="228"/>
      <c r="AX15" s="229"/>
      <c r="AY15" s="227"/>
      <c r="AZ15" s="228"/>
      <c r="BA15" s="229"/>
      <c r="BB15" s="227"/>
      <c r="BC15" s="228"/>
      <c r="BD15" s="229"/>
    </row>
    <row r="16" spans="1:56">
      <c r="A16" s="131"/>
      <c r="B16" s="145" t="s">
        <v>111</v>
      </c>
      <c r="C16" s="129">
        <v>2250</v>
      </c>
      <c r="D16" s="129">
        <v>2350</v>
      </c>
      <c r="E16" s="168">
        <f t="shared" si="0"/>
        <v>4.4444444444444446</v>
      </c>
      <c r="F16" s="129">
        <v>3150</v>
      </c>
      <c r="G16" s="129">
        <v>3175</v>
      </c>
      <c r="H16" s="148">
        <f t="shared" si="1"/>
        <v>0.79365079365079361</v>
      </c>
      <c r="I16" s="128"/>
      <c r="J16" s="129"/>
      <c r="K16" s="148"/>
      <c r="L16" s="128"/>
      <c r="M16" s="129"/>
      <c r="N16" s="130"/>
      <c r="O16" s="227"/>
      <c r="P16" s="228"/>
      <c r="Q16" s="229"/>
      <c r="R16" s="227"/>
      <c r="S16" s="228"/>
      <c r="T16" s="229"/>
      <c r="U16" s="227"/>
      <c r="V16" s="228"/>
      <c r="W16" s="229"/>
      <c r="X16" s="227"/>
      <c r="Y16" s="228"/>
      <c r="Z16" s="229"/>
      <c r="AA16" s="227"/>
      <c r="AB16" s="228"/>
      <c r="AC16" s="229"/>
      <c r="AD16" s="227"/>
      <c r="AE16" s="228"/>
      <c r="AF16" s="229"/>
      <c r="AG16" s="227"/>
      <c r="AH16" s="228"/>
      <c r="AI16" s="229"/>
      <c r="AJ16" s="227"/>
      <c r="AK16" s="228"/>
      <c r="AL16" s="229"/>
      <c r="AM16" s="227"/>
      <c r="AN16" s="228"/>
      <c r="AO16" s="229"/>
      <c r="AP16" s="227"/>
      <c r="AQ16" s="228"/>
      <c r="AR16" s="229"/>
      <c r="AS16" s="227"/>
      <c r="AT16" s="228"/>
      <c r="AU16" s="229"/>
      <c r="AV16" s="227"/>
      <c r="AW16" s="228"/>
      <c r="AX16" s="229"/>
      <c r="AY16" s="227"/>
      <c r="AZ16" s="228"/>
      <c r="BA16" s="229"/>
      <c r="BB16" s="227"/>
      <c r="BC16" s="228"/>
      <c r="BD16" s="229"/>
    </row>
    <row r="17" spans="1:56">
      <c r="A17" s="131"/>
      <c r="B17" s="145" t="s">
        <v>112</v>
      </c>
      <c r="C17" s="129">
        <v>4115</v>
      </c>
      <c r="D17" s="129">
        <v>3777.5</v>
      </c>
      <c r="E17" s="589">
        <f t="shared" si="0"/>
        <v>-8.2017010935601462</v>
      </c>
      <c r="F17" s="129"/>
      <c r="G17" s="129"/>
      <c r="H17" s="148">
        <f t="shared" si="1"/>
        <v>0</v>
      </c>
      <c r="I17" s="128"/>
      <c r="J17" s="129"/>
      <c r="K17" s="148"/>
      <c r="L17" s="128"/>
      <c r="M17" s="129"/>
      <c r="N17" s="130"/>
      <c r="O17" s="227"/>
      <c r="P17" s="228"/>
      <c r="Q17" s="229"/>
      <c r="R17" s="227"/>
      <c r="S17" s="228"/>
      <c r="T17" s="229"/>
      <c r="U17" s="227"/>
      <c r="V17" s="228"/>
      <c r="W17" s="229"/>
      <c r="X17" s="227"/>
      <c r="Y17" s="228"/>
      <c r="Z17" s="229"/>
      <c r="AA17" s="227"/>
      <c r="AB17" s="228"/>
      <c r="AC17" s="229"/>
      <c r="AD17" s="227"/>
      <c r="AE17" s="228"/>
      <c r="AF17" s="229"/>
      <c r="AG17" s="227"/>
      <c r="AH17" s="228"/>
      <c r="AI17" s="229"/>
      <c r="AJ17" s="227"/>
      <c r="AK17" s="228"/>
      <c r="AL17" s="229"/>
      <c r="AM17" s="227"/>
      <c r="AN17" s="228"/>
      <c r="AO17" s="229"/>
      <c r="AP17" s="227"/>
      <c r="AQ17" s="228"/>
      <c r="AR17" s="229"/>
      <c r="AS17" s="227"/>
      <c r="AT17" s="228"/>
      <c r="AU17" s="229"/>
      <c r="AV17" s="227"/>
      <c r="AW17" s="228"/>
      <c r="AX17" s="229"/>
      <c r="AY17" s="227"/>
      <c r="AZ17" s="228"/>
      <c r="BA17" s="229"/>
      <c r="BB17" s="227"/>
      <c r="BC17" s="228"/>
      <c r="BD17" s="229"/>
    </row>
    <row r="18" spans="1:56" s="203" customFormat="1" ht="21.75" customHeight="1">
      <c r="A18" s="202"/>
      <c r="B18" s="195" t="s">
        <v>109</v>
      </c>
      <c r="C18" s="147">
        <v>3204</v>
      </c>
      <c r="D18" s="147">
        <v>3294</v>
      </c>
      <c r="E18" s="169">
        <f>IF(C18&gt;0,(((D18-C18)/C18)*100),0)</f>
        <v>2.8089887640449436</v>
      </c>
      <c r="F18" s="147">
        <v>4510</v>
      </c>
      <c r="G18" s="147">
        <v>5142.5</v>
      </c>
      <c r="H18" s="588">
        <f t="shared" si="1"/>
        <v>14.02439024390244</v>
      </c>
      <c r="I18" s="189"/>
      <c r="J18" s="147"/>
      <c r="K18" s="149"/>
      <c r="L18" s="189"/>
      <c r="M18" s="147"/>
      <c r="N18" s="144"/>
      <c r="O18" s="230"/>
      <c r="P18" s="231"/>
      <c r="Q18" s="232"/>
      <c r="R18" s="230"/>
      <c r="S18" s="231"/>
      <c r="T18" s="232"/>
      <c r="U18" s="230"/>
      <c r="V18" s="231"/>
      <c r="W18" s="232"/>
      <c r="X18" s="230"/>
      <c r="Y18" s="231"/>
      <c r="Z18" s="232"/>
      <c r="AA18" s="230"/>
      <c r="AB18" s="231"/>
      <c r="AC18" s="232"/>
      <c r="AD18" s="230"/>
      <c r="AE18" s="231"/>
      <c r="AF18" s="232"/>
      <c r="AG18" s="230"/>
      <c r="AH18" s="231"/>
      <c r="AI18" s="232"/>
      <c r="AJ18" s="230"/>
      <c r="AK18" s="231"/>
      <c r="AL18" s="232"/>
      <c r="AM18" s="230"/>
      <c r="AN18" s="231"/>
      <c r="AO18" s="232"/>
      <c r="AP18" s="230"/>
      <c r="AQ18" s="231"/>
      <c r="AR18" s="232"/>
      <c r="AS18" s="230"/>
      <c r="AT18" s="231"/>
      <c r="AU18" s="232"/>
      <c r="AV18" s="230"/>
      <c r="AW18" s="231"/>
      <c r="AX18" s="232"/>
      <c r="AY18" s="230"/>
      <c r="AZ18" s="231"/>
      <c r="BA18" s="232"/>
      <c r="BB18" s="230"/>
      <c r="BC18" s="231"/>
      <c r="BD18" s="232"/>
    </row>
    <row r="19" spans="1:56">
      <c r="A19" s="134"/>
      <c r="B19" s="197" t="s">
        <v>60</v>
      </c>
      <c r="C19" s="191"/>
      <c r="D19" s="135"/>
      <c r="E19" s="170"/>
      <c r="F19" s="191"/>
      <c r="G19" s="135"/>
      <c r="H19" s="187"/>
      <c r="I19" s="190"/>
      <c r="J19" s="135"/>
      <c r="K19" s="187"/>
      <c r="L19" s="190"/>
      <c r="M19" s="135"/>
      <c r="N19" s="187"/>
      <c r="O19" s="190">
        <v>18398</v>
      </c>
      <c r="P19" s="135">
        <v>19256</v>
      </c>
      <c r="Q19" s="136">
        <f t="shared" ref="Q19" si="4">IF(O19&gt;0,(((P19-O19)/O19)*100),0)</f>
        <v>4.6635503859115124</v>
      </c>
      <c r="R19" s="190">
        <v>34524</v>
      </c>
      <c r="S19" s="135">
        <v>36342</v>
      </c>
      <c r="T19" s="136">
        <f t="shared" ref="T19" si="5">IF(R19&gt;0,(((S19-R19)/R19)*100),0)</f>
        <v>5.2659019812304484</v>
      </c>
      <c r="U19" s="190">
        <v>28038</v>
      </c>
      <c r="V19" s="135">
        <v>28908</v>
      </c>
      <c r="W19" s="136">
        <f t="shared" ref="W19" si="6">IF(U19&gt;0,(((V19-U19)/U19)*100),0)</f>
        <v>3.1029317355018189</v>
      </c>
      <c r="X19" s="190">
        <v>55137</v>
      </c>
      <c r="Y19" s="135">
        <v>56683</v>
      </c>
      <c r="Z19" s="136">
        <f t="shared" ref="Z19" si="7">IF(X19&gt;0,(((Y19-X19)/X19)*100),0)</f>
        <v>2.8039247692112372</v>
      </c>
      <c r="AA19" s="190">
        <v>30099</v>
      </c>
      <c r="AB19" s="135">
        <v>31627</v>
      </c>
      <c r="AC19" s="136">
        <f t="shared" ref="AC19" si="8">IF(AA19&gt;0,(((AB19-AA19)/AA19)*100),0)</f>
        <v>5.0765806172962558</v>
      </c>
      <c r="AD19" s="190">
        <v>56796.5</v>
      </c>
      <c r="AE19" s="135">
        <v>59014</v>
      </c>
      <c r="AF19" s="136">
        <f t="shared" ref="AF19" si="9">IF(AD19&gt;0,(((AE19-AD19)/AD19)*100),0)</f>
        <v>3.90428987701707</v>
      </c>
      <c r="AG19" s="190">
        <v>19973</v>
      </c>
      <c r="AH19" s="135">
        <v>20984</v>
      </c>
      <c r="AI19" s="136">
        <f t="shared" ref="AI19" si="10">IF(AG19&gt;0,(((AH19-AG19)/AG19)*100),0)</f>
        <v>5.0618334751915084</v>
      </c>
      <c r="AJ19" s="190">
        <v>37646</v>
      </c>
      <c r="AK19" s="135">
        <v>38506</v>
      </c>
      <c r="AL19" s="136">
        <f t="shared" ref="AL19" si="11">IF(AJ19&gt;0,(((AK19-AJ19)/AJ19)*100),0)</f>
        <v>2.2844392498539019</v>
      </c>
      <c r="AM19" s="190">
        <v>16077.2</v>
      </c>
      <c r="AN19" s="135">
        <v>16887.2</v>
      </c>
      <c r="AO19" s="136">
        <f t="shared" ref="AO19" si="12">IF(AM19&gt;0,(((AN19-AM19)/AM19)*100),0)</f>
        <v>5.0381907297290569</v>
      </c>
      <c r="AP19" s="190">
        <v>31182.2</v>
      </c>
      <c r="AQ19" s="135">
        <v>32747.200000000001</v>
      </c>
      <c r="AR19" s="136">
        <f t="shared" ref="AR19" si="13">IF(AP19&gt;0,(((AQ19-AP19)/AP19)*100),0)</f>
        <v>5.0188889815343369</v>
      </c>
      <c r="AS19" s="190">
        <v>22826.399999999998</v>
      </c>
      <c r="AT19" s="135">
        <v>22826.399999999998</v>
      </c>
      <c r="AU19" s="136">
        <f t="shared" ref="AU19" si="14">IF(AS19&gt;0,(((AT19-AS19)/AS19)*100),0)</f>
        <v>0</v>
      </c>
      <c r="AV19" s="190">
        <v>45665.48</v>
      </c>
      <c r="AW19" s="135">
        <v>45665.48</v>
      </c>
      <c r="AX19" s="136">
        <f t="shared" ref="AX19" si="15">IF(AV19&gt;0,(((AW19-AV19)/AV19)*100),0)</f>
        <v>0</v>
      </c>
      <c r="AY19" s="190">
        <v>20962.5</v>
      </c>
      <c r="AZ19" s="135">
        <v>19617.3</v>
      </c>
      <c r="BA19" s="593">
        <f t="shared" ref="BA19" si="16">IF(AY19&gt;0,(((AZ19-AY19)/AY19)*100),0)</f>
        <v>-6.4171735241502716</v>
      </c>
      <c r="BB19" s="190">
        <v>45365.5</v>
      </c>
      <c r="BC19" s="135">
        <v>46394.5</v>
      </c>
      <c r="BD19" s="136">
        <f t="shared" ref="BD19" si="17">IF(BB19&gt;0,(((BC19-BB19)/BB19)*100),0)</f>
        <v>2.268243488994941</v>
      </c>
    </row>
    <row r="20" spans="1:56">
      <c r="A20" s="127" t="s">
        <v>130</v>
      </c>
      <c r="B20" s="194" t="s">
        <v>114</v>
      </c>
      <c r="C20" s="129">
        <v>10013</v>
      </c>
      <c r="D20" s="129">
        <v>10297</v>
      </c>
      <c r="E20" s="168">
        <f t="shared" ref="E20:E35" si="18">IF(C20&gt;0,(((D20-C20)/C20)*100),0)</f>
        <v>2.8363127933686205</v>
      </c>
      <c r="F20" s="129">
        <v>26167</v>
      </c>
      <c r="G20" s="129">
        <v>26995</v>
      </c>
      <c r="H20" s="148">
        <f t="shared" ref="H20:H35" si="19">IF(F20&gt;0,(((G20-F20)/F20)*100),0)</f>
        <v>3.1642909007528566</v>
      </c>
      <c r="I20" s="128">
        <v>10010</v>
      </c>
      <c r="J20" s="129">
        <v>10294</v>
      </c>
      <c r="K20" s="148">
        <f t="shared" ref="K20:K26" si="20">IF(I20&gt;0,(((J20-I20)/I20)*100),0)</f>
        <v>2.8371628371628375</v>
      </c>
      <c r="L20" s="128">
        <v>26158</v>
      </c>
      <c r="M20" s="129">
        <v>26986</v>
      </c>
      <c r="N20" s="130">
        <f t="shared" ref="N20:N26" si="21">IF(L20&gt;0,(((M20-L20)/L20)*100),0)</f>
        <v>3.165379616178607</v>
      </c>
      <c r="O20" s="227"/>
      <c r="P20" s="228"/>
      <c r="Q20" s="229"/>
      <c r="R20" s="227"/>
      <c r="S20" s="228"/>
      <c r="T20" s="229"/>
      <c r="U20" s="227"/>
      <c r="V20" s="228"/>
      <c r="W20" s="229"/>
      <c r="X20" s="227"/>
      <c r="Y20" s="228"/>
      <c r="Z20" s="229"/>
      <c r="AA20" s="227"/>
      <c r="AB20" s="228"/>
      <c r="AC20" s="229"/>
      <c r="AD20" s="227"/>
      <c r="AE20" s="228"/>
      <c r="AF20" s="229"/>
      <c r="AG20" s="227"/>
      <c r="AH20" s="228"/>
      <c r="AI20" s="229"/>
      <c r="AJ20" s="227"/>
      <c r="AK20" s="228"/>
      <c r="AL20" s="229"/>
      <c r="AM20" s="227"/>
      <c r="AN20" s="228"/>
      <c r="AO20" s="229"/>
      <c r="AP20" s="227"/>
      <c r="AQ20" s="228"/>
      <c r="AR20" s="229"/>
      <c r="AS20" s="227"/>
      <c r="AT20" s="228"/>
      <c r="AU20" s="229"/>
      <c r="AV20" s="227"/>
      <c r="AW20" s="228"/>
      <c r="AX20" s="229"/>
      <c r="AY20" s="227"/>
      <c r="AZ20" s="228"/>
      <c r="BA20" s="229"/>
      <c r="BB20" s="227"/>
      <c r="BC20" s="228"/>
      <c r="BD20" s="229"/>
    </row>
    <row r="21" spans="1:56">
      <c r="A21" s="131"/>
      <c r="B21" s="145" t="s">
        <v>115</v>
      </c>
      <c r="C21" s="129">
        <v>9219</v>
      </c>
      <c r="D21" s="129">
        <v>9362</v>
      </c>
      <c r="E21" s="168">
        <f t="shared" si="18"/>
        <v>1.5511443757457424</v>
      </c>
      <c r="F21" s="129">
        <v>21226</v>
      </c>
      <c r="G21" s="129">
        <v>21289</v>
      </c>
      <c r="H21" s="148">
        <f t="shared" si="19"/>
        <v>0.29680580420239328</v>
      </c>
      <c r="I21" s="128">
        <v>9245</v>
      </c>
      <c r="J21" s="129">
        <v>9593</v>
      </c>
      <c r="K21" s="148">
        <f t="shared" si="20"/>
        <v>3.7641968631692806</v>
      </c>
      <c r="L21" s="128">
        <v>21259</v>
      </c>
      <c r="M21" s="129">
        <v>21712</v>
      </c>
      <c r="N21" s="130">
        <f t="shared" si="21"/>
        <v>2.1308622230584695</v>
      </c>
      <c r="O21" s="227"/>
      <c r="P21" s="228"/>
      <c r="Q21" s="229"/>
      <c r="R21" s="227"/>
      <c r="S21" s="228"/>
      <c r="T21" s="229"/>
      <c r="U21" s="227"/>
      <c r="V21" s="228"/>
      <c r="W21" s="229"/>
      <c r="X21" s="227"/>
      <c r="Y21" s="228"/>
      <c r="Z21" s="229"/>
      <c r="AA21" s="227"/>
      <c r="AB21" s="228"/>
      <c r="AC21" s="229"/>
      <c r="AD21" s="227"/>
      <c r="AE21" s="228"/>
      <c r="AF21" s="229"/>
      <c r="AG21" s="227"/>
      <c r="AH21" s="228"/>
      <c r="AI21" s="229"/>
      <c r="AJ21" s="227"/>
      <c r="AK21" s="228"/>
      <c r="AL21" s="229"/>
      <c r="AM21" s="227"/>
      <c r="AN21" s="228"/>
      <c r="AO21" s="229"/>
      <c r="AP21" s="227"/>
      <c r="AQ21" s="228"/>
      <c r="AR21" s="229"/>
      <c r="AS21" s="227"/>
      <c r="AT21" s="228"/>
      <c r="AU21" s="229"/>
      <c r="AV21" s="227"/>
      <c r="AW21" s="228"/>
      <c r="AX21" s="229"/>
      <c r="AY21" s="227"/>
      <c r="AZ21" s="228"/>
      <c r="BA21" s="229"/>
      <c r="BB21" s="227"/>
      <c r="BC21" s="228"/>
      <c r="BD21" s="229"/>
    </row>
    <row r="22" spans="1:56">
      <c r="A22" s="131"/>
      <c r="B22" s="145" t="s">
        <v>116</v>
      </c>
      <c r="C22" s="129">
        <v>8943</v>
      </c>
      <c r="D22" s="129">
        <v>9333</v>
      </c>
      <c r="E22" s="168">
        <f t="shared" si="18"/>
        <v>4.3609527004360951</v>
      </c>
      <c r="F22" s="129">
        <v>17250</v>
      </c>
      <c r="G22" s="129">
        <v>17940</v>
      </c>
      <c r="H22" s="148">
        <f t="shared" si="19"/>
        <v>4</v>
      </c>
      <c r="I22" s="128">
        <v>9542</v>
      </c>
      <c r="J22" s="129">
        <v>10022</v>
      </c>
      <c r="K22" s="148">
        <f t="shared" si="20"/>
        <v>5.0303919513728781</v>
      </c>
      <c r="L22" s="128">
        <v>18566</v>
      </c>
      <c r="M22" s="129">
        <v>19526</v>
      </c>
      <c r="N22" s="130">
        <f t="shared" si="21"/>
        <v>5.1707422169557251</v>
      </c>
      <c r="O22" s="227"/>
      <c r="P22" s="228"/>
      <c r="Q22" s="229"/>
      <c r="R22" s="227"/>
      <c r="S22" s="228"/>
      <c r="T22" s="229"/>
      <c r="U22" s="227"/>
      <c r="V22" s="228"/>
      <c r="W22" s="229"/>
      <c r="X22" s="227"/>
      <c r="Y22" s="228"/>
      <c r="Z22" s="229"/>
      <c r="AA22" s="227"/>
      <c r="AB22" s="228"/>
      <c r="AC22" s="229"/>
      <c r="AD22" s="227"/>
      <c r="AE22" s="228"/>
      <c r="AF22" s="229"/>
      <c r="AG22" s="227"/>
      <c r="AH22" s="228"/>
      <c r="AI22" s="229"/>
      <c r="AJ22" s="227"/>
      <c r="AK22" s="228"/>
      <c r="AL22" s="229"/>
      <c r="AM22" s="227"/>
      <c r="AN22" s="228"/>
      <c r="AO22" s="229"/>
      <c r="AP22" s="227"/>
      <c r="AQ22" s="228"/>
      <c r="AR22" s="229"/>
      <c r="AS22" s="227"/>
      <c r="AT22" s="228"/>
      <c r="AU22" s="229"/>
      <c r="AV22" s="227"/>
      <c r="AW22" s="228"/>
      <c r="AX22" s="229"/>
      <c r="AY22" s="227"/>
      <c r="AZ22" s="228"/>
      <c r="BA22" s="229"/>
      <c r="BB22" s="227"/>
      <c r="BC22" s="228"/>
      <c r="BD22" s="229"/>
    </row>
    <row r="23" spans="1:56">
      <c r="A23" s="131"/>
      <c r="B23" s="145" t="s">
        <v>117</v>
      </c>
      <c r="C23" s="129">
        <v>9073</v>
      </c>
      <c r="D23" s="129">
        <v>9350</v>
      </c>
      <c r="E23" s="168">
        <f t="shared" si="18"/>
        <v>3.0530144384437343</v>
      </c>
      <c r="F23" s="129">
        <v>16393</v>
      </c>
      <c r="G23" s="129">
        <v>18149</v>
      </c>
      <c r="H23" s="587">
        <f t="shared" si="19"/>
        <v>10.711889221008967</v>
      </c>
      <c r="I23" s="128">
        <v>9002</v>
      </c>
      <c r="J23" s="129">
        <v>9218</v>
      </c>
      <c r="K23" s="148">
        <f t="shared" si="20"/>
        <v>2.3994667851588538</v>
      </c>
      <c r="L23" s="128">
        <v>18248</v>
      </c>
      <c r="M23" s="129">
        <v>18248</v>
      </c>
      <c r="N23" s="130">
        <f t="shared" si="21"/>
        <v>0</v>
      </c>
      <c r="O23" s="227"/>
      <c r="P23" s="228"/>
      <c r="Q23" s="229"/>
      <c r="R23" s="227"/>
      <c r="S23" s="228"/>
      <c r="T23" s="229"/>
      <c r="U23" s="227"/>
      <c r="V23" s="228"/>
      <c r="W23" s="229"/>
      <c r="X23" s="227"/>
      <c r="Y23" s="228"/>
      <c r="Z23" s="229"/>
      <c r="AA23" s="227"/>
      <c r="AB23" s="228"/>
      <c r="AC23" s="229"/>
      <c r="AD23" s="227"/>
      <c r="AE23" s="228"/>
      <c r="AF23" s="229"/>
      <c r="AG23" s="227"/>
      <c r="AH23" s="228"/>
      <c r="AI23" s="229"/>
      <c r="AJ23" s="227"/>
      <c r="AK23" s="228"/>
      <c r="AL23" s="229"/>
      <c r="AM23" s="227"/>
      <c r="AN23" s="228"/>
      <c r="AO23" s="229"/>
      <c r="AP23" s="227"/>
      <c r="AQ23" s="228"/>
      <c r="AR23" s="229"/>
      <c r="AS23" s="227"/>
      <c r="AT23" s="228"/>
      <c r="AU23" s="229"/>
      <c r="AV23" s="227"/>
      <c r="AW23" s="228"/>
      <c r="AX23" s="229"/>
      <c r="AY23" s="227"/>
      <c r="AZ23" s="228"/>
      <c r="BA23" s="229"/>
      <c r="BB23" s="227"/>
      <c r="BC23" s="228"/>
      <c r="BD23" s="229"/>
    </row>
    <row r="24" spans="1:56">
      <c r="A24" s="131"/>
      <c r="B24" s="145" t="s">
        <v>118</v>
      </c>
      <c r="C24" s="129">
        <v>9339</v>
      </c>
      <c r="D24" s="129">
        <v>10072</v>
      </c>
      <c r="E24" s="168">
        <f t="shared" si="18"/>
        <v>7.8488060820216292</v>
      </c>
      <c r="F24" s="129">
        <v>18053</v>
      </c>
      <c r="G24" s="129">
        <v>19329</v>
      </c>
      <c r="H24" s="148">
        <f t="shared" si="19"/>
        <v>7.0680773278679441</v>
      </c>
      <c r="I24" s="128">
        <v>8754</v>
      </c>
      <c r="J24" s="129">
        <v>9378</v>
      </c>
      <c r="K24" s="148">
        <f t="shared" si="20"/>
        <v>7.1281699794379723</v>
      </c>
      <c r="L24" s="128">
        <v>17370</v>
      </c>
      <c r="M24" s="129">
        <v>18498</v>
      </c>
      <c r="N24" s="130">
        <f t="shared" si="21"/>
        <v>6.4939550949913647</v>
      </c>
      <c r="O24" s="227"/>
      <c r="P24" s="228"/>
      <c r="Q24" s="229"/>
      <c r="R24" s="227"/>
      <c r="S24" s="228"/>
      <c r="T24" s="229"/>
      <c r="U24" s="227"/>
      <c r="V24" s="228"/>
      <c r="W24" s="229"/>
      <c r="X24" s="227"/>
      <c r="Y24" s="228"/>
      <c r="Z24" s="229"/>
      <c r="AA24" s="227"/>
      <c r="AB24" s="228"/>
      <c r="AC24" s="229"/>
      <c r="AD24" s="227"/>
      <c r="AE24" s="228"/>
      <c r="AF24" s="229"/>
      <c r="AG24" s="227"/>
      <c r="AH24" s="228"/>
      <c r="AI24" s="229"/>
      <c r="AJ24" s="227"/>
      <c r="AK24" s="228"/>
      <c r="AL24" s="229"/>
      <c r="AM24" s="227"/>
      <c r="AN24" s="228"/>
      <c r="AO24" s="229"/>
      <c r="AP24" s="227"/>
      <c r="AQ24" s="228"/>
      <c r="AR24" s="229"/>
      <c r="AS24" s="227"/>
      <c r="AT24" s="228"/>
      <c r="AU24" s="229"/>
      <c r="AV24" s="227"/>
      <c r="AW24" s="228"/>
      <c r="AX24" s="229"/>
      <c r="AY24" s="227"/>
      <c r="AZ24" s="228"/>
      <c r="BA24" s="229"/>
      <c r="BB24" s="227"/>
      <c r="BC24" s="228"/>
      <c r="BD24" s="229"/>
    </row>
    <row r="25" spans="1:56">
      <c r="A25" s="131"/>
      <c r="B25" s="145" t="s">
        <v>119</v>
      </c>
      <c r="C25" s="129">
        <v>6120</v>
      </c>
      <c r="D25" s="129">
        <v>6270</v>
      </c>
      <c r="E25" s="168">
        <f t="shared" si="18"/>
        <v>2.4509803921568629</v>
      </c>
      <c r="F25" s="129">
        <v>11490</v>
      </c>
      <c r="G25" s="129">
        <v>11790</v>
      </c>
      <c r="H25" s="148">
        <f t="shared" si="19"/>
        <v>2.610966057441253</v>
      </c>
      <c r="I25" s="128"/>
      <c r="J25" s="129"/>
      <c r="K25" s="148">
        <f t="shared" si="20"/>
        <v>0</v>
      </c>
      <c r="L25" s="128"/>
      <c r="M25" s="129"/>
      <c r="N25" s="130">
        <f t="shared" si="21"/>
        <v>0</v>
      </c>
      <c r="O25" s="227"/>
      <c r="P25" s="228"/>
      <c r="Q25" s="229"/>
      <c r="R25" s="227"/>
      <c r="S25" s="228"/>
      <c r="T25" s="229"/>
      <c r="U25" s="227"/>
      <c r="V25" s="228"/>
      <c r="W25" s="229"/>
      <c r="X25" s="227"/>
      <c r="Y25" s="228"/>
      <c r="Z25" s="229"/>
      <c r="AA25" s="227"/>
      <c r="AB25" s="228"/>
      <c r="AC25" s="229"/>
      <c r="AD25" s="227"/>
      <c r="AE25" s="228"/>
      <c r="AF25" s="229"/>
      <c r="AG25" s="227"/>
      <c r="AH25" s="228"/>
      <c r="AI25" s="229"/>
      <c r="AJ25" s="227"/>
      <c r="AK25" s="228"/>
      <c r="AL25" s="229"/>
      <c r="AM25" s="227"/>
      <c r="AN25" s="228"/>
      <c r="AO25" s="229"/>
      <c r="AP25" s="227"/>
      <c r="AQ25" s="228"/>
      <c r="AR25" s="229"/>
      <c r="AS25" s="227"/>
      <c r="AT25" s="228"/>
      <c r="AU25" s="229"/>
      <c r="AV25" s="227"/>
      <c r="AW25" s="228"/>
      <c r="AX25" s="229"/>
      <c r="AY25" s="227"/>
      <c r="AZ25" s="228"/>
      <c r="BA25" s="229"/>
      <c r="BB25" s="227"/>
      <c r="BC25" s="228"/>
      <c r="BD25" s="229"/>
    </row>
    <row r="26" spans="1:56" s="203" customFormat="1" ht="19.5" customHeight="1">
      <c r="A26" s="202"/>
      <c r="B26" s="195" t="s">
        <v>79</v>
      </c>
      <c r="C26" s="147">
        <v>9088</v>
      </c>
      <c r="D26" s="147">
        <v>9358</v>
      </c>
      <c r="E26" s="169">
        <f t="shared" si="18"/>
        <v>2.970950704225352</v>
      </c>
      <c r="F26" s="147">
        <v>17435</v>
      </c>
      <c r="G26" s="147">
        <v>18395</v>
      </c>
      <c r="H26" s="149">
        <f t="shared" si="19"/>
        <v>5.5061657585316892</v>
      </c>
      <c r="I26" s="189">
        <v>9310</v>
      </c>
      <c r="J26" s="147">
        <v>9638</v>
      </c>
      <c r="K26" s="149">
        <f t="shared" si="20"/>
        <v>3.5230934479054778</v>
      </c>
      <c r="L26" s="189">
        <v>18576</v>
      </c>
      <c r="M26" s="147">
        <v>19970</v>
      </c>
      <c r="N26" s="144">
        <f t="shared" si="21"/>
        <v>7.5043066322136092</v>
      </c>
      <c r="O26" s="230"/>
      <c r="P26" s="231"/>
      <c r="Q26" s="232"/>
      <c r="R26" s="230"/>
      <c r="S26" s="231"/>
      <c r="T26" s="232"/>
      <c r="U26" s="230"/>
      <c r="V26" s="231"/>
      <c r="W26" s="232"/>
      <c r="X26" s="230"/>
      <c r="Y26" s="231"/>
      <c r="Z26" s="232"/>
      <c r="AA26" s="230"/>
      <c r="AB26" s="231"/>
      <c r="AC26" s="232"/>
      <c r="AD26" s="230"/>
      <c r="AE26" s="231"/>
      <c r="AF26" s="232"/>
      <c r="AG26" s="230"/>
      <c r="AH26" s="231"/>
      <c r="AI26" s="232"/>
      <c r="AJ26" s="230"/>
      <c r="AK26" s="231"/>
      <c r="AL26" s="232"/>
      <c r="AM26" s="230"/>
      <c r="AN26" s="231"/>
      <c r="AO26" s="232"/>
      <c r="AP26" s="230"/>
      <c r="AQ26" s="231"/>
      <c r="AR26" s="232"/>
      <c r="AS26" s="230"/>
      <c r="AT26" s="231"/>
      <c r="AU26" s="232"/>
      <c r="AV26" s="230"/>
      <c r="AW26" s="231"/>
      <c r="AX26" s="232"/>
      <c r="AY26" s="230"/>
      <c r="AZ26" s="231"/>
      <c r="BA26" s="232"/>
      <c r="BB26" s="230"/>
      <c r="BC26" s="231"/>
      <c r="BD26" s="232"/>
    </row>
    <row r="27" spans="1:56">
      <c r="A27" s="131"/>
      <c r="B27" s="145" t="s">
        <v>120</v>
      </c>
      <c r="C27" s="129"/>
      <c r="D27" s="129"/>
      <c r="E27" s="168">
        <f t="shared" si="18"/>
        <v>0</v>
      </c>
      <c r="F27" s="129"/>
      <c r="G27" s="129"/>
      <c r="H27" s="148">
        <f t="shared" si="19"/>
        <v>0</v>
      </c>
      <c r="I27" s="128"/>
      <c r="J27" s="129"/>
      <c r="K27" s="148"/>
      <c r="L27" s="128"/>
      <c r="M27" s="129"/>
      <c r="N27" s="130"/>
      <c r="O27" s="227"/>
      <c r="P27" s="228"/>
      <c r="Q27" s="229"/>
      <c r="R27" s="227"/>
      <c r="S27" s="228"/>
      <c r="T27" s="229"/>
      <c r="U27" s="227"/>
      <c r="V27" s="228"/>
      <c r="W27" s="229"/>
      <c r="X27" s="227"/>
      <c r="Y27" s="228"/>
      <c r="Z27" s="229"/>
      <c r="AA27" s="227"/>
      <c r="AB27" s="228"/>
      <c r="AC27" s="229"/>
      <c r="AD27" s="227"/>
      <c r="AE27" s="228"/>
      <c r="AF27" s="229"/>
      <c r="AG27" s="227"/>
      <c r="AH27" s="228"/>
      <c r="AI27" s="229"/>
      <c r="AJ27" s="227"/>
      <c r="AK27" s="228"/>
      <c r="AL27" s="229"/>
      <c r="AM27" s="227"/>
      <c r="AN27" s="228"/>
      <c r="AO27" s="229"/>
      <c r="AP27" s="227"/>
      <c r="AQ27" s="228"/>
      <c r="AR27" s="229"/>
      <c r="AS27" s="227"/>
      <c r="AT27" s="228"/>
      <c r="AU27" s="229"/>
      <c r="AV27" s="227"/>
      <c r="AW27" s="228"/>
      <c r="AX27" s="229"/>
      <c r="AY27" s="227"/>
      <c r="AZ27" s="228"/>
      <c r="BA27" s="229"/>
      <c r="BB27" s="227"/>
      <c r="BC27" s="228"/>
      <c r="BD27" s="229"/>
    </row>
    <row r="28" spans="1:56">
      <c r="A28" s="131"/>
      <c r="B28" s="145" t="s">
        <v>121</v>
      </c>
      <c r="C28" s="129">
        <v>4290</v>
      </c>
      <c r="D28" s="129">
        <v>4350</v>
      </c>
      <c r="E28" s="168">
        <f t="shared" si="18"/>
        <v>1.3986013986013985</v>
      </c>
      <c r="F28" s="129">
        <v>7680</v>
      </c>
      <c r="G28" s="129">
        <v>7800</v>
      </c>
      <c r="H28" s="148">
        <f t="shared" si="19"/>
        <v>1.5625</v>
      </c>
      <c r="I28" s="128"/>
      <c r="J28" s="129"/>
      <c r="K28" s="148"/>
      <c r="L28" s="128"/>
      <c r="M28" s="129"/>
      <c r="N28" s="130"/>
      <c r="O28" s="227"/>
      <c r="P28" s="228"/>
      <c r="Q28" s="229"/>
      <c r="R28" s="227"/>
      <c r="S28" s="228"/>
      <c r="T28" s="229"/>
      <c r="U28" s="227"/>
      <c r="V28" s="228"/>
      <c r="W28" s="229"/>
      <c r="X28" s="227"/>
      <c r="Y28" s="228"/>
      <c r="Z28" s="229"/>
      <c r="AA28" s="227"/>
      <c r="AB28" s="228"/>
      <c r="AC28" s="229"/>
      <c r="AD28" s="227"/>
      <c r="AE28" s="228"/>
      <c r="AF28" s="229"/>
      <c r="AG28" s="227"/>
      <c r="AH28" s="228"/>
      <c r="AI28" s="229"/>
      <c r="AJ28" s="227"/>
      <c r="AK28" s="228"/>
      <c r="AL28" s="229"/>
      <c r="AM28" s="227"/>
      <c r="AN28" s="228"/>
      <c r="AO28" s="229"/>
      <c r="AP28" s="227"/>
      <c r="AQ28" s="228"/>
      <c r="AR28" s="229"/>
      <c r="AS28" s="227"/>
      <c r="AT28" s="228"/>
      <c r="AU28" s="229"/>
      <c r="AV28" s="227"/>
      <c r="AW28" s="228"/>
      <c r="AX28" s="229"/>
      <c r="AY28" s="227"/>
      <c r="AZ28" s="228"/>
      <c r="BA28" s="229"/>
      <c r="BB28" s="227"/>
      <c r="BC28" s="228"/>
      <c r="BD28" s="229"/>
    </row>
    <row r="29" spans="1:56">
      <c r="A29" s="131"/>
      <c r="B29" s="145" t="s">
        <v>122</v>
      </c>
      <c r="C29" s="129">
        <v>4260</v>
      </c>
      <c r="D29" s="129">
        <v>4320</v>
      </c>
      <c r="E29" s="168">
        <f t="shared" si="18"/>
        <v>1.4084507042253522</v>
      </c>
      <c r="F29" s="129">
        <v>7650</v>
      </c>
      <c r="G29" s="129">
        <v>7760</v>
      </c>
      <c r="H29" s="148">
        <f t="shared" si="19"/>
        <v>1.4379084967320261</v>
      </c>
      <c r="I29" s="128"/>
      <c r="J29" s="129"/>
      <c r="K29" s="148"/>
      <c r="L29" s="128"/>
      <c r="M29" s="129"/>
      <c r="N29" s="130"/>
      <c r="O29" s="227"/>
      <c r="P29" s="228"/>
      <c r="Q29" s="229"/>
      <c r="R29" s="227"/>
      <c r="S29" s="228"/>
      <c r="T29" s="229"/>
      <c r="U29" s="227"/>
      <c r="V29" s="228"/>
      <c r="W29" s="229"/>
      <c r="X29" s="227"/>
      <c r="Y29" s="228"/>
      <c r="Z29" s="229"/>
      <c r="AA29" s="227"/>
      <c r="AB29" s="228"/>
      <c r="AC29" s="229"/>
      <c r="AD29" s="227"/>
      <c r="AE29" s="228"/>
      <c r="AF29" s="229"/>
      <c r="AG29" s="227"/>
      <c r="AH29" s="228"/>
      <c r="AI29" s="229"/>
      <c r="AJ29" s="227"/>
      <c r="AK29" s="228"/>
      <c r="AL29" s="229"/>
      <c r="AM29" s="227"/>
      <c r="AN29" s="228"/>
      <c r="AO29" s="229"/>
      <c r="AP29" s="227"/>
      <c r="AQ29" s="228"/>
      <c r="AR29" s="229"/>
      <c r="AS29" s="227"/>
      <c r="AT29" s="228"/>
      <c r="AU29" s="229"/>
      <c r="AV29" s="227"/>
      <c r="AW29" s="228"/>
      <c r="AX29" s="229"/>
      <c r="AY29" s="227"/>
      <c r="AZ29" s="228"/>
      <c r="BA29" s="229"/>
      <c r="BB29" s="227"/>
      <c r="BC29" s="228"/>
      <c r="BD29" s="229"/>
    </row>
    <row r="30" spans="1:56">
      <c r="A30" s="131"/>
      <c r="B30" s="145" t="s">
        <v>58</v>
      </c>
      <c r="C30" s="129">
        <v>4260</v>
      </c>
      <c r="D30" s="129">
        <v>4320</v>
      </c>
      <c r="E30" s="168">
        <f t="shared" si="18"/>
        <v>1.4084507042253522</v>
      </c>
      <c r="F30" s="129">
        <v>7650</v>
      </c>
      <c r="G30" s="129">
        <v>7770</v>
      </c>
      <c r="H30" s="148">
        <f t="shared" si="19"/>
        <v>1.5686274509803921</v>
      </c>
      <c r="I30" s="128"/>
      <c r="J30" s="129"/>
      <c r="K30" s="148"/>
      <c r="L30" s="128"/>
      <c r="M30" s="129"/>
      <c r="N30" s="130"/>
      <c r="O30" s="227"/>
      <c r="P30" s="228"/>
      <c r="Q30" s="229"/>
      <c r="R30" s="227"/>
      <c r="S30" s="228"/>
      <c r="T30" s="229"/>
      <c r="U30" s="227"/>
      <c r="V30" s="228"/>
      <c r="W30" s="229"/>
      <c r="X30" s="227"/>
      <c r="Y30" s="228"/>
      <c r="Z30" s="229"/>
      <c r="AA30" s="227"/>
      <c r="AB30" s="228"/>
      <c r="AC30" s="229"/>
      <c r="AD30" s="227"/>
      <c r="AE30" s="228"/>
      <c r="AF30" s="229"/>
      <c r="AG30" s="227"/>
      <c r="AH30" s="228"/>
      <c r="AI30" s="229"/>
      <c r="AJ30" s="227"/>
      <c r="AK30" s="228"/>
      <c r="AL30" s="229"/>
      <c r="AM30" s="227"/>
      <c r="AN30" s="228"/>
      <c r="AO30" s="229"/>
      <c r="AP30" s="227"/>
      <c r="AQ30" s="228"/>
      <c r="AR30" s="229"/>
      <c r="AS30" s="227"/>
      <c r="AT30" s="228"/>
      <c r="AU30" s="229"/>
      <c r="AV30" s="227"/>
      <c r="AW30" s="228"/>
      <c r="AX30" s="229"/>
      <c r="AY30" s="227"/>
      <c r="AZ30" s="228"/>
      <c r="BA30" s="229"/>
      <c r="BB30" s="227"/>
      <c r="BC30" s="228"/>
      <c r="BD30" s="229"/>
    </row>
    <row r="31" spans="1:56" s="133" customFormat="1" ht="20.25" customHeight="1">
      <c r="A31" s="132"/>
      <c r="B31" s="195" t="s">
        <v>128</v>
      </c>
      <c r="C31" s="147">
        <v>4260</v>
      </c>
      <c r="D31" s="147">
        <v>4320</v>
      </c>
      <c r="E31" s="169">
        <f t="shared" si="18"/>
        <v>1.4084507042253522</v>
      </c>
      <c r="F31" s="147">
        <v>7650</v>
      </c>
      <c r="G31" s="147">
        <v>7770</v>
      </c>
      <c r="H31" s="149">
        <f t="shared" si="19"/>
        <v>1.5686274509803921</v>
      </c>
      <c r="I31" s="189"/>
      <c r="J31" s="147"/>
      <c r="K31" s="149"/>
      <c r="L31" s="189"/>
      <c r="M31" s="147"/>
      <c r="N31" s="144"/>
      <c r="O31" s="230"/>
      <c r="P31" s="231"/>
      <c r="Q31" s="232"/>
      <c r="R31" s="230"/>
      <c r="S31" s="231"/>
      <c r="T31" s="232"/>
      <c r="U31" s="230"/>
      <c r="V31" s="231"/>
      <c r="W31" s="232"/>
      <c r="X31" s="230"/>
      <c r="Y31" s="231"/>
      <c r="Z31" s="232"/>
      <c r="AA31" s="230"/>
      <c r="AB31" s="231"/>
      <c r="AC31" s="232"/>
      <c r="AD31" s="230"/>
      <c r="AE31" s="231"/>
      <c r="AF31" s="232"/>
      <c r="AG31" s="230"/>
      <c r="AH31" s="231"/>
      <c r="AI31" s="232"/>
      <c r="AJ31" s="230"/>
      <c r="AK31" s="231"/>
      <c r="AL31" s="232"/>
      <c r="AM31" s="230"/>
      <c r="AN31" s="231"/>
      <c r="AO31" s="232"/>
      <c r="AP31" s="230"/>
      <c r="AQ31" s="231"/>
      <c r="AR31" s="232"/>
      <c r="AS31" s="230"/>
      <c r="AT31" s="231"/>
      <c r="AU31" s="232"/>
      <c r="AV31" s="230"/>
      <c r="AW31" s="231"/>
      <c r="AX31" s="232"/>
      <c r="AY31" s="230"/>
      <c r="AZ31" s="231"/>
      <c r="BA31" s="232"/>
      <c r="BB31" s="230"/>
      <c r="BC31" s="231"/>
      <c r="BD31" s="232"/>
    </row>
    <row r="32" spans="1:56">
      <c r="A32" s="131"/>
      <c r="B32" s="145" t="s">
        <v>59</v>
      </c>
      <c r="C32" s="129">
        <v>4170</v>
      </c>
      <c r="D32" s="129">
        <v>4230</v>
      </c>
      <c r="E32" s="168">
        <f t="shared" si="18"/>
        <v>1.4388489208633095</v>
      </c>
      <c r="F32" s="129">
        <v>7560</v>
      </c>
      <c r="G32" s="129">
        <v>7680</v>
      </c>
      <c r="H32" s="148">
        <f t="shared" si="19"/>
        <v>1.5873015873015872</v>
      </c>
      <c r="I32" s="128"/>
      <c r="J32" s="129"/>
      <c r="K32" s="148"/>
      <c r="L32" s="128"/>
      <c r="M32" s="129"/>
      <c r="N32" s="130"/>
      <c r="O32" s="227"/>
      <c r="P32" s="228"/>
      <c r="Q32" s="229"/>
      <c r="R32" s="227"/>
      <c r="S32" s="228"/>
      <c r="T32" s="229"/>
      <c r="U32" s="227"/>
      <c r="V32" s="228"/>
      <c r="W32" s="229"/>
      <c r="X32" s="227"/>
      <c r="Y32" s="228"/>
      <c r="Z32" s="229"/>
      <c r="AA32" s="227"/>
      <c r="AB32" s="228"/>
      <c r="AC32" s="229"/>
      <c r="AD32" s="227"/>
      <c r="AE32" s="228"/>
      <c r="AF32" s="229"/>
      <c r="AG32" s="227"/>
      <c r="AH32" s="228"/>
      <c r="AI32" s="229"/>
      <c r="AJ32" s="227"/>
      <c r="AK32" s="228"/>
      <c r="AL32" s="229"/>
      <c r="AM32" s="227"/>
      <c r="AN32" s="228"/>
      <c r="AO32" s="229"/>
      <c r="AP32" s="227"/>
      <c r="AQ32" s="228"/>
      <c r="AR32" s="229"/>
      <c r="AS32" s="227"/>
      <c r="AT32" s="228"/>
      <c r="AU32" s="229"/>
      <c r="AV32" s="227"/>
      <c r="AW32" s="228"/>
      <c r="AX32" s="229"/>
      <c r="AY32" s="227"/>
      <c r="AZ32" s="228"/>
      <c r="BA32" s="229"/>
      <c r="BB32" s="227"/>
      <c r="BC32" s="228"/>
      <c r="BD32" s="229"/>
    </row>
    <row r="33" spans="1:56">
      <c r="A33" s="131"/>
      <c r="B33" s="145" t="s">
        <v>111</v>
      </c>
      <c r="C33" s="129">
        <v>4230</v>
      </c>
      <c r="D33" s="129">
        <v>4290</v>
      </c>
      <c r="E33" s="168">
        <f t="shared" si="18"/>
        <v>1.4184397163120568</v>
      </c>
      <c r="F33" s="129">
        <v>7650</v>
      </c>
      <c r="G33" s="129">
        <v>8190</v>
      </c>
      <c r="H33" s="587">
        <f t="shared" si="19"/>
        <v>7.0588235294117645</v>
      </c>
      <c r="I33" s="128"/>
      <c r="J33" s="129"/>
      <c r="K33" s="148"/>
      <c r="L33" s="128"/>
      <c r="M33" s="129"/>
      <c r="N33" s="130"/>
      <c r="O33" s="227"/>
      <c r="P33" s="228"/>
      <c r="Q33" s="229"/>
      <c r="R33" s="227"/>
      <c r="S33" s="228"/>
      <c r="T33" s="229"/>
      <c r="U33" s="227"/>
      <c r="V33" s="228"/>
      <c r="W33" s="229"/>
      <c r="X33" s="227"/>
      <c r="Y33" s="228"/>
      <c r="Z33" s="229"/>
      <c r="AA33" s="227"/>
      <c r="AB33" s="228"/>
      <c r="AC33" s="229"/>
      <c r="AD33" s="227"/>
      <c r="AE33" s="228"/>
      <c r="AF33" s="229"/>
      <c r="AG33" s="227"/>
      <c r="AH33" s="228"/>
      <c r="AI33" s="229"/>
      <c r="AJ33" s="227"/>
      <c r="AK33" s="228"/>
      <c r="AL33" s="229"/>
      <c r="AM33" s="227"/>
      <c r="AN33" s="228"/>
      <c r="AO33" s="229"/>
      <c r="AP33" s="227"/>
      <c r="AQ33" s="228"/>
      <c r="AR33" s="229"/>
      <c r="AS33" s="227"/>
      <c r="AT33" s="228"/>
      <c r="AU33" s="229"/>
      <c r="AV33" s="227"/>
      <c r="AW33" s="228"/>
      <c r="AX33" s="229"/>
      <c r="AY33" s="227"/>
      <c r="AZ33" s="228"/>
      <c r="BA33" s="229"/>
      <c r="BB33" s="227"/>
      <c r="BC33" s="228"/>
      <c r="BD33" s="229"/>
    </row>
    <row r="34" spans="1:56">
      <c r="A34" s="131"/>
      <c r="B34" s="145" t="s">
        <v>112</v>
      </c>
      <c r="D34" s="129"/>
      <c r="E34" s="168">
        <f t="shared" si="18"/>
        <v>0</v>
      </c>
      <c r="F34" s="129"/>
      <c r="G34" s="129"/>
      <c r="H34" s="148">
        <f t="shared" si="19"/>
        <v>0</v>
      </c>
      <c r="I34" s="128"/>
      <c r="J34" s="129"/>
      <c r="K34" s="148"/>
      <c r="L34" s="128"/>
      <c r="M34" s="129"/>
      <c r="N34" s="130"/>
      <c r="O34" s="227"/>
      <c r="P34" s="228"/>
      <c r="Q34" s="229"/>
      <c r="R34" s="227"/>
      <c r="S34" s="228"/>
      <c r="T34" s="229"/>
      <c r="U34" s="227"/>
      <c r="V34" s="228"/>
      <c r="W34" s="229"/>
      <c r="X34" s="227"/>
      <c r="Y34" s="228"/>
      <c r="Z34" s="229"/>
      <c r="AA34" s="227"/>
      <c r="AB34" s="228"/>
      <c r="AC34" s="229"/>
      <c r="AD34" s="227"/>
      <c r="AE34" s="228"/>
      <c r="AF34" s="229"/>
      <c r="AG34" s="227"/>
      <c r="AH34" s="228"/>
      <c r="AI34" s="229"/>
      <c r="AJ34" s="227"/>
      <c r="AK34" s="228"/>
      <c r="AL34" s="229"/>
      <c r="AM34" s="227"/>
      <c r="AN34" s="228"/>
      <c r="AO34" s="229"/>
      <c r="AP34" s="227"/>
      <c r="AQ34" s="228"/>
      <c r="AR34" s="229"/>
      <c r="AS34" s="227"/>
      <c r="AT34" s="228"/>
      <c r="AU34" s="229"/>
      <c r="AV34" s="227"/>
      <c r="AW34" s="228"/>
      <c r="AX34" s="229"/>
      <c r="AY34" s="227"/>
      <c r="AZ34" s="228"/>
      <c r="BA34" s="229"/>
      <c r="BB34" s="227"/>
      <c r="BC34" s="228"/>
      <c r="BD34" s="229"/>
    </row>
    <row r="35" spans="1:56" s="133" customFormat="1" ht="20.25" customHeight="1">
      <c r="A35" s="132"/>
      <c r="B35" s="195" t="s">
        <v>109</v>
      </c>
      <c r="C35" s="147">
        <v>4200</v>
      </c>
      <c r="D35" s="147">
        <v>4260</v>
      </c>
      <c r="E35" s="169">
        <f t="shared" si="18"/>
        <v>1.4285714285714286</v>
      </c>
      <c r="F35" s="147">
        <v>7620</v>
      </c>
      <c r="G35" s="147">
        <v>7800</v>
      </c>
      <c r="H35" s="149">
        <f t="shared" si="19"/>
        <v>2.3622047244094486</v>
      </c>
      <c r="I35" s="189"/>
      <c r="J35" s="147"/>
      <c r="K35" s="149"/>
      <c r="L35" s="189"/>
      <c r="M35" s="147"/>
      <c r="N35" s="144"/>
      <c r="O35" s="230"/>
      <c r="P35" s="231"/>
      <c r="Q35" s="232"/>
      <c r="R35" s="230"/>
      <c r="S35" s="231"/>
      <c r="T35" s="232"/>
      <c r="U35" s="230"/>
      <c r="V35" s="231"/>
      <c r="W35" s="232"/>
      <c r="X35" s="230"/>
      <c r="Y35" s="231"/>
      <c r="Z35" s="232"/>
      <c r="AA35" s="230"/>
      <c r="AB35" s="231"/>
      <c r="AC35" s="232"/>
      <c r="AD35" s="230"/>
      <c r="AE35" s="231"/>
      <c r="AF35" s="232"/>
      <c r="AG35" s="230"/>
      <c r="AH35" s="231"/>
      <c r="AI35" s="232"/>
      <c r="AJ35" s="230"/>
      <c r="AK35" s="231"/>
      <c r="AL35" s="232"/>
      <c r="AM35" s="230"/>
      <c r="AN35" s="231"/>
      <c r="AO35" s="232"/>
      <c r="AP35" s="230"/>
      <c r="AQ35" s="231"/>
      <c r="AR35" s="232"/>
      <c r="AS35" s="230"/>
      <c r="AT35" s="231"/>
      <c r="AU35" s="232"/>
      <c r="AV35" s="230"/>
      <c r="AW35" s="231"/>
      <c r="AX35" s="232"/>
      <c r="AY35" s="230"/>
      <c r="AZ35" s="231"/>
      <c r="BA35" s="232"/>
      <c r="BB35" s="230"/>
      <c r="BC35" s="231"/>
      <c r="BD35" s="232"/>
    </row>
    <row r="36" spans="1:56">
      <c r="A36" s="134"/>
      <c r="B36" s="197" t="s">
        <v>60</v>
      </c>
      <c r="C36" s="191"/>
      <c r="D36" s="135"/>
      <c r="E36" s="170"/>
      <c r="F36" s="191"/>
      <c r="G36" s="135"/>
      <c r="H36" s="187"/>
      <c r="I36" s="190"/>
      <c r="J36" s="135"/>
      <c r="K36" s="187"/>
      <c r="L36" s="190"/>
      <c r="M36" s="135"/>
      <c r="N36" s="187"/>
      <c r="O36" s="190">
        <v>21320</v>
      </c>
      <c r="P36" s="135">
        <v>22020</v>
      </c>
      <c r="Q36" s="136">
        <f t="shared" ref="Q36" si="22">IF(O36&gt;0,(((P36-O36)/O36)*100),0)</f>
        <v>3.2833020637898689</v>
      </c>
      <c r="R36" s="190">
        <v>36000</v>
      </c>
      <c r="S36" s="135">
        <v>37360</v>
      </c>
      <c r="T36" s="136">
        <f t="shared" ref="T36" si="23">IF(R36&gt;0,(((S36-R36)/R36)*100),0)</f>
        <v>3.7777777777777777</v>
      </c>
      <c r="U36" s="190">
        <v>25490</v>
      </c>
      <c r="V36" s="135">
        <v>26382</v>
      </c>
      <c r="W36" s="136">
        <f t="shared" ref="W36" si="24">IF(U36&gt;0,(((V36-U36)/U36)*100),0)</f>
        <v>3.4994115339348761</v>
      </c>
      <c r="X36" s="190">
        <v>60933.599999999999</v>
      </c>
      <c r="Y36" s="135">
        <v>61848</v>
      </c>
      <c r="Z36" s="136">
        <f t="shared" ref="Z36" si="25">IF(X36&gt;0,(((Y36-X36)/X36)*100),0)</f>
        <v>1.5006498877466643</v>
      </c>
      <c r="AA36" s="190">
        <v>24672</v>
      </c>
      <c r="AB36" s="135">
        <v>25660</v>
      </c>
      <c r="AC36" s="136">
        <f t="shared" ref="AC36" si="26">IF(AA36&gt;0,(((AB36-AA36)/AA36)*100),0)</f>
        <v>4.0045395590142672</v>
      </c>
      <c r="AD36" s="190">
        <v>56950</v>
      </c>
      <c r="AE36" s="135">
        <v>59228</v>
      </c>
      <c r="AF36" s="136">
        <f t="shared" ref="AF36" si="27">IF(AD36&gt;0,(((AE36-AD36)/AD36)*100),0)</f>
        <v>4</v>
      </c>
      <c r="AG36" s="190">
        <v>20760</v>
      </c>
      <c r="AH36" s="135">
        <v>20984</v>
      </c>
      <c r="AI36" s="136">
        <f t="shared" ref="AI36" si="28">IF(AG36&gt;0,(((AH36-AG36)/AG36)*100),0)</f>
        <v>1.0789980732177264</v>
      </c>
      <c r="AJ36" s="190">
        <v>37932</v>
      </c>
      <c r="AK36" s="135">
        <v>38588</v>
      </c>
      <c r="AL36" s="136">
        <f t="shared" ref="AL36" si="29">IF(AJ36&gt;0,(((AK36-AJ36)/AJ36)*100),0)</f>
        <v>1.7294105240957505</v>
      </c>
      <c r="AM36" s="190">
        <v>25101</v>
      </c>
      <c r="AN36" s="135">
        <v>25728</v>
      </c>
      <c r="AO36" s="136">
        <f t="shared" ref="AO36" si="30">IF(AM36&gt;0,(((AN36-AM36)/AM36)*100),0)</f>
        <v>2.4979084498625554</v>
      </c>
      <c r="AP36" s="190">
        <v>53478</v>
      </c>
      <c r="AQ36" s="135">
        <v>54012</v>
      </c>
      <c r="AR36" s="136">
        <f t="shared" ref="AR36" si="31">IF(AP36&gt;0,(((AQ36-AP36)/AP36)*100),0)</f>
        <v>0.99854145629978686</v>
      </c>
      <c r="AS36" s="190"/>
      <c r="AT36" s="135"/>
      <c r="AU36" s="136">
        <f t="shared" ref="AU36" si="32">IF(AS36&gt;0,(((AT36-AS36)/AS36)*100),0)</f>
        <v>0</v>
      </c>
      <c r="AV36" s="190"/>
      <c r="AW36" s="135"/>
      <c r="AX36" s="136">
        <f t="shared" ref="AX36" si="33">IF(AV36&gt;0,(((AW36-AV36)/AV36)*100),0)</f>
        <v>0</v>
      </c>
      <c r="AY36" s="190">
        <v>18194</v>
      </c>
      <c r="AZ36" s="135">
        <v>18418</v>
      </c>
      <c r="BA36" s="136">
        <f t="shared" ref="BA36" si="34">IF(AY36&gt;0,(((AZ36-AY36)/AY36)*100),0)</f>
        <v>1.2311751126745081</v>
      </c>
      <c r="BB36" s="190">
        <v>43366</v>
      </c>
      <c r="BC36" s="135">
        <v>44022</v>
      </c>
      <c r="BD36" s="136">
        <f t="shared" ref="BD36" si="35">IF(BB36&gt;0,(((BC36-BB36)/BB36)*100),0)</f>
        <v>1.5127058063921044</v>
      </c>
    </row>
    <row r="37" spans="1:56">
      <c r="A37" s="127" t="s">
        <v>133</v>
      </c>
      <c r="B37" s="145" t="s">
        <v>114</v>
      </c>
      <c r="C37" s="129">
        <v>8208.2999999999993</v>
      </c>
      <c r="D37" s="129">
        <v>8521</v>
      </c>
      <c r="E37" s="168">
        <f t="shared" ref="E37:E50" si="36">IF(C37&gt;0,(((D37-C37)/C37)*100),0)</f>
        <v>3.8095586174969331</v>
      </c>
      <c r="F37" s="129">
        <v>20298.599999999999</v>
      </c>
      <c r="G37" s="129">
        <v>21825</v>
      </c>
      <c r="H37" s="587">
        <f t="shared" ref="H37:H52" si="37">IF(F37&gt;0,(((G37-F37)/F37)*100),0)</f>
        <v>7.5197304247583654</v>
      </c>
      <c r="I37" s="128">
        <v>10428.240000000002</v>
      </c>
      <c r="J37" s="129">
        <v>10794</v>
      </c>
      <c r="K37" s="148">
        <f t="shared" ref="K37:K43" si="38">IF(I37&gt;0,(((J37-I37)/I37)*100),0)</f>
        <v>3.5073991392603006</v>
      </c>
      <c r="L37" s="128">
        <v>23155.919999999998</v>
      </c>
      <c r="M37" s="129">
        <v>24896</v>
      </c>
      <c r="N37" s="592">
        <f t="shared" ref="N37:N43" si="39">IF(L37&gt;0,(((M37-L37)/L37)*100),0)</f>
        <v>7.5146226105462528</v>
      </c>
      <c r="O37" s="227"/>
      <c r="P37" s="228"/>
      <c r="Q37" s="229"/>
      <c r="R37" s="227"/>
      <c r="S37" s="228"/>
      <c r="T37" s="229"/>
      <c r="U37" s="227"/>
      <c r="V37" s="228"/>
      <c r="W37" s="229"/>
      <c r="X37" s="227"/>
      <c r="Y37" s="228"/>
      <c r="Z37" s="229"/>
      <c r="AA37" s="227"/>
      <c r="AB37" s="228"/>
      <c r="AC37" s="229"/>
      <c r="AD37" s="227"/>
      <c r="AE37" s="228"/>
      <c r="AF37" s="229"/>
      <c r="AG37" s="227"/>
      <c r="AH37" s="228"/>
      <c r="AI37" s="229"/>
      <c r="AJ37" s="227"/>
      <c r="AK37" s="228"/>
      <c r="AL37" s="229"/>
      <c r="AM37" s="227"/>
      <c r="AN37" s="228"/>
      <c r="AO37" s="229"/>
      <c r="AP37" s="227"/>
      <c r="AQ37" s="228"/>
      <c r="AR37" s="229"/>
      <c r="AS37" s="227"/>
      <c r="AT37" s="228"/>
      <c r="AU37" s="229"/>
      <c r="AV37" s="227"/>
      <c r="AW37" s="228"/>
      <c r="AX37" s="229"/>
      <c r="AY37" s="227"/>
      <c r="AZ37" s="228"/>
      <c r="BA37" s="229"/>
      <c r="BB37" s="227"/>
      <c r="BC37" s="228"/>
      <c r="BD37" s="229"/>
    </row>
    <row r="38" spans="1:56">
      <c r="A38" s="131"/>
      <c r="B38" s="145" t="s">
        <v>115</v>
      </c>
      <c r="C38" s="129">
        <v>8045</v>
      </c>
      <c r="D38" s="129">
        <v>8165</v>
      </c>
      <c r="E38" s="168">
        <f t="shared" si="36"/>
        <v>1.4916096954630205</v>
      </c>
      <c r="F38" s="129">
        <v>19115</v>
      </c>
      <c r="G38" s="129">
        <v>19235</v>
      </c>
      <c r="H38" s="148">
        <f t="shared" si="37"/>
        <v>0.62777923097044208</v>
      </c>
      <c r="I38" s="128">
        <v>8702</v>
      </c>
      <c r="J38" s="129">
        <v>8798</v>
      </c>
      <c r="K38" s="148">
        <f t="shared" si="38"/>
        <v>1.1031946678924385</v>
      </c>
      <c r="L38" s="128">
        <v>18062</v>
      </c>
      <c r="M38" s="129">
        <v>18158</v>
      </c>
      <c r="N38" s="130">
        <f t="shared" si="39"/>
        <v>0.53150260214815637</v>
      </c>
      <c r="O38" s="227"/>
      <c r="P38" s="228"/>
      <c r="Q38" s="229"/>
      <c r="R38" s="227"/>
      <c r="S38" s="228"/>
      <c r="T38" s="229"/>
      <c r="U38" s="227"/>
      <c r="V38" s="228"/>
      <c r="W38" s="229"/>
      <c r="X38" s="227"/>
      <c r="Y38" s="228"/>
      <c r="Z38" s="229"/>
      <c r="AA38" s="227"/>
      <c r="AB38" s="228"/>
      <c r="AC38" s="229"/>
      <c r="AD38" s="227"/>
      <c r="AE38" s="228"/>
      <c r="AF38" s="229"/>
      <c r="AG38" s="227"/>
      <c r="AH38" s="228"/>
      <c r="AI38" s="229"/>
      <c r="AJ38" s="227"/>
      <c r="AK38" s="228"/>
      <c r="AL38" s="229"/>
      <c r="AM38" s="227"/>
      <c r="AN38" s="228"/>
      <c r="AO38" s="229"/>
      <c r="AP38" s="227"/>
      <c r="AQ38" s="228"/>
      <c r="AR38" s="229"/>
      <c r="AS38" s="227"/>
      <c r="AT38" s="228"/>
      <c r="AU38" s="229"/>
      <c r="AV38" s="227"/>
      <c r="AW38" s="228"/>
      <c r="AX38" s="229"/>
      <c r="AY38" s="227"/>
      <c r="AZ38" s="228"/>
      <c r="BA38" s="229"/>
      <c r="BB38" s="227"/>
      <c r="BC38" s="228"/>
      <c r="BD38" s="229"/>
    </row>
    <row r="39" spans="1:56">
      <c r="A39" s="131"/>
      <c r="B39" s="145" t="s">
        <v>116</v>
      </c>
      <c r="C39" s="129">
        <v>7720</v>
      </c>
      <c r="D39" s="129">
        <v>7889</v>
      </c>
      <c r="E39" s="168">
        <f t="shared" si="36"/>
        <v>2.1891191709844557</v>
      </c>
      <c r="F39" s="129">
        <v>13518</v>
      </c>
      <c r="G39" s="129">
        <v>14050</v>
      </c>
      <c r="H39" s="148">
        <f t="shared" si="37"/>
        <v>3.9354934161858264</v>
      </c>
      <c r="I39" s="128">
        <v>7438</v>
      </c>
      <c r="J39" s="129">
        <v>7488</v>
      </c>
      <c r="K39" s="148">
        <f t="shared" si="38"/>
        <v>0.67222371605270237</v>
      </c>
      <c r="L39" s="128">
        <v>13294</v>
      </c>
      <c r="M39" s="129">
        <v>13846</v>
      </c>
      <c r="N39" s="130">
        <f t="shared" si="39"/>
        <v>4.1522491349480966</v>
      </c>
      <c r="O39" s="227"/>
      <c r="P39" s="228"/>
      <c r="Q39" s="229"/>
      <c r="R39" s="227"/>
      <c r="S39" s="228"/>
      <c r="T39" s="229"/>
      <c r="U39" s="227"/>
      <c r="V39" s="228"/>
      <c r="W39" s="229"/>
      <c r="X39" s="227"/>
      <c r="Y39" s="228"/>
      <c r="Z39" s="229"/>
      <c r="AA39" s="227"/>
      <c r="AB39" s="228"/>
      <c r="AC39" s="229"/>
      <c r="AD39" s="227"/>
      <c r="AE39" s="228"/>
      <c r="AF39" s="229"/>
      <c r="AG39" s="227"/>
      <c r="AH39" s="228"/>
      <c r="AI39" s="229"/>
      <c r="AJ39" s="227"/>
      <c r="AK39" s="228"/>
      <c r="AL39" s="229"/>
      <c r="AM39" s="227"/>
      <c r="AN39" s="228"/>
      <c r="AO39" s="229"/>
      <c r="AP39" s="227"/>
      <c r="AQ39" s="228"/>
      <c r="AR39" s="229"/>
      <c r="AS39" s="227"/>
      <c r="AT39" s="228"/>
      <c r="AU39" s="229"/>
      <c r="AV39" s="227"/>
      <c r="AW39" s="228"/>
      <c r="AX39" s="229"/>
      <c r="AY39" s="227"/>
      <c r="AZ39" s="228"/>
      <c r="BA39" s="229"/>
      <c r="BB39" s="227"/>
      <c r="BC39" s="228"/>
      <c r="BD39" s="229"/>
    </row>
    <row r="40" spans="1:56">
      <c r="A40" s="131"/>
      <c r="B40" s="145" t="s">
        <v>117</v>
      </c>
      <c r="C40" s="129">
        <v>7608.5</v>
      </c>
      <c r="D40" s="129">
        <v>7852.5</v>
      </c>
      <c r="E40" s="168">
        <f t="shared" si="36"/>
        <v>3.2069396070184664</v>
      </c>
      <c r="F40" s="129">
        <v>12513.5</v>
      </c>
      <c r="G40" s="129">
        <v>12937.5</v>
      </c>
      <c r="H40" s="148">
        <f t="shared" si="37"/>
        <v>3.3883405921604668</v>
      </c>
      <c r="I40" s="128">
        <v>7333.5</v>
      </c>
      <c r="J40" s="129">
        <v>7552.5</v>
      </c>
      <c r="K40" s="148">
        <f t="shared" si="38"/>
        <v>2.986295766005318</v>
      </c>
      <c r="L40" s="128">
        <v>11977.5</v>
      </c>
      <c r="M40" s="129">
        <v>12340.5</v>
      </c>
      <c r="N40" s="130">
        <f t="shared" si="39"/>
        <v>3.0306825297432685</v>
      </c>
      <c r="O40" s="227"/>
      <c r="P40" s="228"/>
      <c r="Q40" s="229"/>
      <c r="R40" s="227"/>
      <c r="S40" s="228"/>
      <c r="T40" s="229"/>
      <c r="U40" s="227"/>
      <c r="V40" s="228"/>
      <c r="W40" s="229"/>
      <c r="X40" s="227"/>
      <c r="Y40" s="228"/>
      <c r="Z40" s="229"/>
      <c r="AA40" s="227"/>
      <c r="AB40" s="228"/>
      <c r="AC40" s="229"/>
      <c r="AD40" s="227"/>
      <c r="AE40" s="228"/>
      <c r="AF40" s="229"/>
      <c r="AG40" s="227"/>
      <c r="AH40" s="228"/>
      <c r="AI40" s="229"/>
      <c r="AJ40" s="227"/>
      <c r="AK40" s="228"/>
      <c r="AL40" s="229"/>
      <c r="AM40" s="227"/>
      <c r="AN40" s="228"/>
      <c r="AO40" s="229"/>
      <c r="AP40" s="227"/>
      <c r="AQ40" s="228"/>
      <c r="AR40" s="229"/>
      <c r="AS40" s="227"/>
      <c r="AT40" s="228"/>
      <c r="AU40" s="229"/>
      <c r="AV40" s="227"/>
      <c r="AW40" s="228"/>
      <c r="AX40" s="229"/>
      <c r="AY40" s="227"/>
      <c r="AZ40" s="228"/>
      <c r="BA40" s="229"/>
      <c r="BB40" s="227"/>
      <c r="BC40" s="228"/>
      <c r="BD40" s="229"/>
    </row>
    <row r="41" spans="1:56">
      <c r="A41" s="131"/>
      <c r="B41" s="145" t="s">
        <v>118</v>
      </c>
      <c r="C41" s="129">
        <v>6082</v>
      </c>
      <c r="D41" s="129">
        <v>6447</v>
      </c>
      <c r="E41" s="168">
        <f t="shared" si="36"/>
        <v>6.0013153567905295</v>
      </c>
      <c r="F41" s="129">
        <v>12052</v>
      </c>
      <c r="G41" s="129">
        <v>12297</v>
      </c>
      <c r="H41" s="148">
        <f t="shared" si="37"/>
        <v>2.0328576169930304</v>
      </c>
      <c r="I41" s="128">
        <v>7473.6</v>
      </c>
      <c r="J41" s="129">
        <v>7669</v>
      </c>
      <c r="K41" s="148">
        <f t="shared" si="38"/>
        <v>2.614536501819734</v>
      </c>
      <c r="L41" s="128">
        <v>13353.6</v>
      </c>
      <c r="M41" s="129">
        <v>13549</v>
      </c>
      <c r="N41" s="130">
        <f t="shared" si="39"/>
        <v>1.4632758207524534</v>
      </c>
      <c r="O41" s="227"/>
      <c r="P41" s="228"/>
      <c r="Q41" s="229"/>
      <c r="R41" s="227"/>
      <c r="S41" s="228"/>
      <c r="T41" s="229"/>
      <c r="U41" s="227"/>
      <c r="V41" s="228"/>
      <c r="W41" s="229"/>
      <c r="X41" s="227"/>
      <c r="Y41" s="228"/>
      <c r="Z41" s="229"/>
      <c r="AA41" s="227"/>
      <c r="AB41" s="228"/>
      <c r="AC41" s="229"/>
      <c r="AD41" s="227"/>
      <c r="AE41" s="228"/>
      <c r="AF41" s="229"/>
      <c r="AG41" s="227"/>
      <c r="AH41" s="228"/>
      <c r="AI41" s="229"/>
      <c r="AJ41" s="227"/>
      <c r="AK41" s="228"/>
      <c r="AL41" s="229"/>
      <c r="AM41" s="227"/>
      <c r="AN41" s="228"/>
      <c r="AO41" s="229"/>
      <c r="AP41" s="227"/>
      <c r="AQ41" s="228"/>
      <c r="AR41" s="229"/>
      <c r="AS41" s="227"/>
      <c r="AT41" s="228"/>
      <c r="AU41" s="229"/>
      <c r="AV41" s="227"/>
      <c r="AW41" s="228"/>
      <c r="AX41" s="229"/>
      <c r="AY41" s="227"/>
      <c r="AZ41" s="228"/>
      <c r="BA41" s="229"/>
      <c r="BB41" s="227"/>
      <c r="BC41" s="228"/>
      <c r="BD41" s="229"/>
    </row>
    <row r="42" spans="1:56">
      <c r="A42" s="131"/>
      <c r="B42" s="145" t="s">
        <v>119</v>
      </c>
      <c r="C42" s="129">
        <v>5959</v>
      </c>
      <c r="D42" s="129">
        <v>6296.5</v>
      </c>
      <c r="E42" s="168">
        <f t="shared" si="36"/>
        <v>5.6637019634166803</v>
      </c>
      <c r="F42" s="129">
        <v>12409</v>
      </c>
      <c r="G42" s="129">
        <v>13087.5</v>
      </c>
      <c r="H42" s="148">
        <f t="shared" si="37"/>
        <v>5.4678056249496336</v>
      </c>
      <c r="I42" s="128">
        <v>5740</v>
      </c>
      <c r="J42" s="129">
        <v>7409</v>
      </c>
      <c r="K42" s="587">
        <f t="shared" si="38"/>
        <v>29.076655052264812</v>
      </c>
      <c r="L42" s="128">
        <v>11452</v>
      </c>
      <c r="M42" s="129">
        <v>12722</v>
      </c>
      <c r="N42" s="592">
        <f t="shared" si="39"/>
        <v>11.08976597974153</v>
      </c>
      <c r="O42" s="227"/>
      <c r="P42" s="228"/>
      <c r="Q42" s="229"/>
      <c r="R42" s="227"/>
      <c r="S42" s="228"/>
      <c r="T42" s="229"/>
      <c r="U42" s="227"/>
      <c r="V42" s="228"/>
      <c r="W42" s="229"/>
      <c r="X42" s="227"/>
      <c r="Y42" s="228"/>
      <c r="Z42" s="229"/>
      <c r="AA42" s="227"/>
      <c r="AB42" s="228"/>
      <c r="AC42" s="229"/>
      <c r="AD42" s="227"/>
      <c r="AE42" s="228"/>
      <c r="AF42" s="229"/>
      <c r="AG42" s="227"/>
      <c r="AH42" s="228"/>
      <c r="AI42" s="229"/>
      <c r="AJ42" s="227"/>
      <c r="AK42" s="228"/>
      <c r="AL42" s="229"/>
      <c r="AM42" s="227"/>
      <c r="AN42" s="228"/>
      <c r="AO42" s="229"/>
      <c r="AP42" s="227"/>
      <c r="AQ42" s="228"/>
      <c r="AR42" s="229"/>
      <c r="AS42" s="227"/>
      <c r="AT42" s="228"/>
      <c r="AU42" s="229"/>
      <c r="AV42" s="227"/>
      <c r="AW42" s="228"/>
      <c r="AX42" s="229"/>
      <c r="AY42" s="227"/>
      <c r="AZ42" s="228"/>
      <c r="BA42" s="229"/>
      <c r="BB42" s="227"/>
      <c r="BC42" s="228"/>
      <c r="BD42" s="229"/>
    </row>
    <row r="43" spans="1:56" s="203" customFormat="1" ht="19.5" customHeight="1">
      <c r="A43" s="202"/>
      <c r="B43" s="195" t="s">
        <v>79</v>
      </c>
      <c r="C43" s="147">
        <v>7608.5</v>
      </c>
      <c r="D43" s="147">
        <v>7849</v>
      </c>
      <c r="E43" s="169">
        <f t="shared" si="36"/>
        <v>3.1609384241309062</v>
      </c>
      <c r="F43" s="147">
        <v>13499</v>
      </c>
      <c r="G43" s="147">
        <v>14086</v>
      </c>
      <c r="H43" s="149">
        <f t="shared" si="37"/>
        <v>4.3484702570560776</v>
      </c>
      <c r="I43" s="189">
        <v>7438</v>
      </c>
      <c r="J43" s="147">
        <v>7639.5</v>
      </c>
      <c r="K43" s="149">
        <f t="shared" si="38"/>
        <v>2.7090615756923904</v>
      </c>
      <c r="L43" s="189">
        <v>13353.6</v>
      </c>
      <c r="M43" s="147">
        <v>13727</v>
      </c>
      <c r="N43" s="144">
        <f t="shared" si="39"/>
        <v>2.7962497004553053</v>
      </c>
      <c r="O43" s="230"/>
      <c r="P43" s="231"/>
      <c r="Q43" s="232"/>
      <c r="R43" s="230"/>
      <c r="S43" s="231"/>
      <c r="T43" s="232"/>
      <c r="U43" s="230"/>
      <c r="V43" s="231"/>
      <c r="W43" s="232"/>
      <c r="X43" s="230"/>
      <c r="Y43" s="231"/>
      <c r="Z43" s="232"/>
      <c r="AA43" s="230"/>
      <c r="AB43" s="231"/>
      <c r="AC43" s="232"/>
      <c r="AD43" s="230"/>
      <c r="AE43" s="231"/>
      <c r="AF43" s="232"/>
      <c r="AG43" s="230"/>
      <c r="AH43" s="231"/>
      <c r="AI43" s="232"/>
      <c r="AJ43" s="230"/>
      <c r="AK43" s="231"/>
      <c r="AL43" s="232"/>
      <c r="AM43" s="230"/>
      <c r="AN43" s="231"/>
      <c r="AO43" s="232"/>
      <c r="AP43" s="230"/>
      <c r="AQ43" s="231"/>
      <c r="AR43" s="232"/>
      <c r="AS43" s="230"/>
      <c r="AT43" s="231"/>
      <c r="AU43" s="232"/>
      <c r="AV43" s="230"/>
      <c r="AW43" s="231"/>
      <c r="AX43" s="232"/>
      <c r="AY43" s="230"/>
      <c r="AZ43" s="231"/>
      <c r="BA43" s="232"/>
      <c r="BB43" s="230"/>
      <c r="BC43" s="231"/>
      <c r="BD43" s="232"/>
    </row>
    <row r="44" spans="1:56">
      <c r="A44" s="131"/>
      <c r="B44" s="145" t="s">
        <v>120</v>
      </c>
      <c r="C44" s="129"/>
      <c r="D44" s="129"/>
      <c r="E44" s="168">
        <f t="shared" si="36"/>
        <v>0</v>
      </c>
      <c r="F44" s="129"/>
      <c r="G44" s="129"/>
      <c r="H44" s="148">
        <f t="shared" si="37"/>
        <v>0</v>
      </c>
      <c r="I44" s="128"/>
      <c r="J44" s="129"/>
      <c r="K44" s="148"/>
      <c r="L44" s="128"/>
      <c r="M44" s="129"/>
      <c r="N44" s="130"/>
      <c r="O44" s="227"/>
      <c r="P44" s="228"/>
      <c r="Q44" s="229"/>
      <c r="R44" s="227"/>
      <c r="S44" s="228"/>
      <c r="T44" s="229"/>
      <c r="U44" s="227"/>
      <c r="V44" s="228"/>
      <c r="W44" s="229"/>
      <c r="X44" s="227"/>
      <c r="Y44" s="228"/>
      <c r="Z44" s="229"/>
      <c r="AA44" s="227"/>
      <c r="AB44" s="228"/>
      <c r="AC44" s="229"/>
      <c r="AD44" s="227"/>
      <c r="AE44" s="228"/>
      <c r="AF44" s="229"/>
      <c r="AG44" s="227"/>
      <c r="AH44" s="228"/>
      <c r="AI44" s="229"/>
      <c r="AJ44" s="227"/>
      <c r="AK44" s="228"/>
      <c r="AL44" s="229"/>
      <c r="AM44" s="227"/>
      <c r="AN44" s="228"/>
      <c r="AO44" s="229"/>
      <c r="AP44" s="227"/>
      <c r="AQ44" s="228"/>
      <c r="AR44" s="229"/>
      <c r="AS44" s="227"/>
      <c r="AT44" s="228"/>
      <c r="AU44" s="229"/>
      <c r="AV44" s="227"/>
      <c r="AW44" s="228"/>
      <c r="AX44" s="229"/>
      <c r="AY44" s="227"/>
      <c r="AZ44" s="228"/>
      <c r="BA44" s="229"/>
      <c r="BB44" s="227"/>
      <c r="BC44" s="228"/>
      <c r="BD44" s="229"/>
    </row>
    <row r="45" spans="1:56">
      <c r="A45" s="131"/>
      <c r="B45" s="145" t="s">
        <v>121</v>
      </c>
      <c r="C45" s="129">
        <v>3550.25</v>
      </c>
      <c r="D45" s="129">
        <v>3929</v>
      </c>
      <c r="E45" s="589">
        <f t="shared" si="36"/>
        <v>10.66826279839448</v>
      </c>
      <c r="F45" s="129">
        <v>5920.25</v>
      </c>
      <c r="G45" s="129">
        <v>5549</v>
      </c>
      <c r="H45" s="587">
        <f t="shared" si="37"/>
        <v>-6.2708500485621395</v>
      </c>
      <c r="I45" s="128"/>
      <c r="J45" s="129"/>
      <c r="K45" s="148"/>
      <c r="L45" s="128"/>
      <c r="M45" s="129"/>
      <c r="N45" s="130"/>
      <c r="O45" s="227"/>
      <c r="P45" s="228"/>
      <c r="Q45" s="229"/>
      <c r="R45" s="227"/>
      <c r="S45" s="228"/>
      <c r="T45" s="229"/>
      <c r="U45" s="227"/>
      <c r="V45" s="228"/>
      <c r="W45" s="229"/>
      <c r="X45" s="227"/>
      <c r="Y45" s="228"/>
      <c r="Z45" s="229"/>
      <c r="AA45" s="227"/>
      <c r="AB45" s="228"/>
      <c r="AC45" s="229"/>
      <c r="AD45" s="227"/>
      <c r="AE45" s="228"/>
      <c r="AF45" s="229"/>
      <c r="AG45" s="227"/>
      <c r="AH45" s="228"/>
      <c r="AI45" s="229"/>
      <c r="AJ45" s="227"/>
      <c r="AK45" s="228"/>
      <c r="AL45" s="229"/>
      <c r="AM45" s="227"/>
      <c r="AN45" s="228"/>
      <c r="AO45" s="229"/>
      <c r="AP45" s="227"/>
      <c r="AQ45" s="228"/>
      <c r="AR45" s="229"/>
      <c r="AS45" s="227"/>
      <c r="AT45" s="228"/>
      <c r="AU45" s="229"/>
      <c r="AV45" s="227"/>
      <c r="AW45" s="228"/>
      <c r="AX45" s="229"/>
      <c r="AY45" s="227"/>
      <c r="AZ45" s="228"/>
      <c r="BA45" s="229"/>
      <c r="BB45" s="227"/>
      <c r="BC45" s="228"/>
      <c r="BD45" s="229"/>
    </row>
    <row r="46" spans="1:56">
      <c r="A46" s="131"/>
      <c r="B46" s="145" t="s">
        <v>122</v>
      </c>
      <c r="C46" s="129">
        <v>3230</v>
      </c>
      <c r="D46" s="129">
        <v>3290</v>
      </c>
      <c r="E46" s="168">
        <f t="shared" si="36"/>
        <v>1.8575851393188854</v>
      </c>
      <c r="F46" s="129">
        <v>4925</v>
      </c>
      <c r="G46" s="129">
        <v>5030</v>
      </c>
      <c r="H46" s="148">
        <f t="shared" si="37"/>
        <v>2.1319796954314718</v>
      </c>
      <c r="I46" s="128"/>
      <c r="J46" s="129"/>
      <c r="K46" s="148"/>
      <c r="L46" s="128"/>
      <c r="M46" s="129"/>
      <c r="N46" s="130"/>
      <c r="O46" s="227"/>
      <c r="P46" s="228"/>
      <c r="Q46" s="229"/>
      <c r="R46" s="227"/>
      <c r="S46" s="228"/>
      <c r="T46" s="229"/>
      <c r="U46" s="227"/>
      <c r="V46" s="228"/>
      <c r="W46" s="229"/>
      <c r="X46" s="227"/>
      <c r="Y46" s="228"/>
      <c r="Z46" s="229"/>
      <c r="AA46" s="227"/>
      <c r="AB46" s="228"/>
      <c r="AC46" s="229"/>
      <c r="AD46" s="227"/>
      <c r="AE46" s="228"/>
      <c r="AF46" s="229"/>
      <c r="AG46" s="227"/>
      <c r="AH46" s="228"/>
      <c r="AI46" s="229"/>
      <c r="AJ46" s="227"/>
      <c r="AK46" s="228"/>
      <c r="AL46" s="229"/>
      <c r="AM46" s="227"/>
      <c r="AN46" s="228"/>
      <c r="AO46" s="229"/>
      <c r="AP46" s="227"/>
      <c r="AQ46" s="228"/>
      <c r="AR46" s="229"/>
      <c r="AS46" s="227"/>
      <c r="AT46" s="228"/>
      <c r="AU46" s="229"/>
      <c r="AV46" s="227"/>
      <c r="AW46" s="228"/>
      <c r="AX46" s="229"/>
      <c r="AY46" s="227"/>
      <c r="AZ46" s="228"/>
      <c r="BA46" s="229"/>
      <c r="BB46" s="227"/>
      <c r="BC46" s="228"/>
      <c r="BD46" s="229"/>
    </row>
    <row r="47" spans="1:56">
      <c r="A47" s="131"/>
      <c r="B47" s="145" t="s">
        <v>58</v>
      </c>
      <c r="C47" s="129">
        <v>3000</v>
      </c>
      <c r="D47" s="129">
        <v>3065</v>
      </c>
      <c r="E47" s="168">
        <f t="shared" si="36"/>
        <v>2.166666666666667</v>
      </c>
      <c r="F47" s="129">
        <v>5235</v>
      </c>
      <c r="G47" s="129">
        <v>5400</v>
      </c>
      <c r="H47" s="148">
        <f t="shared" si="37"/>
        <v>3.151862464183381</v>
      </c>
      <c r="I47" s="128"/>
      <c r="J47" s="129"/>
      <c r="K47" s="148"/>
      <c r="L47" s="128"/>
      <c r="M47" s="129"/>
      <c r="N47" s="130"/>
      <c r="O47" s="227"/>
      <c r="P47" s="228"/>
      <c r="Q47" s="229"/>
      <c r="R47" s="227"/>
      <c r="S47" s="228"/>
      <c r="T47" s="229"/>
      <c r="U47" s="227"/>
      <c r="V47" s="228"/>
      <c r="W47" s="229"/>
      <c r="X47" s="227"/>
      <c r="Y47" s="228"/>
      <c r="Z47" s="229"/>
      <c r="AA47" s="227"/>
      <c r="AB47" s="228"/>
      <c r="AC47" s="229"/>
      <c r="AD47" s="227"/>
      <c r="AE47" s="228"/>
      <c r="AF47" s="229"/>
      <c r="AG47" s="227"/>
      <c r="AH47" s="228"/>
      <c r="AI47" s="229"/>
      <c r="AJ47" s="227"/>
      <c r="AK47" s="228"/>
      <c r="AL47" s="229"/>
      <c r="AM47" s="227"/>
      <c r="AN47" s="228"/>
      <c r="AO47" s="229"/>
      <c r="AP47" s="227"/>
      <c r="AQ47" s="228"/>
      <c r="AR47" s="229"/>
      <c r="AS47" s="227"/>
      <c r="AT47" s="228"/>
      <c r="AU47" s="229"/>
      <c r="AV47" s="227"/>
      <c r="AW47" s="228"/>
      <c r="AX47" s="229"/>
      <c r="AY47" s="227"/>
      <c r="AZ47" s="228"/>
      <c r="BA47" s="229"/>
      <c r="BB47" s="227"/>
      <c r="BC47" s="228"/>
      <c r="BD47" s="229"/>
    </row>
    <row r="48" spans="1:56" s="133" customFormat="1" ht="20.25" customHeight="1">
      <c r="A48" s="132"/>
      <c r="B48" s="195" t="s">
        <v>128</v>
      </c>
      <c r="C48" s="147">
        <v>3078.75</v>
      </c>
      <c r="D48" s="147">
        <v>3175</v>
      </c>
      <c r="E48" s="169">
        <f t="shared" si="36"/>
        <v>3.126268777913114</v>
      </c>
      <c r="F48" s="147">
        <v>5280</v>
      </c>
      <c r="G48" s="147">
        <v>5400</v>
      </c>
      <c r="H48" s="149">
        <f t="shared" si="37"/>
        <v>2.2727272727272729</v>
      </c>
      <c r="I48" s="189"/>
      <c r="J48" s="147"/>
      <c r="K48" s="149"/>
      <c r="L48" s="189"/>
      <c r="M48" s="147"/>
      <c r="N48" s="144"/>
      <c r="O48" s="230"/>
      <c r="P48" s="231"/>
      <c r="Q48" s="232"/>
      <c r="R48" s="230"/>
      <c r="S48" s="231"/>
      <c r="T48" s="232"/>
      <c r="U48" s="230"/>
      <c r="V48" s="231"/>
      <c r="W48" s="232"/>
      <c r="X48" s="230"/>
      <c r="Y48" s="231"/>
      <c r="Z48" s="232"/>
      <c r="AA48" s="230"/>
      <c r="AB48" s="231"/>
      <c r="AC48" s="232"/>
      <c r="AD48" s="230"/>
      <c r="AE48" s="231"/>
      <c r="AF48" s="232"/>
      <c r="AG48" s="230"/>
      <c r="AH48" s="231"/>
      <c r="AI48" s="232"/>
      <c r="AJ48" s="230"/>
      <c r="AK48" s="231"/>
      <c r="AL48" s="232"/>
      <c r="AM48" s="230"/>
      <c r="AN48" s="231"/>
      <c r="AO48" s="232"/>
      <c r="AP48" s="230"/>
      <c r="AQ48" s="231"/>
      <c r="AR48" s="232"/>
      <c r="AS48" s="230"/>
      <c r="AT48" s="231"/>
      <c r="AU48" s="232"/>
      <c r="AV48" s="230"/>
      <c r="AW48" s="231"/>
      <c r="AX48" s="232"/>
      <c r="AY48" s="230"/>
      <c r="AZ48" s="231"/>
      <c r="BA48" s="232"/>
      <c r="BB48" s="230"/>
      <c r="BC48" s="231"/>
      <c r="BD48" s="232"/>
    </row>
    <row r="49" spans="1:56">
      <c r="A49" s="131"/>
      <c r="B49" s="145" t="s">
        <v>59</v>
      </c>
      <c r="C49" s="129"/>
      <c r="D49" s="129"/>
      <c r="E49" s="168">
        <f t="shared" si="36"/>
        <v>0</v>
      </c>
      <c r="F49" s="129"/>
      <c r="G49" s="129"/>
      <c r="H49" s="148">
        <f t="shared" si="37"/>
        <v>0</v>
      </c>
      <c r="I49" s="128"/>
      <c r="J49" s="129"/>
      <c r="K49" s="148"/>
      <c r="L49" s="128"/>
      <c r="M49" s="129"/>
      <c r="N49" s="130"/>
      <c r="O49" s="227"/>
      <c r="P49" s="228"/>
      <c r="Q49" s="229"/>
      <c r="R49" s="227"/>
      <c r="S49" s="228"/>
      <c r="T49" s="229"/>
      <c r="U49" s="227"/>
      <c r="V49" s="228"/>
      <c r="W49" s="229"/>
      <c r="X49" s="227"/>
      <c r="Y49" s="228"/>
      <c r="Z49" s="229"/>
      <c r="AA49" s="227"/>
      <c r="AB49" s="228"/>
      <c r="AC49" s="229"/>
      <c r="AD49" s="227"/>
      <c r="AE49" s="228"/>
      <c r="AF49" s="229"/>
      <c r="AG49" s="227"/>
      <c r="AH49" s="228"/>
      <c r="AI49" s="229"/>
      <c r="AJ49" s="227"/>
      <c r="AK49" s="228"/>
      <c r="AL49" s="229"/>
      <c r="AM49" s="227"/>
      <c r="AN49" s="228"/>
      <c r="AO49" s="229"/>
      <c r="AP49" s="227"/>
      <c r="AQ49" s="228"/>
      <c r="AR49" s="229"/>
      <c r="AS49" s="227"/>
      <c r="AT49" s="228"/>
      <c r="AU49" s="229"/>
      <c r="AV49" s="227"/>
      <c r="AW49" s="228"/>
      <c r="AX49" s="229"/>
      <c r="AY49" s="227"/>
      <c r="AZ49" s="228"/>
      <c r="BA49" s="229"/>
      <c r="BB49" s="227"/>
      <c r="BC49" s="228"/>
      <c r="BD49" s="229"/>
    </row>
    <row r="50" spans="1:56">
      <c r="A50" s="131"/>
      <c r="B50" s="145" t="s">
        <v>111</v>
      </c>
      <c r="C50" s="129"/>
      <c r="D50" s="129"/>
      <c r="E50" s="168">
        <f t="shared" si="36"/>
        <v>0</v>
      </c>
      <c r="F50" s="129"/>
      <c r="G50" s="129"/>
      <c r="H50" s="148">
        <f t="shared" si="37"/>
        <v>0</v>
      </c>
      <c r="I50" s="128"/>
      <c r="J50" s="129"/>
      <c r="K50" s="148"/>
      <c r="L50" s="128"/>
      <c r="M50" s="129"/>
      <c r="N50" s="130"/>
      <c r="O50" s="227"/>
      <c r="P50" s="228"/>
      <c r="Q50" s="229"/>
      <c r="R50" s="227"/>
      <c r="S50" s="228"/>
      <c r="T50" s="229"/>
      <c r="U50" s="227"/>
      <c r="V50" s="228"/>
      <c r="W50" s="229"/>
      <c r="X50" s="227"/>
      <c r="Y50" s="228"/>
      <c r="Z50" s="229"/>
      <c r="AA50" s="227"/>
      <c r="AB50" s="228"/>
      <c r="AC50" s="229"/>
      <c r="AD50" s="227"/>
      <c r="AE50" s="228"/>
      <c r="AF50" s="229"/>
      <c r="AG50" s="227"/>
      <c r="AH50" s="228"/>
      <c r="AI50" s="229"/>
      <c r="AJ50" s="227"/>
      <c r="AK50" s="228"/>
      <c r="AL50" s="229"/>
      <c r="AM50" s="227"/>
      <c r="AN50" s="228"/>
      <c r="AO50" s="229"/>
      <c r="AP50" s="227"/>
      <c r="AQ50" s="228"/>
      <c r="AR50" s="229"/>
      <c r="AS50" s="227"/>
      <c r="AT50" s="228"/>
      <c r="AU50" s="229"/>
      <c r="AV50" s="227"/>
      <c r="AW50" s="228"/>
      <c r="AX50" s="229"/>
      <c r="AY50" s="227"/>
      <c r="AZ50" s="228"/>
      <c r="BA50" s="229"/>
      <c r="BB50" s="227"/>
      <c r="BC50" s="228"/>
      <c r="BD50" s="229"/>
    </row>
    <row r="51" spans="1:56">
      <c r="A51" s="131"/>
      <c r="B51" s="145" t="s">
        <v>112</v>
      </c>
      <c r="C51" s="129"/>
      <c r="D51" s="129"/>
      <c r="E51" s="168"/>
      <c r="F51" s="129"/>
      <c r="G51" s="129"/>
      <c r="H51" s="148">
        <f t="shared" si="37"/>
        <v>0</v>
      </c>
      <c r="I51" s="128"/>
      <c r="J51" s="129"/>
      <c r="K51" s="148"/>
      <c r="L51" s="128"/>
      <c r="M51" s="129"/>
      <c r="N51" s="130"/>
      <c r="O51" s="227"/>
      <c r="P51" s="228"/>
      <c r="Q51" s="229"/>
      <c r="R51" s="227"/>
      <c r="S51" s="228"/>
      <c r="T51" s="229"/>
      <c r="U51" s="227"/>
      <c r="V51" s="228"/>
      <c r="W51" s="229"/>
      <c r="X51" s="227"/>
      <c r="Y51" s="228"/>
      <c r="Z51" s="229"/>
      <c r="AA51" s="227"/>
      <c r="AB51" s="228"/>
      <c r="AC51" s="229"/>
      <c r="AD51" s="227"/>
      <c r="AE51" s="228"/>
      <c r="AF51" s="229"/>
      <c r="AG51" s="227"/>
      <c r="AH51" s="228"/>
      <c r="AI51" s="229"/>
      <c r="AJ51" s="227"/>
      <c r="AK51" s="228"/>
      <c r="AL51" s="229"/>
      <c r="AM51" s="227"/>
      <c r="AN51" s="228"/>
      <c r="AO51" s="229"/>
      <c r="AP51" s="227"/>
      <c r="AQ51" s="228"/>
      <c r="AR51" s="229"/>
      <c r="AS51" s="227"/>
      <c r="AT51" s="228"/>
      <c r="AU51" s="229"/>
      <c r="AV51" s="227"/>
      <c r="AW51" s="228"/>
      <c r="AX51" s="229"/>
      <c r="AY51" s="227"/>
      <c r="AZ51" s="228"/>
      <c r="BA51" s="229"/>
      <c r="BB51" s="227"/>
      <c r="BC51" s="228"/>
      <c r="BD51" s="229"/>
    </row>
    <row r="52" spans="1:56" s="133" customFormat="1" ht="21.75" customHeight="1">
      <c r="A52" s="132"/>
      <c r="B52" s="196" t="s">
        <v>109</v>
      </c>
      <c r="C52" s="147"/>
      <c r="D52" s="147"/>
      <c r="E52" s="169">
        <f>IF(C52&gt;0,(((D52-C52)/C52)*100),0)</f>
        <v>0</v>
      </c>
      <c r="F52" s="147"/>
      <c r="G52" s="147"/>
      <c r="H52" s="149">
        <f t="shared" si="37"/>
        <v>0</v>
      </c>
      <c r="I52" s="189"/>
      <c r="J52" s="147"/>
      <c r="K52" s="149"/>
      <c r="L52" s="189"/>
      <c r="M52" s="147"/>
      <c r="N52" s="144"/>
      <c r="O52" s="230"/>
      <c r="P52" s="231"/>
      <c r="Q52" s="232"/>
      <c r="R52" s="230"/>
      <c r="S52" s="231"/>
      <c r="T52" s="232"/>
      <c r="U52" s="230"/>
      <c r="V52" s="231"/>
      <c r="W52" s="232"/>
      <c r="X52" s="230"/>
      <c r="Y52" s="231"/>
      <c r="Z52" s="232"/>
      <c r="AA52" s="230"/>
      <c r="AB52" s="231"/>
      <c r="AC52" s="232"/>
      <c r="AD52" s="230"/>
      <c r="AE52" s="231"/>
      <c r="AF52" s="232"/>
      <c r="AG52" s="230"/>
      <c r="AH52" s="231"/>
      <c r="AI52" s="232"/>
      <c r="AJ52" s="230"/>
      <c r="AK52" s="231"/>
      <c r="AL52" s="232"/>
      <c r="AM52" s="230"/>
      <c r="AN52" s="231"/>
      <c r="AO52" s="232"/>
      <c r="AP52" s="230"/>
      <c r="AQ52" s="231"/>
      <c r="AR52" s="232"/>
      <c r="AS52" s="230"/>
      <c r="AT52" s="231"/>
      <c r="AU52" s="232"/>
      <c r="AV52" s="230"/>
      <c r="AW52" s="231"/>
      <c r="AX52" s="232"/>
      <c r="AY52" s="230"/>
      <c r="AZ52" s="231"/>
      <c r="BA52" s="232"/>
      <c r="BB52" s="230"/>
      <c r="BC52" s="231"/>
      <c r="BD52" s="232"/>
    </row>
    <row r="53" spans="1:56">
      <c r="A53" s="134"/>
      <c r="B53" s="197" t="s">
        <v>60</v>
      </c>
      <c r="C53" s="191"/>
      <c r="D53" s="135"/>
      <c r="E53" s="170"/>
      <c r="F53" s="191"/>
      <c r="G53" s="135"/>
      <c r="H53" s="187"/>
      <c r="I53" s="190"/>
      <c r="J53" s="135"/>
      <c r="K53" s="187"/>
      <c r="L53" s="190"/>
      <c r="M53" s="135"/>
      <c r="N53" s="187"/>
      <c r="O53" s="190">
        <v>11525.529999999999</v>
      </c>
      <c r="P53" s="135">
        <v>11996.5</v>
      </c>
      <c r="Q53" s="136">
        <f t="shared" ref="Q53" si="40">IF(O53&gt;0,(((P53-O53)/O53)*100),0)</f>
        <v>4.0863196746700687</v>
      </c>
      <c r="R53" s="190">
        <v>23472.010000000002</v>
      </c>
      <c r="S53" s="135">
        <v>24394.5</v>
      </c>
      <c r="T53" s="136">
        <f t="shared" ref="T53" si="41">IF(R53&gt;0,(((S53-R53)/R53)*100),0)</f>
        <v>3.9301704455647299</v>
      </c>
      <c r="U53" s="190">
        <v>25044</v>
      </c>
      <c r="V53" s="135">
        <v>28053</v>
      </c>
      <c r="W53" s="593">
        <f t="shared" ref="W53" si="42">IF(U53&gt;0,(((V53-U53)/U53)*100),0)</f>
        <v>12.014853857211309</v>
      </c>
      <c r="X53" s="190">
        <v>49178</v>
      </c>
      <c r="Y53" s="135">
        <v>54601</v>
      </c>
      <c r="Z53" s="593">
        <f t="shared" ref="Z53" si="43">IF(X53&gt;0,(((Y53-X53)/X53)*100),0)</f>
        <v>11.027288624994917</v>
      </c>
      <c r="AA53" s="190"/>
      <c r="AB53" s="135"/>
      <c r="AC53" s="136">
        <f t="shared" ref="AC53" si="44">IF(AA53&gt;0,(((AB53-AA53)/AA53)*100),0)</f>
        <v>0</v>
      </c>
      <c r="AD53" s="190"/>
      <c r="AE53" s="135"/>
      <c r="AF53" s="136">
        <f t="shared" ref="AF53" si="45">IF(AD53&gt;0,(((AE53-AD53)/AD53)*100),0)</f>
        <v>0</v>
      </c>
      <c r="AG53" s="190">
        <v>15910</v>
      </c>
      <c r="AH53" s="135">
        <v>17405</v>
      </c>
      <c r="AI53" s="136">
        <f t="shared" ref="AI53" si="46">IF(AG53&gt;0,(((AH53-AG53)/AG53)*100),0)</f>
        <v>9.3966059082338163</v>
      </c>
      <c r="AJ53" s="190">
        <v>30910</v>
      </c>
      <c r="AK53" s="135">
        <v>33305</v>
      </c>
      <c r="AL53" s="136">
        <f t="shared" ref="AL53" si="47">IF(AJ53&gt;0,(((AK53-AJ53)/AJ53)*100),0)</f>
        <v>7.7483015205435128</v>
      </c>
      <c r="AM53" s="190"/>
      <c r="AN53" s="135"/>
      <c r="AO53" s="136">
        <f t="shared" ref="AO53" si="48">IF(AM53&gt;0,(((AN53-AM53)/AM53)*100),0)</f>
        <v>0</v>
      </c>
      <c r="AP53" s="190"/>
      <c r="AQ53" s="135"/>
      <c r="AR53" s="136">
        <f t="shared" ref="AR53" si="49">IF(AP53&gt;0,(((AQ53-AP53)/AP53)*100),0)</f>
        <v>0</v>
      </c>
      <c r="AS53" s="190"/>
      <c r="AT53" s="135"/>
      <c r="AU53" s="136">
        <f t="shared" ref="AU53" si="50">IF(AS53&gt;0,(((AT53-AS53)/AS53)*100),0)</f>
        <v>0</v>
      </c>
      <c r="AV53" s="190"/>
      <c r="AW53" s="135"/>
      <c r="AX53" s="136">
        <f t="shared" ref="AX53" si="51">IF(AV53&gt;0,(((AW53-AV53)/AV53)*100),0)</f>
        <v>0</v>
      </c>
      <c r="AY53" s="190"/>
      <c r="AZ53" s="135"/>
      <c r="BA53" s="136">
        <f t="shared" ref="BA53" si="52">IF(AY53&gt;0,(((AZ53-AY53)/AY53)*100),0)</f>
        <v>0</v>
      </c>
      <c r="BB53" s="190"/>
      <c r="BC53" s="135"/>
      <c r="BD53" s="136">
        <f t="shared" ref="BD53" si="53">IF(BB53&gt;0,(((BC53-BB53)/BB53)*100),0)</f>
        <v>0</v>
      </c>
    </row>
    <row r="54" spans="1:56">
      <c r="A54" s="127" t="s">
        <v>134</v>
      </c>
      <c r="B54" s="145" t="s">
        <v>114</v>
      </c>
      <c r="C54" s="129">
        <v>12342</v>
      </c>
      <c r="D54" s="129">
        <v>12520</v>
      </c>
      <c r="E54" s="168">
        <f t="shared" ref="E54:E67" si="54">IF(C54&gt;0,(((D54-C54)/C54)*100),0)</f>
        <v>1.4422297844757739</v>
      </c>
      <c r="F54" s="129">
        <v>30692</v>
      </c>
      <c r="G54" s="129">
        <v>31420</v>
      </c>
      <c r="H54" s="148">
        <f t="shared" ref="H54:H69" si="55">IF(F54&gt;0,(((G54-F54)/F54)*100),0)</f>
        <v>2.3719536035448976</v>
      </c>
      <c r="I54" s="128">
        <v>30042</v>
      </c>
      <c r="J54" s="129">
        <v>30924</v>
      </c>
      <c r="K54" s="148">
        <f t="shared" ref="K54:K60" si="56">IF(I54&gt;0,(((J54-I54)/I54)*100),0)</f>
        <v>2.9358897543439184</v>
      </c>
      <c r="L54" s="128">
        <v>30042</v>
      </c>
      <c r="M54" s="129">
        <v>30924</v>
      </c>
      <c r="N54" s="130">
        <f t="shared" ref="N54:N60" si="57">IF(L54&gt;0,(((M54-L54)/L54)*100),0)</f>
        <v>2.9358897543439184</v>
      </c>
      <c r="O54" s="227"/>
      <c r="P54" s="228"/>
      <c r="Q54" s="229"/>
      <c r="R54" s="227"/>
      <c r="S54" s="228"/>
      <c r="T54" s="229"/>
      <c r="U54" s="227"/>
      <c r="V54" s="228"/>
      <c r="W54" s="229"/>
      <c r="X54" s="227"/>
      <c r="Y54" s="228"/>
      <c r="Z54" s="229"/>
      <c r="AA54" s="227"/>
      <c r="AB54" s="228"/>
      <c r="AC54" s="229"/>
      <c r="AD54" s="227"/>
      <c r="AE54" s="228"/>
      <c r="AF54" s="229"/>
      <c r="AG54" s="227"/>
      <c r="AH54" s="228"/>
      <c r="AI54" s="229"/>
      <c r="AJ54" s="227"/>
      <c r="AK54" s="228"/>
      <c r="AL54" s="229"/>
      <c r="AM54" s="227"/>
      <c r="AN54" s="228"/>
      <c r="AO54" s="229"/>
      <c r="AP54" s="227"/>
      <c r="AQ54" s="228"/>
      <c r="AR54" s="229"/>
      <c r="AS54" s="227"/>
      <c r="AT54" s="228"/>
      <c r="AU54" s="229"/>
      <c r="AV54" s="227"/>
      <c r="AW54" s="228"/>
      <c r="AX54" s="229"/>
      <c r="AY54" s="227"/>
      <c r="AZ54" s="228"/>
      <c r="BA54" s="229"/>
      <c r="BB54" s="227"/>
      <c r="BC54" s="228"/>
      <c r="BD54" s="229"/>
    </row>
    <row r="55" spans="1:56">
      <c r="A55" s="131"/>
      <c r="B55" s="145" t="s">
        <v>115</v>
      </c>
      <c r="C55" s="129"/>
      <c r="D55" s="129"/>
      <c r="E55" s="168">
        <f t="shared" si="54"/>
        <v>0</v>
      </c>
      <c r="F55" s="129"/>
      <c r="G55" s="129"/>
      <c r="H55" s="148">
        <f t="shared" si="55"/>
        <v>0</v>
      </c>
      <c r="I55" s="128"/>
      <c r="J55" s="129"/>
      <c r="K55" s="148">
        <f t="shared" si="56"/>
        <v>0</v>
      </c>
      <c r="L55" s="128"/>
      <c r="M55" s="129"/>
      <c r="N55" s="130">
        <f t="shared" si="57"/>
        <v>0</v>
      </c>
      <c r="O55" s="227"/>
      <c r="P55" s="228"/>
      <c r="Q55" s="229"/>
      <c r="R55" s="227"/>
      <c r="S55" s="228"/>
      <c r="T55" s="229"/>
      <c r="U55" s="227"/>
      <c r="V55" s="228"/>
      <c r="W55" s="229"/>
      <c r="X55" s="227"/>
      <c r="Y55" s="228"/>
      <c r="Z55" s="229"/>
      <c r="AA55" s="227"/>
      <c r="AB55" s="228"/>
      <c r="AC55" s="229"/>
      <c r="AD55" s="227"/>
      <c r="AE55" s="228"/>
      <c r="AF55" s="229"/>
      <c r="AG55" s="227"/>
      <c r="AH55" s="228"/>
      <c r="AI55" s="229"/>
      <c r="AJ55" s="227"/>
      <c r="AK55" s="228"/>
      <c r="AL55" s="229"/>
      <c r="AM55" s="227"/>
      <c r="AN55" s="228"/>
      <c r="AO55" s="229"/>
      <c r="AP55" s="227"/>
      <c r="AQ55" s="228"/>
      <c r="AR55" s="229"/>
      <c r="AS55" s="227"/>
      <c r="AT55" s="228"/>
      <c r="AU55" s="229"/>
      <c r="AV55" s="227"/>
      <c r="AW55" s="228"/>
      <c r="AX55" s="229"/>
      <c r="AY55" s="227"/>
      <c r="AZ55" s="228"/>
      <c r="BA55" s="229"/>
      <c r="BB55" s="227"/>
      <c r="BC55" s="228"/>
      <c r="BD55" s="229"/>
    </row>
    <row r="56" spans="1:56">
      <c r="A56" s="131"/>
      <c r="B56" s="145" t="s">
        <v>116</v>
      </c>
      <c r="C56" s="129">
        <v>7336</v>
      </c>
      <c r="D56" s="129">
        <v>7531</v>
      </c>
      <c r="E56" s="168">
        <f t="shared" si="54"/>
        <v>2.6581243184296621</v>
      </c>
      <c r="F56" s="129">
        <v>15692</v>
      </c>
      <c r="G56" s="129">
        <v>16138</v>
      </c>
      <c r="H56" s="148">
        <f t="shared" si="55"/>
        <v>2.8422125924037727</v>
      </c>
      <c r="I56" s="128">
        <v>5354</v>
      </c>
      <c r="J56" s="129">
        <v>5510</v>
      </c>
      <c r="K56" s="148">
        <f t="shared" si="56"/>
        <v>2.9137093761673514</v>
      </c>
      <c r="L56" s="128">
        <v>11390</v>
      </c>
      <c r="M56" s="129">
        <v>11606</v>
      </c>
      <c r="N56" s="130">
        <f t="shared" si="57"/>
        <v>1.8964003511852501</v>
      </c>
      <c r="O56" s="227"/>
      <c r="P56" s="228"/>
      <c r="Q56" s="229"/>
      <c r="R56" s="227"/>
      <c r="S56" s="228"/>
      <c r="T56" s="229"/>
      <c r="U56" s="227"/>
      <c r="V56" s="228"/>
      <c r="W56" s="229"/>
      <c r="X56" s="227"/>
      <c r="Y56" s="228"/>
      <c r="Z56" s="229"/>
      <c r="AA56" s="227"/>
      <c r="AB56" s="228"/>
      <c r="AC56" s="229"/>
      <c r="AD56" s="227"/>
      <c r="AE56" s="228"/>
      <c r="AF56" s="229"/>
      <c r="AG56" s="227"/>
      <c r="AH56" s="228"/>
      <c r="AI56" s="229"/>
      <c r="AJ56" s="227"/>
      <c r="AK56" s="228"/>
      <c r="AL56" s="229"/>
      <c r="AM56" s="227"/>
      <c r="AN56" s="228"/>
      <c r="AO56" s="229"/>
      <c r="AP56" s="227"/>
      <c r="AQ56" s="228"/>
      <c r="AR56" s="229"/>
      <c r="AS56" s="227"/>
      <c r="AT56" s="228"/>
      <c r="AU56" s="229"/>
      <c r="AV56" s="227"/>
      <c r="AW56" s="228"/>
      <c r="AX56" s="229"/>
      <c r="AY56" s="227"/>
      <c r="AZ56" s="228"/>
      <c r="BA56" s="229"/>
      <c r="BB56" s="227"/>
      <c r="BC56" s="228"/>
      <c r="BD56" s="229"/>
    </row>
    <row r="57" spans="1:56">
      <c r="A57" s="131"/>
      <c r="B57" s="145" t="s">
        <v>117</v>
      </c>
      <c r="C57" s="129"/>
      <c r="D57" s="129"/>
      <c r="E57" s="168">
        <f t="shared" si="54"/>
        <v>0</v>
      </c>
      <c r="F57" s="129"/>
      <c r="G57" s="129"/>
      <c r="H57" s="148">
        <f t="shared" si="55"/>
        <v>0</v>
      </c>
      <c r="I57" s="128"/>
      <c r="J57" s="129"/>
      <c r="K57" s="148">
        <f t="shared" si="56"/>
        <v>0</v>
      </c>
      <c r="L57" s="128"/>
      <c r="M57" s="129"/>
      <c r="N57" s="130">
        <f t="shared" si="57"/>
        <v>0</v>
      </c>
      <c r="O57" s="227"/>
      <c r="P57" s="228"/>
      <c r="Q57" s="229"/>
      <c r="R57" s="227"/>
      <c r="S57" s="228"/>
      <c r="T57" s="229"/>
      <c r="U57" s="227"/>
      <c r="V57" s="228"/>
      <c r="W57" s="229"/>
      <c r="X57" s="227"/>
      <c r="Y57" s="228"/>
      <c r="Z57" s="229"/>
      <c r="AA57" s="227"/>
      <c r="AB57" s="228"/>
      <c r="AC57" s="229"/>
      <c r="AD57" s="227"/>
      <c r="AE57" s="228"/>
      <c r="AF57" s="229"/>
      <c r="AG57" s="227"/>
      <c r="AH57" s="228"/>
      <c r="AI57" s="229"/>
      <c r="AJ57" s="227"/>
      <c r="AK57" s="228"/>
      <c r="AL57" s="229"/>
      <c r="AM57" s="227"/>
      <c r="AN57" s="228"/>
      <c r="AO57" s="229"/>
      <c r="AP57" s="227"/>
      <c r="AQ57" s="228"/>
      <c r="AR57" s="229"/>
      <c r="AS57" s="227"/>
      <c r="AT57" s="228"/>
      <c r="AU57" s="229"/>
      <c r="AV57" s="227"/>
      <c r="AW57" s="228"/>
      <c r="AX57" s="229"/>
      <c r="AY57" s="227"/>
      <c r="AZ57" s="228"/>
      <c r="BA57" s="229"/>
      <c r="BB57" s="227"/>
      <c r="BC57" s="228"/>
      <c r="BD57" s="229"/>
    </row>
    <row r="58" spans="1:56">
      <c r="A58" s="131"/>
      <c r="B58" s="145" t="s">
        <v>118</v>
      </c>
      <c r="C58" s="129"/>
      <c r="D58" s="129"/>
      <c r="E58" s="168">
        <f t="shared" si="54"/>
        <v>0</v>
      </c>
      <c r="F58" s="129"/>
      <c r="G58" s="129"/>
      <c r="H58" s="148">
        <f t="shared" si="55"/>
        <v>0</v>
      </c>
      <c r="I58" s="128"/>
      <c r="J58" s="129"/>
      <c r="K58" s="148">
        <f t="shared" si="56"/>
        <v>0</v>
      </c>
      <c r="L58" s="128"/>
      <c r="M58" s="129"/>
      <c r="N58" s="130">
        <f t="shared" si="57"/>
        <v>0</v>
      </c>
      <c r="O58" s="227"/>
      <c r="P58" s="228"/>
      <c r="Q58" s="229"/>
      <c r="R58" s="227"/>
      <c r="S58" s="228"/>
      <c r="T58" s="229"/>
      <c r="U58" s="227"/>
      <c r="V58" s="228"/>
      <c r="W58" s="229"/>
      <c r="X58" s="227"/>
      <c r="Y58" s="228"/>
      <c r="Z58" s="229"/>
      <c r="AA58" s="227"/>
      <c r="AB58" s="228"/>
      <c r="AC58" s="229"/>
      <c r="AD58" s="227"/>
      <c r="AE58" s="228"/>
      <c r="AF58" s="229"/>
      <c r="AG58" s="227"/>
      <c r="AH58" s="228"/>
      <c r="AI58" s="229"/>
      <c r="AJ58" s="227"/>
      <c r="AK58" s="228"/>
      <c r="AL58" s="229"/>
      <c r="AM58" s="227"/>
      <c r="AN58" s="228"/>
      <c r="AO58" s="229"/>
      <c r="AP58" s="227"/>
      <c r="AQ58" s="228"/>
      <c r="AR58" s="229"/>
      <c r="AS58" s="227"/>
      <c r="AT58" s="228"/>
      <c r="AU58" s="229"/>
      <c r="AV58" s="227"/>
      <c r="AW58" s="228"/>
      <c r="AX58" s="229"/>
      <c r="AY58" s="227"/>
      <c r="AZ58" s="228"/>
      <c r="BA58" s="229"/>
      <c r="BB58" s="227"/>
      <c r="BC58" s="228"/>
      <c r="BD58" s="229"/>
    </row>
    <row r="59" spans="1:56">
      <c r="A59" s="131"/>
      <c r="B59" s="145" t="s">
        <v>119</v>
      </c>
      <c r="C59" s="129"/>
      <c r="D59" s="129"/>
      <c r="E59" s="168">
        <f t="shared" si="54"/>
        <v>0</v>
      </c>
      <c r="F59" s="129"/>
      <c r="G59" s="129"/>
      <c r="H59" s="148">
        <f t="shared" si="55"/>
        <v>0</v>
      </c>
      <c r="I59" s="128"/>
      <c r="J59" s="129"/>
      <c r="K59" s="148">
        <f t="shared" si="56"/>
        <v>0</v>
      </c>
      <c r="L59" s="128"/>
      <c r="M59" s="129"/>
      <c r="N59" s="130">
        <f t="shared" si="57"/>
        <v>0</v>
      </c>
      <c r="O59" s="227"/>
      <c r="P59" s="228"/>
      <c r="Q59" s="229"/>
      <c r="R59" s="227"/>
      <c r="S59" s="228"/>
      <c r="T59" s="229"/>
      <c r="U59" s="227"/>
      <c r="V59" s="228"/>
      <c r="W59" s="229"/>
      <c r="X59" s="227"/>
      <c r="Y59" s="228"/>
      <c r="Z59" s="229"/>
      <c r="AA59" s="227"/>
      <c r="AB59" s="228"/>
      <c r="AC59" s="229"/>
      <c r="AD59" s="227"/>
      <c r="AE59" s="228"/>
      <c r="AF59" s="229"/>
      <c r="AG59" s="227"/>
      <c r="AH59" s="228"/>
      <c r="AI59" s="229"/>
      <c r="AJ59" s="227"/>
      <c r="AK59" s="228"/>
      <c r="AL59" s="229"/>
      <c r="AM59" s="227"/>
      <c r="AN59" s="228"/>
      <c r="AO59" s="229"/>
      <c r="AP59" s="227"/>
      <c r="AQ59" s="228"/>
      <c r="AR59" s="229"/>
      <c r="AS59" s="227"/>
      <c r="AT59" s="228"/>
      <c r="AU59" s="229"/>
      <c r="AV59" s="227"/>
      <c r="AW59" s="228"/>
      <c r="AX59" s="229"/>
      <c r="AY59" s="227"/>
      <c r="AZ59" s="228"/>
      <c r="BA59" s="229"/>
      <c r="BB59" s="227"/>
      <c r="BC59" s="228"/>
      <c r="BD59" s="229"/>
    </row>
    <row r="60" spans="1:56" s="203" customFormat="1" ht="19.5" customHeight="1">
      <c r="A60" s="202"/>
      <c r="B60" s="195" t="s">
        <v>79</v>
      </c>
      <c r="C60" s="147">
        <v>9839</v>
      </c>
      <c r="D60" s="147">
        <v>10025.5</v>
      </c>
      <c r="E60" s="169">
        <f t="shared" si="54"/>
        <v>1.895517837178575</v>
      </c>
      <c r="F60" s="147">
        <v>23192</v>
      </c>
      <c r="G60" s="147">
        <v>23779</v>
      </c>
      <c r="H60" s="149">
        <f t="shared" si="55"/>
        <v>2.5310451879958609</v>
      </c>
      <c r="I60" s="189">
        <v>17698</v>
      </c>
      <c r="J60" s="147">
        <v>18217</v>
      </c>
      <c r="K60" s="149">
        <f t="shared" si="56"/>
        <v>2.9325347496892302</v>
      </c>
      <c r="L60" s="189">
        <v>20716</v>
      </c>
      <c r="M60" s="147">
        <v>21265</v>
      </c>
      <c r="N60" s="144">
        <f t="shared" si="57"/>
        <v>2.650125506854605</v>
      </c>
      <c r="O60" s="230"/>
      <c r="P60" s="231"/>
      <c r="Q60" s="232"/>
      <c r="R60" s="230"/>
      <c r="S60" s="231"/>
      <c r="T60" s="232"/>
      <c r="U60" s="230"/>
      <c r="V60" s="231"/>
      <c r="W60" s="232"/>
      <c r="X60" s="230"/>
      <c r="Y60" s="231"/>
      <c r="Z60" s="232"/>
      <c r="AA60" s="230"/>
      <c r="AB60" s="231"/>
      <c r="AC60" s="232"/>
      <c r="AD60" s="230"/>
      <c r="AE60" s="231"/>
      <c r="AF60" s="232"/>
      <c r="AG60" s="230"/>
      <c r="AH60" s="231"/>
      <c r="AI60" s="232"/>
      <c r="AJ60" s="230"/>
      <c r="AK60" s="231"/>
      <c r="AL60" s="232"/>
      <c r="AM60" s="230"/>
      <c r="AN60" s="231"/>
      <c r="AO60" s="232"/>
      <c r="AP60" s="230"/>
      <c r="AQ60" s="231"/>
      <c r="AR60" s="232"/>
      <c r="AS60" s="230"/>
      <c r="AT60" s="231"/>
      <c r="AU60" s="232"/>
      <c r="AV60" s="230"/>
      <c r="AW60" s="231"/>
      <c r="AX60" s="232"/>
      <c r="AY60" s="230"/>
      <c r="AZ60" s="231"/>
      <c r="BA60" s="232"/>
      <c r="BB60" s="230"/>
      <c r="BC60" s="231"/>
      <c r="BD60" s="232"/>
    </row>
    <row r="61" spans="1:56">
      <c r="A61" s="131"/>
      <c r="B61" s="145" t="s">
        <v>120</v>
      </c>
      <c r="C61" s="129"/>
      <c r="D61" s="129"/>
      <c r="E61" s="168">
        <f t="shared" si="54"/>
        <v>0</v>
      </c>
      <c r="F61" s="129"/>
      <c r="G61" s="129"/>
      <c r="H61" s="148">
        <f t="shared" si="55"/>
        <v>0</v>
      </c>
      <c r="I61" s="128"/>
      <c r="J61" s="129"/>
      <c r="K61" s="148"/>
      <c r="L61" s="128"/>
      <c r="M61" s="129"/>
      <c r="N61" s="130"/>
      <c r="O61" s="227"/>
      <c r="P61" s="228"/>
      <c r="Q61" s="229"/>
      <c r="R61" s="227"/>
      <c r="S61" s="228"/>
      <c r="T61" s="229"/>
      <c r="U61" s="227"/>
      <c r="V61" s="228"/>
      <c r="W61" s="229"/>
      <c r="X61" s="227"/>
      <c r="Y61" s="228"/>
      <c r="Z61" s="229"/>
      <c r="AA61" s="227"/>
      <c r="AB61" s="228"/>
      <c r="AC61" s="229"/>
      <c r="AD61" s="227"/>
      <c r="AE61" s="228"/>
      <c r="AF61" s="229"/>
      <c r="AG61" s="227"/>
      <c r="AH61" s="228"/>
      <c r="AI61" s="229"/>
      <c r="AJ61" s="227"/>
      <c r="AK61" s="228"/>
      <c r="AL61" s="229"/>
      <c r="AM61" s="227"/>
      <c r="AN61" s="228"/>
      <c r="AO61" s="229"/>
      <c r="AP61" s="227"/>
      <c r="AQ61" s="228"/>
      <c r="AR61" s="229"/>
      <c r="AS61" s="227"/>
      <c r="AT61" s="228"/>
      <c r="AU61" s="229"/>
      <c r="AV61" s="227"/>
      <c r="AW61" s="228"/>
      <c r="AX61" s="229"/>
      <c r="AY61" s="227"/>
      <c r="AZ61" s="228"/>
      <c r="BA61" s="229"/>
      <c r="BB61" s="227"/>
      <c r="BC61" s="228"/>
      <c r="BD61" s="229"/>
    </row>
    <row r="62" spans="1:56">
      <c r="A62" s="131"/>
      <c r="B62" s="145" t="s">
        <v>121</v>
      </c>
      <c r="C62" s="129"/>
      <c r="D62" s="129"/>
      <c r="E62" s="168">
        <f t="shared" si="54"/>
        <v>0</v>
      </c>
      <c r="F62" s="129"/>
      <c r="G62" s="129"/>
      <c r="H62" s="148">
        <f t="shared" si="55"/>
        <v>0</v>
      </c>
      <c r="I62" s="128"/>
      <c r="J62" s="129"/>
      <c r="K62" s="148"/>
      <c r="L62" s="128"/>
      <c r="M62" s="129"/>
      <c r="N62" s="130"/>
      <c r="O62" s="227"/>
      <c r="P62" s="228"/>
      <c r="Q62" s="229"/>
      <c r="R62" s="227"/>
      <c r="S62" s="228"/>
      <c r="T62" s="229"/>
      <c r="U62" s="227"/>
      <c r="V62" s="228"/>
      <c r="W62" s="229"/>
      <c r="X62" s="227"/>
      <c r="Y62" s="228"/>
      <c r="Z62" s="229"/>
      <c r="AA62" s="227"/>
      <c r="AB62" s="228"/>
      <c r="AC62" s="229"/>
      <c r="AD62" s="227"/>
      <c r="AE62" s="228"/>
      <c r="AF62" s="229"/>
      <c r="AG62" s="227"/>
      <c r="AH62" s="228"/>
      <c r="AI62" s="229"/>
      <c r="AJ62" s="227"/>
      <c r="AK62" s="228"/>
      <c r="AL62" s="229"/>
      <c r="AM62" s="227"/>
      <c r="AN62" s="228"/>
      <c r="AO62" s="229"/>
      <c r="AP62" s="227"/>
      <c r="AQ62" s="228"/>
      <c r="AR62" s="229"/>
      <c r="AS62" s="227"/>
      <c r="AT62" s="228"/>
      <c r="AU62" s="229"/>
      <c r="AV62" s="227"/>
      <c r="AW62" s="228"/>
      <c r="AX62" s="229"/>
      <c r="AY62" s="227"/>
      <c r="AZ62" s="228"/>
      <c r="BA62" s="229"/>
      <c r="BB62" s="227"/>
      <c r="BC62" s="228"/>
      <c r="BD62" s="229"/>
    </row>
    <row r="63" spans="1:56">
      <c r="A63" s="131"/>
      <c r="B63" s="145" t="s">
        <v>122</v>
      </c>
      <c r="C63" s="129">
        <v>3530</v>
      </c>
      <c r="D63" s="129">
        <v>3632</v>
      </c>
      <c r="E63" s="168">
        <f t="shared" si="54"/>
        <v>2.8895184135977336</v>
      </c>
      <c r="F63" s="129">
        <v>8282</v>
      </c>
      <c r="G63" s="129">
        <v>8522</v>
      </c>
      <c r="H63" s="148">
        <f t="shared" si="55"/>
        <v>2.897850760685825</v>
      </c>
      <c r="I63" s="128"/>
      <c r="J63" s="129"/>
      <c r="K63" s="148"/>
      <c r="L63" s="128"/>
      <c r="M63" s="129"/>
      <c r="N63" s="130"/>
      <c r="O63" s="227"/>
      <c r="P63" s="228"/>
      <c r="Q63" s="229"/>
      <c r="R63" s="227"/>
      <c r="S63" s="228"/>
      <c r="T63" s="229"/>
      <c r="U63" s="227"/>
      <c r="V63" s="228"/>
      <c r="W63" s="229"/>
      <c r="X63" s="227"/>
      <c r="Y63" s="228"/>
      <c r="Z63" s="229"/>
      <c r="AA63" s="227"/>
      <c r="AB63" s="228"/>
      <c r="AC63" s="229"/>
      <c r="AD63" s="227"/>
      <c r="AE63" s="228"/>
      <c r="AF63" s="229"/>
      <c r="AG63" s="227"/>
      <c r="AH63" s="228"/>
      <c r="AI63" s="229"/>
      <c r="AJ63" s="227"/>
      <c r="AK63" s="228"/>
      <c r="AL63" s="229"/>
      <c r="AM63" s="227"/>
      <c r="AN63" s="228"/>
      <c r="AO63" s="229"/>
      <c r="AP63" s="227"/>
      <c r="AQ63" s="228"/>
      <c r="AR63" s="229"/>
      <c r="AS63" s="227"/>
      <c r="AT63" s="228"/>
      <c r="AU63" s="229"/>
      <c r="AV63" s="227"/>
      <c r="AW63" s="228"/>
      <c r="AX63" s="229"/>
      <c r="AY63" s="227"/>
      <c r="AZ63" s="228"/>
      <c r="BA63" s="229"/>
      <c r="BB63" s="227"/>
      <c r="BC63" s="228"/>
      <c r="BD63" s="229"/>
    </row>
    <row r="64" spans="1:56">
      <c r="A64" s="131"/>
      <c r="B64" s="145" t="s">
        <v>58</v>
      </c>
      <c r="C64" s="129"/>
      <c r="D64" s="129"/>
      <c r="E64" s="168">
        <f t="shared" si="54"/>
        <v>0</v>
      </c>
      <c r="F64" s="129"/>
      <c r="G64" s="129"/>
      <c r="H64" s="148">
        <f t="shared" si="55"/>
        <v>0</v>
      </c>
      <c r="I64" s="128"/>
      <c r="J64" s="129"/>
      <c r="K64" s="148"/>
      <c r="L64" s="128"/>
      <c r="M64" s="129"/>
      <c r="N64" s="130"/>
      <c r="O64" s="227"/>
      <c r="P64" s="228"/>
      <c r="Q64" s="229"/>
      <c r="R64" s="227"/>
      <c r="S64" s="228"/>
      <c r="T64" s="229"/>
      <c r="U64" s="227"/>
      <c r="V64" s="228"/>
      <c r="W64" s="229"/>
      <c r="X64" s="227"/>
      <c r="Y64" s="228"/>
      <c r="Z64" s="229"/>
      <c r="AA64" s="227"/>
      <c r="AB64" s="228"/>
      <c r="AC64" s="229"/>
      <c r="AD64" s="227"/>
      <c r="AE64" s="228"/>
      <c r="AF64" s="229"/>
      <c r="AG64" s="227"/>
      <c r="AH64" s="228"/>
      <c r="AI64" s="229"/>
      <c r="AJ64" s="227"/>
      <c r="AK64" s="228"/>
      <c r="AL64" s="229"/>
      <c r="AM64" s="227"/>
      <c r="AN64" s="228"/>
      <c r="AO64" s="229"/>
      <c r="AP64" s="227"/>
      <c r="AQ64" s="228"/>
      <c r="AR64" s="229"/>
      <c r="AS64" s="227"/>
      <c r="AT64" s="228"/>
      <c r="AU64" s="229"/>
      <c r="AV64" s="227"/>
      <c r="AW64" s="228"/>
      <c r="AX64" s="229"/>
      <c r="AY64" s="227"/>
      <c r="AZ64" s="228"/>
      <c r="BA64" s="229"/>
      <c r="BB64" s="227"/>
      <c r="BC64" s="228"/>
      <c r="BD64" s="229"/>
    </row>
    <row r="65" spans="1:56" s="133" customFormat="1" ht="20.25" customHeight="1">
      <c r="A65" s="132"/>
      <c r="B65" s="195" t="s">
        <v>128</v>
      </c>
      <c r="C65" s="147">
        <v>3530</v>
      </c>
      <c r="D65" s="147">
        <v>3632</v>
      </c>
      <c r="E65" s="169">
        <f t="shared" si="54"/>
        <v>2.8895184135977336</v>
      </c>
      <c r="F65" s="147">
        <v>8282</v>
      </c>
      <c r="G65" s="147">
        <v>8522</v>
      </c>
      <c r="H65" s="149">
        <f t="shared" si="55"/>
        <v>2.897850760685825</v>
      </c>
      <c r="I65" s="189"/>
      <c r="J65" s="147"/>
      <c r="K65" s="149"/>
      <c r="L65" s="189"/>
      <c r="M65" s="147"/>
      <c r="N65" s="144"/>
      <c r="O65" s="230"/>
      <c r="P65" s="231"/>
      <c r="Q65" s="232"/>
      <c r="R65" s="230"/>
      <c r="S65" s="231"/>
      <c r="T65" s="232"/>
      <c r="U65" s="230"/>
      <c r="V65" s="231"/>
      <c r="W65" s="232"/>
      <c r="X65" s="230"/>
      <c r="Y65" s="231"/>
      <c r="Z65" s="232"/>
      <c r="AA65" s="230"/>
      <c r="AB65" s="231"/>
      <c r="AC65" s="232"/>
      <c r="AD65" s="230"/>
      <c r="AE65" s="231"/>
      <c r="AF65" s="232"/>
      <c r="AG65" s="230"/>
      <c r="AH65" s="231"/>
      <c r="AI65" s="232"/>
      <c r="AJ65" s="230"/>
      <c r="AK65" s="231"/>
      <c r="AL65" s="232"/>
      <c r="AM65" s="230"/>
      <c r="AN65" s="231"/>
      <c r="AO65" s="232"/>
      <c r="AP65" s="230"/>
      <c r="AQ65" s="231"/>
      <c r="AR65" s="232"/>
      <c r="AS65" s="230"/>
      <c r="AT65" s="231"/>
      <c r="AU65" s="232"/>
      <c r="AV65" s="230"/>
      <c r="AW65" s="231"/>
      <c r="AX65" s="232"/>
      <c r="AY65" s="230"/>
      <c r="AZ65" s="231"/>
      <c r="BA65" s="232"/>
      <c r="BB65" s="230"/>
      <c r="BC65" s="231"/>
      <c r="BD65" s="232"/>
    </row>
    <row r="66" spans="1:56">
      <c r="A66" s="131"/>
      <c r="B66" s="145" t="s">
        <v>59</v>
      </c>
      <c r="C66" s="129"/>
      <c r="D66" s="129"/>
      <c r="E66" s="168">
        <f t="shared" si="54"/>
        <v>0</v>
      </c>
      <c r="F66" s="129"/>
      <c r="G66" s="129"/>
      <c r="H66" s="148">
        <f t="shared" si="55"/>
        <v>0</v>
      </c>
      <c r="I66" s="128"/>
      <c r="J66" s="129"/>
      <c r="K66" s="148"/>
      <c r="L66" s="128"/>
      <c r="M66" s="129"/>
      <c r="N66" s="130"/>
      <c r="O66" s="227"/>
      <c r="P66" s="228"/>
      <c r="Q66" s="229"/>
      <c r="R66" s="227"/>
      <c r="S66" s="228"/>
      <c r="T66" s="229"/>
      <c r="U66" s="227"/>
      <c r="V66" s="228"/>
      <c r="W66" s="229"/>
      <c r="X66" s="227"/>
      <c r="Y66" s="228"/>
      <c r="Z66" s="229"/>
      <c r="AA66" s="227"/>
      <c r="AB66" s="228"/>
      <c r="AC66" s="229"/>
      <c r="AD66" s="227"/>
      <c r="AE66" s="228"/>
      <c r="AF66" s="229"/>
      <c r="AG66" s="227"/>
      <c r="AH66" s="228"/>
      <c r="AI66" s="229"/>
      <c r="AJ66" s="227"/>
      <c r="AK66" s="228"/>
      <c r="AL66" s="229"/>
      <c r="AM66" s="227"/>
      <c r="AN66" s="228"/>
      <c r="AO66" s="229"/>
      <c r="AP66" s="227"/>
      <c r="AQ66" s="228"/>
      <c r="AR66" s="229"/>
      <c r="AS66" s="227"/>
      <c r="AT66" s="228"/>
      <c r="AU66" s="229"/>
      <c r="AV66" s="227"/>
      <c r="AW66" s="228"/>
      <c r="AX66" s="229"/>
      <c r="AY66" s="227"/>
      <c r="AZ66" s="228"/>
      <c r="BA66" s="229"/>
      <c r="BB66" s="227"/>
      <c r="BC66" s="228"/>
      <c r="BD66" s="229"/>
    </row>
    <row r="67" spans="1:56">
      <c r="A67" s="131"/>
      <c r="B67" s="145" t="s">
        <v>111</v>
      </c>
      <c r="C67" s="129"/>
      <c r="D67" s="129"/>
      <c r="E67" s="168">
        <f t="shared" si="54"/>
        <v>0</v>
      </c>
      <c r="F67" s="129"/>
      <c r="G67" s="129"/>
      <c r="H67" s="148">
        <f t="shared" si="55"/>
        <v>0</v>
      </c>
      <c r="I67" s="128"/>
      <c r="J67" s="129"/>
      <c r="K67" s="148"/>
      <c r="L67" s="128"/>
      <c r="M67" s="129"/>
      <c r="N67" s="130"/>
      <c r="O67" s="227"/>
      <c r="P67" s="228"/>
      <c r="Q67" s="229"/>
      <c r="R67" s="227"/>
      <c r="S67" s="228"/>
      <c r="T67" s="229"/>
      <c r="U67" s="227"/>
      <c r="V67" s="228"/>
      <c r="W67" s="229"/>
      <c r="X67" s="227"/>
      <c r="Y67" s="228"/>
      <c r="Z67" s="229"/>
      <c r="AA67" s="227"/>
      <c r="AB67" s="228"/>
      <c r="AC67" s="229"/>
      <c r="AD67" s="227"/>
      <c r="AE67" s="228"/>
      <c r="AF67" s="229"/>
      <c r="AG67" s="227"/>
      <c r="AH67" s="228"/>
      <c r="AI67" s="229"/>
      <c r="AJ67" s="227"/>
      <c r="AK67" s="228"/>
      <c r="AL67" s="229"/>
      <c r="AM67" s="227"/>
      <c r="AN67" s="228"/>
      <c r="AO67" s="229"/>
      <c r="AP67" s="227"/>
      <c r="AQ67" s="228"/>
      <c r="AR67" s="229"/>
      <c r="AS67" s="227"/>
      <c r="AT67" s="228"/>
      <c r="AU67" s="229"/>
      <c r="AV67" s="227"/>
      <c r="AW67" s="228"/>
      <c r="AX67" s="229"/>
      <c r="AY67" s="227"/>
      <c r="AZ67" s="228"/>
      <c r="BA67" s="229"/>
      <c r="BB67" s="227"/>
      <c r="BC67" s="228"/>
      <c r="BD67" s="229"/>
    </row>
    <row r="68" spans="1:56">
      <c r="A68" s="131"/>
      <c r="B68" s="145" t="s">
        <v>112</v>
      </c>
      <c r="C68" s="129"/>
      <c r="D68" s="129"/>
      <c r="E68" s="168"/>
      <c r="F68" s="129"/>
      <c r="G68" s="129"/>
      <c r="H68" s="148">
        <f t="shared" si="55"/>
        <v>0</v>
      </c>
      <c r="I68" s="128"/>
      <c r="J68" s="129"/>
      <c r="K68" s="148"/>
      <c r="L68" s="128"/>
      <c r="M68" s="129"/>
      <c r="N68" s="130"/>
      <c r="O68" s="227"/>
      <c r="P68" s="228"/>
      <c r="Q68" s="229"/>
      <c r="R68" s="227"/>
      <c r="S68" s="228"/>
      <c r="T68" s="229"/>
      <c r="U68" s="227"/>
      <c r="V68" s="228"/>
      <c r="W68" s="229"/>
      <c r="X68" s="227"/>
      <c r="Y68" s="228"/>
      <c r="Z68" s="229"/>
      <c r="AA68" s="227"/>
      <c r="AB68" s="228"/>
      <c r="AC68" s="229"/>
      <c r="AD68" s="227"/>
      <c r="AE68" s="228"/>
      <c r="AF68" s="229"/>
      <c r="AG68" s="227"/>
      <c r="AH68" s="228"/>
      <c r="AI68" s="229"/>
      <c r="AJ68" s="227"/>
      <c r="AK68" s="228"/>
      <c r="AL68" s="229"/>
      <c r="AM68" s="227"/>
      <c r="AN68" s="228"/>
      <c r="AO68" s="229"/>
      <c r="AP68" s="227"/>
      <c r="AQ68" s="228"/>
      <c r="AR68" s="229"/>
      <c r="AS68" s="227"/>
      <c r="AT68" s="228"/>
      <c r="AU68" s="229"/>
      <c r="AV68" s="227"/>
      <c r="AW68" s="228"/>
      <c r="AX68" s="229"/>
      <c r="AY68" s="227"/>
      <c r="AZ68" s="228"/>
      <c r="BA68" s="229"/>
      <c r="BB68" s="227"/>
      <c r="BC68" s="228"/>
      <c r="BD68" s="229"/>
    </row>
    <row r="69" spans="1:56" s="133" customFormat="1" ht="21.75" customHeight="1">
      <c r="A69" s="132"/>
      <c r="B69" s="196" t="s">
        <v>109</v>
      </c>
      <c r="C69" s="147"/>
      <c r="D69" s="147"/>
      <c r="E69" s="169">
        <f>IF(C69&gt;0,(((D69-C69)/C69)*100),0)</f>
        <v>0</v>
      </c>
      <c r="F69" s="147"/>
      <c r="G69" s="147"/>
      <c r="H69" s="149">
        <f t="shared" si="55"/>
        <v>0</v>
      </c>
      <c r="I69" s="189"/>
      <c r="J69" s="147"/>
      <c r="K69" s="149"/>
      <c r="L69" s="189"/>
      <c r="M69" s="147"/>
      <c r="N69" s="144"/>
      <c r="O69" s="230"/>
      <c r="P69" s="231"/>
      <c r="Q69" s="232"/>
      <c r="R69" s="230"/>
      <c r="S69" s="231"/>
      <c r="T69" s="232"/>
      <c r="U69" s="230"/>
      <c r="V69" s="231"/>
      <c r="W69" s="232"/>
      <c r="X69" s="230"/>
      <c r="Y69" s="231"/>
      <c r="Z69" s="232"/>
      <c r="AA69" s="230"/>
      <c r="AB69" s="231"/>
      <c r="AC69" s="232"/>
      <c r="AD69" s="230"/>
      <c r="AE69" s="231"/>
      <c r="AF69" s="232"/>
      <c r="AG69" s="230"/>
      <c r="AH69" s="231"/>
      <c r="AI69" s="232"/>
      <c r="AJ69" s="230"/>
      <c r="AK69" s="231"/>
      <c r="AL69" s="232"/>
      <c r="AM69" s="230"/>
      <c r="AN69" s="231"/>
      <c r="AO69" s="232"/>
      <c r="AP69" s="230"/>
      <c r="AQ69" s="231"/>
      <c r="AR69" s="232"/>
      <c r="AS69" s="230"/>
      <c r="AT69" s="231"/>
      <c r="AU69" s="232"/>
      <c r="AV69" s="230"/>
      <c r="AW69" s="231"/>
      <c r="AX69" s="232"/>
      <c r="AY69" s="230"/>
      <c r="AZ69" s="231"/>
      <c r="BA69" s="232"/>
      <c r="BB69" s="230"/>
      <c r="BC69" s="231"/>
      <c r="BD69" s="232"/>
    </row>
    <row r="70" spans="1:56">
      <c r="A70" s="134"/>
      <c r="B70" s="197" t="s">
        <v>60</v>
      </c>
      <c r="C70" s="191"/>
      <c r="D70" s="135"/>
      <c r="E70" s="170"/>
      <c r="F70" s="191"/>
      <c r="G70" s="135"/>
      <c r="H70" s="187"/>
      <c r="I70" s="190"/>
      <c r="J70" s="135"/>
      <c r="K70" s="187"/>
      <c r="L70" s="190"/>
      <c r="M70" s="135"/>
      <c r="N70" s="187"/>
      <c r="O70" s="190"/>
      <c r="P70" s="135"/>
      <c r="Q70" s="136">
        <f t="shared" ref="Q70" si="58">IF(O70&gt;0,(((P70-O70)/O70)*100),0)</f>
        <v>0</v>
      </c>
      <c r="R70" s="190"/>
      <c r="S70" s="135"/>
      <c r="T70" s="136">
        <f t="shared" ref="T70" si="59">IF(R70&gt;0,(((S70-R70)/R70)*100),0)</f>
        <v>0</v>
      </c>
      <c r="U70" s="190"/>
      <c r="V70" s="135"/>
      <c r="W70" s="136">
        <f t="shared" ref="W70" si="60">IF(U70&gt;0,(((V70-U70)/U70)*100),0)</f>
        <v>0</v>
      </c>
      <c r="X70" s="190"/>
      <c r="Y70" s="135"/>
      <c r="Z70" s="136">
        <f t="shared" ref="Z70" si="61">IF(X70&gt;0,(((Y70-X70)/X70)*100),0)</f>
        <v>0</v>
      </c>
      <c r="AA70" s="190"/>
      <c r="AB70" s="135"/>
      <c r="AC70" s="136">
        <f t="shared" ref="AC70" si="62">IF(AA70&gt;0,(((AB70-AA70)/AA70)*100),0)</f>
        <v>0</v>
      </c>
      <c r="AD70" s="190"/>
      <c r="AE70" s="135"/>
      <c r="AF70" s="136">
        <f t="shared" ref="AF70" si="63">IF(AD70&gt;0,(((AE70-AD70)/AD70)*100),0)</f>
        <v>0</v>
      </c>
      <c r="AG70" s="190"/>
      <c r="AH70" s="135"/>
      <c r="AI70" s="136">
        <f t="shared" ref="AI70" si="64">IF(AG70&gt;0,(((AH70-AG70)/AG70)*100),0)</f>
        <v>0</v>
      </c>
      <c r="AJ70" s="190"/>
      <c r="AK70" s="135"/>
      <c r="AL70" s="136">
        <f t="shared" ref="AL70" si="65">IF(AJ70&gt;0,(((AK70-AJ70)/AJ70)*100),0)</f>
        <v>0</v>
      </c>
      <c r="AM70" s="190"/>
      <c r="AN70" s="135"/>
      <c r="AO70" s="136">
        <f t="shared" ref="AO70" si="66">IF(AM70&gt;0,(((AN70-AM70)/AM70)*100),0)</f>
        <v>0</v>
      </c>
      <c r="AP70" s="190"/>
      <c r="AQ70" s="135"/>
      <c r="AR70" s="136">
        <f t="shared" ref="AR70" si="67">IF(AP70&gt;0,(((AQ70-AP70)/AP70)*100),0)</f>
        <v>0</v>
      </c>
      <c r="AS70" s="190"/>
      <c r="AT70" s="135"/>
      <c r="AU70" s="136">
        <f t="shared" ref="AU70" si="68">IF(AS70&gt;0,(((AT70-AS70)/AS70)*100),0)</f>
        <v>0</v>
      </c>
      <c r="AV70" s="190"/>
      <c r="AW70" s="135"/>
      <c r="AX70" s="136">
        <f t="shared" ref="AX70" si="69">IF(AV70&gt;0,(((AW70-AV70)/AV70)*100),0)</f>
        <v>0</v>
      </c>
      <c r="AY70" s="190"/>
      <c r="AZ70" s="135"/>
      <c r="BA70" s="136">
        <f t="shared" ref="BA70" si="70">IF(AY70&gt;0,(((AZ70-AY70)/AY70)*100),0)</f>
        <v>0</v>
      </c>
      <c r="BB70" s="190"/>
      <c r="BC70" s="135"/>
      <c r="BD70" s="136">
        <f t="shared" ref="BD70" si="71">IF(BB70&gt;0,(((BC70-BB70)/BB70)*100),0)</f>
        <v>0</v>
      </c>
    </row>
    <row r="71" spans="1:56">
      <c r="A71" s="127" t="s">
        <v>135</v>
      </c>
      <c r="B71" s="145" t="s">
        <v>114</v>
      </c>
      <c r="C71" s="129">
        <v>6389.0499999999993</v>
      </c>
      <c r="D71" s="129">
        <v>6395.5</v>
      </c>
      <c r="E71" s="168">
        <f t="shared" ref="E71:E84" si="72">IF(C71&gt;0,(((D71-C71)/C71)*100),0)</f>
        <v>0.10095397594322673</v>
      </c>
      <c r="F71" s="129">
        <v>21711</v>
      </c>
      <c r="G71" s="129">
        <v>21632.25</v>
      </c>
      <c r="H71" s="148">
        <f t="shared" ref="H71:H86" si="73">IF(F71&gt;0,(((G71-F71)/F71)*100),0)</f>
        <v>-0.36271935885035234</v>
      </c>
      <c r="I71" s="128">
        <v>10850.77</v>
      </c>
      <c r="J71" s="129">
        <v>10874.529999999999</v>
      </c>
      <c r="K71" s="148">
        <f t="shared" ref="K71:K77" si="74">IF(I71&gt;0,(((J71-I71)/I71)*100),0)</f>
        <v>0.21897063526365776</v>
      </c>
      <c r="L71" s="128">
        <v>25723.26</v>
      </c>
      <c r="M71" s="129">
        <v>25481.22</v>
      </c>
      <c r="N71" s="130">
        <f t="shared" ref="N71:N77" si="75">IF(L71&gt;0,(((M71-L71)/L71)*100),0)</f>
        <v>-0.94093827920721262</v>
      </c>
      <c r="O71" s="227"/>
      <c r="P71" s="228"/>
      <c r="Q71" s="229"/>
      <c r="R71" s="227"/>
      <c r="S71" s="228"/>
      <c r="T71" s="229"/>
      <c r="U71" s="227"/>
      <c r="V71" s="228"/>
      <c r="W71" s="229"/>
      <c r="X71" s="227"/>
      <c r="Y71" s="228"/>
      <c r="Z71" s="229"/>
      <c r="AA71" s="227"/>
      <c r="AB71" s="228"/>
      <c r="AC71" s="229"/>
      <c r="AD71" s="227"/>
      <c r="AE71" s="228"/>
      <c r="AF71" s="229"/>
      <c r="AG71" s="227"/>
      <c r="AH71" s="228"/>
      <c r="AI71" s="229"/>
      <c r="AJ71" s="227"/>
      <c r="AK71" s="228"/>
      <c r="AL71" s="229"/>
      <c r="AM71" s="227"/>
      <c r="AN71" s="228"/>
      <c r="AO71" s="229"/>
      <c r="AP71" s="227"/>
      <c r="AQ71" s="228"/>
      <c r="AR71" s="229"/>
      <c r="AS71" s="227"/>
      <c r="AT71" s="228"/>
      <c r="AU71" s="229"/>
      <c r="AV71" s="227"/>
      <c r="AW71" s="228"/>
      <c r="AX71" s="229"/>
      <c r="AY71" s="227"/>
      <c r="AZ71" s="228"/>
      <c r="BA71" s="229"/>
      <c r="BB71" s="227"/>
      <c r="BC71" s="228"/>
      <c r="BD71" s="229"/>
    </row>
    <row r="72" spans="1:56">
      <c r="A72" s="131"/>
      <c r="B72" s="145" t="s">
        <v>115</v>
      </c>
      <c r="C72" s="129"/>
      <c r="D72" s="129"/>
      <c r="E72" s="168">
        <f t="shared" si="72"/>
        <v>0</v>
      </c>
      <c r="F72" s="129"/>
      <c r="G72" s="129"/>
      <c r="H72" s="148">
        <f t="shared" si="73"/>
        <v>0</v>
      </c>
      <c r="I72" s="128"/>
      <c r="J72" s="129"/>
      <c r="K72" s="148">
        <f t="shared" si="74"/>
        <v>0</v>
      </c>
      <c r="L72" s="128"/>
      <c r="M72" s="129"/>
      <c r="N72" s="130">
        <f t="shared" si="75"/>
        <v>0</v>
      </c>
      <c r="O72" s="227"/>
      <c r="P72" s="228"/>
      <c r="Q72" s="229"/>
      <c r="R72" s="227"/>
      <c r="S72" s="228"/>
      <c r="T72" s="229"/>
      <c r="U72" s="227"/>
      <c r="V72" s="228"/>
      <c r="W72" s="229"/>
      <c r="X72" s="227"/>
      <c r="Y72" s="228"/>
      <c r="Z72" s="229"/>
      <c r="AA72" s="227"/>
      <c r="AB72" s="228"/>
      <c r="AC72" s="229"/>
      <c r="AD72" s="227"/>
      <c r="AE72" s="228"/>
      <c r="AF72" s="229"/>
      <c r="AG72" s="227"/>
      <c r="AH72" s="228"/>
      <c r="AI72" s="229"/>
      <c r="AJ72" s="227"/>
      <c r="AK72" s="228"/>
      <c r="AL72" s="229"/>
      <c r="AM72" s="227"/>
      <c r="AN72" s="228"/>
      <c r="AO72" s="229"/>
      <c r="AP72" s="227"/>
      <c r="AQ72" s="228"/>
      <c r="AR72" s="229"/>
      <c r="AS72" s="227"/>
      <c r="AT72" s="228"/>
      <c r="AU72" s="229"/>
      <c r="AV72" s="227"/>
      <c r="AW72" s="228"/>
      <c r="AX72" s="229"/>
      <c r="AY72" s="227"/>
      <c r="AZ72" s="228"/>
      <c r="BA72" s="229"/>
      <c r="BB72" s="227"/>
      <c r="BC72" s="228"/>
      <c r="BD72" s="229"/>
    </row>
    <row r="73" spans="1:56">
      <c r="A73" s="131"/>
      <c r="B73" s="145" t="s">
        <v>116</v>
      </c>
      <c r="C73" s="129">
        <v>6359.4</v>
      </c>
      <c r="D73" s="129">
        <v>6359.4</v>
      </c>
      <c r="E73" s="168">
        <f t="shared" si="72"/>
        <v>0</v>
      </c>
      <c r="F73" s="129">
        <v>19241.099999999999</v>
      </c>
      <c r="G73" s="129">
        <v>19241.099999999999</v>
      </c>
      <c r="H73" s="148">
        <f t="shared" si="73"/>
        <v>0</v>
      </c>
      <c r="I73" s="128">
        <v>9866.0799999999981</v>
      </c>
      <c r="J73" s="129">
        <v>9866.0799999999981</v>
      </c>
      <c r="K73" s="148">
        <f t="shared" si="74"/>
        <v>0</v>
      </c>
      <c r="L73" s="128">
        <v>24893.760000000002</v>
      </c>
      <c r="M73" s="129">
        <v>24893.760000000002</v>
      </c>
      <c r="N73" s="130">
        <f t="shared" si="75"/>
        <v>0</v>
      </c>
      <c r="O73" s="227"/>
      <c r="P73" s="228"/>
      <c r="Q73" s="229"/>
      <c r="R73" s="227"/>
      <c r="S73" s="228"/>
      <c r="T73" s="229"/>
      <c r="U73" s="227"/>
      <c r="V73" s="228"/>
      <c r="W73" s="229"/>
      <c r="X73" s="227"/>
      <c r="Y73" s="228"/>
      <c r="Z73" s="229"/>
      <c r="AA73" s="227"/>
      <c r="AB73" s="228"/>
      <c r="AC73" s="229"/>
      <c r="AD73" s="227"/>
      <c r="AE73" s="228"/>
      <c r="AF73" s="229"/>
      <c r="AG73" s="227"/>
      <c r="AH73" s="228"/>
      <c r="AI73" s="229"/>
      <c r="AJ73" s="227"/>
      <c r="AK73" s="228"/>
      <c r="AL73" s="229"/>
      <c r="AM73" s="227"/>
      <c r="AN73" s="228"/>
      <c r="AO73" s="229"/>
      <c r="AP73" s="227"/>
      <c r="AQ73" s="228"/>
      <c r="AR73" s="229"/>
      <c r="AS73" s="227"/>
      <c r="AT73" s="228"/>
      <c r="AU73" s="229"/>
      <c r="AV73" s="227"/>
      <c r="AW73" s="228"/>
      <c r="AX73" s="229"/>
      <c r="AY73" s="227"/>
      <c r="AZ73" s="228"/>
      <c r="BA73" s="229"/>
      <c r="BB73" s="227"/>
      <c r="BC73" s="228"/>
      <c r="BD73" s="229"/>
    </row>
    <row r="74" spans="1:56">
      <c r="A74" s="131"/>
      <c r="B74" s="145" t="s">
        <v>117</v>
      </c>
      <c r="C74" s="129">
        <v>6170.7</v>
      </c>
      <c r="D74" s="129">
        <v>6170.7</v>
      </c>
      <c r="E74" s="168">
        <f t="shared" si="72"/>
        <v>0</v>
      </c>
      <c r="F74" s="129">
        <v>25161.9</v>
      </c>
      <c r="G74" s="129">
        <v>25214.400000000001</v>
      </c>
      <c r="H74" s="148">
        <f t="shared" si="73"/>
        <v>0.20864879043315487</v>
      </c>
      <c r="I74" s="128">
        <v>8961.119999999999</v>
      </c>
      <c r="J74" s="129">
        <v>8961.119999999999</v>
      </c>
      <c r="K74" s="148">
        <f t="shared" si="74"/>
        <v>0</v>
      </c>
      <c r="L74" s="128">
        <v>31215.840000000004</v>
      </c>
      <c r="M74" s="129">
        <v>31215.840000000004</v>
      </c>
      <c r="N74" s="130">
        <f t="shared" si="75"/>
        <v>0</v>
      </c>
      <c r="O74" s="227"/>
      <c r="P74" s="228"/>
      <c r="Q74" s="229"/>
      <c r="R74" s="227"/>
      <c r="S74" s="228"/>
      <c r="T74" s="229"/>
      <c r="U74" s="227"/>
      <c r="V74" s="228"/>
      <c r="W74" s="229"/>
      <c r="X74" s="227"/>
      <c r="Y74" s="228"/>
      <c r="Z74" s="229"/>
      <c r="AA74" s="227"/>
      <c r="AB74" s="228"/>
      <c r="AC74" s="229"/>
      <c r="AD74" s="227"/>
      <c r="AE74" s="228"/>
      <c r="AF74" s="229"/>
      <c r="AG74" s="227"/>
      <c r="AH74" s="228"/>
      <c r="AI74" s="229"/>
      <c r="AJ74" s="227"/>
      <c r="AK74" s="228"/>
      <c r="AL74" s="229"/>
      <c r="AM74" s="227"/>
      <c r="AN74" s="228"/>
      <c r="AO74" s="229"/>
      <c r="AP74" s="227"/>
      <c r="AQ74" s="228"/>
      <c r="AR74" s="229"/>
      <c r="AS74" s="227"/>
      <c r="AT74" s="228"/>
      <c r="AU74" s="229"/>
      <c r="AV74" s="227"/>
      <c r="AW74" s="228"/>
      <c r="AX74" s="229"/>
      <c r="AY74" s="227"/>
      <c r="AZ74" s="228"/>
      <c r="BA74" s="229"/>
      <c r="BB74" s="227"/>
      <c r="BC74" s="228"/>
      <c r="BD74" s="229"/>
    </row>
    <row r="75" spans="1:56">
      <c r="A75" s="131"/>
      <c r="B75" s="145" t="s">
        <v>118</v>
      </c>
      <c r="C75" s="129"/>
      <c r="D75" s="129"/>
      <c r="E75" s="168">
        <f t="shared" si="72"/>
        <v>0</v>
      </c>
      <c r="F75" s="129"/>
      <c r="G75" s="129"/>
      <c r="H75" s="148">
        <f t="shared" si="73"/>
        <v>0</v>
      </c>
      <c r="I75" s="128"/>
      <c r="J75" s="129"/>
      <c r="K75" s="148">
        <f t="shared" si="74"/>
        <v>0</v>
      </c>
      <c r="L75" s="128"/>
      <c r="M75" s="129"/>
      <c r="N75" s="130">
        <f t="shared" si="75"/>
        <v>0</v>
      </c>
      <c r="O75" s="227"/>
      <c r="P75" s="228"/>
      <c r="Q75" s="229"/>
      <c r="R75" s="227"/>
      <c r="S75" s="228"/>
      <c r="T75" s="229"/>
      <c r="U75" s="227"/>
      <c r="V75" s="228"/>
      <c r="W75" s="229"/>
      <c r="X75" s="227"/>
      <c r="Y75" s="228"/>
      <c r="Z75" s="229"/>
      <c r="AA75" s="227"/>
      <c r="AB75" s="228"/>
      <c r="AC75" s="229"/>
      <c r="AD75" s="227"/>
      <c r="AE75" s="228"/>
      <c r="AF75" s="229"/>
      <c r="AG75" s="227"/>
      <c r="AH75" s="228"/>
      <c r="AI75" s="229"/>
      <c r="AJ75" s="227"/>
      <c r="AK75" s="228"/>
      <c r="AL75" s="229"/>
      <c r="AM75" s="227"/>
      <c r="AN75" s="228"/>
      <c r="AO75" s="229"/>
      <c r="AP75" s="227"/>
      <c r="AQ75" s="228"/>
      <c r="AR75" s="229"/>
      <c r="AS75" s="227"/>
      <c r="AT75" s="228"/>
      <c r="AU75" s="229"/>
      <c r="AV75" s="227"/>
      <c r="AW75" s="228"/>
      <c r="AX75" s="229"/>
      <c r="AY75" s="227"/>
      <c r="AZ75" s="228"/>
      <c r="BA75" s="229"/>
      <c r="BB75" s="227"/>
      <c r="BC75" s="228"/>
      <c r="BD75" s="229"/>
    </row>
    <row r="76" spans="1:56">
      <c r="A76" s="131"/>
      <c r="B76" s="145" t="s">
        <v>119</v>
      </c>
      <c r="C76" s="129">
        <v>5763</v>
      </c>
      <c r="D76" s="129">
        <v>5763</v>
      </c>
      <c r="E76" s="168">
        <f t="shared" si="72"/>
        <v>0</v>
      </c>
      <c r="F76" s="129">
        <v>24953.699999999997</v>
      </c>
      <c r="G76" s="129">
        <v>24953.699999999997</v>
      </c>
      <c r="H76" s="148">
        <f t="shared" si="73"/>
        <v>0</v>
      </c>
      <c r="I76" s="128"/>
      <c r="J76" s="129">
        <v>11383.92</v>
      </c>
      <c r="K76" s="148">
        <f t="shared" si="74"/>
        <v>0</v>
      </c>
      <c r="L76" s="128"/>
      <c r="M76" s="129">
        <v>28067.279999999999</v>
      </c>
      <c r="N76" s="130">
        <f t="shared" si="75"/>
        <v>0</v>
      </c>
      <c r="O76" s="227"/>
      <c r="P76" s="228"/>
      <c r="Q76" s="229"/>
      <c r="R76" s="227"/>
      <c r="S76" s="228"/>
      <c r="T76" s="229"/>
      <c r="U76" s="227"/>
      <c r="V76" s="228"/>
      <c r="W76" s="229"/>
      <c r="X76" s="227"/>
      <c r="Y76" s="228"/>
      <c r="Z76" s="229"/>
      <c r="AA76" s="227"/>
      <c r="AB76" s="228"/>
      <c r="AC76" s="229"/>
      <c r="AD76" s="227"/>
      <c r="AE76" s="228"/>
      <c r="AF76" s="229"/>
      <c r="AG76" s="227"/>
      <c r="AH76" s="228"/>
      <c r="AI76" s="229"/>
      <c r="AJ76" s="227"/>
      <c r="AK76" s="228"/>
      <c r="AL76" s="229"/>
      <c r="AM76" s="227"/>
      <c r="AN76" s="228"/>
      <c r="AO76" s="229"/>
      <c r="AP76" s="227"/>
      <c r="AQ76" s="228"/>
      <c r="AR76" s="229"/>
      <c r="AS76" s="227"/>
      <c r="AT76" s="228"/>
      <c r="AU76" s="229"/>
      <c r="AV76" s="227"/>
      <c r="AW76" s="228"/>
      <c r="AX76" s="229"/>
      <c r="AY76" s="227"/>
      <c r="AZ76" s="228"/>
      <c r="BA76" s="229"/>
      <c r="BB76" s="227"/>
      <c r="BC76" s="228"/>
      <c r="BD76" s="229"/>
    </row>
    <row r="77" spans="1:56" s="203" customFormat="1" ht="19.5" customHeight="1">
      <c r="A77" s="202"/>
      <c r="B77" s="195" t="s">
        <v>79</v>
      </c>
      <c r="C77" s="147">
        <v>6359.4</v>
      </c>
      <c r="D77" s="147">
        <v>6368.4</v>
      </c>
      <c r="E77" s="169">
        <f t="shared" si="72"/>
        <v>0.14152278516841213</v>
      </c>
      <c r="F77" s="147">
        <v>21673</v>
      </c>
      <c r="G77" s="147">
        <v>21515.5</v>
      </c>
      <c r="H77" s="149">
        <f t="shared" si="73"/>
        <v>-0.72671065380888666</v>
      </c>
      <c r="I77" s="189">
        <v>10147.199999999999</v>
      </c>
      <c r="J77" s="147">
        <v>10428.32</v>
      </c>
      <c r="K77" s="149">
        <f t="shared" si="74"/>
        <v>2.7704194260485733</v>
      </c>
      <c r="L77" s="189">
        <v>24976.440000000002</v>
      </c>
      <c r="M77" s="147">
        <v>25066.080000000002</v>
      </c>
      <c r="N77" s="144">
        <f t="shared" si="75"/>
        <v>0.35889822568788587</v>
      </c>
      <c r="O77" s="230"/>
      <c r="P77" s="231"/>
      <c r="Q77" s="232"/>
      <c r="R77" s="230"/>
      <c r="S77" s="231"/>
      <c r="T77" s="232"/>
      <c r="U77" s="230"/>
      <c r="V77" s="231"/>
      <c r="W77" s="232"/>
      <c r="X77" s="230"/>
      <c r="Y77" s="231"/>
      <c r="Z77" s="232"/>
      <c r="AA77" s="230"/>
      <c r="AB77" s="231"/>
      <c r="AC77" s="232"/>
      <c r="AD77" s="230"/>
      <c r="AE77" s="231"/>
      <c r="AF77" s="232"/>
      <c r="AG77" s="230"/>
      <c r="AH77" s="231"/>
      <c r="AI77" s="232"/>
      <c r="AJ77" s="230"/>
      <c r="AK77" s="231"/>
      <c r="AL77" s="232"/>
      <c r="AM77" s="230"/>
      <c r="AN77" s="231"/>
      <c r="AO77" s="232"/>
      <c r="AP77" s="230"/>
      <c r="AQ77" s="231"/>
      <c r="AR77" s="232"/>
      <c r="AS77" s="230"/>
      <c r="AT77" s="231"/>
      <c r="AU77" s="232"/>
      <c r="AV77" s="230"/>
      <c r="AW77" s="231"/>
      <c r="AX77" s="232"/>
      <c r="AY77" s="230"/>
      <c r="AZ77" s="231"/>
      <c r="BA77" s="232"/>
      <c r="BB77" s="230"/>
      <c r="BC77" s="231"/>
      <c r="BD77" s="232"/>
    </row>
    <row r="78" spans="1:56">
      <c r="A78" s="131"/>
      <c r="B78" s="145" t="s">
        <v>120</v>
      </c>
      <c r="C78" s="129">
        <v>3114.9</v>
      </c>
      <c r="D78" s="129">
        <v>3134.4</v>
      </c>
      <c r="E78" s="168">
        <f t="shared" si="72"/>
        <v>0.62602330732928824</v>
      </c>
      <c r="F78" s="129">
        <v>11608.2</v>
      </c>
      <c r="G78" s="129">
        <v>11714.7</v>
      </c>
      <c r="H78" s="148">
        <f t="shared" si="73"/>
        <v>0.91745490256887363</v>
      </c>
      <c r="I78" s="128"/>
      <c r="J78" s="129"/>
      <c r="K78" s="148"/>
      <c r="L78" s="128"/>
      <c r="M78" s="129"/>
      <c r="N78" s="130"/>
      <c r="O78" s="227"/>
      <c r="P78" s="228"/>
      <c r="Q78" s="229"/>
      <c r="R78" s="227"/>
      <c r="S78" s="228"/>
      <c r="T78" s="229"/>
      <c r="U78" s="227"/>
      <c r="V78" s="228"/>
      <c r="W78" s="229"/>
      <c r="X78" s="227"/>
      <c r="Y78" s="228"/>
      <c r="Z78" s="229"/>
      <c r="AA78" s="227"/>
      <c r="AB78" s="228"/>
      <c r="AC78" s="229"/>
      <c r="AD78" s="227"/>
      <c r="AE78" s="228"/>
      <c r="AF78" s="229"/>
      <c r="AG78" s="227"/>
      <c r="AH78" s="228"/>
      <c r="AI78" s="229"/>
      <c r="AJ78" s="227"/>
      <c r="AK78" s="228"/>
      <c r="AL78" s="229"/>
      <c r="AM78" s="227"/>
      <c r="AN78" s="228"/>
      <c r="AO78" s="229"/>
      <c r="AP78" s="227"/>
      <c r="AQ78" s="228"/>
      <c r="AR78" s="229"/>
      <c r="AS78" s="227"/>
      <c r="AT78" s="228"/>
      <c r="AU78" s="229"/>
      <c r="AV78" s="227"/>
      <c r="AW78" s="228"/>
      <c r="AX78" s="229"/>
      <c r="AY78" s="227"/>
      <c r="AZ78" s="228"/>
      <c r="BA78" s="229"/>
      <c r="BB78" s="227"/>
      <c r="BC78" s="228"/>
      <c r="BD78" s="229"/>
    </row>
    <row r="79" spans="1:56">
      <c r="A79" s="131"/>
      <c r="B79" s="145" t="s">
        <v>121</v>
      </c>
      <c r="C79" s="129">
        <v>3117.75</v>
      </c>
      <c r="D79" s="129">
        <v>3117.75</v>
      </c>
      <c r="E79" s="168">
        <f t="shared" si="72"/>
        <v>0</v>
      </c>
      <c r="F79" s="129">
        <v>11701.8</v>
      </c>
      <c r="G79" s="129">
        <v>11701.8</v>
      </c>
      <c r="H79" s="148">
        <f t="shared" si="73"/>
        <v>0</v>
      </c>
      <c r="I79" s="128"/>
      <c r="J79" s="129"/>
      <c r="K79" s="148"/>
      <c r="L79" s="128"/>
      <c r="M79" s="129"/>
      <c r="N79" s="130"/>
      <c r="O79" s="227"/>
      <c r="P79" s="228"/>
      <c r="Q79" s="229"/>
      <c r="R79" s="227"/>
      <c r="S79" s="228"/>
      <c r="T79" s="229"/>
      <c r="U79" s="227"/>
      <c r="V79" s="228"/>
      <c r="W79" s="229"/>
      <c r="X79" s="227"/>
      <c r="Y79" s="228"/>
      <c r="Z79" s="229"/>
      <c r="AA79" s="227"/>
      <c r="AB79" s="228"/>
      <c r="AC79" s="229"/>
      <c r="AD79" s="227"/>
      <c r="AE79" s="228"/>
      <c r="AF79" s="229"/>
      <c r="AG79" s="227"/>
      <c r="AH79" s="228"/>
      <c r="AI79" s="229"/>
      <c r="AJ79" s="227"/>
      <c r="AK79" s="228"/>
      <c r="AL79" s="229"/>
      <c r="AM79" s="227"/>
      <c r="AN79" s="228"/>
      <c r="AO79" s="229"/>
      <c r="AP79" s="227"/>
      <c r="AQ79" s="228"/>
      <c r="AR79" s="229"/>
      <c r="AS79" s="227"/>
      <c r="AT79" s="228"/>
      <c r="AU79" s="229"/>
      <c r="AV79" s="227"/>
      <c r="AW79" s="228"/>
      <c r="AX79" s="229"/>
      <c r="AY79" s="227"/>
      <c r="AZ79" s="228"/>
      <c r="BA79" s="229"/>
      <c r="BB79" s="227"/>
      <c r="BC79" s="228"/>
      <c r="BD79" s="229"/>
    </row>
    <row r="80" spans="1:56">
      <c r="A80" s="131"/>
      <c r="B80" s="145" t="s">
        <v>122</v>
      </c>
      <c r="C80" s="129">
        <v>3135.6</v>
      </c>
      <c r="D80" s="129">
        <v>3135.6</v>
      </c>
      <c r="E80" s="168">
        <f t="shared" si="72"/>
        <v>0</v>
      </c>
      <c r="F80" s="129">
        <v>11829.3</v>
      </c>
      <c r="G80" s="129">
        <v>11829.3</v>
      </c>
      <c r="H80" s="148">
        <f t="shared" si="73"/>
        <v>0</v>
      </c>
      <c r="I80" s="128"/>
      <c r="J80" s="129"/>
      <c r="K80" s="148"/>
      <c r="L80" s="128"/>
      <c r="M80" s="129"/>
      <c r="N80" s="130"/>
      <c r="O80" s="227"/>
      <c r="P80" s="228"/>
      <c r="Q80" s="229"/>
      <c r="R80" s="227"/>
      <c r="S80" s="228"/>
      <c r="T80" s="229"/>
      <c r="U80" s="227"/>
      <c r="V80" s="228"/>
      <c r="W80" s="229"/>
      <c r="X80" s="227"/>
      <c r="Y80" s="228"/>
      <c r="Z80" s="229"/>
      <c r="AA80" s="227"/>
      <c r="AB80" s="228"/>
      <c r="AC80" s="229"/>
      <c r="AD80" s="227"/>
      <c r="AE80" s="228"/>
      <c r="AF80" s="229"/>
      <c r="AG80" s="227"/>
      <c r="AH80" s="228"/>
      <c r="AI80" s="229"/>
      <c r="AJ80" s="227"/>
      <c r="AK80" s="228"/>
      <c r="AL80" s="229"/>
      <c r="AM80" s="227"/>
      <c r="AN80" s="228"/>
      <c r="AO80" s="229"/>
      <c r="AP80" s="227"/>
      <c r="AQ80" s="228"/>
      <c r="AR80" s="229"/>
      <c r="AS80" s="227"/>
      <c r="AT80" s="228"/>
      <c r="AU80" s="229"/>
      <c r="AV80" s="227"/>
      <c r="AW80" s="228"/>
      <c r="AX80" s="229"/>
      <c r="AY80" s="227"/>
      <c r="AZ80" s="228"/>
      <c r="BA80" s="229"/>
      <c r="BB80" s="227"/>
      <c r="BC80" s="228"/>
      <c r="BD80" s="229"/>
    </row>
    <row r="81" spans="1:56">
      <c r="A81" s="131"/>
      <c r="B81" s="145" t="s">
        <v>58</v>
      </c>
      <c r="C81" s="129">
        <v>3135.3</v>
      </c>
      <c r="D81" s="129">
        <v>3135.3</v>
      </c>
      <c r="E81" s="168">
        <f t="shared" si="72"/>
        <v>0</v>
      </c>
      <c r="F81" s="129">
        <v>12525.45</v>
      </c>
      <c r="G81" s="129">
        <v>12525.45</v>
      </c>
      <c r="H81" s="148">
        <f t="shared" si="73"/>
        <v>0</v>
      </c>
      <c r="I81" s="128"/>
      <c r="J81" s="129"/>
      <c r="K81" s="148"/>
      <c r="L81" s="128"/>
      <c r="M81" s="129"/>
      <c r="N81" s="130"/>
      <c r="O81" s="227"/>
      <c r="P81" s="228"/>
      <c r="Q81" s="229"/>
      <c r="R81" s="227"/>
      <c r="S81" s="228"/>
      <c r="T81" s="229"/>
      <c r="U81" s="227"/>
      <c r="V81" s="228"/>
      <c r="W81" s="229"/>
      <c r="X81" s="227"/>
      <c r="Y81" s="228"/>
      <c r="Z81" s="229"/>
      <c r="AA81" s="227"/>
      <c r="AB81" s="228"/>
      <c r="AC81" s="229"/>
      <c r="AD81" s="227"/>
      <c r="AE81" s="228"/>
      <c r="AF81" s="229"/>
      <c r="AG81" s="227"/>
      <c r="AH81" s="228"/>
      <c r="AI81" s="229"/>
      <c r="AJ81" s="227"/>
      <c r="AK81" s="228"/>
      <c r="AL81" s="229"/>
      <c r="AM81" s="227"/>
      <c r="AN81" s="228"/>
      <c r="AO81" s="229"/>
      <c r="AP81" s="227"/>
      <c r="AQ81" s="228"/>
      <c r="AR81" s="229"/>
      <c r="AS81" s="227"/>
      <c r="AT81" s="228"/>
      <c r="AU81" s="229"/>
      <c r="AV81" s="227"/>
      <c r="AW81" s="228"/>
      <c r="AX81" s="229"/>
      <c r="AY81" s="227"/>
      <c r="AZ81" s="228"/>
      <c r="BA81" s="229"/>
      <c r="BB81" s="227"/>
      <c r="BC81" s="228"/>
      <c r="BD81" s="229"/>
    </row>
    <row r="82" spans="1:56" s="133" customFormat="1" ht="20.25" customHeight="1">
      <c r="A82" s="132"/>
      <c r="B82" s="198" t="s">
        <v>128</v>
      </c>
      <c r="C82" s="147">
        <v>3117.75</v>
      </c>
      <c r="D82" s="147">
        <v>3127.3500000000004</v>
      </c>
      <c r="E82" s="169">
        <f t="shared" si="72"/>
        <v>0.30791436131827005</v>
      </c>
      <c r="F82" s="147">
        <v>11722.95</v>
      </c>
      <c r="G82" s="147">
        <v>11779.05</v>
      </c>
      <c r="H82" s="149">
        <f t="shared" si="73"/>
        <v>0.4785484882218089</v>
      </c>
      <c r="I82" s="189"/>
      <c r="J82" s="147"/>
      <c r="K82" s="149"/>
      <c r="L82" s="189"/>
      <c r="M82" s="147"/>
      <c r="N82" s="144"/>
      <c r="O82" s="230"/>
      <c r="P82" s="231"/>
      <c r="Q82" s="232"/>
      <c r="R82" s="230"/>
      <c r="S82" s="231"/>
      <c r="T82" s="232"/>
      <c r="U82" s="230"/>
      <c r="V82" s="231"/>
      <c r="W82" s="232"/>
      <c r="X82" s="230"/>
      <c r="Y82" s="231"/>
      <c r="Z82" s="232"/>
      <c r="AA82" s="230"/>
      <c r="AB82" s="231"/>
      <c r="AC82" s="232"/>
      <c r="AD82" s="230"/>
      <c r="AE82" s="231"/>
      <c r="AF82" s="232"/>
      <c r="AG82" s="230"/>
      <c r="AH82" s="231"/>
      <c r="AI82" s="232"/>
      <c r="AJ82" s="230"/>
      <c r="AK82" s="231"/>
      <c r="AL82" s="232"/>
      <c r="AM82" s="230"/>
      <c r="AN82" s="231"/>
      <c r="AO82" s="232"/>
      <c r="AP82" s="230"/>
      <c r="AQ82" s="231"/>
      <c r="AR82" s="232"/>
      <c r="AS82" s="230"/>
      <c r="AT82" s="231"/>
      <c r="AU82" s="232"/>
      <c r="AV82" s="230"/>
      <c r="AW82" s="231"/>
      <c r="AX82" s="232"/>
      <c r="AY82" s="230"/>
      <c r="AZ82" s="231"/>
      <c r="BA82" s="232"/>
      <c r="BB82" s="230"/>
      <c r="BC82" s="231"/>
      <c r="BD82" s="232"/>
    </row>
    <row r="83" spans="1:56">
      <c r="A83" s="131"/>
      <c r="B83" s="145" t="s">
        <v>59</v>
      </c>
      <c r="C83" s="129"/>
      <c r="D83" s="129"/>
      <c r="E83" s="168">
        <f t="shared" si="72"/>
        <v>0</v>
      </c>
      <c r="F83" s="129"/>
      <c r="G83" s="129"/>
      <c r="H83" s="148">
        <f t="shared" si="73"/>
        <v>0</v>
      </c>
      <c r="I83" s="128"/>
      <c r="J83" s="129"/>
      <c r="K83" s="148"/>
      <c r="L83" s="128"/>
      <c r="M83" s="129"/>
      <c r="N83" s="130"/>
      <c r="O83" s="227"/>
      <c r="P83" s="228"/>
      <c r="Q83" s="229"/>
      <c r="R83" s="227"/>
      <c r="S83" s="228"/>
      <c r="T83" s="229"/>
      <c r="U83" s="227"/>
      <c r="V83" s="228"/>
      <c r="W83" s="229"/>
      <c r="X83" s="227"/>
      <c r="Y83" s="228"/>
      <c r="Z83" s="229"/>
      <c r="AA83" s="227"/>
      <c r="AB83" s="228"/>
      <c r="AC83" s="229"/>
      <c r="AD83" s="227"/>
      <c r="AE83" s="228"/>
      <c r="AF83" s="229"/>
      <c r="AG83" s="227"/>
      <c r="AH83" s="228"/>
      <c r="AI83" s="229"/>
      <c r="AJ83" s="227"/>
      <c r="AK83" s="228"/>
      <c r="AL83" s="229"/>
      <c r="AM83" s="227"/>
      <c r="AN83" s="228"/>
      <c r="AO83" s="229"/>
      <c r="AP83" s="227"/>
      <c r="AQ83" s="228"/>
      <c r="AR83" s="229"/>
      <c r="AS83" s="227"/>
      <c r="AT83" s="228"/>
      <c r="AU83" s="229"/>
      <c r="AV83" s="227"/>
      <c r="AW83" s="228"/>
      <c r="AX83" s="229"/>
      <c r="AY83" s="227"/>
      <c r="AZ83" s="228"/>
      <c r="BA83" s="229"/>
      <c r="BB83" s="227"/>
      <c r="BC83" s="228"/>
      <c r="BD83" s="229"/>
    </row>
    <row r="84" spans="1:56">
      <c r="A84" s="131"/>
      <c r="B84" s="145" t="s">
        <v>111</v>
      </c>
      <c r="C84" s="129"/>
      <c r="D84" s="129"/>
      <c r="E84" s="168">
        <f t="shared" si="72"/>
        <v>0</v>
      </c>
      <c r="F84" s="129"/>
      <c r="G84" s="129"/>
      <c r="H84" s="148">
        <f t="shared" si="73"/>
        <v>0</v>
      </c>
      <c r="I84" s="128"/>
      <c r="J84" s="129"/>
      <c r="K84" s="148"/>
      <c r="L84" s="128"/>
      <c r="M84" s="129"/>
      <c r="N84" s="130"/>
      <c r="O84" s="227"/>
      <c r="P84" s="228"/>
      <c r="Q84" s="229"/>
      <c r="R84" s="227"/>
      <c r="S84" s="228"/>
      <c r="T84" s="229"/>
      <c r="U84" s="227"/>
      <c r="V84" s="228"/>
      <c r="W84" s="229"/>
      <c r="X84" s="227"/>
      <c r="Y84" s="228"/>
      <c r="Z84" s="229"/>
      <c r="AA84" s="227"/>
      <c r="AB84" s="228"/>
      <c r="AC84" s="229"/>
      <c r="AD84" s="227"/>
      <c r="AE84" s="228"/>
      <c r="AF84" s="229"/>
      <c r="AG84" s="227"/>
      <c r="AH84" s="228"/>
      <c r="AI84" s="229"/>
      <c r="AJ84" s="227"/>
      <c r="AK84" s="228"/>
      <c r="AL84" s="229"/>
      <c r="AM84" s="227"/>
      <c r="AN84" s="228"/>
      <c r="AO84" s="229"/>
      <c r="AP84" s="227"/>
      <c r="AQ84" s="228"/>
      <c r="AR84" s="229"/>
      <c r="AS84" s="227"/>
      <c r="AT84" s="228"/>
      <c r="AU84" s="229"/>
      <c r="AV84" s="227"/>
      <c r="AW84" s="228"/>
      <c r="AX84" s="229"/>
      <c r="AY84" s="227"/>
      <c r="AZ84" s="228"/>
      <c r="BA84" s="229"/>
      <c r="BB84" s="227"/>
      <c r="BC84" s="228"/>
      <c r="BD84" s="229"/>
    </row>
    <row r="85" spans="1:56">
      <c r="A85" s="131"/>
      <c r="B85" s="145" t="s">
        <v>112</v>
      </c>
      <c r="C85" s="129"/>
      <c r="D85" s="129"/>
      <c r="E85" s="168"/>
      <c r="F85" s="129"/>
      <c r="G85" s="129"/>
      <c r="H85" s="148">
        <f t="shared" si="73"/>
        <v>0</v>
      </c>
      <c r="I85" s="128"/>
      <c r="J85" s="129"/>
      <c r="K85" s="148"/>
      <c r="L85" s="128"/>
      <c r="M85" s="129"/>
      <c r="N85" s="130"/>
      <c r="O85" s="227"/>
      <c r="P85" s="228"/>
      <c r="Q85" s="229"/>
      <c r="R85" s="227"/>
      <c r="S85" s="228"/>
      <c r="T85" s="229"/>
      <c r="U85" s="227"/>
      <c r="V85" s="228"/>
      <c r="W85" s="229"/>
      <c r="X85" s="227"/>
      <c r="Y85" s="228"/>
      <c r="Z85" s="229"/>
      <c r="AA85" s="227"/>
      <c r="AB85" s="228"/>
      <c r="AC85" s="229"/>
      <c r="AD85" s="227"/>
      <c r="AE85" s="228"/>
      <c r="AF85" s="229"/>
      <c r="AG85" s="227"/>
      <c r="AH85" s="228"/>
      <c r="AI85" s="229"/>
      <c r="AJ85" s="227"/>
      <c r="AK85" s="228"/>
      <c r="AL85" s="229"/>
      <c r="AM85" s="227"/>
      <c r="AN85" s="228"/>
      <c r="AO85" s="229"/>
      <c r="AP85" s="227"/>
      <c r="AQ85" s="228"/>
      <c r="AR85" s="229"/>
      <c r="AS85" s="227"/>
      <c r="AT85" s="228"/>
      <c r="AU85" s="229"/>
      <c r="AV85" s="227"/>
      <c r="AW85" s="228"/>
      <c r="AX85" s="229"/>
      <c r="AY85" s="227"/>
      <c r="AZ85" s="228"/>
      <c r="BA85" s="229"/>
      <c r="BB85" s="227"/>
      <c r="BC85" s="228"/>
      <c r="BD85" s="229"/>
    </row>
    <row r="86" spans="1:56" s="133" customFormat="1" ht="21.75" customHeight="1">
      <c r="A86" s="132"/>
      <c r="B86" s="196" t="s">
        <v>109</v>
      </c>
      <c r="C86" s="147"/>
      <c r="D86" s="147"/>
      <c r="E86" s="169">
        <f>IF(C86&gt;0,(((D86-C86)/C86)*100),0)</f>
        <v>0</v>
      </c>
      <c r="F86" s="147"/>
      <c r="G86" s="147"/>
      <c r="H86" s="149">
        <f t="shared" si="73"/>
        <v>0</v>
      </c>
      <c r="I86" s="189"/>
      <c r="J86" s="147"/>
      <c r="K86" s="149"/>
      <c r="L86" s="189"/>
      <c r="M86" s="147"/>
      <c r="N86" s="144"/>
      <c r="O86" s="230"/>
      <c r="P86" s="231"/>
      <c r="Q86" s="232"/>
      <c r="R86" s="230"/>
      <c r="S86" s="231"/>
      <c r="T86" s="232"/>
      <c r="U86" s="230"/>
      <c r="V86" s="231"/>
      <c r="W86" s="232"/>
      <c r="X86" s="230"/>
      <c r="Y86" s="231"/>
      <c r="Z86" s="232"/>
      <c r="AA86" s="230"/>
      <c r="AB86" s="231"/>
      <c r="AC86" s="232"/>
      <c r="AD86" s="230"/>
      <c r="AE86" s="231"/>
      <c r="AF86" s="232"/>
      <c r="AG86" s="230"/>
      <c r="AH86" s="231"/>
      <c r="AI86" s="232"/>
      <c r="AJ86" s="230"/>
      <c r="AK86" s="231"/>
      <c r="AL86" s="232"/>
      <c r="AM86" s="230"/>
      <c r="AN86" s="231"/>
      <c r="AO86" s="232"/>
      <c r="AP86" s="230"/>
      <c r="AQ86" s="231"/>
      <c r="AR86" s="232"/>
      <c r="AS86" s="230"/>
      <c r="AT86" s="231"/>
      <c r="AU86" s="232"/>
      <c r="AV86" s="230"/>
      <c r="AW86" s="231"/>
      <c r="AX86" s="232"/>
      <c r="AY86" s="230"/>
      <c r="AZ86" s="231"/>
      <c r="BA86" s="232"/>
      <c r="BB86" s="230"/>
      <c r="BC86" s="231"/>
      <c r="BD86" s="232"/>
    </row>
    <row r="87" spans="1:56">
      <c r="A87" s="134"/>
      <c r="B87" s="197" t="s">
        <v>60</v>
      </c>
      <c r="C87" s="191"/>
      <c r="D87" s="135"/>
      <c r="E87" s="170"/>
      <c r="F87" s="191"/>
      <c r="G87" s="135"/>
      <c r="H87" s="187"/>
      <c r="I87" s="190"/>
      <c r="J87" s="135"/>
      <c r="K87" s="187"/>
      <c r="L87" s="190"/>
      <c r="M87" s="135"/>
      <c r="N87" s="187"/>
      <c r="O87" s="190">
        <v>16732.73</v>
      </c>
      <c r="P87" s="135">
        <v>16756.669999999998</v>
      </c>
      <c r="Q87" s="136">
        <f t="shared" ref="Q87" si="76">IF(O87&gt;0,(((P87-O87)/O87)*100),0)</f>
        <v>0.14307288768777535</v>
      </c>
      <c r="R87" s="190">
        <v>29503.53</v>
      </c>
      <c r="S87" s="135">
        <v>29554.65</v>
      </c>
      <c r="T87" s="136">
        <f t="shared" ref="T87" si="77">IF(R87&gt;0,(((S87-R87)/R87)*100),0)</f>
        <v>0.1732674022396731</v>
      </c>
      <c r="U87" s="190">
        <v>32120.630000000005</v>
      </c>
      <c r="V87" s="135">
        <v>33479.9</v>
      </c>
      <c r="W87" s="136">
        <f t="shared" ref="W87" si="78">IF(U87&gt;0,(((V87-U87)/U87)*100),0)</f>
        <v>4.2317663134253491</v>
      </c>
      <c r="X87" s="190">
        <v>65583.83</v>
      </c>
      <c r="Y87" s="135">
        <v>66927.494999999995</v>
      </c>
      <c r="Z87" s="136">
        <f t="shared" ref="Z87" si="79">IF(X87&gt;0,(((Y87-X87)/X87)*100),0)</f>
        <v>2.0487748275756288</v>
      </c>
      <c r="AA87" s="190">
        <v>41626.78</v>
      </c>
      <c r="AB87" s="135">
        <v>41717.980000000003</v>
      </c>
      <c r="AC87" s="136">
        <f t="shared" ref="AC87" si="80">IF(AA87&gt;0,(((AB87-AA87)/AA87)*100),0)</f>
        <v>0.21908973021695258</v>
      </c>
      <c r="AD87" s="190">
        <v>68107.539999999994</v>
      </c>
      <c r="AE87" s="135">
        <v>68198.739999999991</v>
      </c>
      <c r="AF87" s="136">
        <f t="shared" ref="AF87" si="81">IF(AD87&gt;0,(((AE87-AD87)/AD87)*100),0)</f>
        <v>0.13390587884982647</v>
      </c>
      <c r="AG87" s="190">
        <v>19418.580000000002</v>
      </c>
      <c r="AH87" s="135">
        <v>20249.080000000002</v>
      </c>
      <c r="AI87" s="136">
        <f t="shared" ref="AI87" si="82">IF(AG87&gt;0,(((AH87-AG87)/AG87)*100),0)</f>
        <v>4.2768317765768655</v>
      </c>
      <c r="AJ87" s="190">
        <v>37976.83</v>
      </c>
      <c r="AK87" s="135">
        <v>38881.33</v>
      </c>
      <c r="AL87" s="136">
        <f t="shared" ref="AL87" si="83">IF(AJ87&gt;0,(((AK87-AJ87)/AJ87)*100),0)</f>
        <v>2.3817153775078119</v>
      </c>
      <c r="AM87" s="190"/>
      <c r="AN87" s="135"/>
      <c r="AO87" s="136">
        <f t="shared" ref="AO87" si="84">IF(AM87&gt;0,(((AN87-AM87)/AM87)*100),0)</f>
        <v>0</v>
      </c>
      <c r="AP87" s="190"/>
      <c r="AQ87" s="135"/>
      <c r="AR87" s="136">
        <f t="shared" ref="AR87" si="85">IF(AP87&gt;0,(((AQ87-AP87)/AP87)*100),0)</f>
        <v>0</v>
      </c>
      <c r="AS87" s="190"/>
      <c r="AT87" s="135"/>
      <c r="AU87" s="136">
        <f t="shared" ref="AU87" si="86">IF(AS87&gt;0,(((AT87-AS87)/AS87)*100),0)</f>
        <v>0</v>
      </c>
      <c r="AV87" s="190"/>
      <c r="AW87" s="135"/>
      <c r="AX87" s="136">
        <f t="shared" ref="AX87" si="87">IF(AV87&gt;0,(((AW87-AV87)/AV87)*100),0)</f>
        <v>0</v>
      </c>
      <c r="AY87" s="190">
        <v>28695.660000000003</v>
      </c>
      <c r="AZ87" s="135">
        <v>28786.860000000004</v>
      </c>
      <c r="BA87" s="136">
        <f t="shared" ref="BA87" si="88">IF(AY87&gt;0,(((AZ87-AY87)/AY87)*100),0)</f>
        <v>0.31781809514052201</v>
      </c>
      <c r="BB87" s="190">
        <v>49670.86</v>
      </c>
      <c r="BC87" s="135">
        <v>49762.06</v>
      </c>
      <c r="BD87" s="136">
        <f t="shared" ref="BD87" si="89">IF(BB87&gt;0,(((BC87-BB87)/BB87)*100),0)</f>
        <v>0.18360865908099253</v>
      </c>
    </row>
    <row r="88" spans="1:56">
      <c r="A88" s="127" t="s">
        <v>141</v>
      </c>
      <c r="B88" s="145" t="s">
        <v>114</v>
      </c>
      <c r="C88" s="129">
        <v>10538</v>
      </c>
      <c r="D88" s="129">
        <v>11154</v>
      </c>
      <c r="E88" s="168">
        <f t="shared" ref="E88:E101" si="90">IF(C88&gt;0,(((D88-C88)/C88)*100),0)</f>
        <v>5.8455114822546967</v>
      </c>
      <c r="F88" s="129">
        <v>28748</v>
      </c>
      <c r="G88" s="129">
        <v>29364</v>
      </c>
      <c r="H88" s="148">
        <f t="shared" ref="H88:H103" si="91">IF(F88&gt;0,(((G88-F88)/F88)*100),0)</f>
        <v>2.1427577570613607</v>
      </c>
      <c r="I88" s="128">
        <v>10574</v>
      </c>
      <c r="J88" s="129">
        <v>11023</v>
      </c>
      <c r="K88" s="148">
        <f t="shared" ref="K88:K94" si="92">IF(I88&gt;0,(((J88-I88)/I88)*100),0)</f>
        <v>4.2462644221675809</v>
      </c>
      <c r="L88" s="128">
        <v>28551</v>
      </c>
      <c r="M88" s="129">
        <v>29149</v>
      </c>
      <c r="N88" s="130">
        <f t="shared" ref="N88:N94" si="93">IF(L88&gt;0,(((M88-L88)/L88)*100),0)</f>
        <v>2.094497565759518</v>
      </c>
      <c r="O88" s="227"/>
      <c r="P88" s="228"/>
      <c r="Q88" s="229"/>
      <c r="R88" s="227"/>
      <c r="S88" s="228"/>
      <c r="T88" s="229"/>
      <c r="U88" s="227"/>
      <c r="V88" s="228"/>
      <c r="W88" s="229"/>
      <c r="X88" s="227"/>
      <c r="Y88" s="228"/>
      <c r="Z88" s="229"/>
      <c r="AA88" s="227"/>
      <c r="AB88" s="228"/>
      <c r="AC88" s="229"/>
      <c r="AD88" s="227"/>
      <c r="AE88" s="228"/>
      <c r="AF88" s="229"/>
      <c r="AG88" s="227"/>
      <c r="AH88" s="228"/>
      <c r="AI88" s="229"/>
      <c r="AJ88" s="227"/>
      <c r="AK88" s="228"/>
      <c r="AL88" s="229"/>
      <c r="AM88" s="227"/>
      <c r="AN88" s="228"/>
      <c r="AO88" s="229"/>
      <c r="AP88" s="227"/>
      <c r="AQ88" s="228"/>
      <c r="AR88" s="229"/>
      <c r="AS88" s="227"/>
      <c r="AT88" s="228"/>
      <c r="AU88" s="229"/>
      <c r="AV88" s="227"/>
      <c r="AW88" s="228"/>
      <c r="AX88" s="229"/>
      <c r="AY88" s="227"/>
      <c r="AZ88" s="228"/>
      <c r="BA88" s="229"/>
      <c r="BB88" s="227"/>
      <c r="BC88" s="228"/>
      <c r="BD88" s="229"/>
    </row>
    <row r="89" spans="1:56">
      <c r="A89" s="131"/>
      <c r="B89" s="145" t="s">
        <v>115</v>
      </c>
      <c r="C89" s="129">
        <v>11394</v>
      </c>
      <c r="D89" s="129">
        <v>12204</v>
      </c>
      <c r="E89" s="168">
        <f t="shared" si="90"/>
        <v>7.109004739336493</v>
      </c>
      <c r="F89" s="129">
        <v>30698</v>
      </c>
      <c r="G89" s="129">
        <v>32396</v>
      </c>
      <c r="H89" s="148">
        <f t="shared" si="91"/>
        <v>5.5313049710078834</v>
      </c>
      <c r="I89" s="128">
        <v>14736</v>
      </c>
      <c r="J89" s="129">
        <v>15844</v>
      </c>
      <c r="K89" s="587">
        <f t="shared" si="92"/>
        <v>7.5190010857763303</v>
      </c>
      <c r="L89" s="128">
        <v>29992</v>
      </c>
      <c r="M89" s="129">
        <v>30264</v>
      </c>
      <c r="N89" s="130">
        <f t="shared" si="93"/>
        <v>0.90690850893571617</v>
      </c>
      <c r="O89" s="227"/>
      <c r="P89" s="228"/>
      <c r="Q89" s="229"/>
      <c r="R89" s="227"/>
      <c r="S89" s="228"/>
      <c r="T89" s="229"/>
      <c r="U89" s="227"/>
      <c r="V89" s="228"/>
      <c r="W89" s="229"/>
      <c r="X89" s="227"/>
      <c r="Y89" s="228"/>
      <c r="Z89" s="229"/>
      <c r="AA89" s="227"/>
      <c r="AB89" s="228"/>
      <c r="AC89" s="229"/>
      <c r="AD89" s="227"/>
      <c r="AE89" s="228"/>
      <c r="AF89" s="229"/>
      <c r="AG89" s="227"/>
      <c r="AH89" s="228"/>
      <c r="AI89" s="229"/>
      <c r="AJ89" s="227"/>
      <c r="AK89" s="228"/>
      <c r="AL89" s="229"/>
      <c r="AM89" s="227"/>
      <c r="AN89" s="228"/>
      <c r="AO89" s="229"/>
      <c r="AP89" s="227"/>
      <c r="AQ89" s="228"/>
      <c r="AR89" s="229"/>
      <c r="AS89" s="227"/>
      <c r="AT89" s="228"/>
      <c r="AU89" s="229"/>
      <c r="AV89" s="227"/>
      <c r="AW89" s="228"/>
      <c r="AX89" s="229"/>
      <c r="AY89" s="227"/>
      <c r="AZ89" s="228"/>
      <c r="BA89" s="229"/>
      <c r="BB89" s="227"/>
      <c r="BC89" s="228"/>
      <c r="BD89" s="229"/>
    </row>
    <row r="90" spans="1:56">
      <c r="A90" s="131"/>
      <c r="B90" s="145" t="s">
        <v>116</v>
      </c>
      <c r="C90" s="129">
        <v>7059</v>
      </c>
      <c r="D90" s="129">
        <v>7322</v>
      </c>
      <c r="E90" s="168">
        <f t="shared" si="90"/>
        <v>3.725740189828588</v>
      </c>
      <c r="F90" s="129">
        <v>20072</v>
      </c>
      <c r="G90" s="129">
        <v>20548</v>
      </c>
      <c r="H90" s="148">
        <f t="shared" si="91"/>
        <v>2.3714627341570349</v>
      </c>
      <c r="I90" s="128">
        <v>7726</v>
      </c>
      <c r="J90" s="129">
        <v>8331</v>
      </c>
      <c r="K90" s="587">
        <f t="shared" si="92"/>
        <v>7.8307015273103815</v>
      </c>
      <c r="L90" s="128">
        <v>23113.5</v>
      </c>
      <c r="M90" s="129">
        <v>24794</v>
      </c>
      <c r="N90" s="592">
        <f t="shared" si="93"/>
        <v>7.2706426979903522</v>
      </c>
      <c r="O90" s="227"/>
      <c r="P90" s="228"/>
      <c r="Q90" s="229"/>
      <c r="R90" s="227"/>
      <c r="S90" s="228"/>
      <c r="T90" s="229"/>
      <c r="U90" s="227"/>
      <c r="V90" s="228"/>
      <c r="W90" s="229"/>
      <c r="X90" s="227"/>
      <c r="Y90" s="228"/>
      <c r="Z90" s="229"/>
      <c r="AA90" s="227"/>
      <c r="AB90" s="228"/>
      <c r="AC90" s="229"/>
      <c r="AD90" s="227"/>
      <c r="AE90" s="228"/>
      <c r="AF90" s="229"/>
      <c r="AG90" s="227"/>
      <c r="AH90" s="228"/>
      <c r="AI90" s="229"/>
      <c r="AJ90" s="227"/>
      <c r="AK90" s="228"/>
      <c r="AL90" s="229"/>
      <c r="AM90" s="227"/>
      <c r="AN90" s="228"/>
      <c r="AO90" s="229"/>
      <c r="AP90" s="227"/>
      <c r="AQ90" s="228"/>
      <c r="AR90" s="229"/>
      <c r="AS90" s="227"/>
      <c r="AT90" s="228"/>
      <c r="AU90" s="229"/>
      <c r="AV90" s="227"/>
      <c r="AW90" s="228"/>
      <c r="AX90" s="229"/>
      <c r="AY90" s="227"/>
      <c r="AZ90" s="228"/>
      <c r="BA90" s="229"/>
      <c r="BB90" s="227"/>
      <c r="BC90" s="228"/>
      <c r="BD90" s="229"/>
    </row>
    <row r="91" spans="1:56">
      <c r="A91" s="131"/>
      <c r="B91" s="145" t="s">
        <v>117</v>
      </c>
      <c r="C91" s="129">
        <v>6632</v>
      </c>
      <c r="D91" s="129">
        <v>6811</v>
      </c>
      <c r="E91" s="168">
        <f t="shared" si="90"/>
        <v>2.699034981905911</v>
      </c>
      <c r="F91" s="129">
        <v>19333</v>
      </c>
      <c r="G91" s="129">
        <v>19830</v>
      </c>
      <c r="H91" s="148">
        <f t="shared" si="91"/>
        <v>2.5707339781720373</v>
      </c>
      <c r="I91" s="128">
        <v>6442</v>
      </c>
      <c r="J91" s="129">
        <v>6586</v>
      </c>
      <c r="K91" s="148">
        <f t="shared" si="92"/>
        <v>2.2353306426575599</v>
      </c>
      <c r="L91" s="128">
        <v>20166</v>
      </c>
      <c r="M91" s="129">
        <v>20645</v>
      </c>
      <c r="N91" s="130">
        <f t="shared" si="93"/>
        <v>2.3752851333928393</v>
      </c>
      <c r="O91" s="227"/>
      <c r="P91" s="228"/>
      <c r="Q91" s="229"/>
      <c r="R91" s="227"/>
      <c r="S91" s="228"/>
      <c r="T91" s="229"/>
      <c r="U91" s="227"/>
      <c r="V91" s="228"/>
      <c r="W91" s="229"/>
      <c r="X91" s="227"/>
      <c r="Y91" s="228"/>
      <c r="Z91" s="229"/>
      <c r="AA91" s="227"/>
      <c r="AB91" s="228"/>
      <c r="AC91" s="229"/>
      <c r="AD91" s="227"/>
      <c r="AE91" s="228"/>
      <c r="AF91" s="229"/>
      <c r="AG91" s="227"/>
      <c r="AH91" s="228"/>
      <c r="AI91" s="229"/>
      <c r="AJ91" s="227"/>
      <c r="AK91" s="228"/>
      <c r="AL91" s="229"/>
      <c r="AM91" s="227"/>
      <c r="AN91" s="228"/>
      <c r="AO91" s="229"/>
      <c r="AP91" s="227"/>
      <c r="AQ91" s="228"/>
      <c r="AR91" s="229"/>
      <c r="AS91" s="227"/>
      <c r="AT91" s="228"/>
      <c r="AU91" s="229"/>
      <c r="AV91" s="227"/>
      <c r="AW91" s="228"/>
      <c r="AX91" s="229"/>
      <c r="AY91" s="227"/>
      <c r="AZ91" s="228"/>
      <c r="BA91" s="229"/>
      <c r="BB91" s="227"/>
      <c r="BC91" s="228"/>
      <c r="BD91" s="229"/>
    </row>
    <row r="92" spans="1:56">
      <c r="A92" s="131"/>
      <c r="B92" s="145" t="s">
        <v>118</v>
      </c>
      <c r="C92" s="129">
        <v>6302</v>
      </c>
      <c r="D92" s="129">
        <v>6425</v>
      </c>
      <c r="E92" s="168">
        <f t="shared" si="90"/>
        <v>1.9517613456045702</v>
      </c>
      <c r="F92" s="129">
        <v>18808</v>
      </c>
      <c r="G92" s="129">
        <v>19245</v>
      </c>
      <c r="H92" s="148">
        <f t="shared" si="91"/>
        <v>2.3234793704806469</v>
      </c>
      <c r="I92" s="128">
        <v>6007</v>
      </c>
      <c r="J92" s="129">
        <v>6130</v>
      </c>
      <c r="K92" s="148">
        <f t="shared" si="92"/>
        <v>2.0476111203595804</v>
      </c>
      <c r="L92" s="128">
        <v>18680</v>
      </c>
      <c r="M92" s="129">
        <v>19108</v>
      </c>
      <c r="N92" s="130">
        <f t="shared" si="93"/>
        <v>2.291220556745182</v>
      </c>
      <c r="O92" s="227"/>
      <c r="P92" s="228"/>
      <c r="Q92" s="229"/>
      <c r="R92" s="227"/>
      <c r="S92" s="228"/>
      <c r="T92" s="229"/>
      <c r="U92" s="227"/>
      <c r="V92" s="228"/>
      <c r="W92" s="229"/>
      <c r="X92" s="227"/>
      <c r="Y92" s="228"/>
      <c r="Z92" s="229"/>
      <c r="AA92" s="227"/>
      <c r="AB92" s="228"/>
      <c r="AC92" s="229"/>
      <c r="AD92" s="227"/>
      <c r="AE92" s="228"/>
      <c r="AF92" s="229"/>
      <c r="AG92" s="227"/>
      <c r="AH92" s="228"/>
      <c r="AI92" s="229"/>
      <c r="AJ92" s="227"/>
      <c r="AK92" s="228"/>
      <c r="AL92" s="229"/>
      <c r="AM92" s="227"/>
      <c r="AN92" s="228"/>
      <c r="AO92" s="229"/>
      <c r="AP92" s="227"/>
      <c r="AQ92" s="228"/>
      <c r="AR92" s="229"/>
      <c r="AS92" s="227"/>
      <c r="AT92" s="228"/>
      <c r="AU92" s="229"/>
      <c r="AV92" s="227"/>
      <c r="AW92" s="228"/>
      <c r="AX92" s="229"/>
      <c r="AY92" s="227"/>
      <c r="AZ92" s="228"/>
      <c r="BA92" s="229"/>
      <c r="BB92" s="227"/>
      <c r="BC92" s="228"/>
      <c r="BD92" s="229"/>
    </row>
    <row r="93" spans="1:56">
      <c r="A93" s="131"/>
      <c r="B93" s="145" t="s">
        <v>119</v>
      </c>
      <c r="C93" s="129">
        <v>4072</v>
      </c>
      <c r="D93" s="129">
        <v>4542</v>
      </c>
      <c r="E93" s="589">
        <f t="shared" si="90"/>
        <v>11.542239685658155</v>
      </c>
      <c r="F93" s="129">
        <v>12128</v>
      </c>
      <c r="G93" s="129">
        <v>13328</v>
      </c>
      <c r="H93" s="587">
        <f t="shared" si="91"/>
        <v>9.8944591029023741</v>
      </c>
      <c r="I93" s="128"/>
      <c r="J93" s="129">
        <v>5962</v>
      </c>
      <c r="K93" s="148">
        <f t="shared" si="92"/>
        <v>0</v>
      </c>
      <c r="L93" s="128"/>
      <c r="M93" s="129">
        <v>17602</v>
      </c>
      <c r="N93" s="130">
        <f t="shared" si="93"/>
        <v>0</v>
      </c>
      <c r="O93" s="227"/>
      <c r="P93" s="228"/>
      <c r="Q93" s="229"/>
      <c r="R93" s="227"/>
      <c r="S93" s="228"/>
      <c r="T93" s="229"/>
      <c r="U93" s="227"/>
      <c r="V93" s="228"/>
      <c r="W93" s="229"/>
      <c r="X93" s="227"/>
      <c r="Y93" s="228"/>
      <c r="Z93" s="229"/>
      <c r="AA93" s="227"/>
      <c r="AB93" s="228"/>
      <c r="AC93" s="229"/>
      <c r="AD93" s="227"/>
      <c r="AE93" s="228"/>
      <c r="AF93" s="229"/>
      <c r="AG93" s="227"/>
      <c r="AH93" s="228"/>
      <c r="AI93" s="229"/>
      <c r="AJ93" s="227"/>
      <c r="AK93" s="228"/>
      <c r="AL93" s="229"/>
      <c r="AM93" s="227"/>
      <c r="AN93" s="228"/>
      <c r="AO93" s="229"/>
      <c r="AP93" s="227"/>
      <c r="AQ93" s="228"/>
      <c r="AR93" s="229"/>
      <c r="AS93" s="227"/>
      <c r="AT93" s="228"/>
      <c r="AU93" s="229"/>
      <c r="AV93" s="227"/>
      <c r="AW93" s="228"/>
      <c r="AX93" s="229"/>
      <c r="AY93" s="227"/>
      <c r="AZ93" s="228"/>
      <c r="BA93" s="229"/>
      <c r="BB93" s="227"/>
      <c r="BC93" s="228"/>
      <c r="BD93" s="229"/>
    </row>
    <row r="94" spans="1:56" s="203" customFormat="1" ht="19.5" customHeight="1">
      <c r="A94" s="202"/>
      <c r="B94" s="195" t="s">
        <v>79</v>
      </c>
      <c r="C94" s="147">
        <v>6857</v>
      </c>
      <c r="D94" s="147">
        <v>7117</v>
      </c>
      <c r="E94" s="169">
        <f t="shared" si="90"/>
        <v>3.791745661367945</v>
      </c>
      <c r="F94" s="147">
        <v>19753</v>
      </c>
      <c r="G94" s="147">
        <v>20340</v>
      </c>
      <c r="H94" s="149">
        <f t="shared" si="91"/>
        <v>2.9717005011896926</v>
      </c>
      <c r="I94" s="189">
        <v>6860</v>
      </c>
      <c r="J94" s="147">
        <v>7252</v>
      </c>
      <c r="K94" s="149">
        <f t="shared" si="92"/>
        <v>5.7142857142857144</v>
      </c>
      <c r="L94" s="189">
        <v>22230</v>
      </c>
      <c r="M94" s="147">
        <v>22868</v>
      </c>
      <c r="N94" s="144">
        <f t="shared" si="93"/>
        <v>2.8699955015744489</v>
      </c>
      <c r="O94" s="230"/>
      <c r="P94" s="231"/>
      <c r="Q94" s="232"/>
      <c r="R94" s="230"/>
      <c r="S94" s="231"/>
      <c r="T94" s="232"/>
      <c r="U94" s="230"/>
      <c r="V94" s="231"/>
      <c r="W94" s="232"/>
      <c r="X94" s="230"/>
      <c r="Y94" s="231"/>
      <c r="Z94" s="232"/>
      <c r="AA94" s="230"/>
      <c r="AB94" s="231"/>
      <c r="AC94" s="232"/>
      <c r="AD94" s="230"/>
      <c r="AE94" s="231"/>
      <c r="AF94" s="232"/>
      <c r="AG94" s="230"/>
      <c r="AH94" s="231"/>
      <c r="AI94" s="232"/>
      <c r="AJ94" s="230"/>
      <c r="AK94" s="231"/>
      <c r="AL94" s="232"/>
      <c r="AM94" s="230"/>
      <c r="AN94" s="231"/>
      <c r="AO94" s="232"/>
      <c r="AP94" s="230"/>
      <c r="AQ94" s="231"/>
      <c r="AR94" s="232"/>
      <c r="AS94" s="230"/>
      <c r="AT94" s="231"/>
      <c r="AU94" s="232"/>
      <c r="AV94" s="230"/>
      <c r="AW94" s="231"/>
      <c r="AX94" s="232"/>
      <c r="AY94" s="230"/>
      <c r="AZ94" s="231"/>
      <c r="BA94" s="232"/>
      <c r="BB94" s="230"/>
      <c r="BC94" s="231"/>
      <c r="BD94" s="232"/>
    </row>
    <row r="95" spans="1:56">
      <c r="A95" s="131"/>
      <c r="B95" s="145" t="s">
        <v>120</v>
      </c>
      <c r="C95" s="129">
        <v>4090</v>
      </c>
      <c r="D95" s="129">
        <v>4164</v>
      </c>
      <c r="E95" s="168">
        <f t="shared" si="90"/>
        <v>1.8092909535452322</v>
      </c>
      <c r="F95" s="129">
        <v>12146</v>
      </c>
      <c r="G95" s="129">
        <v>12422</v>
      </c>
      <c r="H95" s="148">
        <f t="shared" si="91"/>
        <v>2.2723530380372137</v>
      </c>
      <c r="I95" s="128"/>
      <c r="J95" s="129"/>
      <c r="K95" s="148"/>
      <c r="L95" s="128"/>
      <c r="M95" s="129"/>
      <c r="N95" s="130"/>
      <c r="O95" s="227"/>
      <c r="P95" s="228"/>
      <c r="Q95" s="229"/>
      <c r="R95" s="227"/>
      <c r="S95" s="228"/>
      <c r="T95" s="229"/>
      <c r="U95" s="227"/>
      <c r="V95" s="228"/>
      <c r="W95" s="229"/>
      <c r="X95" s="227"/>
      <c r="Y95" s="228"/>
      <c r="Z95" s="229"/>
      <c r="AA95" s="227"/>
      <c r="AB95" s="228"/>
      <c r="AC95" s="229"/>
      <c r="AD95" s="227"/>
      <c r="AE95" s="228"/>
      <c r="AF95" s="229"/>
      <c r="AG95" s="227"/>
      <c r="AH95" s="228"/>
      <c r="AI95" s="229"/>
      <c r="AJ95" s="227"/>
      <c r="AK95" s="228"/>
      <c r="AL95" s="229"/>
      <c r="AM95" s="227"/>
      <c r="AN95" s="228"/>
      <c r="AO95" s="229"/>
      <c r="AP95" s="227"/>
      <c r="AQ95" s="228"/>
      <c r="AR95" s="229"/>
      <c r="AS95" s="227"/>
      <c r="AT95" s="228"/>
      <c r="AU95" s="229"/>
      <c r="AV95" s="227"/>
      <c r="AW95" s="228"/>
      <c r="AX95" s="229"/>
      <c r="AY95" s="227"/>
      <c r="AZ95" s="228"/>
      <c r="BA95" s="229"/>
      <c r="BB95" s="227"/>
      <c r="BC95" s="228"/>
      <c r="BD95" s="229"/>
    </row>
    <row r="96" spans="1:56">
      <c r="A96" s="131"/>
      <c r="B96" s="145" t="s">
        <v>121</v>
      </c>
      <c r="C96" s="129">
        <v>3678</v>
      </c>
      <c r="D96" s="129">
        <v>3758</v>
      </c>
      <c r="E96" s="168">
        <f t="shared" si="90"/>
        <v>2.1750951604132682</v>
      </c>
      <c r="F96" s="129">
        <v>11086</v>
      </c>
      <c r="G96" s="129">
        <v>11352</v>
      </c>
      <c r="H96" s="148">
        <f t="shared" si="91"/>
        <v>2.3994226952913587</v>
      </c>
      <c r="I96" s="128"/>
      <c r="J96" s="129"/>
      <c r="K96" s="148"/>
      <c r="L96" s="128"/>
      <c r="M96" s="129"/>
      <c r="N96" s="130"/>
      <c r="O96" s="227"/>
      <c r="P96" s="228"/>
      <c r="Q96" s="229"/>
      <c r="R96" s="227"/>
      <c r="S96" s="228"/>
      <c r="T96" s="229"/>
      <c r="U96" s="227"/>
      <c r="V96" s="228"/>
      <c r="W96" s="229"/>
      <c r="X96" s="227"/>
      <c r="Y96" s="228"/>
      <c r="Z96" s="229"/>
      <c r="AA96" s="227"/>
      <c r="AB96" s="228"/>
      <c r="AC96" s="229"/>
      <c r="AD96" s="227"/>
      <c r="AE96" s="228"/>
      <c r="AF96" s="229"/>
      <c r="AG96" s="227"/>
      <c r="AH96" s="228"/>
      <c r="AI96" s="229"/>
      <c r="AJ96" s="227"/>
      <c r="AK96" s="228"/>
      <c r="AL96" s="229"/>
      <c r="AM96" s="227"/>
      <c r="AN96" s="228"/>
      <c r="AO96" s="229"/>
      <c r="AP96" s="227"/>
      <c r="AQ96" s="228"/>
      <c r="AR96" s="229"/>
      <c r="AS96" s="227"/>
      <c r="AT96" s="228"/>
      <c r="AU96" s="229"/>
      <c r="AV96" s="227"/>
      <c r="AW96" s="228"/>
      <c r="AX96" s="229"/>
      <c r="AY96" s="227"/>
      <c r="AZ96" s="228"/>
      <c r="BA96" s="229"/>
      <c r="BB96" s="227"/>
      <c r="BC96" s="228"/>
      <c r="BD96" s="229"/>
    </row>
    <row r="97" spans="1:56">
      <c r="A97" s="131"/>
      <c r="B97" s="145" t="s">
        <v>122</v>
      </c>
      <c r="C97" s="129">
        <v>3642</v>
      </c>
      <c r="D97" s="129">
        <v>3767</v>
      </c>
      <c r="E97" s="168">
        <f t="shared" si="90"/>
        <v>3.4321801208127405</v>
      </c>
      <c r="F97" s="129">
        <v>11050</v>
      </c>
      <c r="G97" s="129">
        <v>11361</v>
      </c>
      <c r="H97" s="148">
        <f t="shared" si="91"/>
        <v>2.8144796380090495</v>
      </c>
      <c r="I97" s="128"/>
      <c r="J97" s="129"/>
      <c r="K97" s="148"/>
      <c r="L97" s="128"/>
      <c r="M97" s="129"/>
      <c r="N97" s="130"/>
      <c r="O97" s="227"/>
      <c r="P97" s="228"/>
      <c r="Q97" s="229"/>
      <c r="R97" s="227"/>
      <c r="S97" s="228"/>
      <c r="T97" s="229"/>
      <c r="U97" s="227"/>
      <c r="V97" s="228"/>
      <c r="W97" s="229"/>
      <c r="X97" s="227"/>
      <c r="Y97" s="228"/>
      <c r="Z97" s="229"/>
      <c r="AA97" s="227"/>
      <c r="AB97" s="228"/>
      <c r="AC97" s="229"/>
      <c r="AD97" s="227"/>
      <c r="AE97" s="228"/>
      <c r="AF97" s="229"/>
      <c r="AG97" s="227"/>
      <c r="AH97" s="228"/>
      <c r="AI97" s="229"/>
      <c r="AJ97" s="227"/>
      <c r="AK97" s="228"/>
      <c r="AL97" s="229"/>
      <c r="AM97" s="227"/>
      <c r="AN97" s="228"/>
      <c r="AO97" s="229"/>
      <c r="AP97" s="227"/>
      <c r="AQ97" s="228"/>
      <c r="AR97" s="229"/>
      <c r="AS97" s="227"/>
      <c r="AT97" s="228"/>
      <c r="AU97" s="229"/>
      <c r="AV97" s="227"/>
      <c r="AW97" s="228"/>
      <c r="AX97" s="229"/>
      <c r="AY97" s="227"/>
      <c r="AZ97" s="228"/>
      <c r="BA97" s="229"/>
      <c r="BB97" s="227"/>
      <c r="BC97" s="228"/>
      <c r="BD97" s="229"/>
    </row>
    <row r="98" spans="1:56">
      <c r="A98" s="131"/>
      <c r="B98" s="145" t="s">
        <v>58</v>
      </c>
      <c r="C98" s="129"/>
      <c r="D98" s="129"/>
      <c r="E98" s="168">
        <f t="shared" si="90"/>
        <v>0</v>
      </c>
      <c r="F98" s="129"/>
      <c r="G98" s="129"/>
      <c r="H98" s="148">
        <f t="shared" si="91"/>
        <v>0</v>
      </c>
      <c r="I98" s="128"/>
      <c r="J98" s="129"/>
      <c r="K98" s="148"/>
      <c r="L98" s="128"/>
      <c r="M98" s="129"/>
      <c r="N98" s="130"/>
      <c r="O98" s="227"/>
      <c r="P98" s="228"/>
      <c r="Q98" s="229"/>
      <c r="R98" s="227"/>
      <c r="S98" s="228"/>
      <c r="T98" s="229"/>
      <c r="U98" s="227"/>
      <c r="V98" s="228"/>
      <c r="W98" s="229"/>
      <c r="X98" s="227"/>
      <c r="Y98" s="228"/>
      <c r="Z98" s="229"/>
      <c r="AA98" s="227"/>
      <c r="AB98" s="228"/>
      <c r="AC98" s="229"/>
      <c r="AD98" s="227"/>
      <c r="AE98" s="228"/>
      <c r="AF98" s="229"/>
      <c r="AG98" s="227"/>
      <c r="AH98" s="228"/>
      <c r="AI98" s="229"/>
      <c r="AJ98" s="227"/>
      <c r="AK98" s="228"/>
      <c r="AL98" s="229"/>
      <c r="AM98" s="227"/>
      <c r="AN98" s="228"/>
      <c r="AO98" s="229"/>
      <c r="AP98" s="227"/>
      <c r="AQ98" s="228"/>
      <c r="AR98" s="229"/>
      <c r="AS98" s="227"/>
      <c r="AT98" s="228"/>
      <c r="AU98" s="229"/>
      <c r="AV98" s="227"/>
      <c r="AW98" s="228"/>
      <c r="AX98" s="229"/>
      <c r="AY98" s="227"/>
      <c r="AZ98" s="228"/>
      <c r="BA98" s="229"/>
      <c r="BB98" s="227"/>
      <c r="BC98" s="228"/>
      <c r="BD98" s="229"/>
    </row>
    <row r="99" spans="1:56" s="133" customFormat="1" ht="20.25" customHeight="1">
      <c r="A99" s="132"/>
      <c r="B99" s="195" t="s">
        <v>128</v>
      </c>
      <c r="C99" s="147">
        <v>3698</v>
      </c>
      <c r="D99" s="147">
        <v>3801</v>
      </c>
      <c r="E99" s="169">
        <f t="shared" si="90"/>
        <v>2.7852893455922119</v>
      </c>
      <c r="F99" s="147">
        <v>11106</v>
      </c>
      <c r="G99" s="147">
        <v>11450</v>
      </c>
      <c r="H99" s="149">
        <f t="shared" si="91"/>
        <v>3.0974248154150912</v>
      </c>
      <c r="I99" s="189"/>
      <c r="J99" s="147"/>
      <c r="K99" s="149"/>
      <c r="L99" s="189"/>
      <c r="M99" s="147"/>
      <c r="N99" s="144"/>
      <c r="O99" s="230"/>
      <c r="P99" s="231"/>
      <c r="Q99" s="232"/>
      <c r="R99" s="230"/>
      <c r="S99" s="231"/>
      <c r="T99" s="232"/>
      <c r="U99" s="230"/>
      <c r="V99" s="231"/>
      <c r="W99" s="232"/>
      <c r="X99" s="230"/>
      <c r="Y99" s="231"/>
      <c r="Z99" s="232"/>
      <c r="AA99" s="230"/>
      <c r="AB99" s="231"/>
      <c r="AC99" s="232"/>
      <c r="AD99" s="230"/>
      <c r="AE99" s="231"/>
      <c r="AF99" s="232"/>
      <c r="AG99" s="230"/>
      <c r="AH99" s="231"/>
      <c r="AI99" s="232"/>
      <c r="AJ99" s="230"/>
      <c r="AK99" s="231"/>
      <c r="AL99" s="232"/>
      <c r="AM99" s="230"/>
      <c r="AN99" s="231"/>
      <c r="AO99" s="232"/>
      <c r="AP99" s="230"/>
      <c r="AQ99" s="231"/>
      <c r="AR99" s="232"/>
      <c r="AS99" s="230"/>
      <c r="AT99" s="231"/>
      <c r="AU99" s="232"/>
      <c r="AV99" s="230"/>
      <c r="AW99" s="231"/>
      <c r="AX99" s="232"/>
      <c r="AY99" s="230"/>
      <c r="AZ99" s="231"/>
      <c r="BA99" s="232"/>
      <c r="BB99" s="230"/>
      <c r="BC99" s="231"/>
      <c r="BD99" s="232"/>
    </row>
    <row r="100" spans="1:56">
      <c r="A100" s="131"/>
      <c r="B100" s="145" t="s">
        <v>59</v>
      </c>
      <c r="C100" s="129">
        <v>3218</v>
      </c>
      <c r="D100" s="129">
        <v>3243</v>
      </c>
      <c r="E100" s="168">
        <f t="shared" si="90"/>
        <v>0.77688004972032321</v>
      </c>
      <c r="F100" s="129">
        <v>5888</v>
      </c>
      <c r="G100" s="129">
        <v>5913</v>
      </c>
      <c r="H100" s="148">
        <f t="shared" si="91"/>
        <v>0.42459239130434778</v>
      </c>
      <c r="I100" s="128"/>
      <c r="J100" s="129"/>
      <c r="K100" s="148"/>
      <c r="L100" s="128"/>
      <c r="M100" s="129"/>
      <c r="N100" s="130"/>
      <c r="O100" s="227"/>
      <c r="P100" s="228"/>
      <c r="Q100" s="229"/>
      <c r="R100" s="227"/>
      <c r="S100" s="228"/>
      <c r="T100" s="229"/>
      <c r="U100" s="227"/>
      <c r="V100" s="228"/>
      <c r="W100" s="229"/>
      <c r="X100" s="227"/>
      <c r="Y100" s="228"/>
      <c r="Z100" s="229"/>
      <c r="AA100" s="227"/>
      <c r="AB100" s="228"/>
      <c r="AC100" s="229"/>
      <c r="AD100" s="227"/>
      <c r="AE100" s="228"/>
      <c r="AF100" s="229"/>
      <c r="AG100" s="227"/>
      <c r="AH100" s="228"/>
      <c r="AI100" s="229"/>
      <c r="AJ100" s="227"/>
      <c r="AK100" s="228"/>
      <c r="AL100" s="229"/>
      <c r="AM100" s="227"/>
      <c r="AN100" s="228"/>
      <c r="AO100" s="229"/>
      <c r="AP100" s="227"/>
      <c r="AQ100" s="228"/>
      <c r="AR100" s="229"/>
      <c r="AS100" s="227"/>
      <c r="AT100" s="228"/>
      <c r="AU100" s="229"/>
      <c r="AV100" s="227"/>
      <c r="AW100" s="228"/>
      <c r="AX100" s="229"/>
      <c r="AY100" s="227"/>
      <c r="AZ100" s="228"/>
      <c r="BA100" s="229"/>
      <c r="BB100" s="227"/>
      <c r="BC100" s="228"/>
      <c r="BD100" s="229"/>
    </row>
    <row r="101" spans="1:56">
      <c r="A101" s="131"/>
      <c r="B101" s="145" t="s">
        <v>111</v>
      </c>
      <c r="C101" s="129"/>
      <c r="D101" s="129"/>
      <c r="E101" s="168">
        <f t="shared" si="90"/>
        <v>0</v>
      </c>
      <c r="F101" s="129"/>
      <c r="G101" s="129"/>
      <c r="H101" s="148">
        <f t="shared" si="91"/>
        <v>0</v>
      </c>
      <c r="I101" s="128"/>
      <c r="J101" s="129"/>
      <c r="K101" s="148"/>
      <c r="L101" s="128"/>
      <c r="M101" s="129"/>
      <c r="N101" s="130"/>
      <c r="O101" s="227"/>
      <c r="P101" s="228"/>
      <c r="Q101" s="229"/>
      <c r="R101" s="227"/>
      <c r="S101" s="228"/>
      <c r="T101" s="229"/>
      <c r="U101" s="227"/>
      <c r="V101" s="228"/>
      <c r="W101" s="229"/>
      <c r="X101" s="227"/>
      <c r="Y101" s="228"/>
      <c r="Z101" s="229"/>
      <c r="AA101" s="227"/>
      <c r="AB101" s="228"/>
      <c r="AC101" s="229"/>
      <c r="AD101" s="227"/>
      <c r="AE101" s="228"/>
      <c r="AF101" s="229"/>
      <c r="AG101" s="227"/>
      <c r="AH101" s="228"/>
      <c r="AI101" s="229"/>
      <c r="AJ101" s="227"/>
      <c r="AK101" s="228"/>
      <c r="AL101" s="229"/>
      <c r="AM101" s="227"/>
      <c r="AN101" s="228"/>
      <c r="AO101" s="229"/>
      <c r="AP101" s="227"/>
      <c r="AQ101" s="228"/>
      <c r="AR101" s="229"/>
      <c r="AS101" s="227"/>
      <c r="AT101" s="228"/>
      <c r="AU101" s="229"/>
      <c r="AV101" s="227"/>
      <c r="AW101" s="228"/>
      <c r="AX101" s="229"/>
      <c r="AY101" s="227"/>
      <c r="AZ101" s="228"/>
      <c r="BA101" s="229"/>
      <c r="BB101" s="227"/>
      <c r="BC101" s="228"/>
      <c r="BD101" s="229"/>
    </row>
    <row r="102" spans="1:56">
      <c r="A102" s="131"/>
      <c r="B102" s="145" t="s">
        <v>112</v>
      </c>
      <c r="C102" s="129"/>
      <c r="D102" s="129"/>
      <c r="E102" s="168"/>
      <c r="F102" s="129"/>
      <c r="G102" s="129"/>
      <c r="H102" s="148">
        <f t="shared" si="91"/>
        <v>0</v>
      </c>
      <c r="I102" s="128"/>
      <c r="J102" s="129"/>
      <c r="K102" s="148"/>
      <c r="L102" s="128"/>
      <c r="M102" s="129"/>
      <c r="N102" s="130"/>
      <c r="O102" s="227"/>
      <c r="P102" s="228"/>
      <c r="Q102" s="229"/>
      <c r="R102" s="227"/>
      <c r="S102" s="228"/>
      <c r="T102" s="229"/>
      <c r="U102" s="227"/>
      <c r="V102" s="228"/>
      <c r="W102" s="229"/>
      <c r="X102" s="227"/>
      <c r="Y102" s="228"/>
      <c r="Z102" s="229"/>
      <c r="AA102" s="227"/>
      <c r="AB102" s="228"/>
      <c r="AC102" s="229"/>
      <c r="AD102" s="227"/>
      <c r="AE102" s="228"/>
      <c r="AF102" s="229"/>
      <c r="AG102" s="227"/>
      <c r="AH102" s="228"/>
      <c r="AI102" s="229"/>
      <c r="AJ102" s="227"/>
      <c r="AK102" s="228"/>
      <c r="AL102" s="229"/>
      <c r="AM102" s="227"/>
      <c r="AN102" s="228"/>
      <c r="AO102" s="229"/>
      <c r="AP102" s="227"/>
      <c r="AQ102" s="228"/>
      <c r="AR102" s="229"/>
      <c r="AS102" s="227"/>
      <c r="AT102" s="228"/>
      <c r="AU102" s="229"/>
      <c r="AV102" s="227"/>
      <c r="AW102" s="228"/>
      <c r="AX102" s="229"/>
      <c r="AY102" s="227"/>
      <c r="AZ102" s="228"/>
      <c r="BA102" s="229"/>
      <c r="BB102" s="227"/>
      <c r="BC102" s="228"/>
      <c r="BD102" s="229"/>
    </row>
    <row r="103" spans="1:56" s="133" customFormat="1" ht="18" customHeight="1">
      <c r="A103" s="132"/>
      <c r="B103" s="196" t="s">
        <v>109</v>
      </c>
      <c r="C103" s="147">
        <v>3218</v>
      </c>
      <c r="D103" s="147">
        <v>3243</v>
      </c>
      <c r="E103" s="169">
        <f>IF(C103&gt;0,(((D103-C103)/C103)*100),0)</f>
        <v>0.77688004972032321</v>
      </c>
      <c r="F103" s="147">
        <v>5888</v>
      </c>
      <c r="G103" s="147">
        <v>5913</v>
      </c>
      <c r="H103" s="149">
        <f t="shared" si="91"/>
        <v>0.42459239130434778</v>
      </c>
      <c r="I103" s="189"/>
      <c r="J103" s="147"/>
      <c r="K103" s="149"/>
      <c r="L103" s="189"/>
      <c r="M103" s="147"/>
      <c r="N103" s="144"/>
      <c r="O103" s="230"/>
      <c r="P103" s="231"/>
      <c r="Q103" s="232"/>
      <c r="R103" s="230"/>
      <c r="S103" s="231"/>
      <c r="T103" s="232"/>
      <c r="U103" s="230"/>
      <c r="V103" s="231"/>
      <c r="W103" s="232"/>
      <c r="X103" s="230"/>
      <c r="Y103" s="231"/>
      <c r="Z103" s="232"/>
      <c r="AA103" s="230"/>
      <c r="AB103" s="231"/>
      <c r="AC103" s="232"/>
      <c r="AD103" s="230"/>
      <c r="AE103" s="231"/>
      <c r="AF103" s="232"/>
      <c r="AG103" s="230"/>
      <c r="AH103" s="231"/>
      <c r="AI103" s="232"/>
      <c r="AJ103" s="230"/>
      <c r="AK103" s="231"/>
      <c r="AL103" s="232"/>
      <c r="AM103" s="230"/>
      <c r="AN103" s="231"/>
      <c r="AO103" s="232"/>
      <c r="AP103" s="230"/>
      <c r="AQ103" s="231"/>
      <c r="AR103" s="232"/>
      <c r="AS103" s="230"/>
      <c r="AT103" s="231"/>
      <c r="AU103" s="232"/>
      <c r="AV103" s="230"/>
      <c r="AW103" s="231"/>
      <c r="AX103" s="232"/>
      <c r="AY103" s="230"/>
      <c r="AZ103" s="231"/>
      <c r="BA103" s="232"/>
      <c r="BB103" s="230"/>
      <c r="BC103" s="231"/>
      <c r="BD103" s="232"/>
    </row>
    <row r="104" spans="1:56">
      <c r="A104" s="134"/>
      <c r="B104" s="197" t="s">
        <v>60</v>
      </c>
      <c r="C104" s="191"/>
      <c r="D104" s="135"/>
      <c r="E104" s="170"/>
      <c r="F104" s="191"/>
      <c r="G104" s="135"/>
      <c r="H104" s="187"/>
      <c r="I104" s="190"/>
      <c r="J104" s="135"/>
      <c r="K104" s="187"/>
      <c r="L104" s="190"/>
      <c r="M104" s="135"/>
      <c r="N104" s="187"/>
      <c r="O104" s="190">
        <v>17701</v>
      </c>
      <c r="P104" s="135">
        <v>18110</v>
      </c>
      <c r="Q104" s="136">
        <f t="shared" ref="Q104" si="94">IF(O104&gt;0,(((P104-O104)/O104)*100),0)</f>
        <v>2.3106039206824471</v>
      </c>
      <c r="R104" s="190">
        <v>36335</v>
      </c>
      <c r="S104" s="135">
        <v>36933</v>
      </c>
      <c r="T104" s="136">
        <f t="shared" ref="T104" si="95">IF(R104&gt;0,(((S104-R104)/R104)*100),0)</f>
        <v>1.6457960644007157</v>
      </c>
      <c r="U104" s="190">
        <v>29652</v>
      </c>
      <c r="V104" s="135">
        <v>30298</v>
      </c>
      <c r="W104" s="136">
        <f t="shared" ref="W104" si="96">IF(U104&gt;0,(((V104-U104)/U104)*100),0)</f>
        <v>2.1786051531094022</v>
      </c>
      <c r="X104" s="190">
        <v>57456</v>
      </c>
      <c r="Y104" s="135">
        <v>58656</v>
      </c>
      <c r="Z104" s="136">
        <f t="shared" ref="Z104" si="97">IF(X104&gt;0,(((Y104-X104)/X104)*100),0)</f>
        <v>2.0885547201336676</v>
      </c>
      <c r="AA104" s="190">
        <v>20086</v>
      </c>
      <c r="AB104" s="135">
        <v>20540</v>
      </c>
      <c r="AC104" s="136">
        <f t="shared" ref="AC104" si="98">IF(AA104&gt;0,(((AB104-AA104)/AA104)*100),0)</f>
        <v>2.2602807925918551</v>
      </c>
      <c r="AD104" s="190">
        <v>47590</v>
      </c>
      <c r="AE104" s="135">
        <v>47680</v>
      </c>
      <c r="AF104" s="136">
        <f t="shared" ref="AF104" si="99">IF(AD104&gt;0,(((AE104-AD104)/AD104)*100),0)</f>
        <v>0.1891153603698256</v>
      </c>
      <c r="AG104" s="190">
        <v>17646</v>
      </c>
      <c r="AH104" s="135">
        <v>18208</v>
      </c>
      <c r="AI104" s="136">
        <f t="shared" ref="AI104" si="100">IF(AG104&gt;0,(((AH104-AG104)/AG104)*100),0)</f>
        <v>3.1848577581321549</v>
      </c>
      <c r="AJ104" s="190">
        <v>37646</v>
      </c>
      <c r="AK104" s="135">
        <v>38506</v>
      </c>
      <c r="AL104" s="136">
        <f t="shared" ref="AL104" si="101">IF(AJ104&gt;0,(((AK104-AJ104)/AJ104)*100),0)</f>
        <v>2.2844392498539019</v>
      </c>
      <c r="AM104" s="190"/>
      <c r="AN104" s="135"/>
      <c r="AO104" s="136">
        <f t="shared" ref="AO104" si="102">IF(AM104&gt;0,(((AN104-AM104)/AM104)*100),0)</f>
        <v>0</v>
      </c>
      <c r="AP104" s="190"/>
      <c r="AQ104" s="135"/>
      <c r="AR104" s="136">
        <f t="shared" ref="AR104" si="103">IF(AP104&gt;0,(((AQ104-AP104)/AP104)*100),0)</f>
        <v>0</v>
      </c>
      <c r="AS104" s="190"/>
      <c r="AT104" s="135"/>
      <c r="AU104" s="136">
        <f t="shared" ref="AU104" si="104">IF(AS104&gt;0,(((AT104-AS104)/AS104)*100),0)</f>
        <v>0</v>
      </c>
      <c r="AV104" s="190"/>
      <c r="AW104" s="135"/>
      <c r="AX104" s="136">
        <f t="shared" ref="AX104" si="105">IF(AV104&gt;0,(((AW104-AV104)/AV104)*100),0)</f>
        <v>0</v>
      </c>
      <c r="AY104" s="190">
        <v>18354</v>
      </c>
      <c r="AZ104" s="135">
        <v>19010</v>
      </c>
      <c r="BA104" s="136">
        <f t="shared" ref="BA104" si="106">IF(AY104&gt;0,(((AZ104-AY104)/AY104)*100),0)</f>
        <v>3.5741527732374414</v>
      </c>
      <c r="BB104" s="190">
        <v>46054</v>
      </c>
      <c r="BC104" s="135">
        <v>47380</v>
      </c>
      <c r="BD104" s="136">
        <f t="shared" ref="BD104" si="107">IF(BB104&gt;0,(((BC104-BB104)/BB104)*100),0)</f>
        <v>2.8792287314891212</v>
      </c>
    </row>
    <row r="105" spans="1:56">
      <c r="A105" s="127" t="s">
        <v>35</v>
      </c>
      <c r="B105" s="145" t="s">
        <v>114</v>
      </c>
      <c r="C105" s="129">
        <v>10448</v>
      </c>
      <c r="D105" s="129">
        <v>10759</v>
      </c>
      <c r="E105" s="168">
        <f t="shared" ref="E105:E118" si="108">IF(C105&gt;0,(((D105-C105)/C105)*100),0)</f>
        <v>2.9766462480857578</v>
      </c>
      <c r="F105" s="129">
        <v>23527</v>
      </c>
      <c r="G105" s="129">
        <v>24574</v>
      </c>
      <c r="H105" s="148">
        <f t="shared" ref="H105:H120" si="109">IF(F105&gt;0,(((G105-F105)/F105)*100),0)</f>
        <v>4.4502061461299789</v>
      </c>
      <c r="I105" s="128">
        <v>11417</v>
      </c>
      <c r="J105" s="129">
        <v>11756</v>
      </c>
      <c r="K105" s="148">
        <f t="shared" ref="K105:K111" si="110">IF(I105&gt;0,(((J105-I105)/I105)*100),0)</f>
        <v>2.9692563720767278</v>
      </c>
      <c r="L105" s="128">
        <v>24214</v>
      </c>
      <c r="M105" s="129">
        <v>25312</v>
      </c>
      <c r="N105" s="130">
        <f t="shared" ref="N105:N111" si="111">IF(L105&gt;0,(((M105-L105)/L105)*100),0)</f>
        <v>4.5345667795490217</v>
      </c>
      <c r="O105" s="227"/>
      <c r="P105" s="228"/>
      <c r="Q105" s="229"/>
      <c r="R105" s="227"/>
      <c r="S105" s="228"/>
      <c r="T105" s="229"/>
      <c r="U105" s="227"/>
      <c r="V105" s="228"/>
      <c r="W105" s="229"/>
      <c r="X105" s="227"/>
      <c r="Y105" s="228"/>
      <c r="Z105" s="229"/>
      <c r="AA105" s="227"/>
      <c r="AB105" s="228"/>
      <c r="AC105" s="229"/>
      <c r="AD105" s="227"/>
      <c r="AE105" s="228"/>
      <c r="AF105" s="229"/>
      <c r="AG105" s="227"/>
      <c r="AH105" s="228"/>
      <c r="AI105" s="229"/>
      <c r="AJ105" s="227"/>
      <c r="AK105" s="228"/>
      <c r="AL105" s="229"/>
      <c r="AM105" s="227"/>
      <c r="AN105" s="228"/>
      <c r="AO105" s="229"/>
      <c r="AP105" s="227"/>
      <c r="AQ105" s="228"/>
      <c r="AR105" s="229"/>
      <c r="AS105" s="227"/>
      <c r="AT105" s="228"/>
      <c r="AU105" s="229"/>
      <c r="AV105" s="227"/>
      <c r="AW105" s="228"/>
      <c r="AX105" s="229"/>
      <c r="AY105" s="227"/>
      <c r="AZ105" s="228"/>
      <c r="BA105" s="229"/>
      <c r="BB105" s="227"/>
      <c r="BC105" s="228"/>
      <c r="BD105" s="229"/>
    </row>
    <row r="106" spans="1:56">
      <c r="A106" s="131"/>
      <c r="B106" s="145" t="s">
        <v>115</v>
      </c>
      <c r="C106" s="129"/>
      <c r="D106" s="129"/>
      <c r="E106" s="168">
        <f t="shared" si="108"/>
        <v>0</v>
      </c>
      <c r="F106" s="129"/>
      <c r="G106" s="129"/>
      <c r="H106" s="148">
        <f t="shared" si="109"/>
        <v>0</v>
      </c>
      <c r="I106" s="128"/>
      <c r="J106" s="129"/>
      <c r="K106" s="148">
        <f t="shared" si="110"/>
        <v>0</v>
      </c>
      <c r="L106" s="128"/>
      <c r="M106" s="129"/>
      <c r="N106" s="130">
        <f t="shared" si="111"/>
        <v>0</v>
      </c>
      <c r="O106" s="227"/>
      <c r="P106" s="228"/>
      <c r="Q106" s="229"/>
      <c r="R106" s="227"/>
      <c r="S106" s="228"/>
      <c r="T106" s="229"/>
      <c r="U106" s="227"/>
      <c r="V106" s="228"/>
      <c r="W106" s="229"/>
      <c r="X106" s="227"/>
      <c r="Y106" s="228"/>
      <c r="Z106" s="229"/>
      <c r="AA106" s="227"/>
      <c r="AB106" s="228"/>
      <c r="AC106" s="229"/>
      <c r="AD106" s="227"/>
      <c r="AE106" s="228"/>
      <c r="AF106" s="229"/>
      <c r="AG106" s="227"/>
      <c r="AH106" s="228"/>
      <c r="AI106" s="229"/>
      <c r="AJ106" s="227"/>
      <c r="AK106" s="228"/>
      <c r="AL106" s="229"/>
      <c r="AM106" s="227"/>
      <c r="AN106" s="228"/>
      <c r="AO106" s="229"/>
      <c r="AP106" s="227"/>
      <c r="AQ106" s="228"/>
      <c r="AR106" s="229"/>
      <c r="AS106" s="227"/>
      <c r="AT106" s="228"/>
      <c r="AU106" s="229"/>
      <c r="AV106" s="227"/>
      <c r="AW106" s="228"/>
      <c r="AX106" s="229"/>
      <c r="AY106" s="227"/>
      <c r="AZ106" s="228"/>
      <c r="BA106" s="229"/>
      <c r="BB106" s="227"/>
      <c r="BC106" s="228"/>
      <c r="BD106" s="229"/>
    </row>
    <row r="107" spans="1:56">
      <c r="A107" s="131"/>
      <c r="B107" s="145" t="s">
        <v>116</v>
      </c>
      <c r="C107" s="129">
        <v>7920</v>
      </c>
      <c r="D107" s="129">
        <v>8450</v>
      </c>
      <c r="E107" s="168">
        <f t="shared" si="108"/>
        <v>6.691919191919192</v>
      </c>
      <c r="F107" s="129">
        <v>19666</v>
      </c>
      <c r="G107" s="129">
        <v>20246</v>
      </c>
      <c r="H107" s="148">
        <f t="shared" si="109"/>
        <v>2.9492525170344757</v>
      </c>
      <c r="I107" s="128">
        <v>12308</v>
      </c>
      <c r="J107" s="129">
        <v>12968</v>
      </c>
      <c r="K107" s="148">
        <f t="shared" si="110"/>
        <v>5.362365940851479</v>
      </c>
      <c r="L107" s="128">
        <v>19320</v>
      </c>
      <c r="M107" s="129">
        <v>20112</v>
      </c>
      <c r="N107" s="130">
        <f t="shared" si="111"/>
        <v>4.0993788819875778</v>
      </c>
      <c r="O107" s="227"/>
      <c r="P107" s="228"/>
      <c r="Q107" s="229"/>
      <c r="R107" s="227"/>
      <c r="S107" s="228"/>
      <c r="T107" s="229"/>
      <c r="U107" s="227"/>
      <c r="V107" s="228"/>
      <c r="W107" s="229"/>
      <c r="X107" s="227"/>
      <c r="Y107" s="228"/>
      <c r="Z107" s="229"/>
      <c r="AA107" s="227"/>
      <c r="AB107" s="228"/>
      <c r="AC107" s="229"/>
      <c r="AD107" s="227"/>
      <c r="AE107" s="228"/>
      <c r="AF107" s="229"/>
      <c r="AG107" s="227"/>
      <c r="AH107" s="228"/>
      <c r="AI107" s="229"/>
      <c r="AJ107" s="227"/>
      <c r="AK107" s="228"/>
      <c r="AL107" s="229"/>
      <c r="AM107" s="227"/>
      <c r="AN107" s="228"/>
      <c r="AO107" s="229"/>
      <c r="AP107" s="227"/>
      <c r="AQ107" s="228"/>
      <c r="AR107" s="229"/>
      <c r="AS107" s="227"/>
      <c r="AT107" s="228"/>
      <c r="AU107" s="229"/>
      <c r="AV107" s="227"/>
      <c r="AW107" s="228"/>
      <c r="AX107" s="229"/>
      <c r="AY107" s="227"/>
      <c r="AZ107" s="228"/>
      <c r="BA107" s="229"/>
      <c r="BB107" s="227"/>
      <c r="BC107" s="228"/>
      <c r="BD107" s="229"/>
    </row>
    <row r="108" spans="1:56">
      <c r="A108" s="131"/>
      <c r="B108" s="145" t="s">
        <v>117</v>
      </c>
      <c r="C108" s="129">
        <v>7014</v>
      </c>
      <c r="D108" s="129">
        <v>7364</v>
      </c>
      <c r="E108" s="168">
        <f t="shared" si="108"/>
        <v>4.9900199600798407</v>
      </c>
      <c r="F108" s="129">
        <v>16832</v>
      </c>
      <c r="G108" s="129">
        <v>17666</v>
      </c>
      <c r="H108" s="148">
        <f t="shared" si="109"/>
        <v>4.9548479087452471</v>
      </c>
      <c r="I108" s="128">
        <v>9552</v>
      </c>
      <c r="J108" s="129">
        <v>10032</v>
      </c>
      <c r="K108" s="148">
        <f t="shared" si="110"/>
        <v>5.025125628140704</v>
      </c>
      <c r="L108" s="128">
        <v>14376</v>
      </c>
      <c r="M108" s="129">
        <v>15096</v>
      </c>
      <c r="N108" s="130">
        <f t="shared" si="111"/>
        <v>5.0083472454090154</v>
      </c>
      <c r="O108" s="227"/>
      <c r="P108" s="228"/>
      <c r="Q108" s="229"/>
      <c r="R108" s="227"/>
      <c r="S108" s="228"/>
      <c r="T108" s="229"/>
      <c r="U108" s="227"/>
      <c r="V108" s="228"/>
      <c r="W108" s="229"/>
      <c r="X108" s="227"/>
      <c r="Y108" s="228"/>
      <c r="Z108" s="229"/>
      <c r="AA108" s="227"/>
      <c r="AB108" s="228"/>
      <c r="AC108" s="229"/>
      <c r="AD108" s="227"/>
      <c r="AE108" s="228"/>
      <c r="AF108" s="229"/>
      <c r="AG108" s="227"/>
      <c r="AH108" s="228"/>
      <c r="AI108" s="229"/>
      <c r="AJ108" s="227"/>
      <c r="AK108" s="228"/>
      <c r="AL108" s="229"/>
      <c r="AM108" s="227"/>
      <c r="AN108" s="228"/>
      <c r="AO108" s="229"/>
      <c r="AP108" s="227"/>
      <c r="AQ108" s="228"/>
      <c r="AR108" s="229"/>
      <c r="AS108" s="227"/>
      <c r="AT108" s="228"/>
      <c r="AU108" s="229"/>
      <c r="AV108" s="227"/>
      <c r="AW108" s="228"/>
      <c r="AX108" s="229"/>
      <c r="AY108" s="227"/>
      <c r="AZ108" s="228"/>
      <c r="BA108" s="229"/>
      <c r="BB108" s="227"/>
      <c r="BC108" s="228"/>
      <c r="BD108" s="229"/>
    </row>
    <row r="109" spans="1:56">
      <c r="A109" s="131"/>
      <c r="B109" s="145" t="s">
        <v>118</v>
      </c>
      <c r="C109" s="129"/>
      <c r="D109" s="129"/>
      <c r="E109" s="168">
        <f t="shared" si="108"/>
        <v>0</v>
      </c>
      <c r="F109" s="129"/>
      <c r="G109" s="129"/>
      <c r="H109" s="148">
        <f t="shared" si="109"/>
        <v>0</v>
      </c>
      <c r="I109" s="128"/>
      <c r="J109" s="129"/>
      <c r="K109" s="148">
        <f t="shared" si="110"/>
        <v>0</v>
      </c>
      <c r="L109" s="128"/>
      <c r="M109" s="129"/>
      <c r="N109" s="130">
        <f t="shared" si="111"/>
        <v>0</v>
      </c>
      <c r="O109" s="227"/>
      <c r="P109" s="228"/>
      <c r="Q109" s="229"/>
      <c r="R109" s="227"/>
      <c r="S109" s="228"/>
      <c r="T109" s="229"/>
      <c r="U109" s="227"/>
      <c r="V109" s="228"/>
      <c r="W109" s="229"/>
      <c r="X109" s="227"/>
      <c r="Y109" s="228"/>
      <c r="Z109" s="229"/>
      <c r="AA109" s="227"/>
      <c r="AB109" s="228"/>
      <c r="AC109" s="229"/>
      <c r="AD109" s="227"/>
      <c r="AE109" s="228"/>
      <c r="AF109" s="229"/>
      <c r="AG109" s="227"/>
      <c r="AH109" s="228"/>
      <c r="AI109" s="229"/>
      <c r="AJ109" s="227"/>
      <c r="AK109" s="228"/>
      <c r="AL109" s="229"/>
      <c r="AM109" s="227"/>
      <c r="AN109" s="228"/>
      <c r="AO109" s="229"/>
      <c r="AP109" s="227"/>
      <c r="AQ109" s="228"/>
      <c r="AR109" s="229"/>
      <c r="AS109" s="227"/>
      <c r="AT109" s="228"/>
      <c r="AU109" s="229"/>
      <c r="AV109" s="227"/>
      <c r="AW109" s="228"/>
      <c r="AX109" s="229"/>
      <c r="AY109" s="227"/>
      <c r="AZ109" s="228"/>
      <c r="BA109" s="229"/>
      <c r="BB109" s="227"/>
      <c r="BC109" s="228"/>
      <c r="BD109" s="229"/>
    </row>
    <row r="110" spans="1:56" s="81" customFormat="1">
      <c r="A110" s="82"/>
      <c r="B110" s="199" t="s">
        <v>119</v>
      </c>
      <c r="C110" s="129"/>
      <c r="D110" s="129"/>
      <c r="E110" s="168">
        <f t="shared" si="108"/>
        <v>0</v>
      </c>
      <c r="F110" s="129"/>
      <c r="G110" s="129"/>
      <c r="H110" s="148">
        <f t="shared" si="109"/>
        <v>0</v>
      </c>
      <c r="I110" s="128"/>
      <c r="J110" s="129"/>
      <c r="K110" s="148">
        <f t="shared" si="110"/>
        <v>0</v>
      </c>
      <c r="L110" s="128"/>
      <c r="M110" s="129"/>
      <c r="N110" s="130">
        <f t="shared" si="111"/>
        <v>0</v>
      </c>
      <c r="O110" s="227"/>
      <c r="P110" s="228"/>
      <c r="Q110" s="229"/>
      <c r="R110" s="227"/>
      <c r="S110" s="228"/>
      <c r="T110" s="229"/>
      <c r="U110" s="227"/>
      <c r="V110" s="228"/>
      <c r="W110" s="229"/>
      <c r="X110" s="227"/>
      <c r="Y110" s="228"/>
      <c r="Z110" s="229"/>
      <c r="AA110" s="227"/>
      <c r="AB110" s="228"/>
      <c r="AC110" s="229"/>
      <c r="AD110" s="227"/>
      <c r="AE110" s="228"/>
      <c r="AF110" s="229"/>
      <c r="AG110" s="227"/>
      <c r="AH110" s="228"/>
      <c r="AI110" s="229"/>
      <c r="AJ110" s="227"/>
      <c r="AK110" s="228"/>
      <c r="AL110" s="229"/>
      <c r="AM110" s="227"/>
      <c r="AN110" s="228"/>
      <c r="AO110" s="229"/>
      <c r="AP110" s="227"/>
      <c r="AQ110" s="228"/>
      <c r="AR110" s="229"/>
      <c r="AS110" s="227"/>
      <c r="AT110" s="228"/>
      <c r="AU110" s="229"/>
      <c r="AV110" s="227"/>
      <c r="AW110" s="228"/>
      <c r="AX110" s="229"/>
      <c r="AY110" s="227"/>
      <c r="AZ110" s="228"/>
      <c r="BA110" s="229"/>
      <c r="BB110" s="227"/>
      <c r="BC110" s="228"/>
      <c r="BD110" s="229"/>
    </row>
    <row r="111" spans="1:56" s="116" customFormat="1" ht="19.5" customHeight="1">
      <c r="A111" s="115"/>
      <c r="B111" s="200" t="s">
        <v>79</v>
      </c>
      <c r="C111" s="147">
        <v>8388</v>
      </c>
      <c r="D111" s="147">
        <v>8785</v>
      </c>
      <c r="E111" s="169">
        <f t="shared" si="108"/>
        <v>4.7329518359561273</v>
      </c>
      <c r="F111" s="147">
        <v>19889</v>
      </c>
      <c r="G111" s="147">
        <v>20479</v>
      </c>
      <c r="H111" s="149">
        <f t="shared" si="109"/>
        <v>2.9664638745034946</v>
      </c>
      <c r="I111" s="189">
        <v>11461</v>
      </c>
      <c r="J111" s="147">
        <v>12080</v>
      </c>
      <c r="K111" s="149">
        <f t="shared" si="110"/>
        <v>5.4009248756653001</v>
      </c>
      <c r="L111" s="189">
        <v>19416</v>
      </c>
      <c r="M111" s="147">
        <v>20166</v>
      </c>
      <c r="N111" s="144">
        <f t="shared" si="111"/>
        <v>3.8627935723114959</v>
      </c>
      <c r="O111" s="230"/>
      <c r="P111" s="231"/>
      <c r="Q111" s="232"/>
      <c r="R111" s="230"/>
      <c r="S111" s="231"/>
      <c r="T111" s="232"/>
      <c r="U111" s="230"/>
      <c r="V111" s="231"/>
      <c r="W111" s="232"/>
      <c r="X111" s="230"/>
      <c r="Y111" s="231"/>
      <c r="Z111" s="232"/>
      <c r="AA111" s="230"/>
      <c r="AB111" s="231"/>
      <c r="AC111" s="232"/>
      <c r="AD111" s="230"/>
      <c r="AE111" s="231"/>
      <c r="AF111" s="232"/>
      <c r="AG111" s="230"/>
      <c r="AH111" s="231"/>
      <c r="AI111" s="232"/>
      <c r="AJ111" s="230"/>
      <c r="AK111" s="231"/>
      <c r="AL111" s="232"/>
      <c r="AM111" s="230"/>
      <c r="AN111" s="231"/>
      <c r="AO111" s="232"/>
      <c r="AP111" s="230"/>
      <c r="AQ111" s="231"/>
      <c r="AR111" s="232"/>
      <c r="AS111" s="230"/>
      <c r="AT111" s="231"/>
      <c r="AU111" s="232"/>
      <c r="AV111" s="230"/>
      <c r="AW111" s="231"/>
      <c r="AX111" s="232"/>
      <c r="AY111" s="230"/>
      <c r="AZ111" s="231"/>
      <c r="BA111" s="232"/>
      <c r="BB111" s="230"/>
      <c r="BC111" s="231"/>
      <c r="BD111" s="232"/>
    </row>
    <row r="112" spans="1:56">
      <c r="A112" s="131"/>
      <c r="B112" s="145" t="s">
        <v>120</v>
      </c>
      <c r="C112" s="129"/>
      <c r="D112" s="129"/>
      <c r="E112" s="168">
        <f t="shared" si="108"/>
        <v>0</v>
      </c>
      <c r="F112" s="129"/>
      <c r="G112" s="129"/>
      <c r="H112" s="148">
        <f t="shared" si="109"/>
        <v>0</v>
      </c>
      <c r="I112" s="128"/>
      <c r="J112" s="129"/>
      <c r="K112" s="148"/>
      <c r="L112" s="128"/>
      <c r="M112" s="129"/>
      <c r="N112" s="130"/>
      <c r="O112" s="227"/>
      <c r="P112" s="228"/>
      <c r="Q112" s="229"/>
      <c r="R112" s="227"/>
      <c r="S112" s="228"/>
      <c r="T112" s="229"/>
      <c r="U112" s="227"/>
      <c r="V112" s="228"/>
      <c r="W112" s="229"/>
      <c r="X112" s="227"/>
      <c r="Y112" s="228"/>
      <c r="Z112" s="229"/>
      <c r="AA112" s="227"/>
      <c r="AB112" s="228"/>
      <c r="AC112" s="229"/>
      <c r="AD112" s="227"/>
      <c r="AE112" s="228"/>
      <c r="AF112" s="229"/>
      <c r="AG112" s="227"/>
      <c r="AH112" s="228"/>
      <c r="AI112" s="229"/>
      <c r="AJ112" s="227"/>
      <c r="AK112" s="228"/>
      <c r="AL112" s="229"/>
      <c r="AM112" s="227"/>
      <c r="AN112" s="228"/>
      <c r="AO112" s="229"/>
      <c r="AP112" s="227"/>
      <c r="AQ112" s="228"/>
      <c r="AR112" s="229"/>
      <c r="AS112" s="227"/>
      <c r="AT112" s="228"/>
      <c r="AU112" s="229"/>
      <c r="AV112" s="227"/>
      <c r="AW112" s="228"/>
      <c r="AX112" s="229"/>
      <c r="AY112" s="227"/>
      <c r="AZ112" s="228"/>
      <c r="BA112" s="229"/>
      <c r="BB112" s="227"/>
      <c r="BC112" s="228"/>
      <c r="BD112" s="229"/>
    </row>
    <row r="113" spans="1:56">
      <c r="A113" s="131"/>
      <c r="B113" s="145" t="s">
        <v>121</v>
      </c>
      <c r="C113" s="129">
        <v>4530</v>
      </c>
      <c r="D113" s="129">
        <v>4650</v>
      </c>
      <c r="E113" s="168">
        <f t="shared" si="108"/>
        <v>2.6490066225165565</v>
      </c>
      <c r="F113" s="129">
        <v>15570</v>
      </c>
      <c r="G113" s="129">
        <v>15690</v>
      </c>
      <c r="H113" s="148">
        <f t="shared" si="109"/>
        <v>0.77071290944123316</v>
      </c>
      <c r="I113" s="128"/>
      <c r="J113" s="129"/>
      <c r="K113" s="148"/>
      <c r="L113" s="128"/>
      <c r="M113" s="129"/>
      <c r="N113" s="130"/>
      <c r="O113" s="227"/>
      <c r="P113" s="228"/>
      <c r="Q113" s="229"/>
      <c r="R113" s="227"/>
      <c r="S113" s="228"/>
      <c r="T113" s="229"/>
      <c r="U113" s="227"/>
      <c r="V113" s="228"/>
      <c r="W113" s="229"/>
      <c r="X113" s="227"/>
      <c r="Y113" s="228"/>
      <c r="Z113" s="229"/>
      <c r="AA113" s="227"/>
      <c r="AB113" s="228"/>
      <c r="AC113" s="229"/>
      <c r="AD113" s="227"/>
      <c r="AE113" s="228"/>
      <c r="AF113" s="229"/>
      <c r="AG113" s="227"/>
      <c r="AH113" s="228"/>
      <c r="AI113" s="229"/>
      <c r="AJ113" s="227"/>
      <c r="AK113" s="228"/>
      <c r="AL113" s="229"/>
      <c r="AM113" s="227"/>
      <c r="AN113" s="228"/>
      <c r="AO113" s="229"/>
      <c r="AP113" s="227"/>
      <c r="AQ113" s="228"/>
      <c r="AR113" s="229"/>
      <c r="AS113" s="227"/>
      <c r="AT113" s="228"/>
      <c r="AU113" s="229"/>
      <c r="AV113" s="227"/>
      <c r="AW113" s="228"/>
      <c r="AX113" s="229"/>
      <c r="AY113" s="227"/>
      <c r="AZ113" s="228"/>
      <c r="BA113" s="229"/>
      <c r="BB113" s="227"/>
      <c r="BC113" s="228"/>
      <c r="BD113" s="229"/>
    </row>
    <row r="114" spans="1:56">
      <c r="A114" s="131"/>
      <c r="B114" s="145" t="s">
        <v>122</v>
      </c>
      <c r="C114" s="129">
        <v>4530</v>
      </c>
      <c r="D114" s="129">
        <v>4650</v>
      </c>
      <c r="E114" s="168">
        <f t="shared" si="108"/>
        <v>2.6490066225165565</v>
      </c>
      <c r="F114" s="129">
        <v>15570</v>
      </c>
      <c r="G114" s="129">
        <v>15690</v>
      </c>
      <c r="H114" s="148">
        <f t="shared" si="109"/>
        <v>0.77071290944123316</v>
      </c>
      <c r="I114" s="128"/>
      <c r="J114" s="129"/>
      <c r="K114" s="148"/>
      <c r="L114" s="128"/>
      <c r="M114" s="129"/>
      <c r="N114" s="130"/>
      <c r="O114" s="227"/>
      <c r="P114" s="228"/>
      <c r="Q114" s="229"/>
      <c r="R114" s="227"/>
      <c r="S114" s="228"/>
      <c r="T114" s="229"/>
      <c r="U114" s="227"/>
      <c r="V114" s="228"/>
      <c r="W114" s="229"/>
      <c r="X114" s="227"/>
      <c r="Y114" s="228"/>
      <c r="Z114" s="229"/>
      <c r="AA114" s="227"/>
      <c r="AB114" s="228"/>
      <c r="AC114" s="229"/>
      <c r="AD114" s="227"/>
      <c r="AE114" s="228"/>
      <c r="AF114" s="229"/>
      <c r="AG114" s="227"/>
      <c r="AH114" s="228"/>
      <c r="AI114" s="229"/>
      <c r="AJ114" s="227"/>
      <c r="AK114" s="228"/>
      <c r="AL114" s="229"/>
      <c r="AM114" s="227"/>
      <c r="AN114" s="228"/>
      <c r="AO114" s="229"/>
      <c r="AP114" s="227"/>
      <c r="AQ114" s="228"/>
      <c r="AR114" s="229"/>
      <c r="AS114" s="227"/>
      <c r="AT114" s="228"/>
      <c r="AU114" s="229"/>
      <c r="AV114" s="227"/>
      <c r="AW114" s="228"/>
      <c r="AX114" s="229"/>
      <c r="AY114" s="227"/>
      <c r="AZ114" s="228"/>
      <c r="BA114" s="229"/>
      <c r="BB114" s="227"/>
      <c r="BC114" s="228"/>
      <c r="BD114" s="229"/>
    </row>
    <row r="115" spans="1:56">
      <c r="A115" s="131"/>
      <c r="B115" s="145" t="s">
        <v>58</v>
      </c>
      <c r="C115" s="129">
        <v>4530</v>
      </c>
      <c r="D115" s="129">
        <v>4650</v>
      </c>
      <c r="E115" s="168">
        <f t="shared" si="108"/>
        <v>2.6490066225165565</v>
      </c>
      <c r="F115" s="129">
        <v>15570</v>
      </c>
      <c r="G115" s="129">
        <v>15690</v>
      </c>
      <c r="H115" s="148">
        <f t="shared" si="109"/>
        <v>0.77071290944123316</v>
      </c>
      <c r="I115" s="128"/>
      <c r="J115" s="129"/>
      <c r="K115" s="148"/>
      <c r="L115" s="128"/>
      <c r="M115" s="129"/>
      <c r="N115" s="130"/>
      <c r="O115" s="227"/>
      <c r="P115" s="228"/>
      <c r="Q115" s="229"/>
      <c r="R115" s="227"/>
      <c r="S115" s="228"/>
      <c r="T115" s="229"/>
      <c r="U115" s="227"/>
      <c r="V115" s="228"/>
      <c r="W115" s="229"/>
      <c r="X115" s="227"/>
      <c r="Y115" s="228"/>
      <c r="Z115" s="229"/>
      <c r="AA115" s="227"/>
      <c r="AB115" s="228"/>
      <c r="AC115" s="229"/>
      <c r="AD115" s="227"/>
      <c r="AE115" s="228"/>
      <c r="AF115" s="229"/>
      <c r="AG115" s="227"/>
      <c r="AH115" s="228"/>
      <c r="AI115" s="229"/>
      <c r="AJ115" s="227"/>
      <c r="AK115" s="228"/>
      <c r="AL115" s="229"/>
      <c r="AM115" s="227"/>
      <c r="AN115" s="228"/>
      <c r="AO115" s="229"/>
      <c r="AP115" s="227"/>
      <c r="AQ115" s="228"/>
      <c r="AR115" s="229"/>
      <c r="AS115" s="227"/>
      <c r="AT115" s="228"/>
      <c r="AU115" s="229"/>
      <c r="AV115" s="227"/>
      <c r="AW115" s="228"/>
      <c r="AX115" s="229"/>
      <c r="AY115" s="227"/>
      <c r="AZ115" s="228"/>
      <c r="BA115" s="229"/>
      <c r="BB115" s="227"/>
      <c r="BC115" s="228"/>
      <c r="BD115" s="229"/>
    </row>
    <row r="116" spans="1:56" s="133" customFormat="1" ht="20.25" customHeight="1">
      <c r="A116" s="132"/>
      <c r="B116" s="195" t="s">
        <v>128</v>
      </c>
      <c r="C116" s="147">
        <v>4530</v>
      </c>
      <c r="D116" s="147">
        <v>4650</v>
      </c>
      <c r="E116" s="169">
        <f t="shared" si="108"/>
        <v>2.6490066225165565</v>
      </c>
      <c r="F116" s="147">
        <v>15570</v>
      </c>
      <c r="G116" s="147">
        <v>15690</v>
      </c>
      <c r="H116" s="149">
        <f t="shared" si="109"/>
        <v>0.77071290944123316</v>
      </c>
      <c r="I116" s="189"/>
      <c r="J116" s="147"/>
      <c r="K116" s="149"/>
      <c r="L116" s="189"/>
      <c r="M116" s="147"/>
      <c r="N116" s="144"/>
      <c r="O116" s="230"/>
      <c r="P116" s="231"/>
      <c r="Q116" s="232"/>
      <c r="R116" s="230"/>
      <c r="S116" s="231"/>
      <c r="T116" s="232"/>
      <c r="U116" s="230"/>
      <c r="V116" s="231"/>
      <c r="W116" s="232"/>
      <c r="X116" s="230"/>
      <c r="Y116" s="231"/>
      <c r="Z116" s="232"/>
      <c r="AA116" s="230"/>
      <c r="AB116" s="231"/>
      <c r="AC116" s="232"/>
      <c r="AD116" s="230"/>
      <c r="AE116" s="231"/>
      <c r="AF116" s="232"/>
      <c r="AG116" s="230"/>
      <c r="AH116" s="231"/>
      <c r="AI116" s="232"/>
      <c r="AJ116" s="230"/>
      <c r="AK116" s="231"/>
      <c r="AL116" s="232"/>
      <c r="AM116" s="230"/>
      <c r="AN116" s="231"/>
      <c r="AO116" s="232"/>
      <c r="AP116" s="230"/>
      <c r="AQ116" s="231"/>
      <c r="AR116" s="232"/>
      <c r="AS116" s="230"/>
      <c r="AT116" s="231"/>
      <c r="AU116" s="232"/>
      <c r="AV116" s="230"/>
      <c r="AW116" s="231"/>
      <c r="AX116" s="232"/>
      <c r="AY116" s="230"/>
      <c r="AZ116" s="231"/>
      <c r="BA116" s="232"/>
      <c r="BB116" s="230"/>
      <c r="BC116" s="231"/>
      <c r="BD116" s="232"/>
    </row>
    <row r="117" spans="1:56">
      <c r="A117" s="131"/>
      <c r="B117" s="145" t="s">
        <v>59</v>
      </c>
      <c r="C117" s="129">
        <v>4530</v>
      </c>
      <c r="D117" s="129">
        <v>4650</v>
      </c>
      <c r="E117" s="168">
        <f t="shared" si="108"/>
        <v>2.6490066225165565</v>
      </c>
      <c r="F117" s="129">
        <v>15570</v>
      </c>
      <c r="G117" s="129">
        <v>15690</v>
      </c>
      <c r="H117" s="148">
        <f t="shared" si="109"/>
        <v>0.77071290944123316</v>
      </c>
      <c r="I117" s="128"/>
      <c r="J117" s="129"/>
      <c r="K117" s="148"/>
      <c r="L117" s="128"/>
      <c r="M117" s="129"/>
      <c r="N117" s="130"/>
      <c r="O117" s="227"/>
      <c r="P117" s="228"/>
      <c r="Q117" s="229"/>
      <c r="R117" s="227"/>
      <c r="S117" s="228"/>
      <c r="T117" s="229"/>
      <c r="U117" s="227"/>
      <c r="V117" s="228"/>
      <c r="W117" s="229"/>
      <c r="X117" s="227"/>
      <c r="Y117" s="228"/>
      <c r="Z117" s="229"/>
      <c r="AA117" s="227"/>
      <c r="AB117" s="228"/>
      <c r="AC117" s="229"/>
      <c r="AD117" s="227"/>
      <c r="AE117" s="228"/>
      <c r="AF117" s="229"/>
      <c r="AG117" s="227"/>
      <c r="AH117" s="228"/>
      <c r="AI117" s="229"/>
      <c r="AJ117" s="227"/>
      <c r="AK117" s="228"/>
      <c r="AL117" s="229"/>
      <c r="AM117" s="227"/>
      <c r="AN117" s="228"/>
      <c r="AO117" s="229"/>
      <c r="AP117" s="227"/>
      <c r="AQ117" s="228"/>
      <c r="AR117" s="229"/>
      <c r="AS117" s="227"/>
      <c r="AT117" s="228"/>
      <c r="AU117" s="229"/>
      <c r="AV117" s="227"/>
      <c r="AW117" s="228"/>
      <c r="AX117" s="229"/>
      <c r="AY117" s="227"/>
      <c r="AZ117" s="228"/>
      <c r="BA117" s="229"/>
      <c r="BB117" s="227"/>
      <c r="BC117" s="228"/>
      <c r="BD117" s="229"/>
    </row>
    <row r="118" spans="1:56">
      <c r="A118" s="131"/>
      <c r="B118" s="145" t="s">
        <v>111</v>
      </c>
      <c r="C118" s="129"/>
      <c r="D118" s="129"/>
      <c r="E118" s="168">
        <f t="shared" si="108"/>
        <v>0</v>
      </c>
      <c r="F118" s="129"/>
      <c r="G118" s="129"/>
      <c r="H118" s="148">
        <f t="shared" si="109"/>
        <v>0</v>
      </c>
      <c r="I118" s="128"/>
      <c r="J118" s="129"/>
      <c r="K118" s="148"/>
      <c r="L118" s="128"/>
      <c r="M118" s="129"/>
      <c r="N118" s="130"/>
      <c r="O118" s="227"/>
      <c r="P118" s="228"/>
      <c r="Q118" s="229"/>
      <c r="R118" s="227"/>
      <c r="S118" s="228"/>
      <c r="T118" s="229"/>
      <c r="U118" s="227"/>
      <c r="V118" s="228"/>
      <c r="W118" s="229"/>
      <c r="X118" s="227"/>
      <c r="Y118" s="228"/>
      <c r="Z118" s="229"/>
      <c r="AA118" s="227"/>
      <c r="AB118" s="228"/>
      <c r="AC118" s="229"/>
      <c r="AD118" s="227"/>
      <c r="AE118" s="228"/>
      <c r="AF118" s="229"/>
      <c r="AG118" s="227"/>
      <c r="AH118" s="228"/>
      <c r="AI118" s="229"/>
      <c r="AJ118" s="227"/>
      <c r="AK118" s="228"/>
      <c r="AL118" s="229"/>
      <c r="AM118" s="227"/>
      <c r="AN118" s="228"/>
      <c r="AO118" s="229"/>
      <c r="AP118" s="227"/>
      <c r="AQ118" s="228"/>
      <c r="AR118" s="229"/>
      <c r="AS118" s="227"/>
      <c r="AT118" s="228"/>
      <c r="AU118" s="229"/>
      <c r="AV118" s="227"/>
      <c r="AW118" s="228"/>
      <c r="AX118" s="229"/>
      <c r="AY118" s="227"/>
      <c r="AZ118" s="228"/>
      <c r="BA118" s="229"/>
      <c r="BB118" s="227"/>
      <c r="BC118" s="228"/>
      <c r="BD118" s="229"/>
    </row>
    <row r="119" spans="1:56">
      <c r="A119" s="131"/>
      <c r="B119" s="145" t="s">
        <v>112</v>
      </c>
      <c r="C119" s="129"/>
      <c r="D119" s="129"/>
      <c r="E119" s="168"/>
      <c r="F119" s="129"/>
      <c r="G119" s="129"/>
      <c r="H119" s="148">
        <f t="shared" si="109"/>
        <v>0</v>
      </c>
      <c r="I119" s="128"/>
      <c r="J119" s="129"/>
      <c r="K119" s="148"/>
      <c r="L119" s="128"/>
      <c r="M119" s="129"/>
      <c r="N119" s="130"/>
      <c r="O119" s="227"/>
      <c r="P119" s="228"/>
      <c r="Q119" s="229"/>
      <c r="R119" s="227"/>
      <c r="S119" s="228"/>
      <c r="T119" s="229"/>
      <c r="U119" s="227"/>
      <c r="V119" s="228"/>
      <c r="W119" s="229"/>
      <c r="X119" s="227"/>
      <c r="Y119" s="228"/>
      <c r="Z119" s="229"/>
      <c r="AA119" s="227"/>
      <c r="AB119" s="228"/>
      <c r="AC119" s="229"/>
      <c r="AD119" s="227"/>
      <c r="AE119" s="228"/>
      <c r="AF119" s="229"/>
      <c r="AG119" s="227"/>
      <c r="AH119" s="228"/>
      <c r="AI119" s="229"/>
      <c r="AJ119" s="227"/>
      <c r="AK119" s="228"/>
      <c r="AL119" s="229"/>
      <c r="AM119" s="227"/>
      <c r="AN119" s="228"/>
      <c r="AO119" s="229"/>
      <c r="AP119" s="227"/>
      <c r="AQ119" s="228"/>
      <c r="AR119" s="229"/>
      <c r="AS119" s="227"/>
      <c r="AT119" s="228"/>
      <c r="AU119" s="229"/>
      <c r="AV119" s="227"/>
      <c r="AW119" s="228"/>
      <c r="AX119" s="229"/>
      <c r="AY119" s="227"/>
      <c r="AZ119" s="228"/>
      <c r="BA119" s="229"/>
      <c r="BB119" s="227"/>
      <c r="BC119" s="228"/>
      <c r="BD119" s="229"/>
    </row>
    <row r="120" spans="1:56" s="133" customFormat="1" ht="20.25" customHeight="1">
      <c r="A120" s="132"/>
      <c r="B120" s="195" t="s">
        <v>109</v>
      </c>
      <c r="C120" s="147">
        <v>4530</v>
      </c>
      <c r="D120" s="147">
        <v>4650</v>
      </c>
      <c r="E120" s="169">
        <f>IF(C120&gt;0,(((D120-C120)/C120)*100),0)</f>
        <v>2.6490066225165565</v>
      </c>
      <c r="F120" s="147">
        <v>15570</v>
      </c>
      <c r="G120" s="147">
        <v>15690</v>
      </c>
      <c r="H120" s="149">
        <f t="shared" si="109"/>
        <v>0.77071290944123316</v>
      </c>
      <c r="I120" s="189"/>
      <c r="J120" s="147"/>
      <c r="K120" s="149"/>
      <c r="L120" s="189"/>
      <c r="M120" s="147"/>
      <c r="N120" s="144"/>
      <c r="O120" s="230"/>
      <c r="P120" s="231"/>
      <c r="Q120" s="232"/>
      <c r="R120" s="230"/>
      <c r="S120" s="231"/>
      <c r="T120" s="232"/>
      <c r="U120" s="230"/>
      <c r="V120" s="231"/>
      <c r="W120" s="232"/>
      <c r="X120" s="230"/>
      <c r="Y120" s="231"/>
      <c r="Z120" s="232"/>
      <c r="AA120" s="230"/>
      <c r="AB120" s="231"/>
      <c r="AC120" s="232"/>
      <c r="AD120" s="230"/>
      <c r="AE120" s="231"/>
      <c r="AF120" s="232"/>
      <c r="AG120" s="230"/>
      <c r="AH120" s="231"/>
      <c r="AI120" s="232"/>
      <c r="AJ120" s="230"/>
      <c r="AK120" s="231"/>
      <c r="AL120" s="232"/>
      <c r="AM120" s="230"/>
      <c r="AN120" s="231"/>
      <c r="AO120" s="232"/>
      <c r="AP120" s="230"/>
      <c r="AQ120" s="231"/>
      <c r="AR120" s="232"/>
      <c r="AS120" s="230"/>
      <c r="AT120" s="231"/>
      <c r="AU120" s="232"/>
      <c r="AV120" s="230"/>
      <c r="AW120" s="231"/>
      <c r="AX120" s="232"/>
      <c r="AY120" s="230"/>
      <c r="AZ120" s="231"/>
      <c r="BA120" s="232"/>
      <c r="BB120" s="230"/>
      <c r="BC120" s="231"/>
      <c r="BD120" s="232"/>
    </row>
    <row r="121" spans="1:56">
      <c r="A121" s="134"/>
      <c r="B121" s="197" t="s">
        <v>60</v>
      </c>
      <c r="C121" s="191"/>
      <c r="D121" s="135"/>
      <c r="E121" s="170"/>
      <c r="F121" s="191"/>
      <c r="G121" s="135"/>
      <c r="H121" s="187"/>
      <c r="I121" s="190"/>
      <c r="J121" s="135"/>
      <c r="K121" s="187"/>
      <c r="L121" s="190"/>
      <c r="M121" s="135"/>
      <c r="N121" s="187"/>
      <c r="O121" s="190">
        <v>19702</v>
      </c>
      <c r="P121" s="135">
        <v>20288</v>
      </c>
      <c r="Q121" s="136">
        <f t="shared" ref="Q121" si="112">IF(O121&gt;0,(((P121-O121)/O121)*100),0)</f>
        <v>2.9743173281900313</v>
      </c>
      <c r="R121" s="190">
        <v>36538</v>
      </c>
      <c r="S121" s="135">
        <v>37628</v>
      </c>
      <c r="T121" s="136">
        <f t="shared" ref="T121" si="113">IF(R121&gt;0,(((S121-R121)/R121)*100),0)</f>
        <v>2.9831955772072911</v>
      </c>
      <c r="U121" s="190">
        <v>35243</v>
      </c>
      <c r="V121" s="135">
        <v>36294.5</v>
      </c>
      <c r="W121" s="136">
        <f t="shared" ref="W121" si="114">IF(U121&gt;0,(((V121-U121)/U121)*100),0)</f>
        <v>2.9835712056294867</v>
      </c>
      <c r="X121" s="190">
        <v>58978</v>
      </c>
      <c r="Y121" s="135">
        <v>60741.5</v>
      </c>
      <c r="Z121" s="136">
        <f t="shared" ref="Z121" si="115">IF(X121&gt;0,(((Y121-X121)/X121)*100),0)</f>
        <v>2.9900980026450541</v>
      </c>
      <c r="AA121" s="190">
        <v>30178</v>
      </c>
      <c r="AB121" s="135">
        <v>31077</v>
      </c>
      <c r="AC121" s="136">
        <f t="shared" ref="AC121" si="116">IF(AA121&gt;0,(((AB121-AA121)/AA121)*100),0)</f>
        <v>2.9789913181788057</v>
      </c>
      <c r="AD121" s="190">
        <v>62149</v>
      </c>
      <c r="AE121" s="135">
        <v>64008</v>
      </c>
      <c r="AF121" s="136">
        <f t="shared" ref="AF121" si="117">IF(AD121&gt;0,(((AE121-AD121)/AD121)*100),0)</f>
        <v>2.991198571175723</v>
      </c>
      <c r="AG121" s="190">
        <v>26448</v>
      </c>
      <c r="AH121" s="135">
        <v>26448</v>
      </c>
      <c r="AI121" s="136">
        <f t="shared" ref="AI121" si="118">IF(AG121&gt;0,(((AH121-AG121)/AG121)*100),0)</f>
        <v>0</v>
      </c>
      <c r="AJ121" s="190">
        <v>48028</v>
      </c>
      <c r="AK121" s="135">
        <v>48028</v>
      </c>
      <c r="AL121" s="136">
        <f t="shared" ref="AL121" si="119">IF(AJ121&gt;0,(((AK121-AJ121)/AJ121)*100),0)</f>
        <v>0</v>
      </c>
      <c r="AM121" s="190"/>
      <c r="AN121" s="135"/>
      <c r="AO121" s="136">
        <f t="shared" ref="AO121" si="120">IF(AM121&gt;0,(((AN121-AM121)/AM121)*100),0)</f>
        <v>0</v>
      </c>
      <c r="AP121" s="190"/>
      <c r="AQ121" s="135"/>
      <c r="AR121" s="136">
        <f t="shared" ref="AR121" si="121">IF(AP121&gt;0,(((AQ121-AP121)/AP121)*100),0)</f>
        <v>0</v>
      </c>
      <c r="AS121" s="190"/>
      <c r="AT121" s="135"/>
      <c r="AU121" s="136">
        <f t="shared" ref="AU121" si="122">IF(AS121&gt;0,(((AT121-AS121)/AS121)*100),0)</f>
        <v>0</v>
      </c>
      <c r="AV121" s="190"/>
      <c r="AW121" s="135"/>
      <c r="AX121" s="136">
        <f t="shared" ref="AX121" si="123">IF(AV121&gt;0,(((AW121-AV121)/AV121)*100),0)</f>
        <v>0</v>
      </c>
      <c r="AY121" s="190"/>
      <c r="AZ121" s="135"/>
      <c r="BA121" s="136">
        <f t="shared" ref="BA121" si="124">IF(AY121&gt;0,(((AZ121-AY121)/AY121)*100),0)</f>
        <v>0</v>
      </c>
      <c r="BB121" s="190"/>
      <c r="BC121" s="135"/>
      <c r="BD121" s="136">
        <f t="shared" ref="BD121" si="125">IF(BB121&gt;0,(((BC121-BB121)/BB121)*100),0)</f>
        <v>0</v>
      </c>
    </row>
    <row r="122" spans="1:56">
      <c r="A122" s="127" t="s">
        <v>71</v>
      </c>
      <c r="B122" s="145" t="s">
        <v>114</v>
      </c>
      <c r="C122" s="129">
        <v>8750</v>
      </c>
      <c r="D122" s="129">
        <v>9714</v>
      </c>
      <c r="E122" s="589">
        <f t="shared" ref="E122:E135" si="126">IF(C122&gt;0,(((D122-C122)/C122)*100),0)</f>
        <v>11.017142857142858</v>
      </c>
      <c r="F122" s="129">
        <v>26467</v>
      </c>
      <c r="G122" s="129">
        <v>26877</v>
      </c>
      <c r="H122" s="148">
        <f t="shared" ref="H122:H137" si="127">IF(F122&gt;0,(((G122-F122)/F122)*100),0)</f>
        <v>1.549098877847886</v>
      </c>
      <c r="I122" s="128">
        <v>9877</v>
      </c>
      <c r="J122" s="129">
        <v>10954</v>
      </c>
      <c r="K122" s="587">
        <f t="shared" ref="K122:K128" si="128">IF(I122&gt;0,(((J122-I122)/I122)*100),0)</f>
        <v>10.904120684418347</v>
      </c>
      <c r="L122" s="128">
        <v>27778</v>
      </c>
      <c r="M122" s="129">
        <v>28208</v>
      </c>
      <c r="N122" s="130">
        <f t="shared" ref="N122:N128" si="129">IF(L122&gt;0,(((M122-L122)/L122)*100),0)</f>
        <v>1.5479876160990713</v>
      </c>
      <c r="O122" s="227"/>
      <c r="P122" s="228"/>
      <c r="Q122" s="229"/>
      <c r="R122" s="227"/>
      <c r="S122" s="228"/>
      <c r="T122" s="229"/>
      <c r="U122" s="227"/>
      <c r="V122" s="228"/>
      <c r="W122" s="229"/>
      <c r="X122" s="227"/>
      <c r="Y122" s="228"/>
      <c r="Z122" s="229"/>
      <c r="AA122" s="227"/>
      <c r="AB122" s="228"/>
      <c r="AC122" s="229"/>
      <c r="AD122" s="227"/>
      <c r="AE122" s="228"/>
      <c r="AF122" s="229"/>
      <c r="AG122" s="227"/>
      <c r="AH122" s="228"/>
      <c r="AI122" s="229"/>
      <c r="AJ122" s="227"/>
      <c r="AK122" s="228"/>
      <c r="AL122" s="229"/>
      <c r="AM122" s="227"/>
      <c r="AN122" s="228"/>
      <c r="AO122" s="229"/>
      <c r="AP122" s="227"/>
      <c r="AQ122" s="228"/>
      <c r="AR122" s="229"/>
      <c r="AS122" s="227"/>
      <c r="AT122" s="228"/>
      <c r="AU122" s="229"/>
      <c r="AV122" s="227"/>
      <c r="AW122" s="228"/>
      <c r="AX122" s="229"/>
      <c r="AY122" s="227"/>
      <c r="AZ122" s="228"/>
      <c r="BA122" s="229"/>
      <c r="BB122" s="227"/>
      <c r="BC122" s="228"/>
      <c r="BD122" s="229"/>
    </row>
    <row r="123" spans="1:56">
      <c r="A123" s="131"/>
      <c r="B123" s="145" t="s">
        <v>115</v>
      </c>
      <c r="C123" s="129">
        <v>7483</v>
      </c>
      <c r="D123" s="129">
        <v>8540</v>
      </c>
      <c r="E123" s="589">
        <f t="shared" si="126"/>
        <v>14.125350795135642</v>
      </c>
      <c r="F123" s="129">
        <v>21092</v>
      </c>
      <c r="G123" s="129">
        <v>22268</v>
      </c>
      <c r="H123" s="148">
        <f t="shared" si="127"/>
        <v>5.5755736772235922</v>
      </c>
      <c r="I123" s="128">
        <v>8083</v>
      </c>
      <c r="J123" s="129">
        <v>8893</v>
      </c>
      <c r="K123" s="587">
        <f t="shared" si="128"/>
        <v>10.021031795125571</v>
      </c>
      <c r="L123" s="128">
        <v>20148</v>
      </c>
      <c r="M123" s="129">
        <v>22319.37</v>
      </c>
      <c r="N123" s="592">
        <f t="shared" si="129"/>
        <v>10.777099463966641</v>
      </c>
      <c r="O123" s="227"/>
      <c r="P123" s="228"/>
      <c r="Q123" s="229"/>
      <c r="R123" s="227"/>
      <c r="S123" s="228"/>
      <c r="T123" s="229"/>
      <c r="U123" s="227"/>
      <c r="V123" s="228"/>
      <c r="W123" s="229"/>
      <c r="X123" s="227"/>
      <c r="Y123" s="228"/>
      <c r="Z123" s="229"/>
      <c r="AA123" s="227"/>
      <c r="AB123" s="228"/>
      <c r="AC123" s="229"/>
      <c r="AD123" s="227"/>
      <c r="AE123" s="228"/>
      <c r="AF123" s="229"/>
      <c r="AG123" s="227"/>
      <c r="AH123" s="228"/>
      <c r="AI123" s="229"/>
      <c r="AJ123" s="227"/>
      <c r="AK123" s="228"/>
      <c r="AL123" s="229"/>
      <c r="AM123" s="227"/>
      <c r="AN123" s="228"/>
      <c r="AO123" s="229"/>
      <c r="AP123" s="227"/>
      <c r="AQ123" s="228"/>
      <c r="AR123" s="229"/>
      <c r="AS123" s="227"/>
      <c r="AT123" s="228"/>
      <c r="AU123" s="229"/>
      <c r="AV123" s="227"/>
      <c r="AW123" s="228"/>
      <c r="AX123" s="229"/>
      <c r="AY123" s="227"/>
      <c r="AZ123" s="228"/>
      <c r="BA123" s="229"/>
      <c r="BB123" s="227"/>
      <c r="BC123" s="228"/>
      <c r="BD123" s="229"/>
    </row>
    <row r="124" spans="1:56">
      <c r="A124" s="131"/>
      <c r="B124" s="145" t="s">
        <v>116</v>
      </c>
      <c r="C124" s="129">
        <v>6619</v>
      </c>
      <c r="D124" s="129">
        <v>7346</v>
      </c>
      <c r="E124" s="589">
        <f t="shared" si="126"/>
        <v>10.983532255627738</v>
      </c>
      <c r="F124" s="129">
        <v>19120</v>
      </c>
      <c r="G124" s="129">
        <v>19758</v>
      </c>
      <c r="H124" s="148">
        <f t="shared" si="127"/>
        <v>3.3368200836820088</v>
      </c>
      <c r="I124" s="128">
        <v>7526</v>
      </c>
      <c r="J124" s="129">
        <v>8280</v>
      </c>
      <c r="K124" s="587">
        <f t="shared" si="128"/>
        <v>10.01860217911241</v>
      </c>
      <c r="L124" s="128">
        <v>19684</v>
      </c>
      <c r="M124" s="129">
        <v>20380</v>
      </c>
      <c r="N124" s="130">
        <f t="shared" si="129"/>
        <v>3.53586669376143</v>
      </c>
      <c r="O124" s="227"/>
      <c r="P124" s="228"/>
      <c r="Q124" s="229"/>
      <c r="R124" s="227"/>
      <c r="S124" s="228"/>
      <c r="T124" s="229"/>
      <c r="U124" s="227"/>
      <c r="V124" s="228"/>
      <c r="W124" s="229"/>
      <c r="X124" s="227"/>
      <c r="Y124" s="228"/>
      <c r="Z124" s="229"/>
      <c r="AA124" s="227"/>
      <c r="AB124" s="228"/>
      <c r="AC124" s="229"/>
      <c r="AD124" s="227"/>
      <c r="AE124" s="228"/>
      <c r="AF124" s="229"/>
      <c r="AG124" s="227"/>
      <c r="AH124" s="228"/>
      <c r="AI124" s="229"/>
      <c r="AJ124" s="227"/>
      <c r="AK124" s="228"/>
      <c r="AL124" s="229"/>
      <c r="AM124" s="227"/>
      <c r="AN124" s="228"/>
      <c r="AO124" s="229"/>
      <c r="AP124" s="227"/>
      <c r="AQ124" s="228"/>
      <c r="AR124" s="229"/>
      <c r="AS124" s="227"/>
      <c r="AT124" s="228"/>
      <c r="AU124" s="229"/>
      <c r="AV124" s="227"/>
      <c r="AW124" s="228"/>
      <c r="AX124" s="229"/>
      <c r="AY124" s="227"/>
      <c r="AZ124" s="228"/>
      <c r="BA124" s="229"/>
      <c r="BB124" s="227"/>
      <c r="BC124" s="228"/>
      <c r="BD124" s="229"/>
    </row>
    <row r="125" spans="1:56">
      <c r="A125" s="131"/>
      <c r="B125" s="145" t="s">
        <v>117</v>
      </c>
      <c r="C125" s="129">
        <v>6525</v>
      </c>
      <c r="D125" s="129">
        <v>7289</v>
      </c>
      <c r="E125" s="589">
        <f t="shared" si="126"/>
        <v>11.708812260536398</v>
      </c>
      <c r="F125" s="129">
        <v>17466</v>
      </c>
      <c r="G125" s="129">
        <v>18309</v>
      </c>
      <c r="H125" s="148">
        <f t="shared" si="127"/>
        <v>4.8265200961868775</v>
      </c>
      <c r="I125" s="128">
        <v>6823</v>
      </c>
      <c r="J125" s="129">
        <v>7644</v>
      </c>
      <c r="K125" s="587">
        <f t="shared" si="128"/>
        <v>12.032830133372418</v>
      </c>
      <c r="L125" s="128">
        <v>17893</v>
      </c>
      <c r="M125" s="129">
        <v>18915</v>
      </c>
      <c r="N125" s="130">
        <f t="shared" si="129"/>
        <v>5.7117308444643156</v>
      </c>
      <c r="O125" s="227"/>
      <c r="P125" s="228"/>
      <c r="Q125" s="229"/>
      <c r="R125" s="227"/>
      <c r="S125" s="228"/>
      <c r="T125" s="229"/>
      <c r="U125" s="227"/>
      <c r="V125" s="228"/>
      <c r="W125" s="229"/>
      <c r="X125" s="227"/>
      <c r="Y125" s="228"/>
      <c r="Z125" s="229"/>
      <c r="AA125" s="227"/>
      <c r="AB125" s="228"/>
      <c r="AC125" s="229"/>
      <c r="AD125" s="227"/>
      <c r="AE125" s="228"/>
      <c r="AF125" s="229"/>
      <c r="AG125" s="227"/>
      <c r="AH125" s="228"/>
      <c r="AI125" s="229"/>
      <c r="AJ125" s="227"/>
      <c r="AK125" s="228"/>
      <c r="AL125" s="229"/>
      <c r="AM125" s="227"/>
      <c r="AN125" s="228"/>
      <c r="AO125" s="229"/>
      <c r="AP125" s="227"/>
      <c r="AQ125" s="228"/>
      <c r="AR125" s="229"/>
      <c r="AS125" s="227"/>
      <c r="AT125" s="228"/>
      <c r="AU125" s="229"/>
      <c r="AV125" s="227"/>
      <c r="AW125" s="228"/>
      <c r="AX125" s="229"/>
      <c r="AY125" s="227"/>
      <c r="AZ125" s="228"/>
      <c r="BA125" s="229"/>
      <c r="BB125" s="227"/>
      <c r="BC125" s="228"/>
      <c r="BD125" s="229"/>
    </row>
    <row r="126" spans="1:56">
      <c r="A126" s="131"/>
      <c r="B126" s="145" t="s">
        <v>118</v>
      </c>
      <c r="C126" s="129">
        <v>5250.47</v>
      </c>
      <c r="D126" s="129">
        <v>5931</v>
      </c>
      <c r="E126" s="589">
        <f t="shared" si="126"/>
        <v>12.961315844105378</v>
      </c>
      <c r="F126" s="129">
        <v>11546.47</v>
      </c>
      <c r="G126" s="129">
        <v>14832</v>
      </c>
      <c r="H126" s="587">
        <f t="shared" si="127"/>
        <v>28.454843774764072</v>
      </c>
      <c r="I126" s="128">
        <v>6750.3</v>
      </c>
      <c r="J126" s="129">
        <v>7468</v>
      </c>
      <c r="K126" s="587">
        <f t="shared" si="128"/>
        <v>10.632120053923526</v>
      </c>
      <c r="L126" s="128">
        <v>11660</v>
      </c>
      <c r="M126" s="129">
        <v>14409</v>
      </c>
      <c r="N126" s="592">
        <f t="shared" si="129"/>
        <v>23.57632933104631</v>
      </c>
      <c r="O126" s="227"/>
      <c r="P126" s="228"/>
      <c r="Q126" s="229"/>
      <c r="R126" s="227"/>
      <c r="S126" s="228"/>
      <c r="T126" s="229"/>
      <c r="U126" s="227"/>
      <c r="V126" s="228"/>
      <c r="W126" s="229"/>
      <c r="X126" s="227"/>
      <c r="Y126" s="228"/>
      <c r="Z126" s="229"/>
      <c r="AA126" s="227"/>
      <c r="AB126" s="228"/>
      <c r="AC126" s="229"/>
      <c r="AD126" s="227"/>
      <c r="AE126" s="228"/>
      <c r="AF126" s="229"/>
      <c r="AG126" s="227"/>
      <c r="AH126" s="228"/>
      <c r="AI126" s="229"/>
      <c r="AJ126" s="227"/>
      <c r="AK126" s="228"/>
      <c r="AL126" s="229"/>
      <c r="AM126" s="227"/>
      <c r="AN126" s="228"/>
      <c r="AO126" s="229"/>
      <c r="AP126" s="227"/>
      <c r="AQ126" s="228"/>
      <c r="AR126" s="229"/>
      <c r="AS126" s="227"/>
      <c r="AT126" s="228"/>
      <c r="AU126" s="229"/>
      <c r="AV126" s="227"/>
      <c r="AW126" s="228"/>
      <c r="AX126" s="229"/>
      <c r="AY126" s="227"/>
      <c r="AZ126" s="228"/>
      <c r="BA126" s="229"/>
      <c r="BB126" s="227"/>
      <c r="BC126" s="228"/>
      <c r="BD126" s="229"/>
    </row>
    <row r="127" spans="1:56">
      <c r="A127" s="131"/>
      <c r="B127" s="145" t="s">
        <v>119</v>
      </c>
      <c r="C127" s="129">
        <v>6047</v>
      </c>
      <c r="D127" s="129">
        <v>6158</v>
      </c>
      <c r="E127" s="168">
        <f t="shared" si="126"/>
        <v>1.8356209690755747</v>
      </c>
      <c r="F127" s="129">
        <v>12905</v>
      </c>
      <c r="G127" s="129">
        <v>13150</v>
      </c>
      <c r="H127" s="148">
        <f t="shared" si="127"/>
        <v>1.8984889577683068</v>
      </c>
      <c r="I127" s="128"/>
      <c r="J127" s="129"/>
      <c r="K127" s="148">
        <f t="shared" si="128"/>
        <v>0</v>
      </c>
      <c r="L127" s="128"/>
      <c r="M127" s="129">
        <v>0</v>
      </c>
      <c r="N127" s="130">
        <f t="shared" si="129"/>
        <v>0</v>
      </c>
      <c r="O127" s="227"/>
      <c r="P127" s="228"/>
      <c r="Q127" s="229"/>
      <c r="R127" s="227"/>
      <c r="S127" s="228"/>
      <c r="T127" s="229"/>
      <c r="U127" s="227"/>
      <c r="V127" s="228"/>
      <c r="W127" s="229"/>
      <c r="X127" s="227"/>
      <c r="Y127" s="228"/>
      <c r="Z127" s="229"/>
      <c r="AA127" s="227"/>
      <c r="AB127" s="228"/>
      <c r="AC127" s="229"/>
      <c r="AD127" s="227"/>
      <c r="AE127" s="228"/>
      <c r="AF127" s="229"/>
      <c r="AG127" s="227"/>
      <c r="AH127" s="228"/>
      <c r="AI127" s="229"/>
      <c r="AJ127" s="227"/>
      <c r="AK127" s="228"/>
      <c r="AL127" s="229"/>
      <c r="AM127" s="227"/>
      <c r="AN127" s="228"/>
      <c r="AO127" s="229"/>
      <c r="AP127" s="227"/>
      <c r="AQ127" s="228"/>
      <c r="AR127" s="229"/>
      <c r="AS127" s="227"/>
      <c r="AT127" s="228"/>
      <c r="AU127" s="229"/>
      <c r="AV127" s="227"/>
      <c r="AW127" s="228"/>
      <c r="AX127" s="229"/>
      <c r="AY127" s="227"/>
      <c r="AZ127" s="228"/>
      <c r="BA127" s="229"/>
      <c r="BB127" s="227"/>
      <c r="BC127" s="228"/>
      <c r="BD127" s="229"/>
    </row>
    <row r="128" spans="1:56" s="133" customFormat="1" ht="19.5" customHeight="1">
      <c r="A128" s="132"/>
      <c r="B128" s="195" t="s">
        <v>79</v>
      </c>
      <c r="C128" s="147">
        <v>6728</v>
      </c>
      <c r="D128" s="147">
        <v>7362</v>
      </c>
      <c r="E128" s="169">
        <f t="shared" si="126"/>
        <v>9.4233055885850181</v>
      </c>
      <c r="F128" s="147">
        <v>17568</v>
      </c>
      <c r="G128" s="147">
        <v>19061</v>
      </c>
      <c r="H128" s="149">
        <f t="shared" si="127"/>
        <v>8.4984061930783241</v>
      </c>
      <c r="I128" s="189">
        <v>7584</v>
      </c>
      <c r="J128" s="147">
        <v>8280</v>
      </c>
      <c r="K128" s="149">
        <f t="shared" si="128"/>
        <v>9.1772151898734187</v>
      </c>
      <c r="L128" s="189">
        <v>18378</v>
      </c>
      <c r="M128" s="147">
        <v>19356</v>
      </c>
      <c r="N128" s="144">
        <f t="shared" si="129"/>
        <v>5.321580150179563</v>
      </c>
      <c r="O128" s="230"/>
      <c r="P128" s="231"/>
      <c r="Q128" s="232"/>
      <c r="R128" s="230"/>
      <c r="S128" s="231"/>
      <c r="T128" s="232"/>
      <c r="U128" s="230"/>
      <c r="V128" s="231"/>
      <c r="W128" s="232"/>
      <c r="X128" s="230"/>
      <c r="Y128" s="231"/>
      <c r="Z128" s="232"/>
      <c r="AA128" s="230"/>
      <c r="AB128" s="231"/>
      <c r="AC128" s="232"/>
      <c r="AD128" s="230"/>
      <c r="AE128" s="231"/>
      <c r="AF128" s="232"/>
      <c r="AG128" s="230"/>
      <c r="AH128" s="231"/>
      <c r="AI128" s="232"/>
      <c r="AJ128" s="230"/>
      <c r="AK128" s="231"/>
      <c r="AL128" s="232"/>
      <c r="AM128" s="230"/>
      <c r="AN128" s="231"/>
      <c r="AO128" s="232"/>
      <c r="AP128" s="230"/>
      <c r="AQ128" s="231"/>
      <c r="AR128" s="232"/>
      <c r="AS128" s="230"/>
      <c r="AT128" s="231"/>
      <c r="AU128" s="232"/>
      <c r="AV128" s="230"/>
      <c r="AW128" s="231"/>
      <c r="AX128" s="232"/>
      <c r="AY128" s="230"/>
      <c r="AZ128" s="231"/>
      <c r="BA128" s="232"/>
      <c r="BB128" s="230"/>
      <c r="BC128" s="231"/>
      <c r="BD128" s="232"/>
    </row>
    <row r="129" spans="1:56">
      <c r="A129" s="131"/>
      <c r="B129" s="145" t="s">
        <v>120</v>
      </c>
      <c r="C129" s="129"/>
      <c r="D129" s="129"/>
      <c r="E129" s="168">
        <f t="shared" si="126"/>
        <v>0</v>
      </c>
      <c r="F129" s="129"/>
      <c r="G129" s="129"/>
      <c r="H129" s="148">
        <f t="shared" si="127"/>
        <v>0</v>
      </c>
      <c r="I129" s="128"/>
      <c r="J129" s="129"/>
      <c r="K129" s="148"/>
      <c r="L129" s="128"/>
      <c r="M129" s="129"/>
      <c r="N129" s="130"/>
      <c r="O129" s="227"/>
      <c r="P129" s="228"/>
      <c r="Q129" s="229"/>
      <c r="R129" s="227"/>
      <c r="S129" s="228"/>
      <c r="T129" s="229"/>
      <c r="U129" s="227"/>
      <c r="V129" s="228"/>
      <c r="W129" s="229"/>
      <c r="X129" s="227"/>
      <c r="Y129" s="228"/>
      <c r="Z129" s="229"/>
      <c r="AA129" s="227"/>
      <c r="AB129" s="228"/>
      <c r="AC129" s="229"/>
      <c r="AD129" s="227"/>
      <c r="AE129" s="228"/>
      <c r="AF129" s="229"/>
      <c r="AG129" s="227"/>
      <c r="AH129" s="228"/>
      <c r="AI129" s="229"/>
      <c r="AJ129" s="227"/>
      <c r="AK129" s="228"/>
      <c r="AL129" s="229"/>
      <c r="AM129" s="227"/>
      <c r="AN129" s="228"/>
      <c r="AO129" s="229"/>
      <c r="AP129" s="227"/>
      <c r="AQ129" s="228"/>
      <c r="AR129" s="229"/>
      <c r="AS129" s="227"/>
      <c r="AT129" s="228"/>
      <c r="AU129" s="229"/>
      <c r="AV129" s="227"/>
      <c r="AW129" s="228"/>
      <c r="AX129" s="229"/>
      <c r="AY129" s="227"/>
      <c r="AZ129" s="228"/>
      <c r="BA129" s="229"/>
      <c r="BB129" s="227"/>
      <c r="BC129" s="228"/>
      <c r="BD129" s="229"/>
    </row>
    <row r="130" spans="1:56">
      <c r="A130" s="131"/>
      <c r="B130" s="145" t="s">
        <v>121</v>
      </c>
      <c r="C130" s="129">
        <v>3625.6</v>
      </c>
      <c r="D130" s="129">
        <v>3980.96</v>
      </c>
      <c r="E130" s="589">
        <f t="shared" si="126"/>
        <v>9.8014121800529619</v>
      </c>
      <c r="F130" s="129">
        <v>7685.6</v>
      </c>
      <c r="G130" s="129">
        <v>8269.76</v>
      </c>
      <c r="H130" s="148">
        <f t="shared" si="127"/>
        <v>7.6007078172166107</v>
      </c>
      <c r="I130" s="128"/>
      <c r="J130" s="129"/>
      <c r="K130" s="148"/>
      <c r="L130" s="128"/>
      <c r="M130" s="129"/>
      <c r="N130" s="130"/>
      <c r="O130" s="227"/>
      <c r="P130" s="228"/>
      <c r="Q130" s="229"/>
      <c r="R130" s="227"/>
      <c r="S130" s="228"/>
      <c r="T130" s="229"/>
      <c r="U130" s="227"/>
      <c r="V130" s="228"/>
      <c r="W130" s="229"/>
      <c r="X130" s="227"/>
      <c r="Y130" s="228"/>
      <c r="Z130" s="229"/>
      <c r="AA130" s="227"/>
      <c r="AB130" s="228"/>
      <c r="AC130" s="229"/>
      <c r="AD130" s="227"/>
      <c r="AE130" s="228"/>
      <c r="AF130" s="229"/>
      <c r="AG130" s="227"/>
      <c r="AH130" s="228"/>
      <c r="AI130" s="229"/>
      <c r="AJ130" s="227"/>
      <c r="AK130" s="228"/>
      <c r="AL130" s="229"/>
      <c r="AM130" s="227"/>
      <c r="AN130" s="228"/>
      <c r="AO130" s="229"/>
      <c r="AP130" s="227"/>
      <c r="AQ130" s="228"/>
      <c r="AR130" s="229"/>
      <c r="AS130" s="227"/>
      <c r="AT130" s="228"/>
      <c r="AU130" s="229"/>
      <c r="AV130" s="227"/>
      <c r="AW130" s="228"/>
      <c r="AX130" s="229"/>
      <c r="AY130" s="227"/>
      <c r="AZ130" s="228"/>
      <c r="BA130" s="229"/>
      <c r="BB130" s="227"/>
      <c r="BC130" s="228"/>
      <c r="BD130" s="229"/>
    </row>
    <row r="131" spans="1:56">
      <c r="A131" s="131"/>
      <c r="B131" s="145" t="s">
        <v>122</v>
      </c>
      <c r="C131" s="129">
        <v>3634</v>
      </c>
      <c r="D131" s="129">
        <v>3996</v>
      </c>
      <c r="E131" s="589">
        <f t="shared" si="126"/>
        <v>9.9614749587231692</v>
      </c>
      <c r="F131" s="129">
        <v>6687.6</v>
      </c>
      <c r="G131" s="129">
        <v>7444</v>
      </c>
      <c r="H131" s="587">
        <f t="shared" si="127"/>
        <v>11.310485076858658</v>
      </c>
      <c r="I131" s="128"/>
      <c r="J131" s="129"/>
      <c r="K131" s="148"/>
      <c r="L131" s="128"/>
      <c r="M131" s="129"/>
      <c r="N131" s="130"/>
      <c r="O131" s="227"/>
      <c r="P131" s="228"/>
      <c r="Q131" s="229"/>
      <c r="R131" s="227"/>
      <c r="S131" s="228"/>
      <c r="T131" s="229"/>
      <c r="U131" s="227"/>
      <c r="V131" s="228"/>
      <c r="W131" s="229"/>
      <c r="X131" s="227"/>
      <c r="Y131" s="228"/>
      <c r="Z131" s="229"/>
      <c r="AA131" s="227"/>
      <c r="AB131" s="228"/>
      <c r="AC131" s="229"/>
      <c r="AD131" s="227"/>
      <c r="AE131" s="228"/>
      <c r="AF131" s="229"/>
      <c r="AG131" s="227"/>
      <c r="AH131" s="228"/>
      <c r="AI131" s="229"/>
      <c r="AJ131" s="227"/>
      <c r="AK131" s="228"/>
      <c r="AL131" s="229"/>
      <c r="AM131" s="227"/>
      <c r="AN131" s="228"/>
      <c r="AO131" s="229"/>
      <c r="AP131" s="227"/>
      <c r="AQ131" s="228"/>
      <c r="AR131" s="229"/>
      <c r="AS131" s="227"/>
      <c r="AT131" s="228"/>
      <c r="AU131" s="229"/>
      <c r="AV131" s="227"/>
      <c r="AW131" s="228"/>
      <c r="AX131" s="229"/>
      <c r="AY131" s="227"/>
      <c r="AZ131" s="228"/>
      <c r="BA131" s="229"/>
      <c r="BB131" s="227"/>
      <c r="BC131" s="228"/>
      <c r="BD131" s="229"/>
    </row>
    <row r="132" spans="1:56">
      <c r="A132" s="131"/>
      <c r="B132" s="145" t="s">
        <v>58</v>
      </c>
      <c r="C132" s="129">
        <v>3569</v>
      </c>
      <c r="D132" s="129">
        <v>3911.08</v>
      </c>
      <c r="E132" s="589">
        <f t="shared" si="126"/>
        <v>9.584757635191929</v>
      </c>
      <c r="F132" s="129">
        <v>8425</v>
      </c>
      <c r="G132" s="129">
        <v>8425</v>
      </c>
      <c r="H132" s="148">
        <f t="shared" si="127"/>
        <v>0</v>
      </c>
      <c r="I132" s="128"/>
      <c r="J132" s="129"/>
      <c r="K132" s="148"/>
      <c r="L132" s="128"/>
      <c r="M132" s="129"/>
      <c r="N132" s="130"/>
      <c r="O132" s="227"/>
      <c r="P132" s="228"/>
      <c r="Q132" s="229"/>
      <c r="R132" s="227"/>
      <c r="S132" s="228"/>
      <c r="T132" s="229"/>
      <c r="U132" s="227"/>
      <c r="V132" s="228"/>
      <c r="W132" s="229"/>
      <c r="X132" s="227"/>
      <c r="Y132" s="228"/>
      <c r="Z132" s="229"/>
      <c r="AA132" s="227"/>
      <c r="AB132" s="228"/>
      <c r="AC132" s="229"/>
      <c r="AD132" s="227"/>
      <c r="AE132" s="228"/>
      <c r="AF132" s="229"/>
      <c r="AG132" s="227"/>
      <c r="AH132" s="228"/>
      <c r="AI132" s="229"/>
      <c r="AJ132" s="227"/>
      <c r="AK132" s="228"/>
      <c r="AL132" s="229"/>
      <c r="AM132" s="227"/>
      <c r="AN132" s="228"/>
      <c r="AO132" s="229"/>
      <c r="AP132" s="227"/>
      <c r="AQ132" s="228"/>
      <c r="AR132" s="229"/>
      <c r="AS132" s="227"/>
      <c r="AT132" s="228"/>
      <c r="AU132" s="229"/>
      <c r="AV132" s="227"/>
      <c r="AW132" s="228"/>
      <c r="AX132" s="229"/>
      <c r="AY132" s="227"/>
      <c r="AZ132" s="228"/>
      <c r="BA132" s="229"/>
      <c r="BB132" s="227"/>
      <c r="BC132" s="228"/>
      <c r="BD132" s="229"/>
    </row>
    <row r="133" spans="1:56" s="133" customFormat="1" ht="20.25" customHeight="1">
      <c r="A133" s="132"/>
      <c r="B133" s="195" t="s">
        <v>128</v>
      </c>
      <c r="C133" s="147">
        <v>3615.6</v>
      </c>
      <c r="D133" s="147">
        <v>3980.96</v>
      </c>
      <c r="E133" s="590">
        <f t="shared" si="126"/>
        <v>10.105100121694882</v>
      </c>
      <c r="F133" s="147">
        <v>7519.2</v>
      </c>
      <c r="G133" s="147">
        <v>8256.2000000000007</v>
      </c>
      <c r="H133" s="588">
        <f t="shared" si="127"/>
        <v>9.801574635599545</v>
      </c>
      <c r="I133" s="189"/>
      <c r="J133" s="147"/>
      <c r="K133" s="149"/>
      <c r="L133" s="189"/>
      <c r="M133" s="147"/>
      <c r="N133" s="144"/>
      <c r="O133" s="230"/>
      <c r="P133" s="231"/>
      <c r="Q133" s="232"/>
      <c r="R133" s="230"/>
      <c r="S133" s="231"/>
      <c r="T133" s="232"/>
      <c r="U133" s="230"/>
      <c r="V133" s="231"/>
      <c r="W133" s="232"/>
      <c r="X133" s="230"/>
      <c r="Y133" s="231"/>
      <c r="Z133" s="232"/>
      <c r="AA133" s="230"/>
      <c r="AB133" s="231"/>
      <c r="AC133" s="232"/>
      <c r="AD133" s="230"/>
      <c r="AE133" s="231"/>
      <c r="AF133" s="232"/>
      <c r="AG133" s="230"/>
      <c r="AH133" s="231"/>
      <c r="AI133" s="232"/>
      <c r="AJ133" s="230"/>
      <c r="AK133" s="231"/>
      <c r="AL133" s="232"/>
      <c r="AM133" s="230"/>
      <c r="AN133" s="231"/>
      <c r="AO133" s="232"/>
      <c r="AP133" s="230"/>
      <c r="AQ133" s="231"/>
      <c r="AR133" s="232"/>
      <c r="AS133" s="230"/>
      <c r="AT133" s="231"/>
      <c r="AU133" s="232"/>
      <c r="AV133" s="230"/>
      <c r="AW133" s="231"/>
      <c r="AX133" s="232"/>
      <c r="AY133" s="230"/>
      <c r="AZ133" s="231"/>
      <c r="BA133" s="232"/>
      <c r="BB133" s="230"/>
      <c r="BC133" s="231"/>
      <c r="BD133" s="232"/>
    </row>
    <row r="134" spans="1:56">
      <c r="A134" s="131"/>
      <c r="B134" s="145" t="s">
        <v>59</v>
      </c>
      <c r="C134" s="129">
        <v>3575.6</v>
      </c>
      <c r="D134" s="129">
        <v>3930.96</v>
      </c>
      <c r="E134" s="589">
        <f t="shared" si="126"/>
        <v>9.9384718648618442</v>
      </c>
      <c r="F134" s="129">
        <v>6399.8899999999994</v>
      </c>
      <c r="G134" s="129">
        <v>7448.92</v>
      </c>
      <c r="H134" s="587">
        <f t="shared" si="127"/>
        <v>16.391375476766019</v>
      </c>
      <c r="I134" s="128"/>
      <c r="J134" s="129"/>
      <c r="K134" s="148"/>
      <c r="L134" s="128"/>
      <c r="M134" s="129"/>
      <c r="N134" s="130"/>
      <c r="O134" s="227"/>
      <c r="P134" s="228"/>
      <c r="Q134" s="229"/>
      <c r="R134" s="227"/>
      <c r="S134" s="228"/>
      <c r="T134" s="229"/>
      <c r="U134" s="227"/>
      <c r="V134" s="228"/>
      <c r="W134" s="229"/>
      <c r="X134" s="227"/>
      <c r="Y134" s="228"/>
      <c r="Z134" s="229"/>
      <c r="AA134" s="227"/>
      <c r="AB134" s="228"/>
      <c r="AC134" s="229"/>
      <c r="AD134" s="227"/>
      <c r="AE134" s="228"/>
      <c r="AF134" s="229"/>
      <c r="AG134" s="227"/>
      <c r="AH134" s="228"/>
      <c r="AI134" s="229"/>
      <c r="AJ134" s="227"/>
      <c r="AK134" s="228"/>
      <c r="AL134" s="229"/>
      <c r="AM134" s="227"/>
      <c r="AN134" s="228"/>
      <c r="AO134" s="229"/>
      <c r="AP134" s="227"/>
      <c r="AQ134" s="228"/>
      <c r="AR134" s="229"/>
      <c r="AS134" s="227"/>
      <c r="AT134" s="228"/>
      <c r="AU134" s="229"/>
      <c r="AV134" s="227"/>
      <c r="AW134" s="228"/>
      <c r="AX134" s="229"/>
      <c r="AY134" s="227"/>
      <c r="AZ134" s="228"/>
      <c r="BA134" s="229"/>
      <c r="BB134" s="227"/>
      <c r="BC134" s="228"/>
      <c r="BD134" s="229"/>
    </row>
    <row r="135" spans="1:56">
      <c r="A135" s="131"/>
      <c r="B135" s="145" t="s">
        <v>111</v>
      </c>
      <c r="C135" s="129"/>
      <c r="D135" s="129"/>
      <c r="E135" s="168">
        <f t="shared" si="126"/>
        <v>0</v>
      </c>
      <c r="F135" s="129"/>
      <c r="G135" s="129"/>
      <c r="H135" s="148">
        <f t="shared" si="127"/>
        <v>0</v>
      </c>
      <c r="I135" s="128"/>
      <c r="J135" s="129"/>
      <c r="K135" s="148"/>
      <c r="L135" s="128"/>
      <c r="M135" s="129"/>
      <c r="N135" s="130"/>
      <c r="O135" s="227"/>
      <c r="P135" s="228"/>
      <c r="Q135" s="229"/>
      <c r="R135" s="227"/>
      <c r="S135" s="228"/>
      <c r="T135" s="229"/>
      <c r="U135" s="227"/>
      <c r="V135" s="228"/>
      <c r="W135" s="229"/>
      <c r="X135" s="227"/>
      <c r="Y135" s="228"/>
      <c r="Z135" s="229"/>
      <c r="AA135" s="227"/>
      <c r="AB135" s="228"/>
      <c r="AC135" s="229"/>
      <c r="AD135" s="227"/>
      <c r="AE135" s="228"/>
      <c r="AF135" s="229"/>
      <c r="AG135" s="227"/>
      <c r="AH135" s="228"/>
      <c r="AI135" s="229"/>
      <c r="AJ135" s="227"/>
      <c r="AK135" s="228"/>
      <c r="AL135" s="229"/>
      <c r="AM135" s="227"/>
      <c r="AN135" s="228"/>
      <c r="AO135" s="229"/>
      <c r="AP135" s="227"/>
      <c r="AQ135" s="228"/>
      <c r="AR135" s="229"/>
      <c r="AS135" s="227"/>
      <c r="AT135" s="228"/>
      <c r="AU135" s="229"/>
      <c r="AV135" s="227"/>
      <c r="AW135" s="228"/>
      <c r="AX135" s="229"/>
      <c r="AY135" s="227"/>
      <c r="AZ135" s="228"/>
      <c r="BA135" s="229"/>
      <c r="BB135" s="227"/>
      <c r="BC135" s="228"/>
      <c r="BD135" s="229"/>
    </row>
    <row r="136" spans="1:56">
      <c r="A136" s="131"/>
      <c r="B136" s="145" t="s">
        <v>112</v>
      </c>
      <c r="C136" s="129"/>
      <c r="D136" s="129"/>
      <c r="E136" s="168"/>
      <c r="F136" s="129"/>
      <c r="G136" s="129"/>
      <c r="H136" s="148">
        <f t="shared" si="127"/>
        <v>0</v>
      </c>
      <c r="I136" s="128"/>
      <c r="J136" s="129"/>
      <c r="K136" s="148"/>
      <c r="L136" s="128"/>
      <c r="M136" s="129"/>
      <c r="N136" s="130"/>
      <c r="O136" s="227"/>
      <c r="P136" s="228"/>
      <c r="Q136" s="229"/>
      <c r="R136" s="227"/>
      <c r="S136" s="228"/>
      <c r="T136" s="229"/>
      <c r="U136" s="227"/>
      <c r="V136" s="228"/>
      <c r="W136" s="229"/>
      <c r="X136" s="227"/>
      <c r="Y136" s="228"/>
      <c r="Z136" s="229"/>
      <c r="AA136" s="227"/>
      <c r="AB136" s="228"/>
      <c r="AC136" s="229"/>
      <c r="AD136" s="227"/>
      <c r="AE136" s="228"/>
      <c r="AF136" s="229"/>
      <c r="AG136" s="227"/>
      <c r="AH136" s="228"/>
      <c r="AI136" s="229"/>
      <c r="AJ136" s="227"/>
      <c r="AK136" s="228"/>
      <c r="AL136" s="229"/>
      <c r="AM136" s="227"/>
      <c r="AN136" s="228"/>
      <c r="AO136" s="229"/>
      <c r="AP136" s="227"/>
      <c r="AQ136" s="228"/>
      <c r="AR136" s="229"/>
      <c r="AS136" s="227"/>
      <c r="AT136" s="228"/>
      <c r="AU136" s="229"/>
      <c r="AV136" s="227"/>
      <c r="AW136" s="228"/>
      <c r="AX136" s="229"/>
      <c r="AY136" s="227"/>
      <c r="AZ136" s="228"/>
      <c r="BA136" s="229"/>
      <c r="BB136" s="227"/>
      <c r="BC136" s="228"/>
      <c r="BD136" s="229"/>
    </row>
    <row r="137" spans="1:56" s="133" customFormat="1" ht="21.75" customHeight="1">
      <c r="A137" s="132"/>
      <c r="B137" s="195" t="s">
        <v>109</v>
      </c>
      <c r="C137" s="147">
        <v>3575.6</v>
      </c>
      <c r="D137" s="147">
        <v>3930.96</v>
      </c>
      <c r="E137" s="590">
        <f>IF(C137&gt;0,(((D137-C137)/C137)*100),0)</f>
        <v>9.9384718648618442</v>
      </c>
      <c r="F137" s="129">
        <v>6399.8899999999994</v>
      </c>
      <c r="G137" s="129">
        <v>7448.92</v>
      </c>
      <c r="H137" s="588">
        <f t="shared" si="127"/>
        <v>16.391375476766019</v>
      </c>
      <c r="I137" s="189"/>
      <c r="J137" s="147"/>
      <c r="K137" s="149"/>
      <c r="L137" s="189"/>
      <c r="M137" s="147"/>
      <c r="N137" s="144"/>
      <c r="O137" s="230"/>
      <c r="P137" s="231"/>
      <c r="Q137" s="232"/>
      <c r="R137" s="230"/>
      <c r="S137" s="231"/>
      <c r="T137" s="232"/>
      <c r="U137" s="230"/>
      <c r="V137" s="231"/>
      <c r="W137" s="232"/>
      <c r="X137" s="230"/>
      <c r="Y137" s="231"/>
      <c r="Z137" s="232"/>
      <c r="AA137" s="230"/>
      <c r="AB137" s="231"/>
      <c r="AC137" s="232"/>
      <c r="AD137" s="230"/>
      <c r="AE137" s="231"/>
      <c r="AF137" s="232"/>
      <c r="AG137" s="230"/>
      <c r="AH137" s="231"/>
      <c r="AI137" s="232"/>
      <c r="AJ137" s="230"/>
      <c r="AK137" s="231"/>
      <c r="AL137" s="232"/>
      <c r="AM137" s="230"/>
      <c r="AN137" s="231"/>
      <c r="AO137" s="232"/>
      <c r="AP137" s="230"/>
      <c r="AQ137" s="231"/>
      <c r="AR137" s="232"/>
      <c r="AS137" s="230"/>
      <c r="AT137" s="231"/>
      <c r="AU137" s="232"/>
      <c r="AV137" s="230"/>
      <c r="AW137" s="231"/>
      <c r="AX137" s="232"/>
      <c r="AY137" s="230"/>
      <c r="AZ137" s="231"/>
      <c r="BA137" s="232"/>
      <c r="BB137" s="230"/>
      <c r="BC137" s="231"/>
      <c r="BD137" s="232"/>
    </row>
    <row r="138" spans="1:56">
      <c r="A138" s="134"/>
      <c r="B138" s="197" t="s">
        <v>60</v>
      </c>
      <c r="C138" s="191"/>
      <c r="D138" s="135"/>
      <c r="E138" s="170"/>
      <c r="F138" s="191"/>
      <c r="G138" s="135"/>
      <c r="H138" s="187"/>
      <c r="I138" s="190"/>
      <c r="J138" s="135"/>
      <c r="K138" s="187"/>
      <c r="L138" s="190"/>
      <c r="M138" s="135"/>
      <c r="N138" s="187"/>
      <c r="O138" s="190">
        <v>16506</v>
      </c>
      <c r="P138" s="135">
        <v>17753.5</v>
      </c>
      <c r="Q138" s="136">
        <f t="shared" ref="Q138" si="130">IF(O138&gt;0,(((P138-O138)/O138)*100),0)</f>
        <v>7.557857748697443</v>
      </c>
      <c r="R138" s="190">
        <v>30981</v>
      </c>
      <c r="S138" s="135">
        <v>32728.5</v>
      </c>
      <c r="T138" s="136">
        <f t="shared" ref="T138" si="131">IF(R138&gt;0,(((S138-R138)/R138)*100),0)</f>
        <v>5.6405538878667567</v>
      </c>
      <c r="U138" s="190">
        <v>25267.5</v>
      </c>
      <c r="V138" s="135">
        <v>29057.5</v>
      </c>
      <c r="W138" s="593">
        <f t="shared" ref="W138" si="132">IF(U138&gt;0,(((V138-U138)/U138)*100),0)</f>
        <v>14.999505293361038</v>
      </c>
      <c r="X138" s="190">
        <v>55000.5</v>
      </c>
      <c r="Y138" s="135">
        <v>61120</v>
      </c>
      <c r="Z138" s="593">
        <f t="shared" ref="Z138" si="133">IF(X138&gt;0,(((Y138-X138)/X138)*100),0)</f>
        <v>11.126262488522832</v>
      </c>
      <c r="AA138" s="190">
        <v>23431</v>
      </c>
      <c r="AB138" s="135">
        <v>26946</v>
      </c>
      <c r="AC138" s="593">
        <f t="shared" ref="AC138" si="134">IF(AA138&gt;0,(((AB138-AA138)/AA138)*100),0)</f>
        <v>15.001493747599334</v>
      </c>
      <c r="AD138" s="190">
        <v>57100</v>
      </c>
      <c r="AE138" s="135">
        <v>62713</v>
      </c>
      <c r="AF138" s="593">
        <f t="shared" ref="AF138" si="135">IF(AD138&gt;0,(((AE138-AD138)/AD138)*100),0)</f>
        <v>9.8301225919439581</v>
      </c>
      <c r="AG138" s="190">
        <v>20853</v>
      </c>
      <c r="AH138" s="135">
        <v>22268</v>
      </c>
      <c r="AI138" s="136">
        <f t="shared" ref="AI138" si="136">IF(AG138&gt;0,(((AH138-AG138)/AG138)*100),0)</f>
        <v>6.7855943988874499</v>
      </c>
      <c r="AJ138" s="190">
        <v>41206</v>
      </c>
      <c r="AK138" s="135">
        <v>42524</v>
      </c>
      <c r="AL138" s="136">
        <f t="shared" ref="AL138" si="137">IF(AJ138&gt;0,(((AK138-AJ138)/AJ138)*100),0)</f>
        <v>3.1985633160219384</v>
      </c>
      <c r="AM138" s="190"/>
      <c r="AN138" s="135"/>
      <c r="AO138" s="136">
        <f t="shared" ref="AO138" si="138">IF(AM138&gt;0,(((AN138-AM138)/AM138)*100),0)</f>
        <v>0</v>
      </c>
      <c r="AP138" s="190"/>
      <c r="AQ138" s="135"/>
      <c r="AR138" s="136">
        <f t="shared" ref="AR138" si="139">IF(AP138&gt;0,(((AQ138-AP138)/AP138)*100),0)</f>
        <v>0</v>
      </c>
      <c r="AS138" s="190"/>
      <c r="AT138" s="135"/>
      <c r="AU138" s="136">
        <f t="shared" ref="AU138" si="140">IF(AS138&gt;0,(((AT138-AS138)/AS138)*100),0)</f>
        <v>0</v>
      </c>
      <c r="AV138" s="190"/>
      <c r="AW138" s="135"/>
      <c r="AX138" s="136">
        <f t="shared" ref="AX138" si="141">IF(AV138&gt;0,(((AW138-AV138)/AV138)*100),0)</f>
        <v>0</v>
      </c>
      <c r="AY138" s="190">
        <v>23997</v>
      </c>
      <c r="AZ138" s="135">
        <v>25277</v>
      </c>
      <c r="BA138" s="136">
        <f t="shared" ref="BA138" si="142">IF(AY138&gt;0,(((AZ138-AY138)/AY138)*100),0)</f>
        <v>5.3340000833437511</v>
      </c>
      <c r="BB138" s="190">
        <v>51697</v>
      </c>
      <c r="BC138" s="135">
        <v>54377</v>
      </c>
      <c r="BD138" s="136">
        <f t="shared" ref="BD138" si="143">IF(BB138&gt;0,(((BC138-BB138)/BB138)*100),0)</f>
        <v>5.184053233263052</v>
      </c>
    </row>
    <row r="139" spans="1:56">
      <c r="A139" s="127" t="s">
        <v>136</v>
      </c>
      <c r="B139" s="145" t="s">
        <v>114</v>
      </c>
      <c r="C139" s="129">
        <v>9579</v>
      </c>
      <c r="D139" s="129">
        <v>9966</v>
      </c>
      <c r="E139" s="168">
        <f t="shared" ref="E139:E152" si="144">IF(C139&gt;0,(((D139-C139)/C139)*100),0)</f>
        <v>4.0400876918258692</v>
      </c>
      <c r="F139" s="129">
        <v>29720</v>
      </c>
      <c r="G139" s="129">
        <v>31144</v>
      </c>
      <c r="H139" s="148">
        <f t="shared" ref="H139:H154" si="145">IF(F139&gt;0,(((G139-F139)/F139)*100),0)</f>
        <v>4.7913862718707945</v>
      </c>
      <c r="I139" s="128">
        <v>16202</v>
      </c>
      <c r="J139" s="129">
        <v>16953</v>
      </c>
      <c r="K139" s="148">
        <f t="shared" ref="K139:K145" si="146">IF(I139&gt;0,(((J139-I139)/I139)*100),0)</f>
        <v>4.6352302184915439</v>
      </c>
      <c r="L139" s="128">
        <v>32906</v>
      </c>
      <c r="M139" s="129">
        <v>34497</v>
      </c>
      <c r="N139" s="130">
        <f t="shared" ref="N139:N145" si="147">IF(L139&gt;0,(((M139-L139)/L139)*100),0)</f>
        <v>4.8349845013067529</v>
      </c>
      <c r="O139" s="227"/>
      <c r="P139" s="228"/>
      <c r="Q139" s="229"/>
      <c r="R139" s="227"/>
      <c r="S139" s="228"/>
      <c r="T139" s="229"/>
      <c r="U139" s="227"/>
      <c r="V139" s="228"/>
      <c r="W139" s="229"/>
      <c r="X139" s="227"/>
      <c r="Y139" s="228"/>
      <c r="Z139" s="229"/>
      <c r="AA139" s="227"/>
      <c r="AB139" s="228"/>
      <c r="AC139" s="229"/>
      <c r="AD139" s="227"/>
      <c r="AE139" s="228"/>
      <c r="AF139" s="229"/>
      <c r="AG139" s="227"/>
      <c r="AH139" s="228"/>
      <c r="AI139" s="229"/>
      <c r="AJ139" s="227"/>
      <c r="AK139" s="228"/>
      <c r="AL139" s="229"/>
      <c r="AM139" s="227"/>
      <c r="AN139" s="228"/>
      <c r="AO139" s="229"/>
      <c r="AP139" s="227"/>
      <c r="AQ139" s="228"/>
      <c r="AR139" s="229"/>
      <c r="AS139" s="227"/>
      <c r="AT139" s="228"/>
      <c r="AU139" s="229"/>
      <c r="AV139" s="227"/>
      <c r="AW139" s="228"/>
      <c r="AX139" s="229"/>
      <c r="AY139" s="227"/>
      <c r="AZ139" s="228"/>
      <c r="BA139" s="229"/>
      <c r="BB139" s="227"/>
      <c r="BC139" s="228"/>
      <c r="BD139" s="229"/>
    </row>
    <row r="140" spans="1:56">
      <c r="A140" s="131"/>
      <c r="B140" s="145" t="s">
        <v>115</v>
      </c>
      <c r="C140" s="129">
        <v>8881</v>
      </c>
      <c r="D140" s="129">
        <v>9257</v>
      </c>
      <c r="E140" s="168">
        <f t="shared" si="144"/>
        <v>4.2337574597455241</v>
      </c>
      <c r="F140" s="129">
        <v>19772</v>
      </c>
      <c r="G140" s="129">
        <v>20476</v>
      </c>
      <c r="H140" s="148">
        <f t="shared" si="145"/>
        <v>3.5605907343718388</v>
      </c>
      <c r="I140" s="128">
        <v>13668</v>
      </c>
      <c r="J140" s="129">
        <v>14208</v>
      </c>
      <c r="K140" s="148">
        <f t="shared" si="146"/>
        <v>3.9508340649692713</v>
      </c>
      <c r="L140" s="128">
        <v>22308</v>
      </c>
      <c r="M140" s="129">
        <v>23196</v>
      </c>
      <c r="N140" s="130">
        <f t="shared" si="147"/>
        <v>3.9806347498655192</v>
      </c>
      <c r="O140" s="227"/>
      <c r="P140" s="228"/>
      <c r="Q140" s="229"/>
      <c r="R140" s="227"/>
      <c r="S140" s="228"/>
      <c r="T140" s="229"/>
      <c r="U140" s="227"/>
      <c r="V140" s="228"/>
      <c r="W140" s="229"/>
      <c r="X140" s="227"/>
      <c r="Y140" s="228"/>
      <c r="Z140" s="229"/>
      <c r="AA140" s="227"/>
      <c r="AB140" s="228"/>
      <c r="AC140" s="229"/>
      <c r="AD140" s="227"/>
      <c r="AE140" s="228"/>
      <c r="AF140" s="229"/>
      <c r="AG140" s="227"/>
      <c r="AH140" s="228"/>
      <c r="AI140" s="229"/>
      <c r="AJ140" s="227"/>
      <c r="AK140" s="228"/>
      <c r="AL140" s="229"/>
      <c r="AM140" s="227"/>
      <c r="AN140" s="228"/>
      <c r="AO140" s="229"/>
      <c r="AP140" s="227"/>
      <c r="AQ140" s="228"/>
      <c r="AR140" s="229"/>
      <c r="AS140" s="227"/>
      <c r="AT140" s="228"/>
      <c r="AU140" s="229"/>
      <c r="AV140" s="227"/>
      <c r="AW140" s="228"/>
      <c r="AX140" s="229"/>
      <c r="AY140" s="227"/>
      <c r="AZ140" s="228"/>
      <c r="BA140" s="229"/>
      <c r="BB140" s="227"/>
      <c r="BC140" s="228"/>
      <c r="BD140" s="229"/>
    </row>
    <row r="141" spans="1:56">
      <c r="A141" s="131"/>
      <c r="B141" s="145" t="s">
        <v>116</v>
      </c>
      <c r="C141" s="129">
        <v>8710</v>
      </c>
      <c r="D141" s="129">
        <v>9182</v>
      </c>
      <c r="E141" s="168">
        <f t="shared" si="144"/>
        <v>5.4190585533869111</v>
      </c>
      <c r="F141" s="129">
        <v>20268</v>
      </c>
      <c r="G141" s="129">
        <v>20788</v>
      </c>
      <c r="H141" s="148">
        <f t="shared" si="145"/>
        <v>2.5656206828498127</v>
      </c>
      <c r="I141" s="128">
        <v>11616</v>
      </c>
      <c r="J141" s="129">
        <v>11952</v>
      </c>
      <c r="K141" s="148">
        <f t="shared" si="146"/>
        <v>2.8925619834710745</v>
      </c>
      <c r="L141" s="128">
        <v>20976</v>
      </c>
      <c r="M141" s="129">
        <v>21504</v>
      </c>
      <c r="N141" s="130">
        <f t="shared" si="147"/>
        <v>2.5171624713958809</v>
      </c>
      <c r="O141" s="227"/>
      <c r="P141" s="228"/>
      <c r="Q141" s="229"/>
      <c r="R141" s="227"/>
      <c r="S141" s="228"/>
      <c r="T141" s="229"/>
      <c r="U141" s="227"/>
      <c r="V141" s="228"/>
      <c r="W141" s="229"/>
      <c r="X141" s="227"/>
      <c r="Y141" s="228"/>
      <c r="Z141" s="229"/>
      <c r="AA141" s="227"/>
      <c r="AB141" s="228"/>
      <c r="AC141" s="229"/>
      <c r="AD141" s="227"/>
      <c r="AE141" s="228"/>
      <c r="AF141" s="229"/>
      <c r="AG141" s="227"/>
      <c r="AH141" s="228"/>
      <c r="AI141" s="229"/>
      <c r="AJ141" s="227"/>
      <c r="AK141" s="228"/>
      <c r="AL141" s="229"/>
      <c r="AM141" s="227"/>
      <c r="AN141" s="228"/>
      <c r="AO141" s="229"/>
      <c r="AP141" s="227"/>
      <c r="AQ141" s="228"/>
      <c r="AR141" s="229"/>
      <c r="AS141" s="227"/>
      <c r="AT141" s="228"/>
      <c r="AU141" s="229"/>
      <c r="AV141" s="227"/>
      <c r="AW141" s="228"/>
      <c r="AX141" s="229"/>
      <c r="AY141" s="227"/>
      <c r="AZ141" s="228"/>
      <c r="BA141" s="229"/>
      <c r="BB141" s="227"/>
      <c r="BC141" s="228"/>
      <c r="BD141" s="229"/>
    </row>
    <row r="142" spans="1:56">
      <c r="A142" s="131"/>
      <c r="B142" s="145" t="s">
        <v>117</v>
      </c>
      <c r="C142" s="129">
        <v>8018</v>
      </c>
      <c r="D142" s="129">
        <v>8326</v>
      </c>
      <c r="E142" s="168">
        <f t="shared" si="144"/>
        <v>3.8413569468695439</v>
      </c>
      <c r="F142" s="129">
        <v>17875</v>
      </c>
      <c r="G142" s="129">
        <v>18141</v>
      </c>
      <c r="H142" s="148">
        <f t="shared" si="145"/>
        <v>1.4881118881118882</v>
      </c>
      <c r="I142" s="128">
        <v>11161</v>
      </c>
      <c r="J142" s="129">
        <v>11737</v>
      </c>
      <c r="K142" s="148">
        <f t="shared" si="146"/>
        <v>5.1608278828062</v>
      </c>
      <c r="L142" s="128">
        <v>17400</v>
      </c>
      <c r="M142" s="129">
        <v>17688</v>
      </c>
      <c r="N142" s="130">
        <f t="shared" si="147"/>
        <v>1.6551724137931034</v>
      </c>
      <c r="O142" s="227"/>
      <c r="P142" s="228"/>
      <c r="Q142" s="229"/>
      <c r="R142" s="227"/>
      <c r="S142" s="228"/>
      <c r="T142" s="229"/>
      <c r="U142" s="227"/>
      <c r="V142" s="228"/>
      <c r="W142" s="229"/>
      <c r="X142" s="227"/>
      <c r="Y142" s="228"/>
      <c r="Z142" s="229"/>
      <c r="AA142" s="227"/>
      <c r="AB142" s="228"/>
      <c r="AC142" s="229"/>
      <c r="AD142" s="227"/>
      <c r="AE142" s="228"/>
      <c r="AF142" s="229"/>
      <c r="AG142" s="227"/>
      <c r="AH142" s="228"/>
      <c r="AI142" s="229"/>
      <c r="AJ142" s="227"/>
      <c r="AK142" s="228"/>
      <c r="AL142" s="229"/>
      <c r="AM142" s="227"/>
      <c r="AN142" s="228"/>
      <c r="AO142" s="229"/>
      <c r="AP142" s="227"/>
      <c r="AQ142" s="228"/>
      <c r="AR142" s="229"/>
      <c r="AS142" s="227"/>
      <c r="AT142" s="228"/>
      <c r="AU142" s="229"/>
      <c r="AV142" s="227"/>
      <c r="AW142" s="228"/>
      <c r="AX142" s="229"/>
      <c r="AY142" s="227"/>
      <c r="AZ142" s="228"/>
      <c r="BA142" s="229"/>
      <c r="BB142" s="227"/>
      <c r="BC142" s="228"/>
      <c r="BD142" s="229"/>
    </row>
    <row r="143" spans="1:56">
      <c r="A143" s="131"/>
      <c r="B143" s="145" t="s">
        <v>118</v>
      </c>
      <c r="C143" s="129">
        <v>6132</v>
      </c>
      <c r="D143" s="129">
        <v>6362</v>
      </c>
      <c r="E143" s="168">
        <f t="shared" si="144"/>
        <v>3.7508153946510108</v>
      </c>
      <c r="F143" s="129">
        <v>11393</v>
      </c>
      <c r="G143" s="129">
        <v>11886</v>
      </c>
      <c r="H143" s="148">
        <f t="shared" si="145"/>
        <v>4.3272184674800318</v>
      </c>
      <c r="I143" s="128">
        <v>9002</v>
      </c>
      <c r="J143" s="129">
        <v>9390</v>
      </c>
      <c r="K143" s="148">
        <f t="shared" si="146"/>
        <v>4.3101532992668297</v>
      </c>
      <c r="L143" s="128">
        <v>14774</v>
      </c>
      <c r="M143" s="129">
        <v>15534</v>
      </c>
      <c r="N143" s="130">
        <f t="shared" si="147"/>
        <v>5.1441721943955594</v>
      </c>
      <c r="O143" s="227"/>
      <c r="P143" s="228"/>
      <c r="Q143" s="229"/>
      <c r="R143" s="227"/>
      <c r="S143" s="228"/>
      <c r="T143" s="229"/>
      <c r="U143" s="227"/>
      <c r="V143" s="228"/>
      <c r="W143" s="229"/>
      <c r="X143" s="227"/>
      <c r="Y143" s="228"/>
      <c r="Z143" s="229"/>
      <c r="AA143" s="227"/>
      <c r="AB143" s="228"/>
      <c r="AC143" s="229"/>
      <c r="AD143" s="227"/>
      <c r="AE143" s="228"/>
      <c r="AF143" s="229"/>
      <c r="AG143" s="227"/>
      <c r="AH143" s="228"/>
      <c r="AI143" s="229"/>
      <c r="AJ143" s="227"/>
      <c r="AK143" s="228"/>
      <c r="AL143" s="229"/>
      <c r="AM143" s="227"/>
      <c r="AN143" s="228"/>
      <c r="AO143" s="229"/>
      <c r="AP143" s="227"/>
      <c r="AQ143" s="228"/>
      <c r="AR143" s="229"/>
      <c r="AS143" s="227"/>
      <c r="AT143" s="228"/>
      <c r="AU143" s="229"/>
      <c r="AV143" s="227"/>
      <c r="AW143" s="228"/>
      <c r="AX143" s="229"/>
      <c r="AY143" s="227"/>
      <c r="AZ143" s="228"/>
      <c r="BA143" s="229"/>
      <c r="BB143" s="227"/>
      <c r="BC143" s="228"/>
      <c r="BD143" s="229"/>
    </row>
    <row r="144" spans="1:56">
      <c r="A144" s="131"/>
      <c r="B144" s="145" t="s">
        <v>119</v>
      </c>
      <c r="C144" s="129">
        <v>13824</v>
      </c>
      <c r="D144" s="129">
        <v>13895</v>
      </c>
      <c r="E144" s="168">
        <f t="shared" si="144"/>
        <v>0.51359953703703709</v>
      </c>
      <c r="F144" s="129">
        <v>28674</v>
      </c>
      <c r="G144" s="129">
        <v>28745</v>
      </c>
      <c r="H144" s="148">
        <f t="shared" si="145"/>
        <v>0.24761107623631162</v>
      </c>
      <c r="I144" s="128"/>
      <c r="J144" s="129"/>
      <c r="K144" s="148">
        <f t="shared" si="146"/>
        <v>0</v>
      </c>
      <c r="L144" s="128"/>
      <c r="M144" s="129"/>
      <c r="N144" s="130">
        <f t="shared" si="147"/>
        <v>0</v>
      </c>
      <c r="O144" s="227"/>
      <c r="P144" s="228"/>
      <c r="Q144" s="229"/>
      <c r="R144" s="227"/>
      <c r="S144" s="228"/>
      <c r="T144" s="229"/>
      <c r="U144" s="227"/>
      <c r="V144" s="228"/>
      <c r="W144" s="229"/>
      <c r="X144" s="227"/>
      <c r="Y144" s="228"/>
      <c r="Z144" s="229"/>
      <c r="AA144" s="227"/>
      <c r="AB144" s="228"/>
      <c r="AC144" s="229"/>
      <c r="AD144" s="227"/>
      <c r="AE144" s="228"/>
      <c r="AF144" s="229"/>
      <c r="AG144" s="227"/>
      <c r="AH144" s="228"/>
      <c r="AI144" s="229"/>
      <c r="AJ144" s="227"/>
      <c r="AK144" s="228"/>
      <c r="AL144" s="229"/>
      <c r="AM144" s="227"/>
      <c r="AN144" s="228"/>
      <c r="AO144" s="229"/>
      <c r="AP144" s="227"/>
      <c r="AQ144" s="228"/>
      <c r="AR144" s="229"/>
      <c r="AS144" s="227"/>
      <c r="AT144" s="228"/>
      <c r="AU144" s="229"/>
      <c r="AV144" s="227"/>
      <c r="AW144" s="228"/>
      <c r="AX144" s="229"/>
      <c r="AY144" s="227"/>
      <c r="AZ144" s="228"/>
      <c r="BA144" s="229"/>
      <c r="BB144" s="227"/>
      <c r="BC144" s="228"/>
      <c r="BD144" s="229"/>
    </row>
    <row r="145" spans="1:56" s="133" customFormat="1" ht="19.5" customHeight="1">
      <c r="A145" s="132"/>
      <c r="B145" s="195" t="s">
        <v>79</v>
      </c>
      <c r="C145" s="147">
        <v>8098</v>
      </c>
      <c r="D145" s="147">
        <v>8488</v>
      </c>
      <c r="E145" s="169">
        <f t="shared" si="144"/>
        <v>4.816003951592986</v>
      </c>
      <c r="F145" s="147">
        <v>18892</v>
      </c>
      <c r="G145" s="147">
        <v>19744</v>
      </c>
      <c r="H145" s="149">
        <f t="shared" si="145"/>
        <v>4.5098454372221051</v>
      </c>
      <c r="I145" s="189">
        <v>11265.5</v>
      </c>
      <c r="J145" s="147">
        <v>11836</v>
      </c>
      <c r="K145" s="149">
        <f t="shared" si="146"/>
        <v>5.0641338600150902</v>
      </c>
      <c r="L145" s="189">
        <v>18933</v>
      </c>
      <c r="M145" s="147">
        <v>19347.5</v>
      </c>
      <c r="N145" s="144">
        <f t="shared" si="147"/>
        <v>2.189299107378651</v>
      </c>
      <c r="O145" s="230"/>
      <c r="P145" s="231"/>
      <c r="Q145" s="232"/>
      <c r="R145" s="230"/>
      <c r="S145" s="231"/>
      <c r="T145" s="232"/>
      <c r="U145" s="230"/>
      <c r="V145" s="231"/>
      <c r="W145" s="232"/>
      <c r="X145" s="230"/>
      <c r="Y145" s="231"/>
      <c r="Z145" s="232"/>
      <c r="AA145" s="230"/>
      <c r="AB145" s="231"/>
      <c r="AC145" s="232"/>
      <c r="AD145" s="230"/>
      <c r="AE145" s="231"/>
      <c r="AF145" s="232"/>
      <c r="AG145" s="230"/>
      <c r="AH145" s="231"/>
      <c r="AI145" s="232"/>
      <c r="AJ145" s="230"/>
      <c r="AK145" s="231"/>
      <c r="AL145" s="232"/>
      <c r="AM145" s="230"/>
      <c r="AN145" s="231"/>
      <c r="AO145" s="232"/>
      <c r="AP145" s="230"/>
      <c r="AQ145" s="231"/>
      <c r="AR145" s="232"/>
      <c r="AS145" s="230"/>
      <c r="AT145" s="231"/>
      <c r="AU145" s="232"/>
      <c r="AV145" s="230"/>
      <c r="AW145" s="231"/>
      <c r="AX145" s="232"/>
      <c r="AY145" s="230"/>
      <c r="AZ145" s="231"/>
      <c r="BA145" s="232"/>
      <c r="BB145" s="230"/>
      <c r="BC145" s="231"/>
      <c r="BD145" s="232"/>
    </row>
    <row r="146" spans="1:56">
      <c r="A146" s="131"/>
      <c r="B146" s="145" t="s">
        <v>120</v>
      </c>
      <c r="C146" s="129"/>
      <c r="D146" s="129"/>
      <c r="E146" s="168">
        <f t="shared" si="144"/>
        <v>0</v>
      </c>
      <c r="F146" s="129"/>
      <c r="G146" s="129"/>
      <c r="H146" s="148">
        <f t="shared" si="145"/>
        <v>0</v>
      </c>
      <c r="I146" s="128"/>
      <c r="J146" s="129"/>
      <c r="K146" s="148"/>
      <c r="L146" s="128"/>
      <c r="M146" s="129"/>
      <c r="N146" s="130"/>
      <c r="O146" s="227"/>
      <c r="P146" s="228"/>
      <c r="Q146" s="229"/>
      <c r="R146" s="227"/>
      <c r="S146" s="228"/>
      <c r="T146" s="229"/>
      <c r="U146" s="227"/>
      <c r="V146" s="228"/>
      <c r="W146" s="229"/>
      <c r="X146" s="227"/>
      <c r="Y146" s="228"/>
      <c r="Z146" s="229"/>
      <c r="AA146" s="227"/>
      <c r="AB146" s="228"/>
      <c r="AC146" s="229"/>
      <c r="AD146" s="227"/>
      <c r="AE146" s="228"/>
      <c r="AF146" s="229"/>
      <c r="AG146" s="227"/>
      <c r="AH146" s="228"/>
      <c r="AI146" s="229"/>
      <c r="AJ146" s="227"/>
      <c r="AK146" s="228"/>
      <c r="AL146" s="229"/>
      <c r="AM146" s="227"/>
      <c r="AN146" s="228"/>
      <c r="AO146" s="229"/>
      <c r="AP146" s="227"/>
      <c r="AQ146" s="228"/>
      <c r="AR146" s="229"/>
      <c r="AS146" s="227"/>
      <c r="AT146" s="228"/>
      <c r="AU146" s="229"/>
      <c r="AV146" s="227"/>
      <c r="AW146" s="228"/>
      <c r="AX146" s="229"/>
      <c r="AY146" s="227"/>
      <c r="AZ146" s="228"/>
      <c r="BA146" s="229"/>
      <c r="BB146" s="227"/>
      <c r="BC146" s="228"/>
      <c r="BD146" s="229"/>
    </row>
    <row r="147" spans="1:56">
      <c r="A147" s="131"/>
      <c r="B147" s="145" t="s">
        <v>121</v>
      </c>
      <c r="C147" s="129">
        <v>4326</v>
      </c>
      <c r="D147" s="129">
        <v>4489</v>
      </c>
      <c r="E147" s="168">
        <f t="shared" si="144"/>
        <v>3.7679149329634765</v>
      </c>
      <c r="F147" s="129">
        <v>10490</v>
      </c>
      <c r="G147" s="129">
        <v>10641</v>
      </c>
      <c r="H147" s="148">
        <f t="shared" si="145"/>
        <v>1.4394661582459485</v>
      </c>
      <c r="I147" s="128"/>
      <c r="J147" s="129"/>
      <c r="K147" s="148"/>
      <c r="L147" s="128"/>
      <c r="M147" s="129"/>
      <c r="N147" s="130"/>
      <c r="O147" s="227"/>
      <c r="P147" s="228"/>
      <c r="Q147" s="229"/>
      <c r="R147" s="227"/>
      <c r="S147" s="228"/>
      <c r="T147" s="229"/>
      <c r="U147" s="227"/>
      <c r="V147" s="228"/>
      <c r="W147" s="229"/>
      <c r="X147" s="227"/>
      <c r="Y147" s="228"/>
      <c r="Z147" s="229"/>
      <c r="AA147" s="227"/>
      <c r="AB147" s="228"/>
      <c r="AC147" s="229"/>
      <c r="AD147" s="227"/>
      <c r="AE147" s="228"/>
      <c r="AF147" s="229"/>
      <c r="AG147" s="227"/>
      <c r="AH147" s="228"/>
      <c r="AI147" s="229"/>
      <c r="AJ147" s="227"/>
      <c r="AK147" s="228"/>
      <c r="AL147" s="229"/>
      <c r="AM147" s="227"/>
      <c r="AN147" s="228"/>
      <c r="AO147" s="229"/>
      <c r="AP147" s="227"/>
      <c r="AQ147" s="228"/>
      <c r="AR147" s="229"/>
      <c r="AS147" s="227"/>
      <c r="AT147" s="228"/>
      <c r="AU147" s="229"/>
      <c r="AV147" s="227"/>
      <c r="AW147" s="228"/>
      <c r="AX147" s="229"/>
      <c r="AY147" s="227"/>
      <c r="AZ147" s="228"/>
      <c r="BA147" s="229"/>
      <c r="BB147" s="227"/>
      <c r="BC147" s="228"/>
      <c r="BD147" s="229"/>
    </row>
    <row r="148" spans="1:56">
      <c r="A148" s="131"/>
      <c r="B148" s="145" t="s">
        <v>122</v>
      </c>
      <c r="C148" s="129">
        <v>3684</v>
      </c>
      <c r="D148" s="129">
        <v>3930</v>
      </c>
      <c r="E148" s="168">
        <f t="shared" si="144"/>
        <v>6.677524429967427</v>
      </c>
      <c r="F148" s="129">
        <v>8640</v>
      </c>
      <c r="G148" s="129">
        <v>9030</v>
      </c>
      <c r="H148" s="148">
        <f t="shared" si="145"/>
        <v>4.5138888888888884</v>
      </c>
      <c r="I148" s="128"/>
      <c r="J148" s="129"/>
      <c r="K148" s="148"/>
      <c r="L148" s="128"/>
      <c r="M148" s="129"/>
      <c r="N148" s="130"/>
      <c r="O148" s="227"/>
      <c r="P148" s="228"/>
      <c r="Q148" s="229"/>
      <c r="R148" s="227"/>
      <c r="S148" s="228"/>
      <c r="T148" s="229"/>
      <c r="U148" s="227"/>
      <c r="V148" s="228"/>
      <c r="W148" s="229"/>
      <c r="X148" s="227"/>
      <c r="Y148" s="228"/>
      <c r="Z148" s="229"/>
      <c r="AA148" s="227"/>
      <c r="AB148" s="228"/>
      <c r="AC148" s="229"/>
      <c r="AD148" s="227"/>
      <c r="AE148" s="228"/>
      <c r="AF148" s="229"/>
      <c r="AG148" s="227"/>
      <c r="AH148" s="228"/>
      <c r="AI148" s="229"/>
      <c r="AJ148" s="227"/>
      <c r="AK148" s="228"/>
      <c r="AL148" s="229"/>
      <c r="AM148" s="227"/>
      <c r="AN148" s="228"/>
      <c r="AO148" s="229"/>
      <c r="AP148" s="227"/>
      <c r="AQ148" s="228"/>
      <c r="AR148" s="229"/>
      <c r="AS148" s="227"/>
      <c r="AT148" s="228"/>
      <c r="AU148" s="229"/>
      <c r="AV148" s="227"/>
      <c r="AW148" s="228"/>
      <c r="AX148" s="229"/>
      <c r="AY148" s="227"/>
      <c r="AZ148" s="228"/>
      <c r="BA148" s="229"/>
      <c r="BB148" s="227"/>
      <c r="BC148" s="228"/>
      <c r="BD148" s="229"/>
    </row>
    <row r="149" spans="1:56">
      <c r="A149" s="131"/>
      <c r="B149" s="145" t="s">
        <v>58</v>
      </c>
      <c r="C149" s="129">
        <v>3630</v>
      </c>
      <c r="D149" s="129">
        <v>3890</v>
      </c>
      <c r="E149" s="168">
        <f t="shared" si="144"/>
        <v>7.1625344352617084</v>
      </c>
      <c r="F149" s="129">
        <v>8460</v>
      </c>
      <c r="G149" s="129">
        <v>8750</v>
      </c>
      <c r="H149" s="148">
        <f t="shared" si="145"/>
        <v>3.4278959810874707</v>
      </c>
      <c r="I149" s="128"/>
      <c r="J149" s="129"/>
      <c r="K149" s="148"/>
      <c r="L149" s="128"/>
      <c r="M149" s="129"/>
      <c r="N149" s="130"/>
      <c r="O149" s="227"/>
      <c r="P149" s="228"/>
      <c r="Q149" s="229"/>
      <c r="R149" s="227"/>
      <c r="S149" s="228"/>
      <c r="T149" s="229"/>
      <c r="U149" s="227"/>
      <c r="V149" s="228"/>
      <c r="W149" s="229"/>
      <c r="X149" s="227"/>
      <c r="Y149" s="228"/>
      <c r="Z149" s="229"/>
      <c r="AA149" s="227"/>
      <c r="AB149" s="228"/>
      <c r="AC149" s="229"/>
      <c r="AD149" s="227"/>
      <c r="AE149" s="228"/>
      <c r="AF149" s="229"/>
      <c r="AG149" s="227"/>
      <c r="AH149" s="228"/>
      <c r="AI149" s="229"/>
      <c r="AJ149" s="227"/>
      <c r="AK149" s="228"/>
      <c r="AL149" s="229"/>
      <c r="AM149" s="227"/>
      <c r="AN149" s="228"/>
      <c r="AO149" s="229"/>
      <c r="AP149" s="227"/>
      <c r="AQ149" s="228"/>
      <c r="AR149" s="229"/>
      <c r="AS149" s="227"/>
      <c r="AT149" s="228"/>
      <c r="AU149" s="229"/>
      <c r="AV149" s="227"/>
      <c r="AW149" s="228"/>
      <c r="AX149" s="229"/>
      <c r="AY149" s="227"/>
      <c r="AZ149" s="228"/>
      <c r="BA149" s="229"/>
      <c r="BB149" s="227"/>
      <c r="BC149" s="228"/>
      <c r="BD149" s="229"/>
    </row>
    <row r="150" spans="1:56" s="133" customFormat="1" ht="20.25" customHeight="1">
      <c r="A150" s="132"/>
      <c r="B150" s="195" t="s">
        <v>128</v>
      </c>
      <c r="C150" s="147">
        <v>3887.5</v>
      </c>
      <c r="D150" s="147">
        <v>4170.5</v>
      </c>
      <c r="E150" s="169">
        <f t="shared" si="144"/>
        <v>7.279742765273312</v>
      </c>
      <c r="F150" s="147">
        <v>8713</v>
      </c>
      <c r="G150" s="147">
        <v>9099</v>
      </c>
      <c r="H150" s="149">
        <f t="shared" si="145"/>
        <v>4.4301618271548264</v>
      </c>
      <c r="I150" s="189"/>
      <c r="J150" s="147"/>
      <c r="K150" s="149"/>
      <c r="L150" s="189"/>
      <c r="M150" s="147"/>
      <c r="N150" s="144"/>
      <c r="O150" s="230"/>
      <c r="P150" s="231"/>
      <c r="Q150" s="232"/>
      <c r="R150" s="230"/>
      <c r="S150" s="231"/>
      <c r="T150" s="232"/>
      <c r="U150" s="230"/>
      <c r="V150" s="231"/>
      <c r="W150" s="232"/>
      <c r="X150" s="230"/>
      <c r="Y150" s="231"/>
      <c r="Z150" s="232"/>
      <c r="AA150" s="230"/>
      <c r="AB150" s="231"/>
      <c r="AC150" s="232"/>
      <c r="AD150" s="230"/>
      <c r="AE150" s="231"/>
      <c r="AF150" s="232"/>
      <c r="AG150" s="230"/>
      <c r="AH150" s="231"/>
      <c r="AI150" s="232"/>
      <c r="AJ150" s="230"/>
      <c r="AK150" s="231"/>
      <c r="AL150" s="232"/>
      <c r="AM150" s="230"/>
      <c r="AN150" s="231"/>
      <c r="AO150" s="232"/>
      <c r="AP150" s="230"/>
      <c r="AQ150" s="231"/>
      <c r="AR150" s="232"/>
      <c r="AS150" s="230"/>
      <c r="AT150" s="231"/>
      <c r="AU150" s="232"/>
      <c r="AV150" s="230"/>
      <c r="AW150" s="231"/>
      <c r="AX150" s="232"/>
      <c r="AY150" s="230"/>
      <c r="AZ150" s="231"/>
      <c r="BA150" s="232"/>
      <c r="BB150" s="230"/>
      <c r="BC150" s="231"/>
      <c r="BD150" s="232"/>
    </row>
    <row r="151" spans="1:56">
      <c r="A151" s="131"/>
      <c r="B151" s="145" t="s">
        <v>59</v>
      </c>
      <c r="C151" s="129"/>
      <c r="D151" s="129"/>
      <c r="E151" s="168">
        <f t="shared" si="144"/>
        <v>0</v>
      </c>
      <c r="F151" s="129"/>
      <c r="G151" s="129"/>
      <c r="H151" s="148">
        <f t="shared" si="145"/>
        <v>0</v>
      </c>
      <c r="I151" s="128"/>
      <c r="J151" s="129"/>
      <c r="K151" s="148"/>
      <c r="L151" s="128"/>
      <c r="M151" s="129"/>
      <c r="N151" s="130"/>
      <c r="O151" s="227"/>
      <c r="P151" s="228"/>
      <c r="Q151" s="229"/>
      <c r="R151" s="227"/>
      <c r="S151" s="228"/>
      <c r="T151" s="229"/>
      <c r="U151" s="227"/>
      <c r="V151" s="228"/>
      <c r="W151" s="229"/>
      <c r="X151" s="227"/>
      <c r="Y151" s="228"/>
      <c r="Z151" s="229"/>
      <c r="AA151" s="227"/>
      <c r="AB151" s="228"/>
      <c r="AC151" s="229"/>
      <c r="AD151" s="227"/>
      <c r="AE151" s="228"/>
      <c r="AF151" s="229"/>
      <c r="AG151" s="227"/>
      <c r="AH151" s="228"/>
      <c r="AI151" s="229"/>
      <c r="AJ151" s="227"/>
      <c r="AK151" s="228"/>
      <c r="AL151" s="229"/>
      <c r="AM151" s="227"/>
      <c r="AN151" s="228"/>
      <c r="AO151" s="229"/>
      <c r="AP151" s="227"/>
      <c r="AQ151" s="228"/>
      <c r="AR151" s="229"/>
      <c r="AS151" s="227"/>
      <c r="AT151" s="228"/>
      <c r="AU151" s="229"/>
      <c r="AV151" s="227"/>
      <c r="AW151" s="228"/>
      <c r="AX151" s="229"/>
      <c r="AY151" s="227"/>
      <c r="AZ151" s="228"/>
      <c r="BA151" s="229"/>
      <c r="BB151" s="227"/>
      <c r="BC151" s="228"/>
      <c r="BD151" s="229"/>
    </row>
    <row r="152" spans="1:56">
      <c r="A152" s="131"/>
      <c r="B152" s="145" t="s">
        <v>111</v>
      </c>
      <c r="C152" s="129"/>
      <c r="D152" s="129"/>
      <c r="E152" s="168">
        <f t="shared" si="144"/>
        <v>0</v>
      </c>
      <c r="F152" s="129"/>
      <c r="G152" s="129"/>
      <c r="H152" s="148">
        <f t="shared" si="145"/>
        <v>0</v>
      </c>
      <c r="I152" s="128"/>
      <c r="J152" s="129"/>
      <c r="K152" s="148"/>
      <c r="L152" s="128"/>
      <c r="M152" s="129"/>
      <c r="N152" s="130"/>
      <c r="O152" s="227"/>
      <c r="P152" s="228"/>
      <c r="Q152" s="229"/>
      <c r="R152" s="227"/>
      <c r="S152" s="228"/>
      <c r="T152" s="229"/>
      <c r="U152" s="227"/>
      <c r="V152" s="228"/>
      <c r="W152" s="229"/>
      <c r="X152" s="227"/>
      <c r="Y152" s="228"/>
      <c r="Z152" s="229"/>
      <c r="AA152" s="227"/>
      <c r="AB152" s="228"/>
      <c r="AC152" s="229"/>
      <c r="AD152" s="227"/>
      <c r="AE152" s="228"/>
      <c r="AF152" s="229"/>
      <c r="AG152" s="227"/>
      <c r="AH152" s="228"/>
      <c r="AI152" s="229"/>
      <c r="AJ152" s="227"/>
      <c r="AK152" s="228"/>
      <c r="AL152" s="229"/>
      <c r="AM152" s="227"/>
      <c r="AN152" s="228"/>
      <c r="AO152" s="229"/>
      <c r="AP152" s="227"/>
      <c r="AQ152" s="228"/>
      <c r="AR152" s="229"/>
      <c r="AS152" s="227"/>
      <c r="AT152" s="228"/>
      <c r="AU152" s="229"/>
      <c r="AV152" s="227"/>
      <c r="AW152" s="228"/>
      <c r="AX152" s="229"/>
      <c r="AY152" s="227"/>
      <c r="AZ152" s="228"/>
      <c r="BA152" s="229"/>
      <c r="BB152" s="227"/>
      <c r="BC152" s="228"/>
      <c r="BD152" s="229"/>
    </row>
    <row r="153" spans="1:56">
      <c r="A153" s="131"/>
      <c r="B153" s="145" t="s">
        <v>112</v>
      </c>
      <c r="C153" s="129"/>
      <c r="D153" s="129"/>
      <c r="E153" s="168"/>
      <c r="F153" s="129"/>
      <c r="G153" s="129"/>
      <c r="H153" s="148">
        <f t="shared" si="145"/>
        <v>0</v>
      </c>
      <c r="I153" s="128"/>
      <c r="J153" s="129"/>
      <c r="K153" s="148"/>
      <c r="L153" s="128"/>
      <c r="M153" s="129"/>
      <c r="N153" s="130"/>
      <c r="O153" s="227"/>
      <c r="P153" s="228"/>
      <c r="Q153" s="229"/>
      <c r="R153" s="227"/>
      <c r="S153" s="228"/>
      <c r="T153" s="229"/>
      <c r="U153" s="227"/>
      <c r="V153" s="228"/>
      <c r="W153" s="229"/>
      <c r="X153" s="227"/>
      <c r="Y153" s="228"/>
      <c r="Z153" s="229"/>
      <c r="AA153" s="227"/>
      <c r="AB153" s="228"/>
      <c r="AC153" s="229"/>
      <c r="AD153" s="227"/>
      <c r="AE153" s="228"/>
      <c r="AF153" s="229"/>
      <c r="AG153" s="227"/>
      <c r="AH153" s="228"/>
      <c r="AI153" s="229"/>
      <c r="AJ153" s="227"/>
      <c r="AK153" s="228"/>
      <c r="AL153" s="229"/>
      <c r="AM153" s="227"/>
      <c r="AN153" s="228"/>
      <c r="AO153" s="229"/>
      <c r="AP153" s="227"/>
      <c r="AQ153" s="228"/>
      <c r="AR153" s="229"/>
      <c r="AS153" s="227"/>
      <c r="AT153" s="228"/>
      <c r="AU153" s="229"/>
      <c r="AV153" s="227"/>
      <c r="AW153" s="228"/>
      <c r="AX153" s="229"/>
      <c r="AY153" s="227"/>
      <c r="AZ153" s="228"/>
      <c r="BA153" s="229"/>
      <c r="BB153" s="227"/>
      <c r="BC153" s="228"/>
      <c r="BD153" s="229"/>
    </row>
    <row r="154" spans="1:56" s="133" customFormat="1" ht="21.75" customHeight="1">
      <c r="A154" s="132"/>
      <c r="B154" s="196" t="s">
        <v>109</v>
      </c>
      <c r="C154" s="147"/>
      <c r="D154" s="147"/>
      <c r="E154" s="169">
        <f>IF(C154&gt;0,(((D154-C154)/C154)*100),0)</f>
        <v>0</v>
      </c>
      <c r="F154" s="147"/>
      <c r="G154" s="147"/>
      <c r="H154" s="149">
        <f t="shared" si="145"/>
        <v>0</v>
      </c>
      <c r="I154" s="189"/>
      <c r="J154" s="147"/>
      <c r="K154" s="149"/>
      <c r="L154" s="189"/>
      <c r="M154" s="147"/>
      <c r="N154" s="144"/>
      <c r="O154" s="230"/>
      <c r="P154" s="231"/>
      <c r="Q154" s="232"/>
      <c r="R154" s="230"/>
      <c r="S154" s="231"/>
      <c r="T154" s="232"/>
      <c r="U154" s="230"/>
      <c r="V154" s="231"/>
      <c r="W154" s="232"/>
      <c r="X154" s="230"/>
      <c r="Y154" s="231"/>
      <c r="Z154" s="232"/>
      <c r="AA154" s="230"/>
      <c r="AB154" s="231"/>
      <c r="AC154" s="232"/>
      <c r="AD154" s="230"/>
      <c r="AE154" s="231"/>
      <c r="AF154" s="232"/>
      <c r="AG154" s="230"/>
      <c r="AH154" s="231"/>
      <c r="AI154" s="232"/>
      <c r="AJ154" s="230"/>
      <c r="AK154" s="231"/>
      <c r="AL154" s="232"/>
      <c r="AM154" s="230"/>
      <c r="AN154" s="231"/>
      <c r="AO154" s="232"/>
      <c r="AP154" s="230"/>
      <c r="AQ154" s="231"/>
      <c r="AR154" s="232"/>
      <c r="AS154" s="230"/>
      <c r="AT154" s="231"/>
      <c r="AU154" s="232"/>
      <c r="AV154" s="230"/>
      <c r="AW154" s="231"/>
      <c r="AX154" s="232"/>
      <c r="AY154" s="230"/>
      <c r="AZ154" s="231"/>
      <c r="BA154" s="232"/>
      <c r="BB154" s="230"/>
      <c r="BC154" s="231"/>
      <c r="BD154" s="232"/>
    </row>
    <row r="155" spans="1:56">
      <c r="A155" s="134"/>
      <c r="B155" s="197" t="s">
        <v>60</v>
      </c>
      <c r="C155" s="191"/>
      <c r="D155" s="135"/>
      <c r="E155" s="170"/>
      <c r="F155" s="191"/>
      <c r="G155" s="135"/>
      <c r="H155" s="187"/>
      <c r="I155" s="190"/>
      <c r="J155" s="135"/>
      <c r="K155" s="187"/>
      <c r="L155" s="190"/>
      <c r="M155" s="135"/>
      <c r="N155" s="187"/>
      <c r="O155" s="190">
        <v>28270.5</v>
      </c>
      <c r="P155" s="135">
        <v>29680.5</v>
      </c>
      <c r="Q155" s="136">
        <f t="shared" ref="Q155" si="148">IF(O155&gt;0,(((P155-O155)/O155)*100),0)</f>
        <v>4.9875311720698257</v>
      </c>
      <c r="R155" s="190">
        <v>41254</v>
      </c>
      <c r="S155" s="135">
        <v>43133.5</v>
      </c>
      <c r="T155" s="136">
        <f t="shared" ref="T155" si="149">IF(R155&gt;0,(((S155-R155)/R155)*100),0)</f>
        <v>4.5559218500024246</v>
      </c>
      <c r="U155" s="190">
        <v>32835</v>
      </c>
      <c r="V155" s="135">
        <v>34499</v>
      </c>
      <c r="W155" s="136">
        <f t="shared" ref="W155" si="150">IF(U155&gt;0,(((V155-U155)/U155)*100),0)</f>
        <v>5.0677630577128063</v>
      </c>
      <c r="X155" s="190">
        <v>58907</v>
      </c>
      <c r="Y155" s="135">
        <v>60743</v>
      </c>
      <c r="Z155" s="136">
        <f t="shared" ref="Z155" si="151">IF(X155&gt;0,(((Y155-X155)/X155)*100),0)</f>
        <v>3.1167772930212028</v>
      </c>
      <c r="AA155" s="190">
        <v>31566</v>
      </c>
      <c r="AB155" s="135">
        <v>35521</v>
      </c>
      <c r="AC155" s="593">
        <f t="shared" ref="AC155" si="152">IF(AA155&gt;0,(((AB155-AA155)/AA155)*100),0)</f>
        <v>12.529303681175948</v>
      </c>
      <c r="AD155" s="190">
        <v>61331</v>
      </c>
      <c r="AE155" s="135">
        <v>64441</v>
      </c>
      <c r="AF155" s="136">
        <f t="shared" ref="AF155" si="153">IF(AD155&gt;0,(((AE155-AD155)/AD155)*100),0)</f>
        <v>5.0708450864978554</v>
      </c>
      <c r="AG155" s="190">
        <v>25421.5</v>
      </c>
      <c r="AH155" s="135">
        <v>26271</v>
      </c>
      <c r="AI155" s="136">
        <f t="shared" ref="AI155" si="154">IF(AG155&gt;0,(((AH155-AG155)/AG155)*100),0)</f>
        <v>3.3416596188265841</v>
      </c>
      <c r="AJ155" s="190">
        <v>45977.5</v>
      </c>
      <c r="AK155" s="135">
        <v>47258</v>
      </c>
      <c r="AL155" s="136">
        <f t="shared" ref="AL155" si="155">IF(AJ155&gt;0,(((AK155-AJ155)/AJ155)*100),0)</f>
        <v>2.7850579087597191</v>
      </c>
      <c r="AM155" s="190"/>
      <c r="AN155" s="135"/>
      <c r="AO155" s="136">
        <f t="shared" ref="AO155" si="156">IF(AM155&gt;0,(((AN155-AM155)/AM155)*100),0)</f>
        <v>0</v>
      </c>
      <c r="AP155" s="190"/>
      <c r="AQ155" s="135"/>
      <c r="AR155" s="136">
        <f t="shared" ref="AR155" si="157">IF(AP155&gt;0,(((AQ155-AP155)/AP155)*100),0)</f>
        <v>0</v>
      </c>
      <c r="AS155" s="190"/>
      <c r="AT155" s="135"/>
      <c r="AU155" s="136">
        <f t="shared" ref="AU155" si="158">IF(AS155&gt;0,(((AT155-AS155)/AS155)*100),0)</f>
        <v>0</v>
      </c>
      <c r="AV155" s="190"/>
      <c r="AW155" s="135"/>
      <c r="AX155" s="136">
        <f t="shared" ref="AX155" si="159">IF(AV155&gt;0,(((AW155-AV155)/AV155)*100),0)</f>
        <v>0</v>
      </c>
      <c r="AY155" s="190"/>
      <c r="AZ155" s="135"/>
      <c r="BA155" s="136">
        <f t="shared" ref="BA155" si="160">IF(AY155&gt;0,(((AZ155-AY155)/AY155)*100),0)</f>
        <v>0</v>
      </c>
      <c r="BB155" s="190"/>
      <c r="BC155" s="135"/>
      <c r="BD155" s="136">
        <f t="shared" ref="BD155" si="161">IF(BB155&gt;0,(((BC155-BB155)/BB155)*100),0)</f>
        <v>0</v>
      </c>
    </row>
    <row r="156" spans="1:56">
      <c r="A156" s="127" t="s">
        <v>137</v>
      </c>
      <c r="B156" s="145" t="s">
        <v>114</v>
      </c>
      <c r="C156" s="129">
        <v>7060</v>
      </c>
      <c r="D156" s="129">
        <v>7418</v>
      </c>
      <c r="E156" s="168">
        <f t="shared" ref="E156:E169" si="162">IF(C156&gt;0,(((D156-C156)/C156)*100),0)</f>
        <v>5.070821529745043</v>
      </c>
      <c r="F156" s="129">
        <v>17014</v>
      </c>
      <c r="G156" s="129">
        <v>18173</v>
      </c>
      <c r="H156" s="587">
        <f t="shared" ref="H156:H171" si="163">IF(F156&gt;0,(((G156-F156)/F156)*100),0)</f>
        <v>6.8120371458798639</v>
      </c>
      <c r="I156" s="128">
        <v>7060</v>
      </c>
      <c r="J156" s="129">
        <v>7418</v>
      </c>
      <c r="K156" s="148">
        <f t="shared" ref="K156:K162" si="164">IF(I156&gt;0,(((J156-I156)/I156)*100),0)</f>
        <v>5.070821529745043</v>
      </c>
      <c r="L156" s="128">
        <v>17014</v>
      </c>
      <c r="M156" s="129">
        <v>18173</v>
      </c>
      <c r="N156" s="592">
        <f t="shared" ref="N156:N162" si="165">IF(L156&gt;0,(((M156-L156)/L156)*100),0)</f>
        <v>6.8120371458798639</v>
      </c>
      <c r="O156" s="227"/>
      <c r="P156" s="228"/>
      <c r="Q156" s="229"/>
      <c r="R156" s="227"/>
      <c r="S156" s="228"/>
      <c r="T156" s="229"/>
      <c r="U156" s="227"/>
      <c r="V156" s="228"/>
      <c r="W156" s="229"/>
      <c r="X156" s="227"/>
      <c r="Y156" s="228"/>
      <c r="Z156" s="229"/>
      <c r="AA156" s="227"/>
      <c r="AB156" s="228"/>
      <c r="AC156" s="229"/>
      <c r="AD156" s="227"/>
      <c r="AE156" s="228"/>
      <c r="AF156" s="229"/>
      <c r="AG156" s="227"/>
      <c r="AH156" s="228"/>
      <c r="AI156" s="229"/>
      <c r="AJ156" s="227"/>
      <c r="AK156" s="228"/>
      <c r="AL156" s="229"/>
      <c r="AM156" s="227"/>
      <c r="AN156" s="228"/>
      <c r="AO156" s="229"/>
      <c r="AP156" s="227"/>
      <c r="AQ156" s="228"/>
      <c r="AR156" s="229"/>
      <c r="AS156" s="227"/>
      <c r="AT156" s="228"/>
      <c r="AU156" s="229"/>
      <c r="AV156" s="227"/>
      <c r="AW156" s="228"/>
      <c r="AX156" s="229"/>
      <c r="AY156" s="227"/>
      <c r="AZ156" s="228"/>
      <c r="BA156" s="229"/>
      <c r="BB156" s="227"/>
      <c r="BC156" s="228"/>
      <c r="BD156" s="229"/>
    </row>
    <row r="157" spans="1:56">
      <c r="A157" s="131"/>
      <c r="B157" s="145" t="s">
        <v>115</v>
      </c>
      <c r="C157" s="129">
        <v>6849</v>
      </c>
      <c r="D157" s="129">
        <v>7220</v>
      </c>
      <c r="E157" s="168">
        <f t="shared" si="162"/>
        <v>5.4168491750620529</v>
      </c>
      <c r="F157" s="129">
        <v>17659</v>
      </c>
      <c r="G157" s="129">
        <v>18812.5</v>
      </c>
      <c r="H157" s="587">
        <f t="shared" si="163"/>
        <v>6.5320799592275893</v>
      </c>
      <c r="I157" s="128">
        <v>6849</v>
      </c>
      <c r="J157" s="129">
        <v>7220</v>
      </c>
      <c r="K157" s="148">
        <f t="shared" si="164"/>
        <v>5.4168491750620529</v>
      </c>
      <c r="L157" s="128">
        <v>17659</v>
      </c>
      <c r="M157" s="129">
        <v>18812.5</v>
      </c>
      <c r="N157" s="592">
        <f t="shared" si="165"/>
        <v>6.5320799592275893</v>
      </c>
      <c r="O157" s="227"/>
      <c r="P157" s="228"/>
      <c r="Q157" s="229"/>
      <c r="R157" s="227"/>
      <c r="S157" s="228"/>
      <c r="T157" s="229"/>
      <c r="U157" s="227"/>
      <c r="V157" s="228"/>
      <c r="W157" s="229"/>
      <c r="X157" s="227"/>
      <c r="Y157" s="228"/>
      <c r="Z157" s="229"/>
      <c r="AA157" s="227"/>
      <c r="AB157" s="228"/>
      <c r="AC157" s="229"/>
      <c r="AD157" s="227"/>
      <c r="AE157" s="228"/>
      <c r="AF157" s="229"/>
      <c r="AG157" s="227"/>
      <c r="AH157" s="228"/>
      <c r="AI157" s="229"/>
      <c r="AJ157" s="227"/>
      <c r="AK157" s="228"/>
      <c r="AL157" s="229"/>
      <c r="AM157" s="227"/>
      <c r="AN157" s="228"/>
      <c r="AO157" s="229"/>
      <c r="AP157" s="227"/>
      <c r="AQ157" s="228"/>
      <c r="AR157" s="229"/>
      <c r="AS157" s="227"/>
      <c r="AT157" s="228"/>
      <c r="AU157" s="229"/>
      <c r="AV157" s="227"/>
      <c r="AW157" s="228"/>
      <c r="AX157" s="229"/>
      <c r="AY157" s="227"/>
      <c r="AZ157" s="228"/>
      <c r="BA157" s="229"/>
      <c r="BB157" s="227"/>
      <c r="BC157" s="228"/>
      <c r="BD157" s="229"/>
    </row>
    <row r="158" spans="1:56">
      <c r="A158" s="131"/>
      <c r="B158" s="145" t="s">
        <v>116</v>
      </c>
      <c r="C158" s="129"/>
      <c r="D158" s="129"/>
      <c r="E158" s="168">
        <f t="shared" si="162"/>
        <v>0</v>
      </c>
      <c r="F158" s="129"/>
      <c r="G158" s="129"/>
      <c r="H158" s="148">
        <f t="shared" si="163"/>
        <v>0</v>
      </c>
      <c r="I158" s="128"/>
      <c r="J158" s="129"/>
      <c r="K158" s="148">
        <f t="shared" si="164"/>
        <v>0</v>
      </c>
      <c r="L158" s="128"/>
      <c r="M158" s="129"/>
      <c r="N158" s="130">
        <f t="shared" si="165"/>
        <v>0</v>
      </c>
      <c r="O158" s="227"/>
      <c r="P158" s="228"/>
      <c r="Q158" s="229"/>
      <c r="R158" s="227"/>
      <c r="S158" s="228"/>
      <c r="T158" s="229"/>
      <c r="U158" s="227"/>
      <c r="V158" s="228"/>
      <c r="W158" s="229"/>
      <c r="X158" s="227"/>
      <c r="Y158" s="228"/>
      <c r="Z158" s="229"/>
      <c r="AA158" s="227"/>
      <c r="AB158" s="228"/>
      <c r="AC158" s="229"/>
      <c r="AD158" s="227"/>
      <c r="AE158" s="228"/>
      <c r="AF158" s="229"/>
      <c r="AG158" s="227"/>
      <c r="AH158" s="228"/>
      <c r="AI158" s="229"/>
      <c r="AJ158" s="227"/>
      <c r="AK158" s="228"/>
      <c r="AL158" s="229"/>
      <c r="AM158" s="227"/>
      <c r="AN158" s="228"/>
      <c r="AO158" s="229"/>
      <c r="AP158" s="227"/>
      <c r="AQ158" s="228"/>
      <c r="AR158" s="229"/>
      <c r="AS158" s="227"/>
      <c r="AT158" s="228"/>
      <c r="AU158" s="229"/>
      <c r="AV158" s="227"/>
      <c r="AW158" s="228"/>
      <c r="AX158" s="229"/>
      <c r="AY158" s="227"/>
      <c r="AZ158" s="228"/>
      <c r="BA158" s="229"/>
      <c r="BB158" s="227"/>
      <c r="BC158" s="228"/>
      <c r="BD158" s="229"/>
    </row>
    <row r="159" spans="1:56">
      <c r="A159" s="131"/>
      <c r="B159" s="145" t="s">
        <v>117</v>
      </c>
      <c r="C159" s="129">
        <v>6012</v>
      </c>
      <c r="D159" s="129">
        <v>6112</v>
      </c>
      <c r="E159" s="168">
        <f t="shared" si="162"/>
        <v>1.6633399866932801</v>
      </c>
      <c r="F159" s="129">
        <v>6012</v>
      </c>
      <c r="G159" s="129">
        <v>6112</v>
      </c>
      <c r="H159" s="148">
        <f t="shared" si="163"/>
        <v>1.6633399866932801</v>
      </c>
      <c r="I159" s="128">
        <v>6012</v>
      </c>
      <c r="J159" s="129">
        <v>6112</v>
      </c>
      <c r="K159" s="148">
        <f t="shared" si="164"/>
        <v>1.6633399866932801</v>
      </c>
      <c r="L159" s="128">
        <v>6012</v>
      </c>
      <c r="M159" s="129">
        <v>6112</v>
      </c>
      <c r="N159" s="130">
        <f t="shared" si="165"/>
        <v>1.6633399866932801</v>
      </c>
      <c r="O159" s="227"/>
      <c r="P159" s="228"/>
      <c r="Q159" s="229"/>
      <c r="R159" s="227"/>
      <c r="S159" s="228"/>
      <c r="T159" s="229"/>
      <c r="U159" s="227"/>
      <c r="V159" s="228"/>
      <c r="W159" s="229"/>
      <c r="X159" s="227"/>
      <c r="Y159" s="228"/>
      <c r="Z159" s="229"/>
      <c r="AA159" s="227"/>
      <c r="AB159" s="228"/>
      <c r="AC159" s="229"/>
      <c r="AD159" s="227"/>
      <c r="AE159" s="228"/>
      <c r="AF159" s="229"/>
      <c r="AG159" s="227"/>
      <c r="AH159" s="228"/>
      <c r="AI159" s="229"/>
      <c r="AJ159" s="227"/>
      <c r="AK159" s="228"/>
      <c r="AL159" s="229"/>
      <c r="AM159" s="227"/>
      <c r="AN159" s="228"/>
      <c r="AO159" s="229"/>
      <c r="AP159" s="227"/>
      <c r="AQ159" s="228"/>
      <c r="AR159" s="229"/>
      <c r="AS159" s="227"/>
      <c r="AT159" s="228"/>
      <c r="AU159" s="229"/>
      <c r="AV159" s="227"/>
      <c r="AW159" s="228"/>
      <c r="AX159" s="229"/>
      <c r="AY159" s="227"/>
      <c r="AZ159" s="228"/>
      <c r="BA159" s="229"/>
      <c r="BB159" s="227"/>
      <c r="BC159" s="228"/>
      <c r="BD159" s="229"/>
    </row>
    <row r="160" spans="1:56">
      <c r="A160" s="131"/>
      <c r="B160" s="145" t="s">
        <v>118</v>
      </c>
      <c r="C160" s="129">
        <v>5640</v>
      </c>
      <c r="D160" s="129">
        <v>5781</v>
      </c>
      <c r="E160" s="168">
        <f t="shared" si="162"/>
        <v>2.5</v>
      </c>
      <c r="F160" s="129">
        <v>15360</v>
      </c>
      <c r="G160" s="129">
        <v>15847</v>
      </c>
      <c r="H160" s="148">
        <f t="shared" si="163"/>
        <v>3.170572916666667</v>
      </c>
      <c r="I160" s="128">
        <v>5640</v>
      </c>
      <c r="J160" s="129">
        <v>5781</v>
      </c>
      <c r="K160" s="148">
        <f t="shared" si="164"/>
        <v>2.5</v>
      </c>
      <c r="L160" s="128">
        <v>15360</v>
      </c>
      <c r="M160" s="129">
        <v>15847</v>
      </c>
      <c r="N160" s="130">
        <f t="shared" si="165"/>
        <v>3.170572916666667</v>
      </c>
      <c r="O160" s="227"/>
      <c r="P160" s="228"/>
      <c r="Q160" s="229"/>
      <c r="R160" s="227"/>
      <c r="S160" s="228"/>
      <c r="T160" s="229"/>
      <c r="U160" s="227"/>
      <c r="V160" s="228"/>
      <c r="W160" s="229"/>
      <c r="X160" s="227"/>
      <c r="Y160" s="228"/>
      <c r="Z160" s="229"/>
      <c r="AA160" s="227"/>
      <c r="AB160" s="228"/>
      <c r="AC160" s="229"/>
      <c r="AD160" s="227"/>
      <c r="AE160" s="228"/>
      <c r="AF160" s="229"/>
      <c r="AG160" s="227"/>
      <c r="AH160" s="228"/>
      <c r="AI160" s="229"/>
      <c r="AJ160" s="227"/>
      <c r="AK160" s="228"/>
      <c r="AL160" s="229"/>
      <c r="AM160" s="227"/>
      <c r="AN160" s="228"/>
      <c r="AO160" s="229"/>
      <c r="AP160" s="227"/>
      <c r="AQ160" s="228"/>
      <c r="AR160" s="229"/>
      <c r="AS160" s="227"/>
      <c r="AT160" s="228"/>
      <c r="AU160" s="229"/>
      <c r="AV160" s="227"/>
      <c r="AW160" s="228"/>
      <c r="AX160" s="229"/>
      <c r="AY160" s="227"/>
      <c r="AZ160" s="228"/>
      <c r="BA160" s="229"/>
      <c r="BB160" s="227"/>
      <c r="BC160" s="228"/>
      <c r="BD160" s="229"/>
    </row>
    <row r="161" spans="1:56">
      <c r="A161" s="131"/>
      <c r="B161" s="145" t="s">
        <v>119</v>
      </c>
      <c r="C161" s="129"/>
      <c r="D161" s="129"/>
      <c r="E161" s="168">
        <f t="shared" si="162"/>
        <v>0</v>
      </c>
      <c r="F161" s="129"/>
      <c r="G161" s="129"/>
      <c r="H161" s="148">
        <f t="shared" si="163"/>
        <v>0</v>
      </c>
      <c r="I161" s="128"/>
      <c r="J161" s="129"/>
      <c r="K161" s="148">
        <f t="shared" si="164"/>
        <v>0</v>
      </c>
      <c r="L161" s="128"/>
      <c r="M161" s="129"/>
      <c r="N161" s="130">
        <f t="shared" si="165"/>
        <v>0</v>
      </c>
      <c r="O161" s="227"/>
      <c r="P161" s="228"/>
      <c r="Q161" s="229"/>
      <c r="R161" s="227"/>
      <c r="S161" s="228"/>
      <c r="T161" s="229"/>
      <c r="U161" s="227"/>
      <c r="V161" s="228"/>
      <c r="W161" s="229"/>
      <c r="X161" s="227"/>
      <c r="Y161" s="228"/>
      <c r="Z161" s="229"/>
      <c r="AA161" s="227"/>
      <c r="AB161" s="228"/>
      <c r="AC161" s="229"/>
      <c r="AD161" s="227"/>
      <c r="AE161" s="228"/>
      <c r="AF161" s="229"/>
      <c r="AG161" s="227"/>
      <c r="AH161" s="228"/>
      <c r="AI161" s="229"/>
      <c r="AJ161" s="227"/>
      <c r="AK161" s="228"/>
      <c r="AL161" s="229"/>
      <c r="AM161" s="227"/>
      <c r="AN161" s="228"/>
      <c r="AO161" s="229"/>
      <c r="AP161" s="227"/>
      <c r="AQ161" s="228"/>
      <c r="AR161" s="229"/>
      <c r="AS161" s="227"/>
      <c r="AT161" s="228"/>
      <c r="AU161" s="229"/>
      <c r="AV161" s="227"/>
      <c r="AW161" s="228"/>
      <c r="AX161" s="229"/>
      <c r="AY161" s="227"/>
      <c r="AZ161" s="228"/>
      <c r="BA161" s="229"/>
      <c r="BB161" s="227"/>
      <c r="BC161" s="228"/>
      <c r="BD161" s="229"/>
    </row>
    <row r="162" spans="1:56" s="133" customFormat="1" ht="15.75" customHeight="1">
      <c r="A162" s="132"/>
      <c r="B162" s="195" t="s">
        <v>79</v>
      </c>
      <c r="C162" s="147">
        <v>6401</v>
      </c>
      <c r="D162" s="147">
        <v>6686</v>
      </c>
      <c r="E162" s="169">
        <f t="shared" si="162"/>
        <v>4.4524293079206378</v>
      </c>
      <c r="F162" s="147">
        <v>15491.5</v>
      </c>
      <c r="G162" s="147">
        <v>16025.5</v>
      </c>
      <c r="H162" s="149">
        <f t="shared" si="163"/>
        <v>3.4470516089468419</v>
      </c>
      <c r="I162" s="189">
        <v>6401</v>
      </c>
      <c r="J162" s="147">
        <v>6686</v>
      </c>
      <c r="K162" s="149">
        <f t="shared" si="164"/>
        <v>4.4524293079206378</v>
      </c>
      <c r="L162" s="189">
        <v>15491.5</v>
      </c>
      <c r="M162" s="147">
        <v>16025.5</v>
      </c>
      <c r="N162" s="144">
        <f t="shared" si="165"/>
        <v>3.4470516089468419</v>
      </c>
      <c r="O162" s="230"/>
      <c r="P162" s="231"/>
      <c r="Q162" s="232"/>
      <c r="R162" s="230"/>
      <c r="S162" s="231"/>
      <c r="T162" s="232"/>
      <c r="U162" s="230"/>
      <c r="V162" s="231"/>
      <c r="W162" s="232"/>
      <c r="X162" s="230"/>
      <c r="Y162" s="231"/>
      <c r="Z162" s="232"/>
      <c r="AA162" s="230"/>
      <c r="AB162" s="231"/>
      <c r="AC162" s="232"/>
      <c r="AD162" s="230"/>
      <c r="AE162" s="231"/>
      <c r="AF162" s="232"/>
      <c r="AG162" s="230"/>
      <c r="AH162" s="231"/>
      <c r="AI162" s="232"/>
      <c r="AJ162" s="230"/>
      <c r="AK162" s="231"/>
      <c r="AL162" s="232"/>
      <c r="AM162" s="230"/>
      <c r="AN162" s="231"/>
      <c r="AO162" s="232"/>
      <c r="AP162" s="230"/>
      <c r="AQ162" s="231"/>
      <c r="AR162" s="232"/>
      <c r="AS162" s="230"/>
      <c r="AT162" s="231"/>
      <c r="AU162" s="232"/>
      <c r="AV162" s="230"/>
      <c r="AW162" s="231"/>
      <c r="AX162" s="232"/>
      <c r="AY162" s="230"/>
      <c r="AZ162" s="231"/>
      <c r="BA162" s="232"/>
      <c r="BB162" s="230"/>
      <c r="BC162" s="231"/>
      <c r="BD162" s="232"/>
    </row>
    <row r="163" spans="1:56">
      <c r="A163" s="131"/>
      <c r="B163" s="145" t="s">
        <v>120</v>
      </c>
      <c r="C163" s="129"/>
      <c r="D163" s="129"/>
      <c r="E163" s="168">
        <f t="shared" si="162"/>
        <v>0</v>
      </c>
      <c r="F163" s="129"/>
      <c r="G163" s="129"/>
      <c r="H163" s="148">
        <f t="shared" si="163"/>
        <v>0</v>
      </c>
      <c r="I163" s="128"/>
      <c r="J163" s="129"/>
      <c r="K163" s="148"/>
      <c r="L163" s="128"/>
      <c r="M163" s="129"/>
      <c r="N163" s="130"/>
      <c r="O163" s="227"/>
      <c r="P163" s="228"/>
      <c r="Q163" s="229"/>
      <c r="R163" s="227"/>
      <c r="S163" s="228"/>
      <c r="T163" s="229"/>
      <c r="U163" s="227"/>
      <c r="V163" s="228"/>
      <c r="W163" s="229"/>
      <c r="X163" s="227"/>
      <c r="Y163" s="228"/>
      <c r="Z163" s="229"/>
      <c r="AA163" s="227"/>
      <c r="AB163" s="228"/>
      <c r="AC163" s="229"/>
      <c r="AD163" s="227"/>
      <c r="AE163" s="228"/>
      <c r="AF163" s="229"/>
      <c r="AG163" s="227"/>
      <c r="AH163" s="228"/>
      <c r="AI163" s="229"/>
      <c r="AJ163" s="227"/>
      <c r="AK163" s="228"/>
      <c r="AL163" s="229"/>
      <c r="AM163" s="227"/>
      <c r="AN163" s="228"/>
      <c r="AO163" s="229"/>
      <c r="AP163" s="227"/>
      <c r="AQ163" s="228"/>
      <c r="AR163" s="229"/>
      <c r="AS163" s="227"/>
      <c r="AT163" s="228"/>
      <c r="AU163" s="229"/>
      <c r="AV163" s="227"/>
      <c r="AW163" s="228"/>
      <c r="AX163" s="229"/>
      <c r="AY163" s="227"/>
      <c r="AZ163" s="228"/>
      <c r="BA163" s="229"/>
      <c r="BB163" s="227"/>
      <c r="BC163" s="228"/>
      <c r="BD163" s="229"/>
    </row>
    <row r="164" spans="1:56">
      <c r="A164" s="131"/>
      <c r="B164" s="145" t="s">
        <v>121</v>
      </c>
      <c r="C164" s="129">
        <v>2496</v>
      </c>
      <c r="D164" s="129">
        <v>2575</v>
      </c>
      <c r="E164" s="168">
        <f t="shared" si="162"/>
        <v>3.1650641025641022</v>
      </c>
      <c r="F164" s="129">
        <v>4875</v>
      </c>
      <c r="G164" s="129">
        <v>4894</v>
      </c>
      <c r="H164" s="148">
        <f t="shared" si="163"/>
        <v>0.38974358974358975</v>
      </c>
      <c r="I164" s="128"/>
      <c r="J164" s="129"/>
      <c r="K164" s="148"/>
      <c r="L164" s="128"/>
      <c r="M164" s="129"/>
      <c r="N164" s="130"/>
      <c r="O164" s="227"/>
      <c r="P164" s="228"/>
      <c r="Q164" s="229"/>
      <c r="R164" s="227"/>
      <c r="S164" s="228"/>
      <c r="T164" s="229"/>
      <c r="U164" s="227"/>
      <c r="V164" s="228"/>
      <c r="W164" s="229"/>
      <c r="X164" s="227"/>
      <c r="Y164" s="228"/>
      <c r="Z164" s="229"/>
      <c r="AA164" s="227"/>
      <c r="AB164" s="228"/>
      <c r="AC164" s="229"/>
      <c r="AD164" s="227"/>
      <c r="AE164" s="228"/>
      <c r="AF164" s="229"/>
      <c r="AG164" s="227"/>
      <c r="AH164" s="228"/>
      <c r="AI164" s="229"/>
      <c r="AJ164" s="227"/>
      <c r="AK164" s="228"/>
      <c r="AL164" s="229"/>
      <c r="AM164" s="227"/>
      <c r="AN164" s="228"/>
      <c r="AO164" s="229"/>
      <c r="AP164" s="227"/>
      <c r="AQ164" s="228"/>
      <c r="AR164" s="229"/>
      <c r="AS164" s="227"/>
      <c r="AT164" s="228"/>
      <c r="AU164" s="229"/>
      <c r="AV164" s="227"/>
      <c r="AW164" s="228"/>
      <c r="AX164" s="229"/>
      <c r="AY164" s="227"/>
      <c r="AZ164" s="228"/>
      <c r="BA164" s="229"/>
      <c r="BB164" s="227"/>
      <c r="BC164" s="228"/>
      <c r="BD164" s="229"/>
    </row>
    <row r="165" spans="1:56">
      <c r="A165" s="131"/>
      <c r="B165" s="145" t="s">
        <v>122</v>
      </c>
      <c r="C165" s="129">
        <v>2520</v>
      </c>
      <c r="D165" s="129">
        <v>2520</v>
      </c>
      <c r="E165" s="168">
        <f t="shared" si="162"/>
        <v>0</v>
      </c>
      <c r="F165" s="129">
        <v>4572</v>
      </c>
      <c r="G165" s="129">
        <v>4722</v>
      </c>
      <c r="H165" s="148">
        <f t="shared" si="163"/>
        <v>3.2808398950131235</v>
      </c>
      <c r="I165" s="128"/>
      <c r="J165" s="129"/>
      <c r="K165" s="148"/>
      <c r="L165" s="128"/>
      <c r="M165" s="129"/>
      <c r="N165" s="130"/>
      <c r="O165" s="227"/>
      <c r="P165" s="228"/>
      <c r="Q165" s="229"/>
      <c r="R165" s="227"/>
      <c r="S165" s="228"/>
      <c r="T165" s="229"/>
      <c r="U165" s="227"/>
      <c r="V165" s="228"/>
      <c r="W165" s="229"/>
      <c r="X165" s="227"/>
      <c r="Y165" s="228"/>
      <c r="Z165" s="229"/>
      <c r="AA165" s="227"/>
      <c r="AB165" s="228"/>
      <c r="AC165" s="229"/>
      <c r="AD165" s="227"/>
      <c r="AE165" s="228"/>
      <c r="AF165" s="229"/>
      <c r="AG165" s="227"/>
      <c r="AH165" s="228"/>
      <c r="AI165" s="229"/>
      <c r="AJ165" s="227"/>
      <c r="AK165" s="228"/>
      <c r="AL165" s="229"/>
      <c r="AM165" s="227"/>
      <c r="AN165" s="228"/>
      <c r="AO165" s="229"/>
      <c r="AP165" s="227"/>
      <c r="AQ165" s="228"/>
      <c r="AR165" s="229"/>
      <c r="AS165" s="227"/>
      <c r="AT165" s="228"/>
      <c r="AU165" s="229"/>
      <c r="AV165" s="227"/>
      <c r="AW165" s="228"/>
      <c r="AX165" s="229"/>
      <c r="AY165" s="227"/>
      <c r="AZ165" s="228"/>
      <c r="BA165" s="229"/>
      <c r="BB165" s="227"/>
      <c r="BC165" s="228"/>
      <c r="BD165" s="229"/>
    </row>
    <row r="166" spans="1:56">
      <c r="A166" s="131"/>
      <c r="B166" s="145" t="s">
        <v>58</v>
      </c>
      <c r="C166" s="129">
        <v>2460</v>
      </c>
      <c r="D166" s="129">
        <v>2610</v>
      </c>
      <c r="E166" s="168">
        <f t="shared" si="162"/>
        <v>6.0975609756097562</v>
      </c>
      <c r="F166" s="129">
        <v>5360</v>
      </c>
      <c r="G166" s="129">
        <v>5510</v>
      </c>
      <c r="H166" s="148">
        <f t="shared" si="163"/>
        <v>2.7985074626865671</v>
      </c>
      <c r="I166" s="128"/>
      <c r="J166" s="129"/>
      <c r="K166" s="148"/>
      <c r="L166" s="128"/>
      <c r="M166" s="129"/>
      <c r="N166" s="130"/>
      <c r="O166" s="227"/>
      <c r="P166" s="228"/>
      <c r="Q166" s="229"/>
      <c r="R166" s="227"/>
      <c r="S166" s="228"/>
      <c r="T166" s="229"/>
      <c r="U166" s="227"/>
      <c r="V166" s="228"/>
      <c r="W166" s="229"/>
      <c r="X166" s="227"/>
      <c r="Y166" s="228"/>
      <c r="Z166" s="229"/>
      <c r="AA166" s="227"/>
      <c r="AB166" s="228"/>
      <c r="AC166" s="229"/>
      <c r="AD166" s="227"/>
      <c r="AE166" s="228"/>
      <c r="AF166" s="229"/>
      <c r="AG166" s="227"/>
      <c r="AH166" s="228"/>
      <c r="AI166" s="229"/>
      <c r="AJ166" s="227"/>
      <c r="AK166" s="228"/>
      <c r="AL166" s="229"/>
      <c r="AM166" s="227"/>
      <c r="AN166" s="228"/>
      <c r="AO166" s="229"/>
      <c r="AP166" s="227"/>
      <c r="AQ166" s="228"/>
      <c r="AR166" s="229"/>
      <c r="AS166" s="227"/>
      <c r="AT166" s="228"/>
      <c r="AU166" s="229"/>
      <c r="AV166" s="227"/>
      <c r="AW166" s="228"/>
      <c r="AX166" s="229"/>
      <c r="AY166" s="227"/>
      <c r="AZ166" s="228"/>
      <c r="BA166" s="229"/>
      <c r="BB166" s="227"/>
      <c r="BC166" s="228"/>
      <c r="BD166" s="229"/>
    </row>
    <row r="167" spans="1:56" s="133" customFormat="1" ht="20.25" customHeight="1">
      <c r="A167" s="132"/>
      <c r="B167" s="196" t="s">
        <v>128</v>
      </c>
      <c r="C167" s="147">
        <v>2500</v>
      </c>
      <c r="D167" s="147">
        <v>2550</v>
      </c>
      <c r="E167" s="169">
        <f t="shared" si="162"/>
        <v>2</v>
      </c>
      <c r="F167" s="147">
        <v>4800</v>
      </c>
      <c r="G167" s="147">
        <v>4838</v>
      </c>
      <c r="H167" s="149">
        <f t="shared" si="163"/>
        <v>0.79166666666666674</v>
      </c>
      <c r="I167" s="189"/>
      <c r="J167" s="147"/>
      <c r="K167" s="149"/>
      <c r="L167" s="189"/>
      <c r="M167" s="147"/>
      <c r="N167" s="144"/>
      <c r="O167" s="230"/>
      <c r="P167" s="231"/>
      <c r="Q167" s="232"/>
      <c r="R167" s="230"/>
      <c r="S167" s="231"/>
      <c r="T167" s="232"/>
      <c r="U167" s="230"/>
      <c r="V167" s="231"/>
      <c r="W167" s="232"/>
      <c r="X167" s="230"/>
      <c r="Y167" s="231"/>
      <c r="Z167" s="232"/>
      <c r="AA167" s="230"/>
      <c r="AB167" s="231"/>
      <c r="AC167" s="232"/>
      <c r="AD167" s="230"/>
      <c r="AE167" s="231"/>
      <c r="AF167" s="232"/>
      <c r="AG167" s="230"/>
      <c r="AH167" s="231"/>
      <c r="AI167" s="232"/>
      <c r="AJ167" s="230"/>
      <c r="AK167" s="231"/>
      <c r="AL167" s="232"/>
      <c r="AM167" s="230"/>
      <c r="AN167" s="231"/>
      <c r="AO167" s="232"/>
      <c r="AP167" s="230"/>
      <c r="AQ167" s="231"/>
      <c r="AR167" s="232"/>
      <c r="AS167" s="230"/>
      <c r="AT167" s="231"/>
      <c r="AU167" s="232"/>
      <c r="AV167" s="230"/>
      <c r="AW167" s="231"/>
      <c r="AX167" s="232"/>
      <c r="AY167" s="230"/>
      <c r="AZ167" s="231"/>
      <c r="BA167" s="232"/>
      <c r="BB167" s="230"/>
      <c r="BC167" s="231"/>
      <c r="BD167" s="232"/>
    </row>
    <row r="168" spans="1:56">
      <c r="A168" s="131"/>
      <c r="B168" s="145" t="s">
        <v>59</v>
      </c>
      <c r="C168" s="129"/>
      <c r="D168" s="129"/>
      <c r="E168" s="168">
        <f t="shared" si="162"/>
        <v>0</v>
      </c>
      <c r="F168" s="129"/>
      <c r="G168" s="129"/>
      <c r="H168" s="148">
        <f t="shared" si="163"/>
        <v>0</v>
      </c>
      <c r="I168" s="128"/>
      <c r="J168" s="129"/>
      <c r="K168" s="148"/>
      <c r="L168" s="128"/>
      <c r="M168" s="129"/>
      <c r="N168" s="130"/>
      <c r="O168" s="227"/>
      <c r="P168" s="228"/>
      <c r="Q168" s="229"/>
      <c r="R168" s="227"/>
      <c r="S168" s="228"/>
      <c r="T168" s="229"/>
      <c r="U168" s="227"/>
      <c r="V168" s="228"/>
      <c r="W168" s="229"/>
      <c r="X168" s="227"/>
      <c r="Y168" s="228"/>
      <c r="Z168" s="229"/>
      <c r="AA168" s="227"/>
      <c r="AB168" s="228"/>
      <c r="AC168" s="229"/>
      <c r="AD168" s="227"/>
      <c r="AE168" s="228"/>
      <c r="AF168" s="229"/>
      <c r="AG168" s="227"/>
      <c r="AH168" s="228"/>
      <c r="AI168" s="229"/>
      <c r="AJ168" s="227"/>
      <c r="AK168" s="228"/>
      <c r="AL168" s="229"/>
      <c r="AM168" s="227"/>
      <c r="AN168" s="228"/>
      <c r="AO168" s="229"/>
      <c r="AP168" s="227"/>
      <c r="AQ168" s="228"/>
      <c r="AR168" s="229"/>
      <c r="AS168" s="227"/>
      <c r="AT168" s="228"/>
      <c r="AU168" s="229"/>
      <c r="AV168" s="227"/>
      <c r="AW168" s="228"/>
      <c r="AX168" s="229"/>
      <c r="AY168" s="227"/>
      <c r="AZ168" s="228"/>
      <c r="BA168" s="229"/>
      <c r="BB168" s="227"/>
      <c r="BC168" s="228"/>
      <c r="BD168" s="229"/>
    </row>
    <row r="169" spans="1:56">
      <c r="A169" s="131"/>
      <c r="B169" s="145" t="s">
        <v>111</v>
      </c>
      <c r="C169" s="129"/>
      <c r="D169" s="129"/>
      <c r="E169" s="168">
        <f t="shared" si="162"/>
        <v>0</v>
      </c>
      <c r="F169" s="129"/>
      <c r="G169" s="129"/>
      <c r="H169" s="148">
        <f t="shared" si="163"/>
        <v>0</v>
      </c>
      <c r="I169" s="128"/>
      <c r="J169" s="129"/>
      <c r="K169" s="148"/>
      <c r="L169" s="128"/>
      <c r="M169" s="129"/>
      <c r="N169" s="130"/>
      <c r="O169" s="227"/>
      <c r="P169" s="228"/>
      <c r="Q169" s="229"/>
      <c r="R169" s="227"/>
      <c r="S169" s="228"/>
      <c r="T169" s="229"/>
      <c r="U169" s="227"/>
      <c r="V169" s="228"/>
      <c r="W169" s="229"/>
      <c r="X169" s="227"/>
      <c r="Y169" s="228"/>
      <c r="Z169" s="229"/>
      <c r="AA169" s="227"/>
      <c r="AB169" s="228"/>
      <c r="AC169" s="229"/>
      <c r="AD169" s="227"/>
      <c r="AE169" s="228"/>
      <c r="AF169" s="229"/>
      <c r="AG169" s="227"/>
      <c r="AH169" s="228"/>
      <c r="AI169" s="229"/>
      <c r="AJ169" s="227"/>
      <c r="AK169" s="228"/>
      <c r="AL169" s="229"/>
      <c r="AM169" s="227"/>
      <c r="AN169" s="228"/>
      <c r="AO169" s="229"/>
      <c r="AP169" s="227"/>
      <c r="AQ169" s="228"/>
      <c r="AR169" s="229"/>
      <c r="AS169" s="227"/>
      <c r="AT169" s="228"/>
      <c r="AU169" s="229"/>
      <c r="AV169" s="227"/>
      <c r="AW169" s="228"/>
      <c r="AX169" s="229"/>
      <c r="AY169" s="227"/>
      <c r="AZ169" s="228"/>
      <c r="BA169" s="229"/>
      <c r="BB169" s="227"/>
      <c r="BC169" s="228"/>
      <c r="BD169" s="229"/>
    </row>
    <row r="170" spans="1:56">
      <c r="A170" s="131"/>
      <c r="B170" s="145" t="s">
        <v>112</v>
      </c>
      <c r="C170" s="129"/>
      <c r="D170" s="129"/>
      <c r="E170" s="168"/>
      <c r="F170" s="129"/>
      <c r="G170" s="129"/>
      <c r="H170" s="148">
        <f t="shared" si="163"/>
        <v>0</v>
      </c>
      <c r="I170" s="128"/>
      <c r="J170" s="129"/>
      <c r="K170" s="148"/>
      <c r="L170" s="128"/>
      <c r="M170" s="129"/>
      <c r="N170" s="130"/>
      <c r="O170" s="227"/>
      <c r="P170" s="228"/>
      <c r="Q170" s="229"/>
      <c r="R170" s="227"/>
      <c r="S170" s="228"/>
      <c r="T170" s="229"/>
      <c r="U170" s="227"/>
      <c r="V170" s="228"/>
      <c r="W170" s="229"/>
      <c r="X170" s="227"/>
      <c r="Y170" s="228"/>
      <c r="Z170" s="229"/>
      <c r="AA170" s="227"/>
      <c r="AB170" s="228"/>
      <c r="AC170" s="229"/>
      <c r="AD170" s="227"/>
      <c r="AE170" s="228"/>
      <c r="AF170" s="229"/>
      <c r="AG170" s="227"/>
      <c r="AH170" s="228"/>
      <c r="AI170" s="229"/>
      <c r="AJ170" s="227"/>
      <c r="AK170" s="228"/>
      <c r="AL170" s="229"/>
      <c r="AM170" s="227"/>
      <c r="AN170" s="228"/>
      <c r="AO170" s="229"/>
      <c r="AP170" s="227"/>
      <c r="AQ170" s="228"/>
      <c r="AR170" s="229"/>
      <c r="AS170" s="227"/>
      <c r="AT170" s="228"/>
      <c r="AU170" s="229"/>
      <c r="AV170" s="227"/>
      <c r="AW170" s="228"/>
      <c r="AX170" s="229"/>
      <c r="AY170" s="227"/>
      <c r="AZ170" s="228"/>
      <c r="BA170" s="229"/>
      <c r="BB170" s="227"/>
      <c r="BC170" s="228"/>
      <c r="BD170" s="229"/>
    </row>
    <row r="171" spans="1:56" s="133" customFormat="1" ht="21.75" customHeight="1">
      <c r="A171" s="132"/>
      <c r="B171" s="196" t="s">
        <v>109</v>
      </c>
      <c r="C171" s="147"/>
      <c r="D171" s="147"/>
      <c r="E171" s="169">
        <f>IF(C171&gt;0,(((D171-C171)/C171)*100),0)</f>
        <v>0</v>
      </c>
      <c r="F171" s="147"/>
      <c r="G171" s="147"/>
      <c r="H171" s="149">
        <f t="shared" si="163"/>
        <v>0</v>
      </c>
      <c r="I171" s="189"/>
      <c r="J171" s="147"/>
      <c r="K171" s="149"/>
      <c r="L171" s="189"/>
      <c r="M171" s="147"/>
      <c r="N171" s="144"/>
      <c r="O171" s="230"/>
      <c r="P171" s="231"/>
      <c r="Q171" s="232"/>
      <c r="R171" s="230"/>
      <c r="S171" s="231"/>
      <c r="T171" s="232"/>
      <c r="U171" s="230"/>
      <c r="V171" s="231"/>
      <c r="W171" s="232"/>
      <c r="X171" s="230"/>
      <c r="Y171" s="231"/>
      <c r="Z171" s="232"/>
      <c r="AA171" s="230"/>
      <c r="AB171" s="231"/>
      <c r="AC171" s="232"/>
      <c r="AD171" s="230"/>
      <c r="AE171" s="231"/>
      <c r="AF171" s="232"/>
      <c r="AG171" s="230"/>
      <c r="AH171" s="231"/>
      <c r="AI171" s="232"/>
      <c r="AJ171" s="230"/>
      <c r="AK171" s="231"/>
      <c r="AL171" s="232"/>
      <c r="AM171" s="230"/>
      <c r="AN171" s="231"/>
      <c r="AO171" s="232"/>
      <c r="AP171" s="230"/>
      <c r="AQ171" s="231"/>
      <c r="AR171" s="232"/>
      <c r="AS171" s="230"/>
      <c r="AT171" s="231"/>
      <c r="AU171" s="232"/>
      <c r="AV171" s="230"/>
      <c r="AW171" s="231"/>
      <c r="AX171" s="232"/>
      <c r="AY171" s="230"/>
      <c r="AZ171" s="231"/>
      <c r="BA171" s="232"/>
      <c r="BB171" s="230"/>
      <c r="BC171" s="231"/>
      <c r="BD171" s="232"/>
    </row>
    <row r="172" spans="1:56">
      <c r="A172" s="134"/>
      <c r="B172" s="197" t="s">
        <v>60</v>
      </c>
      <c r="C172" s="191"/>
      <c r="D172" s="135"/>
      <c r="E172" s="170"/>
      <c r="F172" s="191"/>
      <c r="G172" s="135"/>
      <c r="H172" s="187"/>
      <c r="I172" s="190"/>
      <c r="J172" s="135"/>
      <c r="K172" s="187"/>
      <c r="L172" s="190"/>
      <c r="M172" s="135"/>
      <c r="N172" s="187"/>
      <c r="O172" s="190">
        <v>14788</v>
      </c>
      <c r="P172" s="135">
        <v>15146</v>
      </c>
      <c r="Q172" s="136">
        <f t="shared" ref="Q172" si="166">IF(O172&gt;0,(((P172-O172)/O172)*100),0)</f>
        <v>2.420881796050852</v>
      </c>
      <c r="R172" s="190">
        <v>31787</v>
      </c>
      <c r="S172" s="135">
        <v>32484</v>
      </c>
      <c r="T172" s="136">
        <f t="shared" ref="T172" si="167">IF(R172&gt;0,(((S172-R172)/R172)*100),0)</f>
        <v>2.1927202944599995</v>
      </c>
      <c r="U172" s="190">
        <v>24349</v>
      </c>
      <c r="V172" s="135">
        <v>25649</v>
      </c>
      <c r="W172" s="136">
        <f t="shared" ref="W172" si="168">IF(U172&gt;0,(((V172-U172)/U172)*100),0)</f>
        <v>5.3390282968499738</v>
      </c>
      <c r="X172" s="190">
        <v>55137</v>
      </c>
      <c r="Y172" s="135">
        <v>58114</v>
      </c>
      <c r="Z172" s="136">
        <f t="shared" ref="Z172" si="169">IF(X172&gt;0,(((Y172-X172)/X172)*100),0)</f>
        <v>5.3992781616700221</v>
      </c>
      <c r="AA172" s="190">
        <v>24310</v>
      </c>
      <c r="AB172" s="135">
        <v>25525</v>
      </c>
      <c r="AC172" s="136">
        <f t="shared" ref="AC172" si="170">IF(AA172&gt;0,(((AB172-AA172)/AA172)*100),0)</f>
        <v>4.9979432332373506</v>
      </c>
      <c r="AD172" s="190">
        <v>56643</v>
      </c>
      <c r="AE172" s="135">
        <v>59475</v>
      </c>
      <c r="AF172" s="136">
        <f t="shared" ref="AF172" si="171">IF(AD172&gt;0,(((AE172-AD172)/AD172)*100),0)</f>
        <v>4.9997351835178216</v>
      </c>
      <c r="AG172" s="190">
        <v>19973</v>
      </c>
      <c r="AH172" s="135">
        <v>21573</v>
      </c>
      <c r="AI172" s="136">
        <f t="shared" ref="AI172" si="172">IF(AG172&gt;0,(((AH172-AG172)/AG172)*100),0)</f>
        <v>8.0108145997096081</v>
      </c>
      <c r="AJ172" s="190">
        <v>43350</v>
      </c>
      <c r="AK172" s="135">
        <v>46821</v>
      </c>
      <c r="AL172" s="136">
        <f t="shared" ref="AL172" si="173">IF(AJ172&gt;0,(((AK172-AJ172)/AJ172)*100),0)</f>
        <v>8.0069204152249132</v>
      </c>
      <c r="AM172" s="190"/>
      <c r="AN172" s="135"/>
      <c r="AO172" s="136">
        <f t="shared" ref="AO172" si="174">IF(AM172&gt;0,(((AN172-AM172)/AM172)*100),0)</f>
        <v>0</v>
      </c>
      <c r="AP172" s="190"/>
      <c r="AQ172" s="135"/>
      <c r="AR172" s="136">
        <f t="shared" ref="AR172" si="175">IF(AP172&gt;0,(((AQ172-AP172)/AP172)*100),0)</f>
        <v>0</v>
      </c>
      <c r="AS172" s="190"/>
      <c r="AT172" s="135"/>
      <c r="AU172" s="136">
        <f t="shared" ref="AU172" si="176">IF(AS172&gt;0,(((AT172-AS172)/AS172)*100),0)</f>
        <v>0</v>
      </c>
      <c r="AV172" s="190"/>
      <c r="AW172" s="135"/>
      <c r="AX172" s="136">
        <f t="shared" ref="AX172" si="177">IF(AV172&gt;0,(((AW172-AV172)/AV172)*100),0)</f>
        <v>0</v>
      </c>
      <c r="AY172" s="190">
        <v>19477</v>
      </c>
      <c r="AZ172" s="135">
        <v>20209</v>
      </c>
      <c r="BA172" s="136">
        <f t="shared" ref="BA172" si="178">IF(AY172&gt;0,(((AZ172-AY172)/AY172)*100),0)</f>
        <v>3.7582789957385634</v>
      </c>
      <c r="BB172" s="190">
        <v>44677</v>
      </c>
      <c r="BC172" s="135">
        <v>45409</v>
      </c>
      <c r="BD172" s="136">
        <f t="shared" ref="BD172" si="179">IF(BB172&gt;0,(((BC172-BB172)/BB172)*100),0)</f>
        <v>1.6384269310831077</v>
      </c>
    </row>
    <row r="173" spans="1:56">
      <c r="A173" s="127" t="s">
        <v>138</v>
      </c>
      <c r="B173" s="145" t="s">
        <v>114</v>
      </c>
      <c r="C173" s="129">
        <v>7375</v>
      </c>
      <c r="D173" s="129">
        <v>7663</v>
      </c>
      <c r="E173" s="168">
        <f t="shared" ref="E173:E186" si="180">IF(C173&gt;0,(((D173-C173)/C173)*100),0)</f>
        <v>3.9050847457627116</v>
      </c>
      <c r="F173" s="129">
        <v>22433.5</v>
      </c>
      <c r="G173" s="129">
        <v>23269.5</v>
      </c>
      <c r="H173" s="148">
        <f t="shared" ref="H173:H188" si="181">IF(F173&gt;0,(((G173-F173)/F173)*100),0)</f>
        <v>3.7265696391557266</v>
      </c>
      <c r="I173" s="128">
        <v>8527.5</v>
      </c>
      <c r="J173" s="129">
        <v>8856.5</v>
      </c>
      <c r="K173" s="148">
        <f t="shared" ref="K173:K179" si="182">IF(I173&gt;0,(((J173-I173)/I173)*100),0)</f>
        <v>3.8581061272354145</v>
      </c>
      <c r="L173" s="128">
        <v>22096</v>
      </c>
      <c r="M173" s="129">
        <v>22630.5</v>
      </c>
      <c r="N173" s="130">
        <f t="shared" ref="N173:N179" si="183">IF(L173&gt;0,(((M173-L173)/L173)*100),0)</f>
        <v>2.4189898624185373</v>
      </c>
      <c r="O173" s="227"/>
      <c r="P173" s="228"/>
      <c r="Q173" s="229"/>
      <c r="R173" s="227"/>
      <c r="S173" s="228"/>
      <c r="T173" s="229"/>
      <c r="U173" s="227"/>
      <c r="V173" s="228"/>
      <c r="W173" s="229"/>
      <c r="X173" s="227"/>
      <c r="Y173" s="228"/>
      <c r="Z173" s="229"/>
      <c r="AA173" s="227"/>
      <c r="AB173" s="228"/>
      <c r="AC173" s="229"/>
      <c r="AD173" s="227"/>
      <c r="AE173" s="228"/>
      <c r="AF173" s="229"/>
      <c r="AG173" s="227"/>
      <c r="AH173" s="228"/>
      <c r="AI173" s="229"/>
      <c r="AJ173" s="227"/>
      <c r="AK173" s="228"/>
      <c r="AL173" s="229"/>
      <c r="AM173" s="227"/>
      <c r="AN173" s="228"/>
      <c r="AO173" s="229"/>
      <c r="AP173" s="227"/>
      <c r="AQ173" s="228"/>
      <c r="AR173" s="229"/>
      <c r="AS173" s="227"/>
      <c r="AT173" s="228"/>
      <c r="AU173" s="229"/>
      <c r="AV173" s="227"/>
      <c r="AW173" s="228"/>
      <c r="AX173" s="229"/>
      <c r="AY173" s="227"/>
      <c r="AZ173" s="228"/>
      <c r="BA173" s="229"/>
      <c r="BB173" s="227"/>
      <c r="BC173" s="228"/>
      <c r="BD173" s="229"/>
    </row>
    <row r="174" spans="1:56">
      <c r="A174" s="131"/>
      <c r="B174" s="145" t="s">
        <v>115</v>
      </c>
      <c r="C174" s="129">
        <v>6143</v>
      </c>
      <c r="D174" s="129">
        <v>6580</v>
      </c>
      <c r="E174" s="168">
        <f t="shared" si="180"/>
        <v>7.1137880514406646</v>
      </c>
      <c r="F174" s="129">
        <v>21340</v>
      </c>
      <c r="G174" s="129">
        <v>22154</v>
      </c>
      <c r="H174" s="148">
        <f t="shared" si="181"/>
        <v>3.8144329896907219</v>
      </c>
      <c r="I174" s="128">
        <v>6407</v>
      </c>
      <c r="J174" s="129">
        <v>6857</v>
      </c>
      <c r="K174" s="148">
        <f t="shared" si="182"/>
        <v>7.0235679725300457</v>
      </c>
      <c r="L174" s="128">
        <v>18724</v>
      </c>
      <c r="M174" s="129">
        <v>19459</v>
      </c>
      <c r="N174" s="130">
        <f t="shared" si="183"/>
        <v>3.9254432813501392</v>
      </c>
      <c r="O174" s="227"/>
      <c r="P174" s="228"/>
      <c r="Q174" s="229"/>
      <c r="R174" s="227"/>
      <c r="S174" s="228"/>
      <c r="T174" s="229"/>
      <c r="U174" s="227"/>
      <c r="V174" s="228"/>
      <c r="W174" s="229"/>
      <c r="X174" s="227"/>
      <c r="Y174" s="228"/>
      <c r="Z174" s="229"/>
      <c r="AA174" s="227"/>
      <c r="AB174" s="228"/>
      <c r="AC174" s="229"/>
      <c r="AD174" s="227"/>
      <c r="AE174" s="228"/>
      <c r="AF174" s="229"/>
      <c r="AG174" s="227"/>
      <c r="AH174" s="228"/>
      <c r="AI174" s="229"/>
      <c r="AJ174" s="227"/>
      <c r="AK174" s="228"/>
      <c r="AL174" s="229"/>
      <c r="AM174" s="227"/>
      <c r="AN174" s="228"/>
      <c r="AO174" s="229"/>
      <c r="AP174" s="227"/>
      <c r="AQ174" s="228"/>
      <c r="AR174" s="229"/>
      <c r="AS174" s="227"/>
      <c r="AT174" s="228"/>
      <c r="AU174" s="229"/>
      <c r="AV174" s="227"/>
      <c r="AW174" s="228"/>
      <c r="AX174" s="229"/>
      <c r="AY174" s="227"/>
      <c r="AZ174" s="228"/>
      <c r="BA174" s="229"/>
      <c r="BB174" s="227"/>
      <c r="BC174" s="228"/>
      <c r="BD174" s="229"/>
    </row>
    <row r="175" spans="1:56">
      <c r="A175" s="131"/>
      <c r="B175" s="145" t="s">
        <v>116</v>
      </c>
      <c r="C175" s="129">
        <v>6305</v>
      </c>
      <c r="D175" s="129">
        <v>6623</v>
      </c>
      <c r="E175" s="168">
        <f t="shared" si="180"/>
        <v>5.043616177636796</v>
      </c>
      <c r="F175" s="129">
        <v>18402</v>
      </c>
      <c r="G175" s="129">
        <v>18732</v>
      </c>
      <c r="H175" s="148">
        <f t="shared" si="181"/>
        <v>1.7932833387675251</v>
      </c>
      <c r="I175" s="128">
        <v>6717</v>
      </c>
      <c r="J175" s="129">
        <v>7047</v>
      </c>
      <c r="K175" s="148">
        <f t="shared" si="182"/>
        <v>4.9129075480125062</v>
      </c>
      <c r="L175" s="128">
        <v>18464</v>
      </c>
      <c r="M175" s="129">
        <v>18923</v>
      </c>
      <c r="N175" s="130">
        <f t="shared" si="183"/>
        <v>2.4859185441941074</v>
      </c>
      <c r="O175" s="227"/>
      <c r="P175" s="228"/>
      <c r="Q175" s="229"/>
      <c r="R175" s="227"/>
      <c r="S175" s="228"/>
      <c r="T175" s="229"/>
      <c r="U175" s="227"/>
      <c r="V175" s="228"/>
      <c r="W175" s="229"/>
      <c r="X175" s="227"/>
      <c r="Y175" s="228"/>
      <c r="Z175" s="229"/>
      <c r="AA175" s="227"/>
      <c r="AB175" s="228"/>
      <c r="AC175" s="229"/>
      <c r="AD175" s="227"/>
      <c r="AE175" s="228"/>
      <c r="AF175" s="229"/>
      <c r="AG175" s="227"/>
      <c r="AH175" s="228"/>
      <c r="AI175" s="229"/>
      <c r="AJ175" s="227"/>
      <c r="AK175" s="228"/>
      <c r="AL175" s="229"/>
      <c r="AM175" s="227"/>
      <c r="AN175" s="228"/>
      <c r="AO175" s="229"/>
      <c r="AP175" s="227"/>
      <c r="AQ175" s="228"/>
      <c r="AR175" s="229"/>
      <c r="AS175" s="227"/>
      <c r="AT175" s="228"/>
      <c r="AU175" s="229"/>
      <c r="AV175" s="227"/>
      <c r="AW175" s="228"/>
      <c r="AX175" s="229"/>
      <c r="AY175" s="227"/>
      <c r="AZ175" s="228"/>
      <c r="BA175" s="229"/>
      <c r="BB175" s="227"/>
      <c r="BC175" s="228"/>
      <c r="BD175" s="229"/>
    </row>
    <row r="176" spans="1:56">
      <c r="A176" s="131"/>
      <c r="B176" s="145" t="s">
        <v>117</v>
      </c>
      <c r="C176" s="129">
        <v>4655</v>
      </c>
      <c r="D176" s="129">
        <v>4885</v>
      </c>
      <c r="E176" s="168">
        <f t="shared" si="180"/>
        <v>4.9409237379162185</v>
      </c>
      <c r="F176" s="129">
        <v>16263</v>
      </c>
      <c r="G176" s="129">
        <v>16493</v>
      </c>
      <c r="H176" s="148">
        <f t="shared" si="181"/>
        <v>1.4142532128143639</v>
      </c>
      <c r="I176" s="128">
        <v>5103</v>
      </c>
      <c r="J176" s="129">
        <v>5333</v>
      </c>
      <c r="K176" s="148">
        <f t="shared" si="182"/>
        <v>4.5071526553008034</v>
      </c>
      <c r="L176" s="128">
        <v>15951</v>
      </c>
      <c r="M176" s="129">
        <v>16181</v>
      </c>
      <c r="N176" s="130">
        <f t="shared" si="183"/>
        <v>1.4419158673437402</v>
      </c>
      <c r="O176" s="227"/>
      <c r="P176" s="228"/>
      <c r="Q176" s="229"/>
      <c r="R176" s="227"/>
      <c r="S176" s="228"/>
      <c r="T176" s="229"/>
      <c r="U176" s="227"/>
      <c r="V176" s="228"/>
      <c r="W176" s="229"/>
      <c r="X176" s="227"/>
      <c r="Y176" s="228"/>
      <c r="Z176" s="229"/>
      <c r="AA176" s="227"/>
      <c r="AB176" s="228"/>
      <c r="AC176" s="229"/>
      <c r="AD176" s="227"/>
      <c r="AE176" s="228"/>
      <c r="AF176" s="229"/>
      <c r="AG176" s="227"/>
      <c r="AH176" s="228"/>
      <c r="AI176" s="229"/>
      <c r="AJ176" s="227"/>
      <c r="AK176" s="228"/>
      <c r="AL176" s="229"/>
      <c r="AM176" s="227"/>
      <c r="AN176" s="228"/>
      <c r="AO176" s="229"/>
      <c r="AP176" s="227"/>
      <c r="AQ176" s="228"/>
      <c r="AR176" s="229"/>
      <c r="AS176" s="227"/>
      <c r="AT176" s="228"/>
      <c r="AU176" s="229"/>
      <c r="AV176" s="227"/>
      <c r="AW176" s="228"/>
      <c r="AX176" s="229"/>
      <c r="AY176" s="227"/>
      <c r="AZ176" s="228"/>
      <c r="BA176" s="229"/>
      <c r="BB176" s="227"/>
      <c r="BC176" s="228"/>
      <c r="BD176" s="229"/>
    </row>
    <row r="177" spans="1:56">
      <c r="A177" s="131"/>
      <c r="B177" s="145" t="s">
        <v>118</v>
      </c>
      <c r="C177" s="129">
        <v>5435</v>
      </c>
      <c r="D177" s="129">
        <v>5635.5</v>
      </c>
      <c r="E177" s="168">
        <f t="shared" si="180"/>
        <v>3.6890524379024838</v>
      </c>
      <c r="F177" s="129">
        <v>15176</v>
      </c>
      <c r="G177" s="129">
        <v>15767.5</v>
      </c>
      <c r="H177" s="148">
        <f t="shared" si="181"/>
        <v>3.8976014760147599</v>
      </c>
      <c r="I177" s="128">
        <v>5773</v>
      </c>
      <c r="J177" s="129">
        <v>5947</v>
      </c>
      <c r="K177" s="148">
        <f t="shared" si="182"/>
        <v>3.0140308331889831</v>
      </c>
      <c r="L177" s="128">
        <v>14916</v>
      </c>
      <c r="M177" s="129">
        <v>15621</v>
      </c>
      <c r="N177" s="130">
        <f t="shared" si="183"/>
        <v>4.7264682220434429</v>
      </c>
      <c r="O177" s="227"/>
      <c r="P177" s="228"/>
      <c r="Q177" s="229"/>
      <c r="R177" s="227"/>
      <c r="S177" s="228"/>
      <c r="T177" s="229"/>
      <c r="U177" s="227"/>
      <c r="V177" s="228"/>
      <c r="W177" s="229"/>
      <c r="X177" s="227"/>
      <c r="Y177" s="228"/>
      <c r="Z177" s="229"/>
      <c r="AA177" s="227"/>
      <c r="AB177" s="228"/>
      <c r="AC177" s="229"/>
      <c r="AD177" s="227"/>
      <c r="AE177" s="228"/>
      <c r="AF177" s="229"/>
      <c r="AG177" s="227"/>
      <c r="AH177" s="228"/>
      <c r="AI177" s="229"/>
      <c r="AJ177" s="227"/>
      <c r="AK177" s="228"/>
      <c r="AL177" s="229"/>
      <c r="AM177" s="227"/>
      <c r="AN177" s="228"/>
      <c r="AO177" s="229"/>
      <c r="AP177" s="227"/>
      <c r="AQ177" s="228"/>
      <c r="AR177" s="229"/>
      <c r="AS177" s="227"/>
      <c r="AT177" s="228"/>
      <c r="AU177" s="229"/>
      <c r="AV177" s="227"/>
      <c r="AW177" s="228"/>
      <c r="AX177" s="229"/>
      <c r="AY177" s="227"/>
      <c r="AZ177" s="228"/>
      <c r="BA177" s="229"/>
      <c r="BB177" s="227"/>
      <c r="BC177" s="228"/>
      <c r="BD177" s="229"/>
    </row>
    <row r="178" spans="1:56">
      <c r="A178" s="131"/>
      <c r="B178" s="145" t="s">
        <v>119</v>
      </c>
      <c r="C178" s="129">
        <v>5445</v>
      </c>
      <c r="D178" s="129">
        <v>5631</v>
      </c>
      <c r="E178" s="168">
        <f t="shared" si="180"/>
        <v>3.4159779614325072</v>
      </c>
      <c r="F178" s="129">
        <v>18718</v>
      </c>
      <c r="G178" s="129">
        <v>19614.5</v>
      </c>
      <c r="H178" s="148">
        <f t="shared" si="181"/>
        <v>4.7895074260070523</v>
      </c>
      <c r="I178" s="128">
        <v>5940.5</v>
      </c>
      <c r="J178" s="129">
        <v>6198.5</v>
      </c>
      <c r="K178" s="148">
        <f t="shared" si="182"/>
        <v>4.3430687652554498</v>
      </c>
      <c r="L178" s="128">
        <v>19121</v>
      </c>
      <c r="M178" s="129">
        <v>20038</v>
      </c>
      <c r="N178" s="130">
        <f t="shared" si="183"/>
        <v>4.7957742795878877</v>
      </c>
      <c r="O178" s="227"/>
      <c r="P178" s="228"/>
      <c r="Q178" s="229"/>
      <c r="R178" s="227"/>
      <c r="S178" s="228"/>
      <c r="T178" s="229"/>
      <c r="U178" s="227"/>
      <c r="V178" s="228"/>
      <c r="W178" s="229"/>
      <c r="X178" s="227"/>
      <c r="Y178" s="228"/>
      <c r="Z178" s="229"/>
      <c r="AA178" s="227"/>
      <c r="AB178" s="228"/>
      <c r="AC178" s="229"/>
      <c r="AD178" s="227"/>
      <c r="AE178" s="228"/>
      <c r="AF178" s="229"/>
      <c r="AG178" s="227"/>
      <c r="AH178" s="228"/>
      <c r="AI178" s="229"/>
      <c r="AJ178" s="227"/>
      <c r="AK178" s="228"/>
      <c r="AL178" s="229"/>
      <c r="AM178" s="227"/>
      <c r="AN178" s="228"/>
      <c r="AO178" s="229"/>
      <c r="AP178" s="227"/>
      <c r="AQ178" s="228"/>
      <c r="AR178" s="229"/>
      <c r="AS178" s="227"/>
      <c r="AT178" s="228"/>
      <c r="AU178" s="229"/>
      <c r="AV178" s="227"/>
      <c r="AW178" s="228"/>
      <c r="AX178" s="229"/>
      <c r="AY178" s="227"/>
      <c r="AZ178" s="228"/>
      <c r="BA178" s="229"/>
      <c r="BB178" s="227"/>
      <c r="BC178" s="228"/>
      <c r="BD178" s="229"/>
    </row>
    <row r="179" spans="1:56" s="133" customFormat="1" ht="19.5" customHeight="1">
      <c r="A179" s="132"/>
      <c r="B179" s="195" t="s">
        <v>79</v>
      </c>
      <c r="C179" s="147">
        <v>6277</v>
      </c>
      <c r="D179" s="147">
        <v>6580</v>
      </c>
      <c r="E179" s="169">
        <f t="shared" si="180"/>
        <v>4.8271467261430621</v>
      </c>
      <c r="F179" s="147">
        <v>19448</v>
      </c>
      <c r="G179" s="147">
        <v>19703</v>
      </c>
      <c r="H179" s="149">
        <f t="shared" si="181"/>
        <v>1.3111888111888113</v>
      </c>
      <c r="I179" s="189">
        <v>6717</v>
      </c>
      <c r="J179" s="147">
        <v>7032</v>
      </c>
      <c r="K179" s="149">
        <f t="shared" si="182"/>
        <v>4.6895935685573917</v>
      </c>
      <c r="L179" s="189">
        <v>18724</v>
      </c>
      <c r="M179" s="147">
        <v>19452</v>
      </c>
      <c r="N179" s="144">
        <f t="shared" si="183"/>
        <v>3.8880581072420419</v>
      </c>
      <c r="O179" s="230"/>
      <c r="P179" s="231"/>
      <c r="Q179" s="232"/>
      <c r="R179" s="230"/>
      <c r="S179" s="231"/>
      <c r="T179" s="232"/>
      <c r="U179" s="230"/>
      <c r="V179" s="231"/>
      <c r="W179" s="232"/>
      <c r="X179" s="230"/>
      <c r="Y179" s="231"/>
      <c r="Z179" s="232"/>
      <c r="AA179" s="230"/>
      <c r="AB179" s="231"/>
      <c r="AC179" s="232"/>
      <c r="AD179" s="230"/>
      <c r="AE179" s="231"/>
      <c r="AF179" s="232"/>
      <c r="AG179" s="230"/>
      <c r="AH179" s="231"/>
      <c r="AI179" s="232"/>
      <c r="AJ179" s="230"/>
      <c r="AK179" s="231"/>
      <c r="AL179" s="232"/>
      <c r="AM179" s="230"/>
      <c r="AN179" s="231"/>
      <c r="AO179" s="232"/>
      <c r="AP179" s="230"/>
      <c r="AQ179" s="231"/>
      <c r="AR179" s="232"/>
      <c r="AS179" s="230"/>
      <c r="AT179" s="231"/>
      <c r="AU179" s="232"/>
      <c r="AV179" s="230"/>
      <c r="AW179" s="231"/>
      <c r="AX179" s="232"/>
      <c r="AY179" s="230"/>
      <c r="AZ179" s="231"/>
      <c r="BA179" s="232"/>
      <c r="BB179" s="230"/>
      <c r="BC179" s="231"/>
      <c r="BD179" s="232"/>
    </row>
    <row r="180" spans="1:56">
      <c r="A180" s="131"/>
      <c r="B180" s="145" t="s">
        <v>120</v>
      </c>
      <c r="C180" s="129"/>
      <c r="D180" s="129"/>
      <c r="E180" s="168">
        <f t="shared" si="180"/>
        <v>0</v>
      </c>
      <c r="F180" s="129"/>
      <c r="G180" s="129"/>
      <c r="H180" s="148">
        <f t="shared" si="181"/>
        <v>0</v>
      </c>
      <c r="I180" s="128"/>
      <c r="J180" s="129"/>
      <c r="K180" s="148"/>
      <c r="L180" s="128"/>
      <c r="M180" s="129"/>
      <c r="N180" s="130"/>
      <c r="O180" s="227"/>
      <c r="P180" s="228"/>
      <c r="Q180" s="229"/>
      <c r="R180" s="227"/>
      <c r="S180" s="228"/>
      <c r="T180" s="229"/>
      <c r="U180" s="227"/>
      <c r="V180" s="228"/>
      <c r="W180" s="229"/>
      <c r="X180" s="227"/>
      <c r="Y180" s="228"/>
      <c r="Z180" s="229"/>
      <c r="AA180" s="227"/>
      <c r="AB180" s="228"/>
      <c r="AC180" s="229"/>
      <c r="AD180" s="227"/>
      <c r="AE180" s="228"/>
      <c r="AF180" s="229"/>
      <c r="AG180" s="227"/>
      <c r="AH180" s="228"/>
      <c r="AI180" s="229"/>
      <c r="AJ180" s="227"/>
      <c r="AK180" s="228"/>
      <c r="AL180" s="229"/>
      <c r="AM180" s="227"/>
      <c r="AN180" s="228"/>
      <c r="AO180" s="229"/>
      <c r="AP180" s="227"/>
      <c r="AQ180" s="228"/>
      <c r="AR180" s="229"/>
      <c r="AS180" s="227"/>
      <c r="AT180" s="228"/>
      <c r="AU180" s="229"/>
      <c r="AV180" s="227"/>
      <c r="AW180" s="228"/>
      <c r="AX180" s="229"/>
      <c r="AY180" s="227"/>
      <c r="AZ180" s="228"/>
      <c r="BA180" s="229"/>
      <c r="BB180" s="227"/>
      <c r="BC180" s="228"/>
      <c r="BD180" s="229"/>
    </row>
    <row r="181" spans="1:56">
      <c r="A181" s="131"/>
      <c r="B181" s="145" t="s">
        <v>121</v>
      </c>
      <c r="C181" s="129">
        <v>2394</v>
      </c>
      <c r="D181" s="129">
        <v>2419</v>
      </c>
      <c r="E181" s="168">
        <f t="shared" si="180"/>
        <v>1.0442773600668338</v>
      </c>
      <c r="F181" s="129">
        <v>8538</v>
      </c>
      <c r="G181" s="129">
        <v>8563</v>
      </c>
      <c r="H181" s="148">
        <f t="shared" si="181"/>
        <v>0.2928086202857812</v>
      </c>
      <c r="I181" s="128"/>
      <c r="J181" s="129"/>
      <c r="K181" s="148"/>
      <c r="L181" s="128"/>
      <c r="M181" s="129"/>
      <c r="N181" s="130"/>
      <c r="O181" s="227"/>
      <c r="P181" s="228"/>
      <c r="Q181" s="229"/>
      <c r="R181" s="227"/>
      <c r="S181" s="228"/>
      <c r="T181" s="229"/>
      <c r="U181" s="227"/>
      <c r="V181" s="228"/>
      <c r="W181" s="229"/>
      <c r="X181" s="227"/>
      <c r="Y181" s="228"/>
      <c r="Z181" s="229"/>
      <c r="AA181" s="227"/>
      <c r="AB181" s="228"/>
      <c r="AC181" s="229"/>
      <c r="AD181" s="227"/>
      <c r="AE181" s="228"/>
      <c r="AF181" s="229"/>
      <c r="AG181" s="227"/>
      <c r="AH181" s="228"/>
      <c r="AI181" s="229"/>
      <c r="AJ181" s="227"/>
      <c r="AK181" s="228"/>
      <c r="AL181" s="229"/>
      <c r="AM181" s="227"/>
      <c r="AN181" s="228"/>
      <c r="AO181" s="229"/>
      <c r="AP181" s="227"/>
      <c r="AQ181" s="228"/>
      <c r="AR181" s="229"/>
      <c r="AS181" s="227"/>
      <c r="AT181" s="228"/>
      <c r="AU181" s="229"/>
      <c r="AV181" s="227"/>
      <c r="AW181" s="228"/>
      <c r="AX181" s="229"/>
      <c r="AY181" s="227"/>
      <c r="AZ181" s="228"/>
      <c r="BA181" s="229"/>
      <c r="BB181" s="227"/>
      <c r="BC181" s="228"/>
      <c r="BD181" s="229"/>
    </row>
    <row r="182" spans="1:56">
      <c r="A182" s="131"/>
      <c r="B182" s="145" t="s">
        <v>122</v>
      </c>
      <c r="C182" s="129">
        <v>2386</v>
      </c>
      <c r="D182" s="129">
        <v>2401</v>
      </c>
      <c r="E182" s="168">
        <f t="shared" si="180"/>
        <v>0.62866722548197818</v>
      </c>
      <c r="F182" s="129">
        <v>8530</v>
      </c>
      <c r="G182" s="129">
        <v>8545</v>
      </c>
      <c r="H182" s="148">
        <f t="shared" si="181"/>
        <v>0.17584994138335289</v>
      </c>
      <c r="I182" s="128"/>
      <c r="J182" s="129"/>
      <c r="K182" s="148"/>
      <c r="L182" s="128"/>
      <c r="M182" s="129"/>
      <c r="N182" s="130"/>
      <c r="O182" s="227"/>
      <c r="P182" s="228"/>
      <c r="Q182" s="229"/>
      <c r="R182" s="227"/>
      <c r="S182" s="228"/>
      <c r="T182" s="229"/>
      <c r="U182" s="227"/>
      <c r="V182" s="228"/>
      <c r="W182" s="229"/>
      <c r="X182" s="227"/>
      <c r="Y182" s="228"/>
      <c r="Z182" s="229"/>
      <c r="AA182" s="227"/>
      <c r="AB182" s="228"/>
      <c r="AC182" s="229"/>
      <c r="AD182" s="227"/>
      <c r="AE182" s="228"/>
      <c r="AF182" s="229"/>
      <c r="AG182" s="227"/>
      <c r="AH182" s="228"/>
      <c r="AI182" s="229"/>
      <c r="AJ182" s="227"/>
      <c r="AK182" s="228"/>
      <c r="AL182" s="229"/>
      <c r="AM182" s="227"/>
      <c r="AN182" s="228"/>
      <c r="AO182" s="229"/>
      <c r="AP182" s="227"/>
      <c r="AQ182" s="228"/>
      <c r="AR182" s="229"/>
      <c r="AS182" s="227"/>
      <c r="AT182" s="228"/>
      <c r="AU182" s="229"/>
      <c r="AV182" s="227"/>
      <c r="AW182" s="228"/>
      <c r="AX182" s="229"/>
      <c r="AY182" s="227"/>
      <c r="AZ182" s="228"/>
      <c r="BA182" s="229"/>
      <c r="BB182" s="227"/>
      <c r="BC182" s="228"/>
      <c r="BD182" s="229"/>
    </row>
    <row r="183" spans="1:56">
      <c r="A183" s="131"/>
      <c r="B183" s="145" t="s">
        <v>58</v>
      </c>
      <c r="C183" s="129">
        <v>2377.5</v>
      </c>
      <c r="D183" s="129">
        <v>2371</v>
      </c>
      <c r="E183" s="168">
        <f t="shared" si="180"/>
        <v>-0.2733964248159832</v>
      </c>
      <c r="F183" s="129">
        <v>8515</v>
      </c>
      <c r="G183" s="129">
        <v>8509.5</v>
      </c>
      <c r="H183" s="148">
        <f t="shared" si="181"/>
        <v>-6.4591896652965344E-2</v>
      </c>
      <c r="I183" s="128"/>
      <c r="J183" s="129"/>
      <c r="K183" s="148"/>
      <c r="L183" s="128"/>
      <c r="M183" s="129"/>
      <c r="N183" s="130"/>
      <c r="O183" s="227"/>
      <c r="P183" s="228"/>
      <c r="Q183" s="229"/>
      <c r="R183" s="227"/>
      <c r="S183" s="228"/>
      <c r="T183" s="229"/>
      <c r="U183" s="227"/>
      <c r="V183" s="228"/>
      <c r="W183" s="229"/>
      <c r="X183" s="227"/>
      <c r="Y183" s="228"/>
      <c r="Z183" s="229"/>
      <c r="AA183" s="227"/>
      <c r="AB183" s="228"/>
      <c r="AC183" s="229"/>
      <c r="AD183" s="227"/>
      <c r="AE183" s="228"/>
      <c r="AF183" s="229"/>
      <c r="AG183" s="227"/>
      <c r="AH183" s="228"/>
      <c r="AI183" s="229"/>
      <c r="AJ183" s="227"/>
      <c r="AK183" s="228"/>
      <c r="AL183" s="229"/>
      <c r="AM183" s="227"/>
      <c r="AN183" s="228"/>
      <c r="AO183" s="229"/>
      <c r="AP183" s="227"/>
      <c r="AQ183" s="228"/>
      <c r="AR183" s="229"/>
      <c r="AS183" s="227"/>
      <c r="AT183" s="228"/>
      <c r="AU183" s="229"/>
      <c r="AV183" s="227"/>
      <c r="AW183" s="228"/>
      <c r="AX183" s="229"/>
      <c r="AY183" s="227"/>
      <c r="AZ183" s="228"/>
      <c r="BA183" s="229"/>
      <c r="BB183" s="227"/>
      <c r="BC183" s="228"/>
      <c r="BD183" s="229"/>
    </row>
    <row r="184" spans="1:56" s="133" customFormat="1" ht="20.25" customHeight="1">
      <c r="A184" s="132"/>
      <c r="B184" s="195" t="s">
        <v>128</v>
      </c>
      <c r="C184" s="147">
        <v>2385.5</v>
      </c>
      <c r="D184" s="147">
        <v>2395</v>
      </c>
      <c r="E184" s="169">
        <f t="shared" si="180"/>
        <v>0.39823936281701944</v>
      </c>
      <c r="F184" s="147">
        <v>8527.5</v>
      </c>
      <c r="G184" s="147">
        <v>8535.5</v>
      </c>
      <c r="H184" s="149">
        <f t="shared" si="181"/>
        <v>9.3814130753444747E-2</v>
      </c>
      <c r="I184" s="189"/>
      <c r="J184" s="147"/>
      <c r="K184" s="149"/>
      <c r="L184" s="189"/>
      <c r="M184" s="147"/>
      <c r="N184" s="144"/>
      <c r="O184" s="230"/>
      <c r="P184" s="231"/>
      <c r="Q184" s="232"/>
      <c r="R184" s="230"/>
      <c r="S184" s="231"/>
      <c r="T184" s="232"/>
      <c r="U184" s="230"/>
      <c r="V184" s="231"/>
      <c r="W184" s="232"/>
      <c r="X184" s="230"/>
      <c r="Y184" s="231"/>
      <c r="Z184" s="232"/>
      <c r="AA184" s="230"/>
      <c r="AB184" s="231"/>
      <c r="AC184" s="232"/>
      <c r="AD184" s="230"/>
      <c r="AE184" s="231"/>
      <c r="AF184" s="232"/>
      <c r="AG184" s="230"/>
      <c r="AH184" s="231"/>
      <c r="AI184" s="232"/>
      <c r="AJ184" s="230"/>
      <c r="AK184" s="231"/>
      <c r="AL184" s="232"/>
      <c r="AM184" s="230"/>
      <c r="AN184" s="231"/>
      <c r="AO184" s="232"/>
      <c r="AP184" s="230"/>
      <c r="AQ184" s="231"/>
      <c r="AR184" s="232"/>
      <c r="AS184" s="230"/>
      <c r="AT184" s="231"/>
      <c r="AU184" s="232"/>
      <c r="AV184" s="230"/>
      <c r="AW184" s="231"/>
      <c r="AX184" s="232"/>
      <c r="AY184" s="230"/>
      <c r="AZ184" s="231"/>
      <c r="BA184" s="232"/>
      <c r="BB184" s="230"/>
      <c r="BC184" s="231"/>
      <c r="BD184" s="232"/>
    </row>
    <row r="185" spans="1:56">
      <c r="A185" s="131"/>
      <c r="B185" s="145" t="s">
        <v>59</v>
      </c>
      <c r="C185" s="129"/>
      <c r="D185" s="129"/>
      <c r="E185" s="168">
        <f t="shared" si="180"/>
        <v>0</v>
      </c>
      <c r="F185" s="129"/>
      <c r="G185" s="129"/>
      <c r="H185" s="148">
        <f t="shared" si="181"/>
        <v>0</v>
      </c>
      <c r="I185" s="128"/>
      <c r="J185" s="129"/>
      <c r="K185" s="148"/>
      <c r="L185" s="128"/>
      <c r="M185" s="129"/>
      <c r="N185" s="130"/>
      <c r="O185" s="227"/>
      <c r="P185" s="228"/>
      <c r="Q185" s="229"/>
      <c r="R185" s="227"/>
      <c r="S185" s="228"/>
      <c r="T185" s="229"/>
      <c r="U185" s="227"/>
      <c r="V185" s="228"/>
      <c r="W185" s="229"/>
      <c r="X185" s="227"/>
      <c r="Y185" s="228"/>
      <c r="Z185" s="229"/>
      <c r="AA185" s="227"/>
      <c r="AB185" s="228"/>
      <c r="AC185" s="229"/>
      <c r="AD185" s="227"/>
      <c r="AE185" s="228"/>
      <c r="AF185" s="229"/>
      <c r="AG185" s="227"/>
      <c r="AH185" s="228"/>
      <c r="AI185" s="229"/>
      <c r="AJ185" s="227"/>
      <c r="AK185" s="228"/>
      <c r="AL185" s="229"/>
      <c r="AM185" s="227"/>
      <c r="AN185" s="228"/>
      <c r="AO185" s="229"/>
      <c r="AP185" s="227"/>
      <c r="AQ185" s="228"/>
      <c r="AR185" s="229"/>
      <c r="AS185" s="227"/>
      <c r="AT185" s="228"/>
      <c r="AU185" s="229"/>
      <c r="AV185" s="227"/>
      <c r="AW185" s="228"/>
      <c r="AX185" s="229"/>
      <c r="AY185" s="227"/>
      <c r="AZ185" s="228"/>
      <c r="BA185" s="229"/>
      <c r="BB185" s="227"/>
      <c r="BC185" s="228"/>
      <c r="BD185" s="229"/>
    </row>
    <row r="186" spans="1:56">
      <c r="A186" s="131"/>
      <c r="B186" s="145" t="s">
        <v>111</v>
      </c>
      <c r="C186" s="129"/>
      <c r="D186" s="129"/>
      <c r="E186" s="168">
        <f t="shared" si="180"/>
        <v>0</v>
      </c>
      <c r="F186" s="129"/>
      <c r="G186" s="129"/>
      <c r="H186" s="148">
        <f t="shared" si="181"/>
        <v>0</v>
      </c>
      <c r="I186" s="128"/>
      <c r="J186" s="129"/>
      <c r="K186" s="148"/>
      <c r="L186" s="128"/>
      <c r="M186" s="129"/>
      <c r="N186" s="130"/>
      <c r="O186" s="227"/>
      <c r="P186" s="228"/>
      <c r="Q186" s="229"/>
      <c r="R186" s="227"/>
      <c r="S186" s="228"/>
      <c r="T186" s="229"/>
      <c r="U186" s="227"/>
      <c r="V186" s="228"/>
      <c r="W186" s="229"/>
      <c r="X186" s="227"/>
      <c r="Y186" s="228"/>
      <c r="Z186" s="229"/>
      <c r="AA186" s="227"/>
      <c r="AB186" s="228"/>
      <c r="AC186" s="229"/>
      <c r="AD186" s="227"/>
      <c r="AE186" s="228"/>
      <c r="AF186" s="229"/>
      <c r="AG186" s="227"/>
      <c r="AH186" s="228"/>
      <c r="AI186" s="229"/>
      <c r="AJ186" s="227"/>
      <c r="AK186" s="228"/>
      <c r="AL186" s="229"/>
      <c r="AM186" s="227"/>
      <c r="AN186" s="228"/>
      <c r="AO186" s="229"/>
      <c r="AP186" s="227"/>
      <c r="AQ186" s="228"/>
      <c r="AR186" s="229"/>
      <c r="AS186" s="227"/>
      <c r="AT186" s="228"/>
      <c r="AU186" s="229"/>
      <c r="AV186" s="227"/>
      <c r="AW186" s="228"/>
      <c r="AX186" s="229"/>
      <c r="AY186" s="227"/>
      <c r="AZ186" s="228"/>
      <c r="BA186" s="229"/>
      <c r="BB186" s="227"/>
      <c r="BC186" s="228"/>
      <c r="BD186" s="229"/>
    </row>
    <row r="187" spans="1:56">
      <c r="A187" s="131"/>
      <c r="B187" s="145" t="s">
        <v>112</v>
      </c>
      <c r="C187" s="129"/>
      <c r="D187" s="129"/>
      <c r="E187" s="168"/>
      <c r="F187" s="129"/>
      <c r="G187" s="129"/>
      <c r="H187" s="148">
        <f t="shared" si="181"/>
        <v>0</v>
      </c>
      <c r="I187" s="128"/>
      <c r="J187" s="129"/>
      <c r="K187" s="148"/>
      <c r="L187" s="128"/>
      <c r="M187" s="129"/>
      <c r="N187" s="130"/>
      <c r="O187" s="227"/>
      <c r="P187" s="228"/>
      <c r="Q187" s="229"/>
      <c r="R187" s="227"/>
      <c r="S187" s="228"/>
      <c r="T187" s="229"/>
      <c r="U187" s="227"/>
      <c r="V187" s="228"/>
      <c r="W187" s="229"/>
      <c r="X187" s="227"/>
      <c r="Y187" s="228"/>
      <c r="Z187" s="229"/>
      <c r="AA187" s="227"/>
      <c r="AB187" s="228"/>
      <c r="AC187" s="229"/>
      <c r="AD187" s="227"/>
      <c r="AE187" s="228"/>
      <c r="AF187" s="229"/>
      <c r="AG187" s="227"/>
      <c r="AH187" s="228"/>
      <c r="AI187" s="229"/>
      <c r="AJ187" s="227"/>
      <c r="AK187" s="228"/>
      <c r="AL187" s="229"/>
      <c r="AM187" s="227"/>
      <c r="AN187" s="228"/>
      <c r="AO187" s="229"/>
      <c r="AP187" s="227"/>
      <c r="AQ187" s="228"/>
      <c r="AR187" s="229"/>
      <c r="AS187" s="227"/>
      <c r="AT187" s="228"/>
      <c r="AU187" s="229"/>
      <c r="AV187" s="227"/>
      <c r="AW187" s="228"/>
      <c r="AX187" s="229"/>
      <c r="AY187" s="227"/>
      <c r="AZ187" s="228"/>
      <c r="BA187" s="229"/>
      <c r="BB187" s="227"/>
      <c r="BC187" s="228"/>
      <c r="BD187" s="229"/>
    </row>
    <row r="188" spans="1:56" s="133" customFormat="1" ht="21.75" customHeight="1">
      <c r="A188" s="132"/>
      <c r="B188" s="196" t="s">
        <v>109</v>
      </c>
      <c r="C188" s="147"/>
      <c r="D188" s="147"/>
      <c r="E188" s="169">
        <f>IF(C188&gt;0,(((D188-C188)/C188)*100),0)</f>
        <v>0</v>
      </c>
      <c r="F188" s="147"/>
      <c r="G188" s="147"/>
      <c r="H188" s="149">
        <f t="shared" si="181"/>
        <v>0</v>
      </c>
      <c r="I188" s="189"/>
      <c r="J188" s="147"/>
      <c r="K188" s="149"/>
      <c r="L188" s="189"/>
      <c r="M188" s="147"/>
      <c r="N188" s="144"/>
      <c r="O188" s="230"/>
      <c r="P188" s="231"/>
      <c r="Q188" s="232"/>
      <c r="R188" s="230"/>
      <c r="S188" s="231"/>
      <c r="T188" s="232"/>
      <c r="U188" s="230"/>
      <c r="V188" s="231"/>
      <c r="W188" s="232"/>
      <c r="X188" s="230"/>
      <c r="Y188" s="231"/>
      <c r="Z188" s="232"/>
      <c r="AA188" s="230"/>
      <c r="AB188" s="231"/>
      <c r="AC188" s="232"/>
      <c r="AD188" s="230"/>
      <c r="AE188" s="231"/>
      <c r="AF188" s="232"/>
      <c r="AG188" s="230"/>
      <c r="AH188" s="231"/>
      <c r="AI188" s="232"/>
      <c r="AJ188" s="230"/>
      <c r="AK188" s="231"/>
      <c r="AL188" s="232"/>
      <c r="AM188" s="230"/>
      <c r="AN188" s="231"/>
      <c r="AO188" s="232"/>
      <c r="AP188" s="230"/>
      <c r="AQ188" s="231"/>
      <c r="AR188" s="232"/>
      <c r="AS188" s="230"/>
      <c r="AT188" s="231"/>
      <c r="AU188" s="232"/>
      <c r="AV188" s="230"/>
      <c r="AW188" s="231"/>
      <c r="AX188" s="232"/>
      <c r="AY188" s="230"/>
      <c r="AZ188" s="231"/>
      <c r="BA188" s="232"/>
      <c r="BB188" s="230"/>
      <c r="BC188" s="231"/>
      <c r="BD188" s="232"/>
    </row>
    <row r="189" spans="1:56">
      <c r="A189" s="134"/>
      <c r="B189" s="197" t="s">
        <v>60</v>
      </c>
      <c r="C189" s="191"/>
      <c r="D189" s="135"/>
      <c r="E189" s="170"/>
      <c r="F189" s="191"/>
      <c r="G189" s="135"/>
      <c r="H189" s="187"/>
      <c r="I189" s="190"/>
      <c r="J189" s="135"/>
      <c r="K189" s="187"/>
      <c r="L189" s="190"/>
      <c r="M189" s="135"/>
      <c r="N189" s="187"/>
      <c r="O189" s="190">
        <v>16787.5</v>
      </c>
      <c r="P189" s="135">
        <v>18155</v>
      </c>
      <c r="Q189" s="593">
        <f t="shared" ref="Q189" si="184">IF(O189&gt;0,(((P189-O189)/O189)*100),0)</f>
        <v>8.145941921072227</v>
      </c>
      <c r="R189" s="190">
        <v>32623.5</v>
      </c>
      <c r="S189" s="135">
        <v>35961.5</v>
      </c>
      <c r="T189" s="593">
        <f t="shared" ref="T189" si="185">IF(R189&gt;0,(((S189-R189)/R189)*100),0)</f>
        <v>10.231888056155839</v>
      </c>
      <c r="U189" s="190">
        <v>19873</v>
      </c>
      <c r="V189" s="135">
        <v>22163</v>
      </c>
      <c r="W189" s="593">
        <f t="shared" ref="W189" si="186">IF(U189&gt;0,(((V189-U189)/U189)*100),0)</f>
        <v>11.523172143108741</v>
      </c>
      <c r="X189" s="190">
        <v>47095</v>
      </c>
      <c r="Y189" s="135">
        <v>48704.5</v>
      </c>
      <c r="Z189" s="136">
        <f t="shared" ref="Z189" si="187">IF(X189&gt;0,(((Y189-X189)/X189)*100),0)</f>
        <v>3.4175602505573841</v>
      </c>
      <c r="AA189" s="190">
        <v>31819</v>
      </c>
      <c r="AB189" s="135">
        <v>33622</v>
      </c>
      <c r="AC189" s="136">
        <f t="shared" ref="AC189" si="188">IF(AA189&gt;0,(((AB189-AA189)/AA189)*100),0)</f>
        <v>5.666425720481473</v>
      </c>
      <c r="AD189" s="190">
        <v>43166.5</v>
      </c>
      <c r="AE189" s="135">
        <v>44669.5</v>
      </c>
      <c r="AF189" s="136">
        <f t="shared" ref="AF189" si="189">IF(AD189&gt;0,(((AE189-AD189)/AD189)*100),0)</f>
        <v>3.481866725354152</v>
      </c>
      <c r="AG189" s="190">
        <v>20247</v>
      </c>
      <c r="AH189" s="135">
        <v>21187</v>
      </c>
      <c r="AI189" s="136">
        <f t="shared" ref="AI189" si="190">IF(AG189&gt;0,(((AH189-AG189)/AG189)*100),0)</f>
        <v>4.6426631105842846</v>
      </c>
      <c r="AJ189" s="190">
        <v>42711</v>
      </c>
      <c r="AK189" s="135">
        <v>43651</v>
      </c>
      <c r="AL189" s="136">
        <f t="shared" ref="AL189" si="191">IF(AJ189&gt;0,(((AK189-AJ189)/AJ189)*100),0)</f>
        <v>2.2008381915665751</v>
      </c>
      <c r="AM189" s="190"/>
      <c r="AN189" s="135"/>
      <c r="AO189" s="136">
        <f t="shared" ref="AO189" si="192">IF(AM189&gt;0,(((AN189-AM189)/AM189)*100),0)</f>
        <v>0</v>
      </c>
      <c r="AP189" s="190"/>
      <c r="AQ189" s="135"/>
      <c r="AR189" s="136">
        <f t="shared" ref="AR189" si="193">IF(AP189&gt;0,(((AQ189-AP189)/AP189)*100),0)</f>
        <v>0</v>
      </c>
      <c r="AS189" s="190"/>
      <c r="AT189" s="135"/>
      <c r="AU189" s="136">
        <f t="shared" ref="AU189" si="194">IF(AS189&gt;0,(((AT189-AS189)/AS189)*100),0)</f>
        <v>0</v>
      </c>
      <c r="AV189" s="190"/>
      <c r="AW189" s="135"/>
      <c r="AX189" s="136">
        <f t="shared" ref="AX189" si="195">IF(AV189&gt;0,(((AW189-AV189)/AV189)*100),0)</f>
        <v>0</v>
      </c>
      <c r="AY189" s="190">
        <v>17836</v>
      </c>
      <c r="AZ189" s="135">
        <v>18168</v>
      </c>
      <c r="BA189" s="136">
        <f t="shared" ref="BA189" si="196">IF(AY189&gt;0,(((AZ189-AY189)/AY189)*100),0)</f>
        <v>1.8614039022202287</v>
      </c>
      <c r="BB189" s="190">
        <v>42239</v>
      </c>
      <c r="BC189" s="135">
        <v>42982</v>
      </c>
      <c r="BD189" s="136">
        <f t="shared" ref="BD189" si="197">IF(BB189&gt;0,(((BC189-BB189)/BB189)*100),0)</f>
        <v>1.759037856009849</v>
      </c>
    </row>
    <row r="190" spans="1:56">
      <c r="A190" s="127" t="s">
        <v>73</v>
      </c>
      <c r="B190" s="145" t="s">
        <v>114</v>
      </c>
      <c r="C190" s="129">
        <v>7568.25</v>
      </c>
      <c r="D190" s="129">
        <v>7921.25</v>
      </c>
      <c r="E190" s="168">
        <f t="shared" ref="E190:E203" si="198">IF(C190&gt;0,(((D190-C190)/C190)*100),0)</f>
        <v>4.664222244244046</v>
      </c>
      <c r="F190" s="129">
        <v>20247.5</v>
      </c>
      <c r="G190" s="129">
        <v>21214.25</v>
      </c>
      <c r="H190" s="148">
        <f t="shared" ref="H190:H205" si="199">IF(F190&gt;0,(((G190-F190)/F190)*100),0)</f>
        <v>4.7746635387084826</v>
      </c>
      <c r="I190" s="128">
        <v>7093.7</v>
      </c>
      <c r="J190" s="129">
        <v>7433.3</v>
      </c>
      <c r="K190" s="148">
        <f t="shared" ref="K190:K196" si="200">IF(I190&gt;0,(((J190-I190)/I190)*100),0)</f>
        <v>4.7873465187419875</v>
      </c>
      <c r="L190" s="128">
        <v>20317.7</v>
      </c>
      <c r="M190" s="129">
        <v>21100.5</v>
      </c>
      <c r="N190" s="130">
        <f t="shared" ref="N190:N196" si="201">IF(L190&gt;0,(((M190-L190)/L190)*100),0)</f>
        <v>3.8527982990200624</v>
      </c>
      <c r="O190" s="227"/>
      <c r="P190" s="228"/>
      <c r="Q190" s="229"/>
      <c r="R190" s="227"/>
      <c r="S190" s="228"/>
      <c r="T190" s="229"/>
      <c r="U190" s="227"/>
      <c r="V190" s="228"/>
      <c r="W190" s="229"/>
      <c r="X190" s="227"/>
      <c r="Y190" s="228"/>
      <c r="Z190" s="229"/>
      <c r="AA190" s="227"/>
      <c r="AB190" s="228"/>
      <c r="AC190" s="229"/>
      <c r="AD190" s="227"/>
      <c r="AE190" s="228"/>
      <c r="AF190" s="229"/>
      <c r="AG190" s="227"/>
      <c r="AH190" s="228"/>
      <c r="AI190" s="229"/>
      <c r="AJ190" s="227"/>
      <c r="AK190" s="228"/>
      <c r="AL190" s="229"/>
      <c r="AM190" s="227"/>
      <c r="AN190" s="228"/>
      <c r="AO190" s="229"/>
      <c r="AP190" s="227"/>
      <c r="AQ190" s="228"/>
      <c r="AR190" s="229"/>
      <c r="AS190" s="227"/>
      <c r="AT190" s="228"/>
      <c r="AU190" s="229"/>
      <c r="AV190" s="227"/>
      <c r="AW190" s="228"/>
      <c r="AX190" s="229"/>
      <c r="AY190" s="227"/>
      <c r="AZ190" s="228"/>
      <c r="BA190" s="229"/>
      <c r="BB190" s="227"/>
      <c r="BC190" s="228"/>
      <c r="BD190" s="229"/>
    </row>
    <row r="191" spans="1:56">
      <c r="A191" s="131"/>
      <c r="B191" s="145" t="s">
        <v>115</v>
      </c>
      <c r="C191" s="129"/>
      <c r="D191" s="129"/>
      <c r="E191" s="168">
        <f t="shared" si="198"/>
        <v>0</v>
      </c>
      <c r="F191" s="129"/>
      <c r="G191" s="129"/>
      <c r="H191" s="148">
        <f t="shared" si="199"/>
        <v>0</v>
      </c>
      <c r="I191" s="128"/>
      <c r="J191" s="129"/>
      <c r="K191" s="148">
        <f t="shared" si="200"/>
        <v>0</v>
      </c>
      <c r="L191" s="128"/>
      <c r="M191" s="129"/>
      <c r="N191" s="130">
        <f t="shared" si="201"/>
        <v>0</v>
      </c>
      <c r="O191" s="227"/>
      <c r="P191" s="228"/>
      <c r="Q191" s="229"/>
      <c r="R191" s="227"/>
      <c r="S191" s="228"/>
      <c r="T191" s="229"/>
      <c r="U191" s="227"/>
      <c r="V191" s="228"/>
      <c r="W191" s="229"/>
      <c r="X191" s="227"/>
      <c r="Y191" s="228"/>
      <c r="Z191" s="229"/>
      <c r="AA191" s="227"/>
      <c r="AB191" s="228"/>
      <c r="AC191" s="229"/>
      <c r="AD191" s="227"/>
      <c r="AE191" s="228"/>
      <c r="AF191" s="229"/>
      <c r="AG191" s="227"/>
      <c r="AH191" s="228"/>
      <c r="AI191" s="229"/>
      <c r="AJ191" s="227"/>
      <c r="AK191" s="228"/>
      <c r="AL191" s="229"/>
      <c r="AM191" s="227"/>
      <c r="AN191" s="228"/>
      <c r="AO191" s="229"/>
      <c r="AP191" s="227"/>
      <c r="AQ191" s="228"/>
      <c r="AR191" s="229"/>
      <c r="AS191" s="227"/>
      <c r="AT191" s="228"/>
      <c r="AU191" s="229"/>
      <c r="AV191" s="227"/>
      <c r="AW191" s="228"/>
      <c r="AX191" s="229"/>
      <c r="AY191" s="227"/>
      <c r="AZ191" s="228"/>
      <c r="BA191" s="229"/>
      <c r="BB191" s="227"/>
      <c r="BC191" s="228"/>
      <c r="BD191" s="229"/>
    </row>
    <row r="192" spans="1:56">
      <c r="A192" s="131"/>
      <c r="B192" s="145" t="s">
        <v>116</v>
      </c>
      <c r="C192" s="129">
        <v>5545.5</v>
      </c>
      <c r="D192" s="129">
        <v>5821.5</v>
      </c>
      <c r="E192" s="168">
        <f t="shared" si="198"/>
        <v>4.9770083851771707</v>
      </c>
      <c r="F192" s="129">
        <v>13460.25</v>
      </c>
      <c r="G192" s="129">
        <v>13934.25</v>
      </c>
      <c r="H192" s="148">
        <f t="shared" si="199"/>
        <v>3.5214799130773944</v>
      </c>
      <c r="I192" s="128">
        <v>5539.2000000000007</v>
      </c>
      <c r="J192" s="129">
        <v>5815.2</v>
      </c>
      <c r="K192" s="148">
        <f t="shared" si="200"/>
        <v>4.982668977469654</v>
      </c>
      <c r="L192" s="128">
        <v>12713.400000000001</v>
      </c>
      <c r="M192" s="129">
        <v>13171.2</v>
      </c>
      <c r="N192" s="130">
        <f t="shared" si="201"/>
        <v>3.6009250082589963</v>
      </c>
      <c r="O192" s="227"/>
      <c r="P192" s="228"/>
      <c r="Q192" s="229"/>
      <c r="R192" s="227"/>
      <c r="S192" s="228"/>
      <c r="T192" s="229"/>
      <c r="U192" s="227"/>
      <c r="V192" s="228"/>
      <c r="W192" s="229"/>
      <c r="X192" s="227"/>
      <c r="Y192" s="228"/>
      <c r="Z192" s="229"/>
      <c r="AA192" s="227"/>
      <c r="AB192" s="228"/>
      <c r="AC192" s="229"/>
      <c r="AD192" s="227"/>
      <c r="AE192" s="228"/>
      <c r="AF192" s="229"/>
      <c r="AG192" s="227"/>
      <c r="AH192" s="228"/>
      <c r="AI192" s="229"/>
      <c r="AJ192" s="227"/>
      <c r="AK192" s="228"/>
      <c r="AL192" s="229"/>
      <c r="AM192" s="227"/>
      <c r="AN192" s="228"/>
      <c r="AO192" s="229"/>
      <c r="AP192" s="227"/>
      <c r="AQ192" s="228"/>
      <c r="AR192" s="229"/>
      <c r="AS192" s="227"/>
      <c r="AT192" s="228"/>
      <c r="AU192" s="229"/>
      <c r="AV192" s="227"/>
      <c r="AW192" s="228"/>
      <c r="AX192" s="229"/>
      <c r="AY192" s="227"/>
      <c r="AZ192" s="228"/>
      <c r="BA192" s="229"/>
      <c r="BB192" s="227"/>
      <c r="BC192" s="228"/>
      <c r="BD192" s="229"/>
    </row>
    <row r="193" spans="1:56">
      <c r="A193" s="131"/>
      <c r="B193" s="145" t="s">
        <v>117</v>
      </c>
      <c r="C193" s="129">
        <v>5688</v>
      </c>
      <c r="D193" s="129">
        <v>5974.5</v>
      </c>
      <c r="E193" s="168">
        <f t="shared" si="198"/>
        <v>5.0369198312236287</v>
      </c>
      <c r="F193" s="129">
        <v>13992</v>
      </c>
      <c r="G193" s="129">
        <v>14613</v>
      </c>
      <c r="H193" s="148">
        <f t="shared" si="199"/>
        <v>4.4382504288164668</v>
      </c>
      <c r="I193" s="128">
        <v>5596.8</v>
      </c>
      <c r="J193" s="129">
        <v>5878.8</v>
      </c>
      <c r="K193" s="148">
        <f t="shared" si="200"/>
        <v>5.0385934819897082</v>
      </c>
      <c r="L193" s="128">
        <v>13281.6</v>
      </c>
      <c r="M193" s="129">
        <v>13593.6</v>
      </c>
      <c r="N193" s="130">
        <f t="shared" si="201"/>
        <v>2.3491145645103</v>
      </c>
      <c r="O193" s="227"/>
      <c r="P193" s="228"/>
      <c r="Q193" s="229"/>
      <c r="R193" s="227"/>
      <c r="S193" s="228"/>
      <c r="T193" s="229"/>
      <c r="U193" s="227"/>
      <c r="V193" s="228"/>
      <c r="W193" s="229"/>
      <c r="X193" s="227"/>
      <c r="Y193" s="228"/>
      <c r="Z193" s="229"/>
      <c r="AA193" s="227"/>
      <c r="AB193" s="228"/>
      <c r="AC193" s="229"/>
      <c r="AD193" s="227"/>
      <c r="AE193" s="228"/>
      <c r="AF193" s="229"/>
      <c r="AG193" s="227"/>
      <c r="AH193" s="228"/>
      <c r="AI193" s="229"/>
      <c r="AJ193" s="227"/>
      <c r="AK193" s="228"/>
      <c r="AL193" s="229"/>
      <c r="AM193" s="227"/>
      <c r="AN193" s="228"/>
      <c r="AO193" s="229"/>
      <c r="AP193" s="227"/>
      <c r="AQ193" s="228"/>
      <c r="AR193" s="229"/>
      <c r="AS193" s="227"/>
      <c r="AT193" s="228"/>
      <c r="AU193" s="229"/>
      <c r="AV193" s="227"/>
      <c r="AW193" s="228"/>
      <c r="AX193" s="229"/>
      <c r="AY193" s="227"/>
      <c r="AZ193" s="228"/>
      <c r="BA193" s="229"/>
      <c r="BB193" s="227"/>
      <c r="BC193" s="228"/>
      <c r="BD193" s="229"/>
    </row>
    <row r="194" spans="1:56">
      <c r="A194" s="131"/>
      <c r="B194" s="145" t="s">
        <v>118</v>
      </c>
      <c r="C194" s="129">
        <v>5549</v>
      </c>
      <c r="D194" s="129">
        <v>5820</v>
      </c>
      <c r="E194" s="168">
        <f t="shared" si="198"/>
        <v>4.8837628401513786</v>
      </c>
      <c r="F194" s="129">
        <v>12000</v>
      </c>
      <c r="G194" s="129">
        <v>12371</v>
      </c>
      <c r="H194" s="148">
        <f t="shared" si="199"/>
        <v>3.0916666666666663</v>
      </c>
      <c r="I194" s="128">
        <v>5280</v>
      </c>
      <c r="J194" s="129">
        <v>5544</v>
      </c>
      <c r="K194" s="148">
        <f t="shared" si="200"/>
        <v>5</v>
      </c>
      <c r="L194" s="128">
        <v>11640</v>
      </c>
      <c r="M194" s="129">
        <v>11904</v>
      </c>
      <c r="N194" s="130">
        <f t="shared" si="201"/>
        <v>2.268041237113402</v>
      </c>
      <c r="O194" s="227"/>
      <c r="P194" s="228"/>
      <c r="Q194" s="229"/>
      <c r="R194" s="227"/>
      <c r="S194" s="228"/>
      <c r="T194" s="229"/>
      <c r="U194" s="227"/>
      <c r="V194" s="228"/>
      <c r="W194" s="229"/>
      <c r="X194" s="227"/>
      <c r="Y194" s="228"/>
      <c r="Z194" s="229"/>
      <c r="AA194" s="227"/>
      <c r="AB194" s="228"/>
      <c r="AC194" s="229"/>
      <c r="AD194" s="227"/>
      <c r="AE194" s="228"/>
      <c r="AF194" s="229"/>
      <c r="AG194" s="227"/>
      <c r="AH194" s="228"/>
      <c r="AI194" s="229"/>
      <c r="AJ194" s="227"/>
      <c r="AK194" s="228"/>
      <c r="AL194" s="229"/>
      <c r="AM194" s="227"/>
      <c r="AN194" s="228"/>
      <c r="AO194" s="229"/>
      <c r="AP194" s="227"/>
      <c r="AQ194" s="228"/>
      <c r="AR194" s="229"/>
      <c r="AS194" s="227"/>
      <c r="AT194" s="228"/>
      <c r="AU194" s="229"/>
      <c r="AV194" s="227"/>
      <c r="AW194" s="228"/>
      <c r="AX194" s="229"/>
      <c r="AY194" s="227"/>
      <c r="AZ194" s="228"/>
      <c r="BA194" s="229"/>
      <c r="BB194" s="227"/>
      <c r="BC194" s="228"/>
      <c r="BD194" s="229"/>
    </row>
    <row r="195" spans="1:56">
      <c r="A195" s="131"/>
      <c r="B195" s="145" t="s">
        <v>119</v>
      </c>
      <c r="C195" s="129">
        <v>6270</v>
      </c>
      <c r="D195" s="129">
        <v>6570</v>
      </c>
      <c r="E195" s="168">
        <f t="shared" si="198"/>
        <v>4.7846889952153111</v>
      </c>
      <c r="F195" s="129">
        <v>12765</v>
      </c>
      <c r="G195" s="129">
        <v>13299</v>
      </c>
      <c r="H195" s="148">
        <f t="shared" si="199"/>
        <v>4.1833137485311402</v>
      </c>
      <c r="I195" s="128"/>
      <c r="J195" s="129"/>
      <c r="K195" s="148">
        <f t="shared" si="200"/>
        <v>0</v>
      </c>
      <c r="L195" s="128"/>
      <c r="M195" s="129"/>
      <c r="N195" s="130">
        <f t="shared" si="201"/>
        <v>0</v>
      </c>
      <c r="O195" s="227"/>
      <c r="P195" s="228"/>
      <c r="Q195" s="229"/>
      <c r="R195" s="227"/>
      <c r="S195" s="228"/>
      <c r="T195" s="229"/>
      <c r="U195" s="227"/>
      <c r="V195" s="228"/>
      <c r="W195" s="229"/>
      <c r="X195" s="227"/>
      <c r="Y195" s="228"/>
      <c r="Z195" s="229"/>
      <c r="AA195" s="227"/>
      <c r="AB195" s="228"/>
      <c r="AC195" s="229"/>
      <c r="AD195" s="227"/>
      <c r="AE195" s="228"/>
      <c r="AF195" s="229"/>
      <c r="AG195" s="227"/>
      <c r="AH195" s="228"/>
      <c r="AI195" s="229"/>
      <c r="AJ195" s="227"/>
      <c r="AK195" s="228"/>
      <c r="AL195" s="229"/>
      <c r="AM195" s="227"/>
      <c r="AN195" s="228"/>
      <c r="AO195" s="229"/>
      <c r="AP195" s="227"/>
      <c r="AQ195" s="228"/>
      <c r="AR195" s="229"/>
      <c r="AS195" s="227"/>
      <c r="AT195" s="228"/>
      <c r="AU195" s="229"/>
      <c r="AV195" s="227"/>
      <c r="AW195" s="228"/>
      <c r="AX195" s="229"/>
      <c r="AY195" s="227"/>
      <c r="AZ195" s="228"/>
      <c r="BA195" s="229"/>
      <c r="BB195" s="227"/>
      <c r="BC195" s="228"/>
      <c r="BD195" s="229"/>
    </row>
    <row r="196" spans="1:56" s="133" customFormat="1" ht="19.5" customHeight="1">
      <c r="A196" s="132"/>
      <c r="B196" s="195" t="s">
        <v>79</v>
      </c>
      <c r="C196" s="147">
        <v>5688</v>
      </c>
      <c r="D196" s="147">
        <v>5974.5</v>
      </c>
      <c r="E196" s="169">
        <f t="shared" si="198"/>
        <v>5.0369198312236287</v>
      </c>
      <c r="F196" s="147">
        <v>13380</v>
      </c>
      <c r="G196" s="147">
        <v>14131.7</v>
      </c>
      <c r="H196" s="149">
        <f t="shared" si="199"/>
        <v>5.6180866965620382</v>
      </c>
      <c r="I196" s="189">
        <v>5401.66</v>
      </c>
      <c r="J196" s="147">
        <v>5667.2199999999993</v>
      </c>
      <c r="K196" s="149">
        <f t="shared" si="200"/>
        <v>4.9162664810447065</v>
      </c>
      <c r="L196" s="189">
        <v>12886.18</v>
      </c>
      <c r="M196" s="147">
        <v>13545.220000000001</v>
      </c>
      <c r="N196" s="144">
        <f t="shared" si="201"/>
        <v>5.1143162675051945</v>
      </c>
      <c r="O196" s="230"/>
      <c r="P196" s="231"/>
      <c r="Q196" s="232"/>
      <c r="R196" s="230"/>
      <c r="S196" s="231"/>
      <c r="T196" s="232"/>
      <c r="U196" s="230"/>
      <c r="V196" s="231"/>
      <c r="W196" s="232"/>
      <c r="X196" s="230"/>
      <c r="Y196" s="231"/>
      <c r="Z196" s="232"/>
      <c r="AA196" s="230"/>
      <c r="AB196" s="231"/>
      <c r="AC196" s="232"/>
      <c r="AD196" s="230"/>
      <c r="AE196" s="231"/>
      <c r="AF196" s="232"/>
      <c r="AG196" s="230"/>
      <c r="AH196" s="231"/>
      <c r="AI196" s="232"/>
      <c r="AJ196" s="230"/>
      <c r="AK196" s="231"/>
      <c r="AL196" s="232"/>
      <c r="AM196" s="230"/>
      <c r="AN196" s="231"/>
      <c r="AO196" s="232"/>
      <c r="AP196" s="230"/>
      <c r="AQ196" s="231"/>
      <c r="AR196" s="232"/>
      <c r="AS196" s="230"/>
      <c r="AT196" s="231"/>
      <c r="AU196" s="232"/>
      <c r="AV196" s="230"/>
      <c r="AW196" s="231"/>
      <c r="AX196" s="232"/>
      <c r="AY196" s="230"/>
      <c r="AZ196" s="231"/>
      <c r="BA196" s="232"/>
      <c r="BB196" s="230"/>
      <c r="BC196" s="231"/>
      <c r="BD196" s="232"/>
    </row>
    <row r="197" spans="1:56">
      <c r="A197" s="131"/>
      <c r="B197" s="145" t="s">
        <v>120</v>
      </c>
      <c r="C197" s="129">
        <v>4328</v>
      </c>
      <c r="D197" s="129">
        <v>4446.5</v>
      </c>
      <c r="E197" s="168">
        <f t="shared" si="198"/>
        <v>2.737985212569316</v>
      </c>
      <c r="F197" s="129">
        <v>10170.5</v>
      </c>
      <c r="G197" s="129">
        <v>10395.575000000001</v>
      </c>
      <c r="H197" s="148">
        <f t="shared" si="199"/>
        <v>2.2130180423774712</v>
      </c>
      <c r="I197" s="128"/>
      <c r="J197" s="129"/>
      <c r="K197" s="148"/>
      <c r="L197" s="128"/>
      <c r="M197" s="129"/>
      <c r="N197" s="130"/>
      <c r="O197" s="227"/>
      <c r="P197" s="228"/>
      <c r="Q197" s="229"/>
      <c r="R197" s="227"/>
      <c r="S197" s="228"/>
      <c r="T197" s="229"/>
      <c r="U197" s="227"/>
      <c r="V197" s="228"/>
      <c r="W197" s="229"/>
      <c r="X197" s="227"/>
      <c r="Y197" s="228"/>
      <c r="Z197" s="229"/>
      <c r="AA197" s="227"/>
      <c r="AB197" s="228"/>
      <c r="AC197" s="229"/>
      <c r="AD197" s="227"/>
      <c r="AE197" s="228"/>
      <c r="AF197" s="229"/>
      <c r="AG197" s="227"/>
      <c r="AH197" s="228"/>
      <c r="AI197" s="229"/>
      <c r="AJ197" s="227"/>
      <c r="AK197" s="228"/>
      <c r="AL197" s="229"/>
      <c r="AM197" s="227"/>
      <c r="AN197" s="228"/>
      <c r="AO197" s="229"/>
      <c r="AP197" s="227"/>
      <c r="AQ197" s="228"/>
      <c r="AR197" s="229"/>
      <c r="AS197" s="227"/>
      <c r="AT197" s="228"/>
      <c r="AU197" s="229"/>
      <c r="AV197" s="227"/>
      <c r="AW197" s="228"/>
      <c r="AX197" s="229"/>
      <c r="AY197" s="227"/>
      <c r="AZ197" s="228"/>
      <c r="BA197" s="229"/>
      <c r="BB197" s="227"/>
      <c r="BC197" s="228"/>
      <c r="BD197" s="229"/>
    </row>
    <row r="198" spans="1:56">
      <c r="A198" s="131"/>
      <c r="B198" s="145" t="s">
        <v>121</v>
      </c>
      <c r="C198" s="129">
        <v>3375</v>
      </c>
      <c r="D198" s="129">
        <v>3506.3</v>
      </c>
      <c r="E198" s="168">
        <f t="shared" si="198"/>
        <v>3.890370370370376</v>
      </c>
      <c r="F198" s="129">
        <v>8885.6</v>
      </c>
      <c r="G198" s="129">
        <v>9113.2999999999993</v>
      </c>
      <c r="H198" s="148">
        <f t="shared" si="199"/>
        <v>2.562573152066252</v>
      </c>
      <c r="I198" s="128"/>
      <c r="J198" s="129"/>
      <c r="K198" s="148"/>
      <c r="L198" s="128"/>
      <c r="M198" s="129"/>
      <c r="N198" s="130"/>
      <c r="O198" s="227"/>
      <c r="P198" s="228"/>
      <c r="Q198" s="229"/>
      <c r="R198" s="227"/>
      <c r="S198" s="228"/>
      <c r="T198" s="229"/>
      <c r="U198" s="227"/>
      <c r="V198" s="228"/>
      <c r="W198" s="229"/>
      <c r="X198" s="227"/>
      <c r="Y198" s="228"/>
      <c r="Z198" s="229"/>
      <c r="AA198" s="227"/>
      <c r="AB198" s="228"/>
      <c r="AC198" s="229"/>
      <c r="AD198" s="227"/>
      <c r="AE198" s="228"/>
      <c r="AF198" s="229"/>
      <c r="AG198" s="227"/>
      <c r="AH198" s="228"/>
      <c r="AI198" s="229"/>
      <c r="AJ198" s="227"/>
      <c r="AK198" s="228"/>
      <c r="AL198" s="229"/>
      <c r="AM198" s="227"/>
      <c r="AN198" s="228"/>
      <c r="AO198" s="229"/>
      <c r="AP198" s="227"/>
      <c r="AQ198" s="228"/>
      <c r="AR198" s="229"/>
      <c r="AS198" s="227"/>
      <c r="AT198" s="228"/>
      <c r="AU198" s="229"/>
      <c r="AV198" s="227"/>
      <c r="AW198" s="228"/>
      <c r="AX198" s="229"/>
      <c r="AY198" s="227"/>
      <c r="AZ198" s="228"/>
      <c r="BA198" s="229"/>
      <c r="BB198" s="227"/>
      <c r="BC198" s="228"/>
      <c r="BD198" s="229"/>
    </row>
    <row r="199" spans="1:56">
      <c r="A199" s="131"/>
      <c r="B199" s="145" t="s">
        <v>122</v>
      </c>
      <c r="C199" s="129">
        <v>3169</v>
      </c>
      <c r="D199" s="129">
        <v>3319</v>
      </c>
      <c r="E199" s="168">
        <f t="shared" si="198"/>
        <v>4.7333543704638688</v>
      </c>
      <c r="F199" s="129">
        <v>8726.5</v>
      </c>
      <c r="G199" s="129">
        <v>9087.25</v>
      </c>
      <c r="H199" s="148">
        <f t="shared" si="199"/>
        <v>4.1339597776886494</v>
      </c>
      <c r="I199" s="128"/>
      <c r="J199" s="129"/>
      <c r="K199" s="148"/>
      <c r="L199" s="128"/>
      <c r="M199" s="129"/>
      <c r="N199" s="130"/>
      <c r="O199" s="227"/>
      <c r="P199" s="228"/>
      <c r="Q199" s="229"/>
      <c r="R199" s="227"/>
      <c r="S199" s="228"/>
      <c r="T199" s="229"/>
      <c r="U199" s="227"/>
      <c r="V199" s="228"/>
      <c r="W199" s="229"/>
      <c r="X199" s="227"/>
      <c r="Y199" s="228"/>
      <c r="Z199" s="229"/>
      <c r="AA199" s="227"/>
      <c r="AB199" s="228"/>
      <c r="AC199" s="229"/>
      <c r="AD199" s="227"/>
      <c r="AE199" s="228"/>
      <c r="AF199" s="229"/>
      <c r="AG199" s="227"/>
      <c r="AH199" s="228"/>
      <c r="AI199" s="229"/>
      <c r="AJ199" s="227"/>
      <c r="AK199" s="228"/>
      <c r="AL199" s="229"/>
      <c r="AM199" s="227"/>
      <c r="AN199" s="228"/>
      <c r="AO199" s="229"/>
      <c r="AP199" s="227"/>
      <c r="AQ199" s="228"/>
      <c r="AR199" s="229"/>
      <c r="AS199" s="227"/>
      <c r="AT199" s="228"/>
      <c r="AU199" s="229"/>
      <c r="AV199" s="227"/>
      <c r="AW199" s="228"/>
      <c r="AX199" s="229"/>
      <c r="AY199" s="227"/>
      <c r="AZ199" s="228"/>
      <c r="BA199" s="229"/>
      <c r="BB199" s="227"/>
      <c r="BC199" s="228"/>
      <c r="BD199" s="229"/>
    </row>
    <row r="200" spans="1:56">
      <c r="A200" s="131"/>
      <c r="B200" s="145" t="s">
        <v>58</v>
      </c>
      <c r="C200" s="129">
        <v>3641.25</v>
      </c>
      <c r="D200" s="129">
        <v>3820.5</v>
      </c>
      <c r="E200" s="168">
        <f t="shared" si="198"/>
        <v>4.9227600411946444</v>
      </c>
      <c r="F200" s="129">
        <v>7849.35</v>
      </c>
      <c r="G200" s="129">
        <v>8076.45</v>
      </c>
      <c r="H200" s="148">
        <f t="shared" si="199"/>
        <v>2.8932331976533017</v>
      </c>
      <c r="I200" s="128"/>
      <c r="J200" s="129"/>
      <c r="K200" s="148"/>
      <c r="L200" s="128"/>
      <c r="M200" s="129"/>
      <c r="N200" s="130"/>
      <c r="O200" s="227"/>
      <c r="P200" s="228"/>
      <c r="Q200" s="229"/>
      <c r="R200" s="227"/>
      <c r="S200" s="228"/>
      <c r="T200" s="229"/>
      <c r="U200" s="227"/>
      <c r="V200" s="228"/>
      <c r="W200" s="229"/>
      <c r="X200" s="227"/>
      <c r="Y200" s="228"/>
      <c r="Z200" s="229"/>
      <c r="AA200" s="227"/>
      <c r="AB200" s="228"/>
      <c r="AC200" s="229"/>
      <c r="AD200" s="227"/>
      <c r="AE200" s="228"/>
      <c r="AF200" s="229"/>
      <c r="AG200" s="227"/>
      <c r="AH200" s="228"/>
      <c r="AI200" s="229"/>
      <c r="AJ200" s="227"/>
      <c r="AK200" s="228"/>
      <c r="AL200" s="229"/>
      <c r="AM200" s="227"/>
      <c r="AN200" s="228"/>
      <c r="AO200" s="229"/>
      <c r="AP200" s="227"/>
      <c r="AQ200" s="228"/>
      <c r="AR200" s="229"/>
      <c r="AS200" s="227"/>
      <c r="AT200" s="228"/>
      <c r="AU200" s="229"/>
      <c r="AV200" s="227"/>
      <c r="AW200" s="228"/>
      <c r="AX200" s="229"/>
      <c r="AY200" s="227"/>
      <c r="AZ200" s="228"/>
      <c r="BA200" s="229"/>
      <c r="BB200" s="227"/>
      <c r="BC200" s="228"/>
      <c r="BD200" s="229"/>
    </row>
    <row r="201" spans="1:56" s="133" customFormat="1" ht="20.25" customHeight="1">
      <c r="A201" s="132"/>
      <c r="B201" s="195" t="s">
        <v>128</v>
      </c>
      <c r="C201" s="147">
        <v>3626.25</v>
      </c>
      <c r="D201" s="147">
        <v>3802.8</v>
      </c>
      <c r="E201" s="169">
        <f t="shared" si="198"/>
        <v>4.8686659772492291</v>
      </c>
      <c r="F201" s="147">
        <v>8412</v>
      </c>
      <c r="G201" s="147">
        <v>8734.2000000000007</v>
      </c>
      <c r="H201" s="149">
        <f t="shared" si="199"/>
        <v>3.8302425106990099</v>
      </c>
      <c r="I201" s="189"/>
      <c r="J201" s="147"/>
      <c r="K201" s="149"/>
      <c r="L201" s="189"/>
      <c r="M201" s="147"/>
      <c r="N201" s="144"/>
      <c r="O201" s="230"/>
      <c r="P201" s="231"/>
      <c r="Q201" s="232"/>
      <c r="R201" s="230"/>
      <c r="S201" s="231"/>
      <c r="T201" s="232"/>
      <c r="U201" s="230"/>
      <c r="V201" s="231"/>
      <c r="W201" s="232"/>
      <c r="X201" s="230"/>
      <c r="Y201" s="231"/>
      <c r="Z201" s="232"/>
      <c r="AA201" s="230"/>
      <c r="AB201" s="231"/>
      <c r="AC201" s="232"/>
      <c r="AD201" s="230"/>
      <c r="AE201" s="231"/>
      <c r="AF201" s="232"/>
      <c r="AG201" s="230"/>
      <c r="AH201" s="231"/>
      <c r="AI201" s="232"/>
      <c r="AJ201" s="230"/>
      <c r="AK201" s="231"/>
      <c r="AL201" s="232"/>
      <c r="AM201" s="230"/>
      <c r="AN201" s="231"/>
      <c r="AO201" s="232"/>
      <c r="AP201" s="230"/>
      <c r="AQ201" s="231"/>
      <c r="AR201" s="232"/>
      <c r="AS201" s="230"/>
      <c r="AT201" s="231"/>
      <c r="AU201" s="232"/>
      <c r="AV201" s="230"/>
      <c r="AW201" s="231"/>
      <c r="AX201" s="232"/>
      <c r="AY201" s="230"/>
      <c r="AZ201" s="231"/>
      <c r="BA201" s="232"/>
      <c r="BB201" s="230"/>
      <c r="BC201" s="231"/>
      <c r="BD201" s="232"/>
    </row>
    <row r="202" spans="1:56">
      <c r="A202" s="131"/>
      <c r="B202" s="145" t="s">
        <v>59</v>
      </c>
      <c r="C202" s="129">
        <v>2025</v>
      </c>
      <c r="D202" s="129">
        <v>2025</v>
      </c>
      <c r="E202" s="168">
        <f t="shared" si="198"/>
        <v>0</v>
      </c>
      <c r="F202" s="129">
        <v>4050</v>
      </c>
      <c r="G202" s="129">
        <v>4050</v>
      </c>
      <c r="H202" s="148">
        <f t="shared" si="199"/>
        <v>0</v>
      </c>
      <c r="I202" s="128"/>
      <c r="J202" s="129"/>
      <c r="K202" s="148"/>
      <c r="L202" s="128"/>
      <c r="M202" s="129"/>
      <c r="N202" s="130"/>
      <c r="O202" s="227"/>
      <c r="P202" s="228"/>
      <c r="Q202" s="229"/>
      <c r="R202" s="227"/>
      <c r="S202" s="228"/>
      <c r="T202" s="229"/>
      <c r="U202" s="227"/>
      <c r="V202" s="228"/>
      <c r="W202" s="229"/>
      <c r="X202" s="227"/>
      <c r="Y202" s="228"/>
      <c r="Z202" s="229"/>
      <c r="AA202" s="227"/>
      <c r="AB202" s="228"/>
      <c r="AC202" s="229"/>
      <c r="AD202" s="227"/>
      <c r="AE202" s="228"/>
      <c r="AF202" s="229"/>
      <c r="AG202" s="227"/>
      <c r="AH202" s="228"/>
      <c r="AI202" s="229"/>
      <c r="AJ202" s="227"/>
      <c r="AK202" s="228"/>
      <c r="AL202" s="229"/>
      <c r="AM202" s="227"/>
      <c r="AN202" s="228"/>
      <c r="AO202" s="229"/>
      <c r="AP202" s="227"/>
      <c r="AQ202" s="228"/>
      <c r="AR202" s="229"/>
      <c r="AS202" s="227"/>
      <c r="AT202" s="228"/>
      <c r="AU202" s="229"/>
      <c r="AV202" s="227"/>
      <c r="AW202" s="228"/>
      <c r="AX202" s="229"/>
      <c r="AY202" s="227"/>
      <c r="AZ202" s="228"/>
      <c r="BA202" s="229"/>
      <c r="BB202" s="227"/>
      <c r="BC202" s="228"/>
      <c r="BD202" s="229"/>
    </row>
    <row r="203" spans="1:56">
      <c r="A203" s="131"/>
      <c r="B203" s="145" t="s">
        <v>111</v>
      </c>
      <c r="C203" s="129">
        <v>1575</v>
      </c>
      <c r="D203" s="129">
        <v>1575</v>
      </c>
      <c r="E203" s="168">
        <f t="shared" si="198"/>
        <v>0</v>
      </c>
      <c r="F203" s="129">
        <v>3150</v>
      </c>
      <c r="G203" s="129">
        <v>3150</v>
      </c>
      <c r="H203" s="148">
        <f t="shared" si="199"/>
        <v>0</v>
      </c>
      <c r="I203" s="128"/>
      <c r="J203" s="129"/>
      <c r="K203" s="148"/>
      <c r="L203" s="128"/>
      <c r="M203" s="129"/>
      <c r="N203" s="130"/>
      <c r="O203" s="227"/>
      <c r="P203" s="228"/>
      <c r="Q203" s="229"/>
      <c r="R203" s="227"/>
      <c r="S203" s="228"/>
      <c r="T203" s="229"/>
      <c r="U203" s="227"/>
      <c r="V203" s="228"/>
      <c r="W203" s="229"/>
      <c r="X203" s="227"/>
      <c r="Y203" s="228"/>
      <c r="Z203" s="229"/>
      <c r="AA203" s="227"/>
      <c r="AB203" s="228"/>
      <c r="AC203" s="229"/>
      <c r="AD203" s="227"/>
      <c r="AE203" s="228"/>
      <c r="AF203" s="229"/>
      <c r="AG203" s="227"/>
      <c r="AH203" s="228"/>
      <c r="AI203" s="229"/>
      <c r="AJ203" s="227"/>
      <c r="AK203" s="228"/>
      <c r="AL203" s="229"/>
      <c r="AM203" s="227"/>
      <c r="AN203" s="228"/>
      <c r="AO203" s="229"/>
      <c r="AP203" s="227"/>
      <c r="AQ203" s="228"/>
      <c r="AR203" s="229"/>
      <c r="AS203" s="227"/>
      <c r="AT203" s="228"/>
      <c r="AU203" s="229"/>
      <c r="AV203" s="227"/>
      <c r="AW203" s="228"/>
      <c r="AX203" s="229"/>
      <c r="AY203" s="227"/>
      <c r="AZ203" s="228"/>
      <c r="BA203" s="229"/>
      <c r="BB203" s="227"/>
      <c r="BC203" s="228"/>
      <c r="BD203" s="229"/>
    </row>
    <row r="204" spans="1:56">
      <c r="A204" s="131"/>
      <c r="B204" s="145" t="s">
        <v>112</v>
      </c>
      <c r="C204" s="129"/>
      <c r="D204" s="129"/>
      <c r="E204" s="168"/>
      <c r="F204" s="129"/>
      <c r="G204" s="129"/>
      <c r="H204" s="148">
        <f t="shared" si="199"/>
        <v>0</v>
      </c>
      <c r="I204" s="128"/>
      <c r="J204" s="129"/>
      <c r="K204" s="148"/>
      <c r="L204" s="128"/>
      <c r="M204" s="129"/>
      <c r="N204" s="130"/>
      <c r="O204" s="227"/>
      <c r="P204" s="228"/>
      <c r="Q204" s="229"/>
      <c r="R204" s="227"/>
      <c r="S204" s="228"/>
      <c r="T204" s="229"/>
      <c r="U204" s="227"/>
      <c r="V204" s="228"/>
      <c r="W204" s="229"/>
      <c r="X204" s="227"/>
      <c r="Y204" s="228"/>
      <c r="Z204" s="229"/>
      <c r="AA204" s="227"/>
      <c r="AB204" s="228"/>
      <c r="AC204" s="229"/>
      <c r="AD204" s="227"/>
      <c r="AE204" s="228"/>
      <c r="AF204" s="229"/>
      <c r="AG204" s="227"/>
      <c r="AH204" s="228"/>
      <c r="AI204" s="229"/>
      <c r="AJ204" s="227"/>
      <c r="AK204" s="228"/>
      <c r="AL204" s="229"/>
      <c r="AM204" s="227"/>
      <c r="AN204" s="228"/>
      <c r="AO204" s="229"/>
      <c r="AP204" s="227"/>
      <c r="AQ204" s="228"/>
      <c r="AR204" s="229"/>
      <c r="AS204" s="227"/>
      <c r="AT204" s="228"/>
      <c r="AU204" s="229"/>
      <c r="AV204" s="227"/>
      <c r="AW204" s="228"/>
      <c r="AX204" s="229"/>
      <c r="AY204" s="227"/>
      <c r="AZ204" s="228"/>
      <c r="BA204" s="229"/>
      <c r="BB204" s="227"/>
      <c r="BC204" s="228"/>
      <c r="BD204" s="229"/>
    </row>
    <row r="205" spans="1:56" s="116" customFormat="1" ht="21.75" customHeight="1">
      <c r="A205" s="115"/>
      <c r="B205" s="200" t="s">
        <v>109</v>
      </c>
      <c r="C205" s="147">
        <v>1575</v>
      </c>
      <c r="D205" s="147">
        <v>1600</v>
      </c>
      <c r="E205" s="169">
        <f>IF(C205&gt;0,(((D205-C205)/C205)*100),0)</f>
        <v>1.5873015873015872</v>
      </c>
      <c r="F205" s="147">
        <v>3150</v>
      </c>
      <c r="G205" s="147">
        <v>3175</v>
      </c>
      <c r="H205" s="149">
        <f t="shared" si="199"/>
        <v>0.79365079365079361</v>
      </c>
      <c r="I205" s="189"/>
      <c r="J205" s="147"/>
      <c r="K205" s="149"/>
      <c r="L205" s="189"/>
      <c r="M205" s="147"/>
      <c r="N205" s="144"/>
      <c r="O205" s="230"/>
      <c r="P205" s="231"/>
      <c r="Q205" s="232"/>
      <c r="R205" s="230"/>
      <c r="S205" s="231"/>
      <c r="T205" s="232"/>
      <c r="U205" s="230"/>
      <c r="V205" s="231"/>
      <c r="W205" s="232"/>
      <c r="X205" s="230"/>
      <c r="Y205" s="231"/>
      <c r="Z205" s="232"/>
      <c r="AA205" s="230"/>
      <c r="AB205" s="231"/>
      <c r="AC205" s="232"/>
      <c r="AD205" s="230"/>
      <c r="AE205" s="231"/>
      <c r="AF205" s="232"/>
      <c r="AG205" s="230"/>
      <c r="AH205" s="231"/>
      <c r="AI205" s="232"/>
      <c r="AJ205" s="230"/>
      <c r="AK205" s="231"/>
      <c r="AL205" s="232"/>
      <c r="AM205" s="230"/>
      <c r="AN205" s="231"/>
      <c r="AO205" s="232"/>
      <c r="AP205" s="230"/>
      <c r="AQ205" s="231"/>
      <c r="AR205" s="232"/>
      <c r="AS205" s="230"/>
      <c r="AT205" s="231"/>
      <c r="AU205" s="232"/>
      <c r="AV205" s="230"/>
      <c r="AW205" s="231"/>
      <c r="AX205" s="232"/>
      <c r="AY205" s="230"/>
      <c r="AZ205" s="231"/>
      <c r="BA205" s="232"/>
      <c r="BB205" s="230"/>
      <c r="BC205" s="231"/>
      <c r="BD205" s="232"/>
    </row>
    <row r="206" spans="1:56">
      <c r="A206" s="134"/>
      <c r="B206" s="197" t="s">
        <v>60</v>
      </c>
      <c r="C206" s="191"/>
      <c r="D206" s="135"/>
      <c r="E206" s="170"/>
      <c r="F206" s="191"/>
      <c r="G206" s="135"/>
      <c r="H206" s="187"/>
      <c r="I206" s="190"/>
      <c r="J206" s="135"/>
      <c r="K206" s="187"/>
      <c r="L206" s="190"/>
      <c r="M206" s="135"/>
      <c r="N206" s="187"/>
      <c r="O206" s="190">
        <v>18398</v>
      </c>
      <c r="P206" s="135">
        <v>18398</v>
      </c>
      <c r="Q206" s="136">
        <f t="shared" ref="Q206" si="202">IF(O206&gt;0,(((P206-O206)/O206)*100),0)</f>
        <v>0</v>
      </c>
      <c r="R206" s="190">
        <v>28823</v>
      </c>
      <c r="S206" s="135">
        <v>28823</v>
      </c>
      <c r="T206" s="136">
        <f t="shared" ref="T206" si="203">IF(R206&gt;0,(((S206-R206)/R206)*100),0)</f>
        <v>0</v>
      </c>
      <c r="U206" s="190">
        <v>23844.5</v>
      </c>
      <c r="V206" s="135">
        <v>25850.5</v>
      </c>
      <c r="W206" s="593">
        <f t="shared" ref="W206" si="204">IF(U206&gt;0,(((V206-U206)/U206)*100),0)</f>
        <v>8.4128415357839348</v>
      </c>
      <c r="X206" s="190">
        <v>51926.5</v>
      </c>
      <c r="Y206" s="135">
        <v>55196.5</v>
      </c>
      <c r="Z206" s="136">
        <f t="shared" ref="Z206" si="205">IF(X206&gt;0,(((Y206-X206)/X206)*100),0)</f>
        <v>6.2973626183162743</v>
      </c>
      <c r="AA206" s="190">
        <v>23633.5</v>
      </c>
      <c r="AB206" s="135">
        <v>25642.5</v>
      </c>
      <c r="AC206" s="593">
        <f t="shared" ref="AC206" si="206">IF(AA206&gt;0,(((AB206-AA206)/AA206)*100),0)</f>
        <v>8.5006452704846929</v>
      </c>
      <c r="AD206" s="190">
        <v>52378.5</v>
      </c>
      <c r="AE206" s="135">
        <v>57118.5</v>
      </c>
      <c r="AF206" s="593">
        <f t="shared" ref="AF206" si="207">IF(AD206&gt;0,(((AE206-AD206)/AD206)*100),0)</f>
        <v>9.0495145909103929</v>
      </c>
      <c r="AG206" s="190">
        <v>16842.95</v>
      </c>
      <c r="AH206" s="135">
        <v>17629.45</v>
      </c>
      <c r="AI206" s="136">
        <f t="shared" ref="AI206" si="208">IF(AG206&gt;0,(((AH206-AG206)/AG206)*100),0)</f>
        <v>4.6696095398965145</v>
      </c>
      <c r="AJ206" s="190">
        <v>32586.45</v>
      </c>
      <c r="AK206" s="135">
        <v>33870.449999999997</v>
      </c>
      <c r="AL206" s="136">
        <f t="shared" ref="AL206" si="209">IF(AJ206&gt;0,(((AK206-AJ206)/AJ206)*100),0)</f>
        <v>3.9402880645176026</v>
      </c>
      <c r="AM206" s="190">
        <v>16077.2</v>
      </c>
      <c r="AN206" s="135">
        <v>16887.2</v>
      </c>
      <c r="AO206" s="136">
        <f t="shared" ref="AO206" si="210">IF(AM206&gt;0,(((AN206-AM206)/AM206)*100),0)</f>
        <v>5.0381907297290569</v>
      </c>
      <c r="AP206" s="190">
        <v>31182.2</v>
      </c>
      <c r="AQ206" s="135">
        <v>32747.200000000001</v>
      </c>
      <c r="AR206" s="136">
        <f t="shared" ref="AR206" si="211">IF(AP206&gt;0,(((AQ206-AP206)/AP206)*100),0)</f>
        <v>5.0188889815343369</v>
      </c>
      <c r="AS206" s="190">
        <v>23534.48</v>
      </c>
      <c r="AT206" s="135">
        <v>23534</v>
      </c>
      <c r="AU206" s="136">
        <f t="shared" ref="AU206" si="212">IF(AS206&gt;0,(((AT206-AS206)/AS206)*100),0)</f>
        <v>-2.0395606786279682E-3</v>
      </c>
      <c r="AV206" s="190">
        <v>45665.48</v>
      </c>
      <c r="AW206" s="135">
        <v>45665.48</v>
      </c>
      <c r="AX206" s="136">
        <f t="shared" ref="AX206" si="213">IF(AV206&gt;0,(((AW206-AV206)/AV206)*100),0)</f>
        <v>0</v>
      </c>
      <c r="AY206" s="190">
        <v>18137.5</v>
      </c>
      <c r="AZ206" s="135">
        <v>19025.599999999999</v>
      </c>
      <c r="BA206" s="136">
        <f t="shared" ref="BA206" si="214">IF(AY206&gt;0,(((AZ206-AY206)/AY206)*100),0)</f>
        <v>4.8964851826326594</v>
      </c>
      <c r="BB206" s="190">
        <v>39410.5</v>
      </c>
      <c r="BC206" s="135">
        <v>41340.6</v>
      </c>
      <c r="BD206" s="136">
        <f t="shared" ref="BD206" si="215">IF(BB206&gt;0,(((BC206-BB206)/BB206)*100),0)</f>
        <v>4.8974258129178736</v>
      </c>
    </row>
    <row r="207" spans="1:56">
      <c r="A207" s="127" t="s">
        <v>142</v>
      </c>
      <c r="B207" s="145" t="s">
        <v>114</v>
      </c>
      <c r="C207" s="129">
        <v>12302</v>
      </c>
      <c r="D207" s="129">
        <v>12682</v>
      </c>
      <c r="E207" s="168">
        <f t="shared" ref="E207:E220" si="216">IF(C207&gt;0,(((D207-C207)/C207)*100),0)</f>
        <v>3.0889286294911398</v>
      </c>
      <c r="F207" s="129">
        <v>30451</v>
      </c>
      <c r="G207" s="129">
        <v>31549</v>
      </c>
      <c r="H207" s="148">
        <f t="shared" ref="H207:H222" si="217">IF(F207&gt;0,(((G207-F207)/F207)*100),0)</f>
        <v>3.6057929132048208</v>
      </c>
      <c r="I207" s="128">
        <v>10230</v>
      </c>
      <c r="J207" s="129">
        <v>10573.5</v>
      </c>
      <c r="K207" s="148">
        <f t="shared" ref="K207:K213" si="218">IF(I207&gt;0,(((J207-I207)/I207)*100),0)</f>
        <v>3.3577712609970676</v>
      </c>
      <c r="L207" s="128">
        <v>21093</v>
      </c>
      <c r="M207" s="129">
        <v>21821.5</v>
      </c>
      <c r="N207" s="130">
        <f t="shared" ref="N207:N213" si="219">IF(L207&gt;0,(((M207-L207)/L207)*100),0)</f>
        <v>3.4537524297160194</v>
      </c>
      <c r="O207" s="227"/>
      <c r="P207" s="228"/>
      <c r="Q207" s="229"/>
      <c r="R207" s="227"/>
      <c r="S207" s="228"/>
      <c r="T207" s="229"/>
      <c r="U207" s="227"/>
      <c r="V207" s="228"/>
      <c r="W207" s="229"/>
      <c r="X207" s="227"/>
      <c r="Y207" s="228"/>
      <c r="Z207" s="229"/>
      <c r="AA207" s="227"/>
      <c r="AB207" s="228"/>
      <c r="AC207" s="229"/>
      <c r="AD207" s="227"/>
      <c r="AE207" s="228"/>
      <c r="AF207" s="229"/>
      <c r="AG207" s="227"/>
      <c r="AH207" s="228"/>
      <c r="AI207" s="229"/>
      <c r="AJ207" s="227"/>
      <c r="AK207" s="228"/>
      <c r="AL207" s="229"/>
      <c r="AM207" s="227"/>
      <c r="AN207" s="228"/>
      <c r="AO207" s="229"/>
      <c r="AP207" s="227"/>
      <c r="AQ207" s="228"/>
      <c r="AR207" s="229"/>
      <c r="AS207" s="227"/>
      <c r="AT207" s="228"/>
      <c r="AU207" s="229"/>
      <c r="AV207" s="227"/>
      <c r="AW207" s="228"/>
      <c r="AX207" s="229"/>
      <c r="AY207" s="227"/>
      <c r="AZ207" s="228"/>
      <c r="BA207" s="229"/>
      <c r="BB207" s="227"/>
      <c r="BC207" s="228"/>
      <c r="BD207" s="229"/>
    </row>
    <row r="208" spans="1:56">
      <c r="A208" s="131"/>
      <c r="B208" s="145" t="s">
        <v>115</v>
      </c>
      <c r="C208" s="129"/>
      <c r="D208" s="129"/>
      <c r="E208" s="168">
        <f t="shared" si="216"/>
        <v>0</v>
      </c>
      <c r="F208" s="129"/>
      <c r="G208" s="129"/>
      <c r="H208" s="148">
        <f t="shared" si="217"/>
        <v>0</v>
      </c>
      <c r="I208" s="128"/>
      <c r="J208" s="129"/>
      <c r="K208" s="148">
        <f t="shared" si="218"/>
        <v>0</v>
      </c>
      <c r="L208" s="128"/>
      <c r="M208" s="129"/>
      <c r="N208" s="130">
        <f t="shared" si="219"/>
        <v>0</v>
      </c>
      <c r="O208" s="227"/>
      <c r="P208" s="228"/>
      <c r="Q208" s="229"/>
      <c r="R208" s="227"/>
      <c r="S208" s="228"/>
      <c r="T208" s="229"/>
      <c r="U208" s="227"/>
      <c r="V208" s="228"/>
      <c r="W208" s="229"/>
      <c r="X208" s="227"/>
      <c r="Y208" s="228"/>
      <c r="Z208" s="229"/>
      <c r="AA208" s="227"/>
      <c r="AB208" s="228"/>
      <c r="AC208" s="229"/>
      <c r="AD208" s="227"/>
      <c r="AE208" s="228"/>
      <c r="AF208" s="229"/>
      <c r="AG208" s="227"/>
      <c r="AH208" s="228"/>
      <c r="AI208" s="229"/>
      <c r="AJ208" s="227"/>
      <c r="AK208" s="228"/>
      <c r="AL208" s="229"/>
      <c r="AM208" s="227"/>
      <c r="AN208" s="228"/>
      <c r="AO208" s="229"/>
      <c r="AP208" s="227"/>
      <c r="AQ208" s="228"/>
      <c r="AR208" s="229"/>
      <c r="AS208" s="227"/>
      <c r="AT208" s="228"/>
      <c r="AU208" s="229"/>
      <c r="AV208" s="227"/>
      <c r="AW208" s="228"/>
      <c r="AX208" s="229"/>
      <c r="AY208" s="227"/>
      <c r="AZ208" s="228"/>
      <c r="BA208" s="229"/>
      <c r="BB208" s="227"/>
      <c r="BC208" s="228"/>
      <c r="BD208" s="229"/>
    </row>
    <row r="209" spans="1:56">
      <c r="A209" s="131"/>
      <c r="B209" s="145" t="s">
        <v>116</v>
      </c>
      <c r="C209" s="129">
        <v>11098</v>
      </c>
      <c r="D209" s="129">
        <v>11364</v>
      </c>
      <c r="E209" s="168">
        <f t="shared" si="216"/>
        <v>2.3968282573436657</v>
      </c>
      <c r="F209" s="129">
        <v>27548</v>
      </c>
      <c r="G209" s="129">
        <v>28444</v>
      </c>
      <c r="H209" s="148">
        <f t="shared" si="217"/>
        <v>3.2525047190358647</v>
      </c>
      <c r="I209" s="128">
        <v>12972</v>
      </c>
      <c r="J209" s="129">
        <v>13284</v>
      </c>
      <c r="K209" s="148">
        <f t="shared" si="218"/>
        <v>2.4051803885291396</v>
      </c>
      <c r="L209" s="128">
        <v>25614</v>
      </c>
      <c r="M209" s="129">
        <v>26638</v>
      </c>
      <c r="N209" s="130">
        <f t="shared" si="219"/>
        <v>3.9978136956351995</v>
      </c>
      <c r="O209" s="227"/>
      <c r="P209" s="228"/>
      <c r="Q209" s="229"/>
      <c r="R209" s="227"/>
      <c r="S209" s="228"/>
      <c r="T209" s="229"/>
      <c r="U209" s="227"/>
      <c r="V209" s="228"/>
      <c r="W209" s="229"/>
      <c r="X209" s="227"/>
      <c r="Y209" s="228"/>
      <c r="Z209" s="229"/>
      <c r="AA209" s="227"/>
      <c r="AB209" s="228"/>
      <c r="AC209" s="229"/>
      <c r="AD209" s="227"/>
      <c r="AE209" s="228"/>
      <c r="AF209" s="229"/>
      <c r="AG209" s="227"/>
      <c r="AH209" s="228"/>
      <c r="AI209" s="229"/>
      <c r="AJ209" s="227"/>
      <c r="AK209" s="228"/>
      <c r="AL209" s="229"/>
      <c r="AM209" s="227"/>
      <c r="AN209" s="228"/>
      <c r="AO209" s="229"/>
      <c r="AP209" s="227"/>
      <c r="AQ209" s="228"/>
      <c r="AR209" s="229"/>
      <c r="AS209" s="227"/>
      <c r="AT209" s="228"/>
      <c r="AU209" s="229"/>
      <c r="AV209" s="227"/>
      <c r="AW209" s="228"/>
      <c r="AX209" s="229"/>
      <c r="AY209" s="227"/>
      <c r="AZ209" s="228"/>
      <c r="BA209" s="229"/>
      <c r="BB209" s="227"/>
      <c r="BC209" s="228"/>
      <c r="BD209" s="229"/>
    </row>
    <row r="210" spans="1:56">
      <c r="A210" s="131"/>
      <c r="B210" s="145" t="s">
        <v>117</v>
      </c>
      <c r="C210" s="129"/>
      <c r="D210" s="129"/>
      <c r="E210" s="168">
        <f t="shared" si="216"/>
        <v>0</v>
      </c>
      <c r="F210" s="129"/>
      <c r="G210" s="129"/>
      <c r="H210" s="148">
        <f t="shared" si="217"/>
        <v>0</v>
      </c>
      <c r="I210" s="128"/>
      <c r="J210" s="129"/>
      <c r="K210" s="148">
        <f t="shared" si="218"/>
        <v>0</v>
      </c>
      <c r="L210" s="128"/>
      <c r="M210" s="129"/>
      <c r="N210" s="130">
        <f t="shared" si="219"/>
        <v>0</v>
      </c>
      <c r="O210" s="227"/>
      <c r="P210" s="228"/>
      <c r="Q210" s="229"/>
      <c r="R210" s="227"/>
      <c r="S210" s="228"/>
      <c r="T210" s="229"/>
      <c r="U210" s="227"/>
      <c r="V210" s="228"/>
      <c r="W210" s="229"/>
      <c r="X210" s="227"/>
      <c r="Y210" s="228"/>
      <c r="Z210" s="229"/>
      <c r="AA210" s="227"/>
      <c r="AB210" s="228"/>
      <c r="AC210" s="229"/>
      <c r="AD210" s="227"/>
      <c r="AE210" s="228"/>
      <c r="AF210" s="229"/>
      <c r="AG210" s="227"/>
      <c r="AH210" s="228"/>
      <c r="AI210" s="229"/>
      <c r="AJ210" s="227"/>
      <c r="AK210" s="228"/>
      <c r="AL210" s="229"/>
      <c r="AM210" s="227"/>
      <c r="AN210" s="228"/>
      <c r="AO210" s="229"/>
      <c r="AP210" s="227"/>
      <c r="AQ210" s="228"/>
      <c r="AR210" s="229"/>
      <c r="AS210" s="227"/>
      <c r="AT210" s="228"/>
      <c r="AU210" s="229"/>
      <c r="AV210" s="227"/>
      <c r="AW210" s="228"/>
      <c r="AX210" s="229"/>
      <c r="AY210" s="227"/>
      <c r="AZ210" s="228"/>
      <c r="BA210" s="229"/>
      <c r="BB210" s="227"/>
      <c r="BC210" s="228"/>
      <c r="BD210" s="229"/>
    </row>
    <row r="211" spans="1:56">
      <c r="A211" s="131"/>
      <c r="B211" s="145" t="s">
        <v>118</v>
      </c>
      <c r="C211" s="129">
        <v>10089</v>
      </c>
      <c r="D211" s="129">
        <v>10100</v>
      </c>
      <c r="E211" s="168">
        <f t="shared" si="216"/>
        <v>0.10902963623748638</v>
      </c>
      <c r="F211" s="129">
        <v>19856</v>
      </c>
      <c r="G211" s="129">
        <v>19856</v>
      </c>
      <c r="H211" s="148">
        <f t="shared" si="217"/>
        <v>0</v>
      </c>
      <c r="I211" s="128">
        <v>9988</v>
      </c>
      <c r="J211" s="129">
        <v>10088</v>
      </c>
      <c r="K211" s="148">
        <f t="shared" si="218"/>
        <v>1.0012014417300761</v>
      </c>
      <c r="L211" s="128">
        <v>19460</v>
      </c>
      <c r="M211" s="129">
        <v>19856</v>
      </c>
      <c r="N211" s="130">
        <f t="shared" si="219"/>
        <v>2.0349434737923948</v>
      </c>
      <c r="O211" s="227"/>
      <c r="P211" s="228"/>
      <c r="Q211" s="229"/>
      <c r="R211" s="227"/>
      <c r="S211" s="228"/>
      <c r="T211" s="229"/>
      <c r="U211" s="227"/>
      <c r="V211" s="228"/>
      <c r="W211" s="229"/>
      <c r="X211" s="227"/>
      <c r="Y211" s="228"/>
      <c r="Z211" s="229"/>
      <c r="AA211" s="227"/>
      <c r="AB211" s="228"/>
      <c r="AC211" s="229"/>
      <c r="AD211" s="227"/>
      <c r="AE211" s="228"/>
      <c r="AF211" s="229"/>
      <c r="AG211" s="227"/>
      <c r="AH211" s="228"/>
      <c r="AI211" s="229"/>
      <c r="AJ211" s="227"/>
      <c r="AK211" s="228"/>
      <c r="AL211" s="229"/>
      <c r="AM211" s="227"/>
      <c r="AN211" s="228"/>
      <c r="AO211" s="229"/>
      <c r="AP211" s="227"/>
      <c r="AQ211" s="228"/>
      <c r="AR211" s="229"/>
      <c r="AS211" s="227"/>
      <c r="AT211" s="228"/>
      <c r="AU211" s="229"/>
      <c r="AV211" s="227"/>
      <c r="AW211" s="228"/>
      <c r="AX211" s="229"/>
      <c r="AY211" s="227"/>
      <c r="AZ211" s="228"/>
      <c r="BA211" s="229"/>
      <c r="BB211" s="227"/>
      <c r="BC211" s="228"/>
      <c r="BD211" s="229"/>
    </row>
    <row r="212" spans="1:56">
      <c r="A212" s="131"/>
      <c r="B212" s="145" t="s">
        <v>119</v>
      </c>
      <c r="C212" s="129">
        <v>9950</v>
      </c>
      <c r="D212" s="129">
        <v>10298</v>
      </c>
      <c r="E212" s="168">
        <f t="shared" si="216"/>
        <v>3.4974874371859297</v>
      </c>
      <c r="F212" s="129">
        <v>19556</v>
      </c>
      <c r="G212" s="129">
        <v>20176</v>
      </c>
      <c r="H212" s="148">
        <f t="shared" si="217"/>
        <v>3.170382491307016</v>
      </c>
      <c r="I212" s="128">
        <v>12424</v>
      </c>
      <c r="J212" s="129">
        <v>12784</v>
      </c>
      <c r="K212" s="148">
        <f t="shared" si="218"/>
        <v>2.8976175144880876</v>
      </c>
      <c r="L212" s="128">
        <v>26170</v>
      </c>
      <c r="M212" s="129">
        <v>26932</v>
      </c>
      <c r="N212" s="130">
        <f t="shared" si="219"/>
        <v>2.9117309896828427</v>
      </c>
      <c r="O212" s="227"/>
      <c r="P212" s="228"/>
      <c r="Q212" s="229"/>
      <c r="R212" s="227"/>
      <c r="S212" s="228"/>
      <c r="T212" s="229"/>
      <c r="U212" s="227"/>
      <c r="V212" s="228"/>
      <c r="W212" s="229"/>
      <c r="X212" s="227"/>
      <c r="Y212" s="228"/>
      <c r="Z212" s="229"/>
      <c r="AA212" s="227"/>
      <c r="AB212" s="228"/>
      <c r="AC212" s="229"/>
      <c r="AD212" s="227"/>
      <c r="AE212" s="228"/>
      <c r="AF212" s="229"/>
      <c r="AG212" s="227"/>
      <c r="AH212" s="228"/>
      <c r="AI212" s="229"/>
      <c r="AJ212" s="227"/>
      <c r="AK212" s="228"/>
      <c r="AL212" s="229"/>
      <c r="AM212" s="227"/>
      <c r="AN212" s="228"/>
      <c r="AO212" s="229"/>
      <c r="AP212" s="227"/>
      <c r="AQ212" s="228"/>
      <c r="AR212" s="229"/>
      <c r="AS212" s="227"/>
      <c r="AT212" s="228"/>
      <c r="AU212" s="229"/>
      <c r="AV212" s="227"/>
      <c r="AW212" s="228"/>
      <c r="AX212" s="229"/>
      <c r="AY212" s="227"/>
      <c r="AZ212" s="228"/>
      <c r="BA212" s="229"/>
      <c r="BB212" s="227"/>
      <c r="BC212" s="228"/>
      <c r="BD212" s="229"/>
    </row>
    <row r="213" spans="1:56" s="133" customFormat="1" ht="19.5" customHeight="1">
      <c r="A213" s="132"/>
      <c r="B213" s="195" t="s">
        <v>79</v>
      </c>
      <c r="C213" s="147">
        <v>10383</v>
      </c>
      <c r="D213" s="147">
        <v>10735</v>
      </c>
      <c r="E213" s="169">
        <f t="shared" si="216"/>
        <v>3.3901569873832229</v>
      </c>
      <c r="F213" s="147">
        <v>22129</v>
      </c>
      <c r="G213" s="147">
        <v>22844</v>
      </c>
      <c r="H213" s="149">
        <f t="shared" si="217"/>
        <v>3.2310542726738669</v>
      </c>
      <c r="I213" s="189">
        <v>11614</v>
      </c>
      <c r="J213" s="147">
        <v>11990</v>
      </c>
      <c r="K213" s="149">
        <f t="shared" si="218"/>
        <v>3.2374720165317719</v>
      </c>
      <c r="L213" s="189">
        <v>21782</v>
      </c>
      <c r="M213" s="147">
        <v>22478</v>
      </c>
      <c r="N213" s="144">
        <f t="shared" si="219"/>
        <v>3.195298870627123</v>
      </c>
      <c r="O213" s="230"/>
      <c r="P213" s="231"/>
      <c r="Q213" s="232"/>
      <c r="R213" s="230"/>
      <c r="S213" s="231"/>
      <c r="T213" s="232"/>
      <c r="U213" s="230"/>
      <c r="V213" s="231"/>
      <c r="W213" s="232"/>
      <c r="X213" s="230"/>
      <c r="Y213" s="231"/>
      <c r="Z213" s="232"/>
      <c r="AA213" s="230"/>
      <c r="AB213" s="231"/>
      <c r="AC213" s="232"/>
      <c r="AD213" s="230"/>
      <c r="AE213" s="231"/>
      <c r="AF213" s="232"/>
      <c r="AG213" s="230"/>
      <c r="AH213" s="231"/>
      <c r="AI213" s="232"/>
      <c r="AJ213" s="230"/>
      <c r="AK213" s="231"/>
      <c r="AL213" s="232"/>
      <c r="AM213" s="230"/>
      <c r="AN213" s="231"/>
      <c r="AO213" s="232"/>
      <c r="AP213" s="230"/>
      <c r="AQ213" s="231"/>
      <c r="AR213" s="232"/>
      <c r="AS213" s="230"/>
      <c r="AT213" s="231"/>
      <c r="AU213" s="232"/>
      <c r="AV213" s="230"/>
      <c r="AW213" s="231"/>
      <c r="AX213" s="232"/>
      <c r="AY213" s="230"/>
      <c r="AZ213" s="231"/>
      <c r="BA213" s="232"/>
      <c r="BB213" s="230"/>
      <c r="BC213" s="231"/>
      <c r="BD213" s="232"/>
    </row>
    <row r="214" spans="1:56">
      <c r="A214" s="131"/>
      <c r="B214" s="145" t="s">
        <v>120</v>
      </c>
      <c r="C214" s="129"/>
      <c r="D214" s="129"/>
      <c r="E214" s="168">
        <f t="shared" si="216"/>
        <v>0</v>
      </c>
      <c r="F214" s="129"/>
      <c r="G214" s="129"/>
      <c r="H214" s="148">
        <f t="shared" si="217"/>
        <v>0</v>
      </c>
      <c r="I214" s="128"/>
      <c r="J214" s="129"/>
      <c r="K214" s="148"/>
      <c r="L214" s="128"/>
      <c r="M214" s="129"/>
      <c r="N214" s="130"/>
      <c r="O214" s="227"/>
      <c r="P214" s="228"/>
      <c r="Q214" s="229"/>
      <c r="R214" s="227"/>
      <c r="S214" s="228"/>
      <c r="T214" s="229"/>
      <c r="U214" s="227"/>
      <c r="V214" s="228"/>
      <c r="W214" s="229"/>
      <c r="X214" s="227"/>
      <c r="Y214" s="228"/>
      <c r="Z214" s="229"/>
      <c r="AA214" s="227"/>
      <c r="AB214" s="228"/>
      <c r="AC214" s="229"/>
      <c r="AD214" s="227"/>
      <c r="AE214" s="228"/>
      <c r="AF214" s="229"/>
      <c r="AG214" s="227"/>
      <c r="AH214" s="228"/>
      <c r="AI214" s="229"/>
      <c r="AJ214" s="227"/>
      <c r="AK214" s="228"/>
      <c r="AL214" s="229"/>
      <c r="AM214" s="227"/>
      <c r="AN214" s="228"/>
      <c r="AO214" s="229"/>
      <c r="AP214" s="227"/>
      <c r="AQ214" s="228"/>
      <c r="AR214" s="229"/>
      <c r="AS214" s="227"/>
      <c r="AT214" s="228"/>
      <c r="AU214" s="229"/>
      <c r="AV214" s="227"/>
      <c r="AW214" s="228"/>
      <c r="AX214" s="229"/>
      <c r="AY214" s="227"/>
      <c r="AZ214" s="228"/>
      <c r="BA214" s="229"/>
      <c r="BB214" s="227"/>
      <c r="BC214" s="228"/>
      <c r="BD214" s="229"/>
    </row>
    <row r="215" spans="1:56">
      <c r="A215" s="131"/>
      <c r="B215" s="145" t="s">
        <v>121</v>
      </c>
      <c r="C215" s="129">
        <v>3942</v>
      </c>
      <c r="D215" s="129">
        <v>4070</v>
      </c>
      <c r="E215" s="168">
        <f t="shared" si="216"/>
        <v>3.2470826991374935</v>
      </c>
      <c r="F215" s="129">
        <v>7434</v>
      </c>
      <c r="G215" s="129">
        <v>7676</v>
      </c>
      <c r="H215" s="148">
        <f t="shared" si="217"/>
        <v>3.25531342480495</v>
      </c>
      <c r="I215" s="128"/>
      <c r="J215" s="129"/>
      <c r="K215" s="148"/>
      <c r="L215" s="128"/>
      <c r="M215" s="129"/>
      <c r="N215" s="130"/>
      <c r="O215" s="227"/>
      <c r="P215" s="228"/>
      <c r="Q215" s="229"/>
      <c r="R215" s="227"/>
      <c r="S215" s="228"/>
      <c r="T215" s="229"/>
      <c r="U215" s="227"/>
      <c r="V215" s="228"/>
      <c r="W215" s="229"/>
      <c r="X215" s="227"/>
      <c r="Y215" s="228"/>
      <c r="Z215" s="229"/>
      <c r="AA215" s="227"/>
      <c r="AB215" s="228"/>
      <c r="AC215" s="229"/>
      <c r="AD215" s="227"/>
      <c r="AE215" s="228"/>
      <c r="AF215" s="229"/>
      <c r="AG215" s="227"/>
      <c r="AH215" s="228"/>
      <c r="AI215" s="229"/>
      <c r="AJ215" s="227"/>
      <c r="AK215" s="228"/>
      <c r="AL215" s="229"/>
      <c r="AM215" s="227"/>
      <c r="AN215" s="228"/>
      <c r="AO215" s="229"/>
      <c r="AP215" s="227"/>
      <c r="AQ215" s="228"/>
      <c r="AR215" s="229"/>
      <c r="AS215" s="227"/>
      <c r="AT215" s="228"/>
      <c r="AU215" s="229"/>
      <c r="AV215" s="227"/>
      <c r="AW215" s="228"/>
      <c r="AX215" s="229"/>
      <c r="AY215" s="227"/>
      <c r="AZ215" s="228"/>
      <c r="BA215" s="229"/>
      <c r="BB215" s="227"/>
      <c r="BC215" s="228"/>
      <c r="BD215" s="229"/>
    </row>
    <row r="216" spans="1:56">
      <c r="A216" s="131"/>
      <c r="B216" s="145" t="s">
        <v>122</v>
      </c>
      <c r="C216" s="129">
        <v>3890</v>
      </c>
      <c r="D216" s="129">
        <v>4010</v>
      </c>
      <c r="E216" s="168">
        <f t="shared" si="216"/>
        <v>3.0848329048843186</v>
      </c>
      <c r="F216" s="129">
        <v>8208</v>
      </c>
      <c r="G216" s="129">
        <v>6768</v>
      </c>
      <c r="H216" s="587">
        <f t="shared" si="217"/>
        <v>-17.543859649122805</v>
      </c>
      <c r="I216" s="128"/>
      <c r="J216" s="129"/>
      <c r="K216" s="148"/>
      <c r="L216" s="128"/>
      <c r="M216" s="129"/>
      <c r="N216" s="130"/>
      <c r="O216" s="227"/>
      <c r="P216" s="228"/>
      <c r="Q216" s="229"/>
      <c r="R216" s="227"/>
      <c r="S216" s="228"/>
      <c r="T216" s="229"/>
      <c r="U216" s="227"/>
      <c r="V216" s="228"/>
      <c r="W216" s="229"/>
      <c r="X216" s="227"/>
      <c r="Y216" s="228"/>
      <c r="Z216" s="229"/>
      <c r="AA216" s="227"/>
      <c r="AB216" s="228"/>
      <c r="AC216" s="229"/>
      <c r="AD216" s="227"/>
      <c r="AE216" s="228"/>
      <c r="AF216" s="229"/>
      <c r="AG216" s="227"/>
      <c r="AH216" s="228"/>
      <c r="AI216" s="229"/>
      <c r="AJ216" s="227"/>
      <c r="AK216" s="228"/>
      <c r="AL216" s="229"/>
      <c r="AM216" s="227"/>
      <c r="AN216" s="228"/>
      <c r="AO216" s="229"/>
      <c r="AP216" s="227"/>
      <c r="AQ216" s="228"/>
      <c r="AR216" s="229"/>
      <c r="AS216" s="227"/>
      <c r="AT216" s="228"/>
      <c r="AU216" s="229"/>
      <c r="AV216" s="227"/>
      <c r="AW216" s="228"/>
      <c r="AX216" s="229"/>
      <c r="AY216" s="227"/>
      <c r="AZ216" s="228"/>
      <c r="BA216" s="229"/>
      <c r="BB216" s="227"/>
      <c r="BC216" s="228"/>
      <c r="BD216" s="229"/>
    </row>
    <row r="217" spans="1:56">
      <c r="A217" s="131"/>
      <c r="B217" s="145" t="s">
        <v>58</v>
      </c>
      <c r="C217" s="129">
        <v>5373</v>
      </c>
      <c r="D217" s="129">
        <v>5544</v>
      </c>
      <c r="E217" s="168">
        <f t="shared" si="216"/>
        <v>3.1825795644891124</v>
      </c>
      <c r="F217" s="129">
        <v>12471</v>
      </c>
      <c r="G217" s="129">
        <v>12852</v>
      </c>
      <c r="H217" s="148">
        <f t="shared" si="217"/>
        <v>3.0550878037045948</v>
      </c>
      <c r="I217" s="128"/>
      <c r="J217" s="129"/>
      <c r="K217" s="148"/>
      <c r="L217" s="128"/>
      <c r="M217" s="129"/>
      <c r="N217" s="130"/>
      <c r="O217" s="227"/>
      <c r="P217" s="228"/>
      <c r="Q217" s="229"/>
      <c r="R217" s="227"/>
      <c r="S217" s="228"/>
      <c r="T217" s="229"/>
      <c r="U217" s="227"/>
      <c r="V217" s="228"/>
      <c r="W217" s="229"/>
      <c r="X217" s="227"/>
      <c r="Y217" s="228"/>
      <c r="Z217" s="229"/>
      <c r="AA217" s="227"/>
      <c r="AB217" s="228"/>
      <c r="AC217" s="229"/>
      <c r="AD217" s="227"/>
      <c r="AE217" s="228"/>
      <c r="AF217" s="229"/>
      <c r="AG217" s="227"/>
      <c r="AH217" s="228"/>
      <c r="AI217" s="229"/>
      <c r="AJ217" s="227"/>
      <c r="AK217" s="228"/>
      <c r="AL217" s="229"/>
      <c r="AM217" s="227"/>
      <c r="AN217" s="228"/>
      <c r="AO217" s="229"/>
      <c r="AP217" s="227"/>
      <c r="AQ217" s="228"/>
      <c r="AR217" s="229"/>
      <c r="AS217" s="227"/>
      <c r="AT217" s="228"/>
      <c r="AU217" s="229"/>
      <c r="AV217" s="227"/>
      <c r="AW217" s="228"/>
      <c r="AX217" s="229"/>
      <c r="AY217" s="227"/>
      <c r="AZ217" s="228"/>
      <c r="BA217" s="229"/>
      <c r="BB217" s="227"/>
      <c r="BC217" s="228"/>
      <c r="BD217" s="229"/>
    </row>
    <row r="218" spans="1:56" s="133" customFormat="1" ht="20.25" customHeight="1">
      <c r="A218" s="132"/>
      <c r="B218" s="196" t="s">
        <v>128</v>
      </c>
      <c r="C218" s="147">
        <v>3950</v>
      </c>
      <c r="D218" s="147">
        <v>4081</v>
      </c>
      <c r="E218" s="169">
        <f t="shared" si="216"/>
        <v>3.316455696202532</v>
      </c>
      <c r="F218" s="147">
        <v>8323</v>
      </c>
      <c r="G218" s="147">
        <v>8062</v>
      </c>
      <c r="H218" s="149">
        <f t="shared" si="217"/>
        <v>-3.1358885017421603</v>
      </c>
      <c r="I218" s="189"/>
      <c r="J218" s="147"/>
      <c r="K218" s="149"/>
      <c r="L218" s="189"/>
      <c r="M218" s="147"/>
      <c r="N218" s="144"/>
      <c r="O218" s="230"/>
      <c r="P218" s="231"/>
      <c r="Q218" s="232"/>
      <c r="R218" s="230"/>
      <c r="S218" s="231"/>
      <c r="T218" s="232"/>
      <c r="U218" s="230"/>
      <c r="V218" s="231"/>
      <c r="W218" s="232"/>
      <c r="X218" s="230"/>
      <c r="Y218" s="231"/>
      <c r="Z218" s="232"/>
      <c r="AA218" s="230"/>
      <c r="AB218" s="231"/>
      <c r="AC218" s="232"/>
      <c r="AD218" s="230"/>
      <c r="AE218" s="231"/>
      <c r="AF218" s="232"/>
      <c r="AG218" s="230"/>
      <c r="AH218" s="231"/>
      <c r="AI218" s="232"/>
      <c r="AJ218" s="230"/>
      <c r="AK218" s="231"/>
      <c r="AL218" s="232"/>
      <c r="AM218" s="230"/>
      <c r="AN218" s="231"/>
      <c r="AO218" s="232"/>
      <c r="AP218" s="230"/>
      <c r="AQ218" s="231"/>
      <c r="AR218" s="232"/>
      <c r="AS218" s="230"/>
      <c r="AT218" s="231"/>
      <c r="AU218" s="232"/>
      <c r="AV218" s="230"/>
      <c r="AW218" s="231"/>
      <c r="AX218" s="232"/>
      <c r="AY218" s="230"/>
      <c r="AZ218" s="231"/>
      <c r="BA218" s="232"/>
      <c r="BB218" s="230"/>
      <c r="BC218" s="231"/>
      <c r="BD218" s="232"/>
    </row>
    <row r="219" spans="1:56">
      <c r="A219" s="131"/>
      <c r="B219" s="145" t="s">
        <v>59</v>
      </c>
      <c r="C219" s="129"/>
      <c r="D219" s="129"/>
      <c r="E219" s="168">
        <f t="shared" si="216"/>
        <v>0</v>
      </c>
      <c r="F219" s="129"/>
      <c r="G219" s="129"/>
      <c r="H219" s="148">
        <f t="shared" si="217"/>
        <v>0</v>
      </c>
      <c r="I219" s="128"/>
      <c r="J219" s="129"/>
      <c r="K219" s="148"/>
      <c r="L219" s="128"/>
      <c r="M219" s="129"/>
      <c r="N219" s="130"/>
      <c r="O219" s="227"/>
      <c r="P219" s="228"/>
      <c r="Q219" s="229"/>
      <c r="R219" s="227"/>
      <c r="S219" s="228"/>
      <c r="T219" s="229"/>
      <c r="U219" s="227"/>
      <c r="V219" s="228"/>
      <c r="W219" s="229"/>
      <c r="X219" s="227"/>
      <c r="Y219" s="228"/>
      <c r="Z219" s="229"/>
      <c r="AA219" s="227"/>
      <c r="AB219" s="228"/>
      <c r="AC219" s="229"/>
      <c r="AD219" s="227"/>
      <c r="AE219" s="228"/>
      <c r="AF219" s="229"/>
      <c r="AG219" s="227"/>
      <c r="AH219" s="228"/>
      <c r="AI219" s="229"/>
      <c r="AJ219" s="227"/>
      <c r="AK219" s="228"/>
      <c r="AL219" s="229"/>
      <c r="AM219" s="227"/>
      <c r="AN219" s="228"/>
      <c r="AO219" s="229"/>
      <c r="AP219" s="227"/>
      <c r="AQ219" s="228"/>
      <c r="AR219" s="229"/>
      <c r="AS219" s="227"/>
      <c r="AT219" s="228"/>
      <c r="AU219" s="229"/>
      <c r="AV219" s="227"/>
      <c r="AW219" s="228"/>
      <c r="AX219" s="229"/>
      <c r="AY219" s="227"/>
      <c r="AZ219" s="228"/>
      <c r="BA219" s="229"/>
      <c r="BB219" s="227"/>
      <c r="BC219" s="228"/>
      <c r="BD219" s="229"/>
    </row>
    <row r="220" spans="1:56">
      <c r="A220" s="131"/>
      <c r="B220" s="145" t="s">
        <v>111</v>
      </c>
      <c r="C220" s="129"/>
      <c r="D220" s="129"/>
      <c r="E220" s="168">
        <f t="shared" si="216"/>
        <v>0</v>
      </c>
      <c r="F220" s="129"/>
      <c r="G220" s="129"/>
      <c r="H220" s="148">
        <f t="shared" si="217"/>
        <v>0</v>
      </c>
      <c r="I220" s="128"/>
      <c r="J220" s="129"/>
      <c r="K220" s="148"/>
      <c r="L220" s="128"/>
      <c r="M220" s="129"/>
      <c r="N220" s="130"/>
      <c r="O220" s="227"/>
      <c r="P220" s="228"/>
      <c r="Q220" s="229"/>
      <c r="R220" s="227"/>
      <c r="S220" s="228"/>
      <c r="T220" s="229"/>
      <c r="U220" s="227"/>
      <c r="V220" s="228"/>
      <c r="W220" s="229"/>
      <c r="X220" s="227"/>
      <c r="Y220" s="228"/>
      <c r="Z220" s="229"/>
      <c r="AA220" s="227"/>
      <c r="AB220" s="228"/>
      <c r="AC220" s="229"/>
      <c r="AD220" s="227"/>
      <c r="AE220" s="228"/>
      <c r="AF220" s="229"/>
      <c r="AG220" s="227"/>
      <c r="AH220" s="228"/>
      <c r="AI220" s="229"/>
      <c r="AJ220" s="227"/>
      <c r="AK220" s="228"/>
      <c r="AL220" s="229"/>
      <c r="AM220" s="227"/>
      <c r="AN220" s="228"/>
      <c r="AO220" s="229"/>
      <c r="AP220" s="227"/>
      <c r="AQ220" s="228"/>
      <c r="AR220" s="229"/>
      <c r="AS220" s="227"/>
      <c r="AT220" s="228"/>
      <c r="AU220" s="229"/>
      <c r="AV220" s="227"/>
      <c r="AW220" s="228"/>
      <c r="AX220" s="229"/>
      <c r="AY220" s="227"/>
      <c r="AZ220" s="228"/>
      <c r="BA220" s="229"/>
      <c r="BB220" s="227"/>
      <c r="BC220" s="228"/>
      <c r="BD220" s="229"/>
    </row>
    <row r="221" spans="1:56">
      <c r="A221" s="131"/>
      <c r="B221" s="145" t="s">
        <v>112</v>
      </c>
      <c r="C221" s="129"/>
      <c r="D221" s="129"/>
      <c r="E221" s="168"/>
      <c r="F221" s="129"/>
      <c r="G221" s="129"/>
      <c r="H221" s="148">
        <f t="shared" si="217"/>
        <v>0</v>
      </c>
      <c r="I221" s="128"/>
      <c r="J221" s="129"/>
      <c r="K221" s="148"/>
      <c r="L221" s="128"/>
      <c r="M221" s="129"/>
      <c r="N221" s="130"/>
      <c r="O221" s="227"/>
      <c r="P221" s="228"/>
      <c r="Q221" s="229"/>
      <c r="R221" s="227"/>
      <c r="S221" s="228"/>
      <c r="T221" s="229"/>
      <c r="U221" s="227"/>
      <c r="V221" s="228"/>
      <c r="W221" s="229"/>
      <c r="X221" s="227"/>
      <c r="Y221" s="228"/>
      <c r="Z221" s="229"/>
      <c r="AA221" s="227"/>
      <c r="AB221" s="228"/>
      <c r="AC221" s="229"/>
      <c r="AD221" s="227"/>
      <c r="AE221" s="228"/>
      <c r="AF221" s="229"/>
      <c r="AG221" s="227"/>
      <c r="AH221" s="228"/>
      <c r="AI221" s="229"/>
      <c r="AJ221" s="227"/>
      <c r="AK221" s="228"/>
      <c r="AL221" s="229"/>
      <c r="AM221" s="227"/>
      <c r="AN221" s="228"/>
      <c r="AO221" s="229"/>
      <c r="AP221" s="227"/>
      <c r="AQ221" s="228"/>
      <c r="AR221" s="229"/>
      <c r="AS221" s="227"/>
      <c r="AT221" s="228"/>
      <c r="AU221" s="229"/>
      <c r="AV221" s="227"/>
      <c r="AW221" s="228"/>
      <c r="AX221" s="229"/>
      <c r="AY221" s="227"/>
      <c r="AZ221" s="228"/>
      <c r="BA221" s="229"/>
      <c r="BB221" s="227"/>
      <c r="BC221" s="228"/>
      <c r="BD221" s="229"/>
    </row>
    <row r="222" spans="1:56" s="133" customFormat="1" ht="21.75" customHeight="1">
      <c r="A222" s="132"/>
      <c r="B222" s="196" t="s">
        <v>109</v>
      </c>
      <c r="C222" s="147"/>
      <c r="D222" s="147"/>
      <c r="E222" s="169">
        <f>IF(C222&gt;0,(((D222-C222)/C222)*100),0)</f>
        <v>0</v>
      </c>
      <c r="F222" s="147"/>
      <c r="G222" s="147"/>
      <c r="H222" s="149">
        <f t="shared" si="217"/>
        <v>0</v>
      </c>
      <c r="I222" s="189"/>
      <c r="J222" s="147"/>
      <c r="K222" s="149"/>
      <c r="L222" s="189"/>
      <c r="M222" s="147"/>
      <c r="N222" s="144"/>
      <c r="O222" s="230"/>
      <c r="P222" s="231"/>
      <c r="Q222" s="232"/>
      <c r="R222" s="230"/>
      <c r="S222" s="231"/>
      <c r="T222" s="232"/>
      <c r="U222" s="230"/>
      <c r="V222" s="231"/>
      <c r="W222" s="232"/>
      <c r="X222" s="230"/>
      <c r="Y222" s="231"/>
      <c r="Z222" s="232"/>
      <c r="AA222" s="230"/>
      <c r="AB222" s="231"/>
      <c r="AC222" s="232"/>
      <c r="AD222" s="230"/>
      <c r="AE222" s="231"/>
      <c r="AF222" s="232"/>
      <c r="AG222" s="230"/>
      <c r="AH222" s="231"/>
      <c r="AI222" s="232"/>
      <c r="AJ222" s="230"/>
      <c r="AK222" s="231"/>
      <c r="AL222" s="232"/>
      <c r="AM222" s="230"/>
      <c r="AN222" s="231"/>
      <c r="AO222" s="232"/>
      <c r="AP222" s="230"/>
      <c r="AQ222" s="231"/>
      <c r="AR222" s="232"/>
      <c r="AS222" s="230"/>
      <c r="AT222" s="231"/>
      <c r="AU222" s="232"/>
      <c r="AV222" s="230"/>
      <c r="AW222" s="231"/>
      <c r="AX222" s="232"/>
      <c r="AY222" s="230"/>
      <c r="AZ222" s="231"/>
      <c r="BA222" s="232"/>
      <c r="BB222" s="230"/>
      <c r="BC222" s="231"/>
      <c r="BD222" s="232"/>
    </row>
    <row r="223" spans="1:56">
      <c r="A223" s="134"/>
      <c r="B223" s="197" t="s">
        <v>60</v>
      </c>
      <c r="C223" s="191"/>
      <c r="D223" s="135"/>
      <c r="E223" s="170"/>
      <c r="F223" s="191"/>
      <c r="G223" s="135"/>
      <c r="H223" s="187"/>
      <c r="I223" s="190"/>
      <c r="J223" s="135"/>
      <c r="K223" s="187"/>
      <c r="L223" s="190"/>
      <c r="M223" s="135"/>
      <c r="N223" s="187"/>
      <c r="O223" s="190">
        <v>23074</v>
      </c>
      <c r="P223" s="135">
        <v>24208</v>
      </c>
      <c r="Q223" s="136">
        <f t="shared" ref="Q223" si="220">IF(O223&gt;0,(((P223-O223)/O223)*100),0)</f>
        <v>4.9146225188523882</v>
      </c>
      <c r="R223" s="190">
        <v>46180</v>
      </c>
      <c r="S223" s="135">
        <v>48472</v>
      </c>
      <c r="T223" s="136">
        <f t="shared" ref="T223" si="221">IF(R223&gt;0,(((S223-R223)/R223)*100),0)</f>
        <v>4.963187527067995</v>
      </c>
      <c r="U223" s="190">
        <v>35334</v>
      </c>
      <c r="V223" s="135">
        <v>36251</v>
      </c>
      <c r="W223" s="136">
        <f t="shared" ref="W223" si="222">IF(U223&gt;0,(((V223-U223)/U223)*100),0)</f>
        <v>2.5952340521876947</v>
      </c>
      <c r="X223" s="190">
        <v>71726</v>
      </c>
      <c r="Y223" s="135">
        <v>73801</v>
      </c>
      <c r="Z223" s="136">
        <f t="shared" ref="Z223" si="223">IF(X223&gt;0,(((Y223-X223)/X223)*100),0)</f>
        <v>2.8929537406240415</v>
      </c>
      <c r="AA223" s="190">
        <v>32592</v>
      </c>
      <c r="AB223" s="135">
        <v>33600</v>
      </c>
      <c r="AC223" s="136">
        <f t="shared" ref="AC223" si="224">IF(AA223&gt;0,(((AB223-AA223)/AA223)*100),0)</f>
        <v>3.0927835051546393</v>
      </c>
      <c r="AD223" s="190">
        <v>56982</v>
      </c>
      <c r="AE223" s="135">
        <v>58800</v>
      </c>
      <c r="AF223" s="136">
        <f t="shared" ref="AF223" si="225">IF(AD223&gt;0,(((AE223-AD223)/AD223)*100),0)</f>
        <v>3.1904812045909234</v>
      </c>
      <c r="AG223" s="190">
        <v>20787</v>
      </c>
      <c r="AH223" s="135">
        <v>21388</v>
      </c>
      <c r="AI223" s="136">
        <f t="shared" ref="AI223" si="226">IF(AG223&gt;0,(((AH223-AG223)/AG223)*100),0)</f>
        <v>2.8912300957329098</v>
      </c>
      <c r="AJ223" s="190">
        <v>31058</v>
      </c>
      <c r="AK223" s="135">
        <v>31958</v>
      </c>
      <c r="AL223" s="136">
        <f t="shared" ref="AL223" si="227">IF(AJ223&gt;0,(((AK223-AJ223)/AJ223)*100),0)</f>
        <v>2.8978041084422692</v>
      </c>
      <c r="AM223" s="190"/>
      <c r="AN223" s="135"/>
      <c r="AO223" s="136">
        <f t="shared" ref="AO223" si="228">IF(AM223&gt;0,(((AN223-AM223)/AM223)*100),0)</f>
        <v>0</v>
      </c>
      <c r="AP223" s="190"/>
      <c r="AQ223" s="135"/>
      <c r="AR223" s="136">
        <f t="shared" ref="AR223" si="229">IF(AP223&gt;0,(((AQ223-AP223)/AP223)*100),0)</f>
        <v>0</v>
      </c>
      <c r="AS223" s="190"/>
      <c r="AT223" s="135"/>
      <c r="AU223" s="136">
        <f t="shared" ref="AU223" si="230">IF(AS223&gt;0,(((AT223-AS223)/AS223)*100),0)</f>
        <v>0</v>
      </c>
      <c r="AV223" s="190"/>
      <c r="AW223" s="135"/>
      <c r="AX223" s="136">
        <f t="shared" ref="AX223" si="231">IF(AV223&gt;0,(((AW223-AV223)/AV223)*100),0)</f>
        <v>0</v>
      </c>
      <c r="AY223" s="190"/>
      <c r="AZ223" s="135"/>
      <c r="BA223" s="136">
        <f t="shared" ref="BA223" si="232">IF(AY223&gt;0,(((AZ223-AY223)/AY223)*100),0)</f>
        <v>0</v>
      </c>
      <c r="BB223" s="190"/>
      <c r="BC223" s="135"/>
      <c r="BD223" s="136">
        <f t="shared" ref="BD223" si="233">IF(BB223&gt;0,(((BC223-BB223)/BB223)*100),0)</f>
        <v>0</v>
      </c>
    </row>
    <row r="224" spans="1:56">
      <c r="A224" s="127" t="s">
        <v>74</v>
      </c>
      <c r="B224" s="145" t="s">
        <v>114</v>
      </c>
      <c r="C224" s="129">
        <v>10424.5</v>
      </c>
      <c r="D224" s="129">
        <v>10852.5</v>
      </c>
      <c r="E224" s="168">
        <f t="shared" ref="E224:E237" si="234">IF(C224&gt;0,(((D224-C224)/C224)*100),0)</f>
        <v>4.1057125041968439</v>
      </c>
      <c r="F224" s="129">
        <v>25505.5</v>
      </c>
      <c r="G224" s="129">
        <v>25918.5</v>
      </c>
      <c r="H224" s="148">
        <f t="shared" ref="H224:H239" si="235">IF(F224&gt;0,(((G224-F224)/F224)*100),0)</f>
        <v>1.6192585912842328</v>
      </c>
      <c r="I224" s="128">
        <v>11386.5</v>
      </c>
      <c r="J224" s="129">
        <v>11961.5</v>
      </c>
      <c r="K224" s="148">
        <f t="shared" ref="K224:K230" si="236">IF(I224&gt;0,(((J224-I224)/I224)*100),0)</f>
        <v>5.0498397224783735</v>
      </c>
      <c r="L224" s="128">
        <v>26467.5</v>
      </c>
      <c r="M224" s="129">
        <v>27027.5</v>
      </c>
      <c r="N224" s="130">
        <f t="shared" ref="N224:N230" si="237">IF(L224&gt;0,(((M224-L224)/L224)*100),0)</f>
        <v>2.1158023991687922</v>
      </c>
      <c r="O224" s="227"/>
      <c r="P224" s="228"/>
      <c r="Q224" s="229"/>
      <c r="R224" s="227"/>
      <c r="S224" s="228"/>
      <c r="T224" s="229"/>
      <c r="U224" s="227"/>
      <c r="V224" s="228"/>
      <c r="W224" s="229"/>
      <c r="X224" s="227"/>
      <c r="Y224" s="228"/>
      <c r="Z224" s="229"/>
      <c r="AA224" s="227"/>
      <c r="AB224" s="228"/>
      <c r="AC224" s="229"/>
      <c r="AD224" s="227"/>
      <c r="AE224" s="228"/>
      <c r="AF224" s="229"/>
      <c r="AG224" s="227"/>
      <c r="AH224" s="228"/>
      <c r="AI224" s="229"/>
      <c r="AJ224" s="227"/>
      <c r="AK224" s="228"/>
      <c r="AL224" s="229"/>
      <c r="AM224" s="227"/>
      <c r="AN224" s="228"/>
      <c r="AO224" s="229"/>
      <c r="AP224" s="227"/>
      <c r="AQ224" s="228"/>
      <c r="AR224" s="229"/>
      <c r="AS224" s="227"/>
      <c r="AT224" s="228"/>
      <c r="AU224" s="229"/>
      <c r="AV224" s="227"/>
      <c r="AW224" s="228"/>
      <c r="AX224" s="229"/>
      <c r="AY224" s="227"/>
      <c r="AZ224" s="228"/>
      <c r="BA224" s="229"/>
      <c r="BB224" s="227"/>
      <c r="BC224" s="228"/>
      <c r="BD224" s="229"/>
    </row>
    <row r="225" spans="1:56">
      <c r="A225" s="131"/>
      <c r="B225" s="145" t="s">
        <v>115</v>
      </c>
      <c r="C225" s="129">
        <v>7604.5</v>
      </c>
      <c r="D225" s="129">
        <v>7947</v>
      </c>
      <c r="E225" s="168">
        <f t="shared" si="234"/>
        <v>4.5039121572752983</v>
      </c>
      <c r="F225" s="129">
        <v>22865.5</v>
      </c>
      <c r="G225" s="129">
        <v>23460</v>
      </c>
      <c r="H225" s="148">
        <f t="shared" si="235"/>
        <v>2.5999868797970742</v>
      </c>
      <c r="I225" s="128">
        <v>9706.5</v>
      </c>
      <c r="J225" s="129">
        <v>9967</v>
      </c>
      <c r="K225" s="148">
        <f t="shared" si="236"/>
        <v>2.6837686086642969</v>
      </c>
      <c r="L225" s="128">
        <v>23570.5</v>
      </c>
      <c r="M225" s="129">
        <v>24059</v>
      </c>
      <c r="N225" s="130">
        <f t="shared" si="237"/>
        <v>2.0725058865955326</v>
      </c>
      <c r="O225" s="227"/>
      <c r="P225" s="228"/>
      <c r="Q225" s="229"/>
      <c r="R225" s="227"/>
      <c r="S225" s="228"/>
      <c r="T225" s="229"/>
      <c r="U225" s="227"/>
      <c r="V225" s="228"/>
      <c r="W225" s="229"/>
      <c r="X225" s="227"/>
      <c r="Y225" s="228"/>
      <c r="Z225" s="229"/>
      <c r="AA225" s="227"/>
      <c r="AB225" s="228"/>
      <c r="AC225" s="229"/>
      <c r="AD225" s="227"/>
      <c r="AE225" s="228"/>
      <c r="AF225" s="229"/>
      <c r="AG225" s="227"/>
      <c r="AH225" s="228"/>
      <c r="AI225" s="229"/>
      <c r="AJ225" s="227"/>
      <c r="AK225" s="228"/>
      <c r="AL225" s="229"/>
      <c r="AM225" s="227"/>
      <c r="AN225" s="228"/>
      <c r="AO225" s="229"/>
      <c r="AP225" s="227"/>
      <c r="AQ225" s="228"/>
      <c r="AR225" s="229"/>
      <c r="AS225" s="227"/>
      <c r="AT225" s="228"/>
      <c r="AU225" s="229"/>
      <c r="AV225" s="227"/>
      <c r="AW225" s="228"/>
      <c r="AX225" s="229"/>
      <c r="AY225" s="227"/>
      <c r="AZ225" s="228"/>
      <c r="BA225" s="229"/>
      <c r="BB225" s="227"/>
      <c r="BC225" s="228"/>
      <c r="BD225" s="229"/>
    </row>
    <row r="226" spans="1:56">
      <c r="A226" s="131"/>
      <c r="B226" s="145" t="s">
        <v>116</v>
      </c>
      <c r="C226" s="129">
        <v>8061.5</v>
      </c>
      <c r="D226" s="129">
        <v>8354.5</v>
      </c>
      <c r="E226" s="168">
        <f t="shared" si="234"/>
        <v>3.6345593251876203</v>
      </c>
      <c r="F226" s="129">
        <v>23995.5</v>
      </c>
      <c r="G226" s="129">
        <v>24516.5</v>
      </c>
      <c r="H226" s="148">
        <f t="shared" si="235"/>
        <v>2.1712404409160051</v>
      </c>
      <c r="I226" s="128">
        <v>9779.5</v>
      </c>
      <c r="J226" s="129">
        <v>10162</v>
      </c>
      <c r="K226" s="148">
        <f t="shared" si="236"/>
        <v>3.9112429060790435</v>
      </c>
      <c r="L226" s="128">
        <v>24950.5</v>
      </c>
      <c r="M226" s="129">
        <v>25469.5</v>
      </c>
      <c r="N226" s="130">
        <f t="shared" si="237"/>
        <v>2.0801186348970964</v>
      </c>
      <c r="O226" s="227"/>
      <c r="P226" s="228"/>
      <c r="Q226" s="229"/>
      <c r="R226" s="227"/>
      <c r="S226" s="228"/>
      <c r="T226" s="229"/>
      <c r="U226" s="227"/>
      <c r="V226" s="228"/>
      <c r="W226" s="229"/>
      <c r="X226" s="227"/>
      <c r="Y226" s="228"/>
      <c r="Z226" s="229"/>
      <c r="AA226" s="227"/>
      <c r="AB226" s="228"/>
      <c r="AC226" s="229"/>
      <c r="AD226" s="227"/>
      <c r="AE226" s="228"/>
      <c r="AF226" s="229"/>
      <c r="AG226" s="227"/>
      <c r="AH226" s="228"/>
      <c r="AI226" s="229"/>
      <c r="AJ226" s="227"/>
      <c r="AK226" s="228"/>
      <c r="AL226" s="229"/>
      <c r="AM226" s="227"/>
      <c r="AN226" s="228"/>
      <c r="AO226" s="229"/>
      <c r="AP226" s="227"/>
      <c r="AQ226" s="228"/>
      <c r="AR226" s="229"/>
      <c r="AS226" s="227"/>
      <c r="AT226" s="228"/>
      <c r="AU226" s="229"/>
      <c r="AV226" s="227"/>
      <c r="AW226" s="228"/>
      <c r="AX226" s="229"/>
      <c r="AY226" s="227"/>
      <c r="AZ226" s="228"/>
      <c r="BA226" s="229"/>
      <c r="BB226" s="227"/>
      <c r="BC226" s="228"/>
      <c r="BD226" s="229"/>
    </row>
    <row r="227" spans="1:56">
      <c r="A227" s="131"/>
      <c r="B227" s="145" t="s">
        <v>117</v>
      </c>
      <c r="C227" s="129"/>
      <c r="D227" s="129"/>
      <c r="E227" s="168">
        <f t="shared" si="234"/>
        <v>0</v>
      </c>
      <c r="F227" s="129"/>
      <c r="G227" s="129"/>
      <c r="H227" s="148">
        <f t="shared" si="235"/>
        <v>0</v>
      </c>
      <c r="I227" s="128"/>
      <c r="J227" s="129"/>
      <c r="K227" s="148">
        <f t="shared" si="236"/>
        <v>0</v>
      </c>
      <c r="L227" s="128"/>
      <c r="M227" s="129"/>
      <c r="N227" s="130">
        <f t="shared" si="237"/>
        <v>0</v>
      </c>
      <c r="O227" s="227"/>
      <c r="P227" s="228"/>
      <c r="Q227" s="229"/>
      <c r="R227" s="227"/>
      <c r="S227" s="228"/>
      <c r="T227" s="229"/>
      <c r="U227" s="227"/>
      <c r="V227" s="228"/>
      <c r="W227" s="229"/>
      <c r="X227" s="227"/>
      <c r="Y227" s="228"/>
      <c r="Z227" s="229"/>
      <c r="AA227" s="227"/>
      <c r="AB227" s="228"/>
      <c r="AC227" s="229"/>
      <c r="AD227" s="227"/>
      <c r="AE227" s="228"/>
      <c r="AF227" s="229"/>
      <c r="AG227" s="227"/>
      <c r="AH227" s="228"/>
      <c r="AI227" s="229"/>
      <c r="AJ227" s="227"/>
      <c r="AK227" s="228"/>
      <c r="AL227" s="229"/>
      <c r="AM227" s="227"/>
      <c r="AN227" s="228"/>
      <c r="AO227" s="229"/>
      <c r="AP227" s="227"/>
      <c r="AQ227" s="228"/>
      <c r="AR227" s="229"/>
      <c r="AS227" s="227"/>
      <c r="AT227" s="228"/>
      <c r="AU227" s="229"/>
      <c r="AV227" s="227"/>
      <c r="AW227" s="228"/>
      <c r="AX227" s="229"/>
      <c r="AY227" s="227"/>
      <c r="AZ227" s="228"/>
      <c r="BA227" s="229"/>
      <c r="BB227" s="227"/>
      <c r="BC227" s="228"/>
      <c r="BD227" s="229"/>
    </row>
    <row r="228" spans="1:56">
      <c r="A228" s="131"/>
      <c r="B228" s="145" t="s">
        <v>118</v>
      </c>
      <c r="C228" s="129">
        <v>8024</v>
      </c>
      <c r="D228" s="129">
        <v>8326</v>
      </c>
      <c r="E228" s="168">
        <f t="shared" si="234"/>
        <v>3.7637088733798603</v>
      </c>
      <c r="F228" s="129">
        <v>21968</v>
      </c>
      <c r="G228" s="129">
        <v>22270</v>
      </c>
      <c r="H228" s="148">
        <f t="shared" si="235"/>
        <v>1.3747268754552076</v>
      </c>
      <c r="I228" s="128">
        <v>9322</v>
      </c>
      <c r="J228" s="129">
        <v>9662</v>
      </c>
      <c r="K228" s="148">
        <f t="shared" si="236"/>
        <v>3.6472859901308734</v>
      </c>
      <c r="L228" s="128">
        <v>23266</v>
      </c>
      <c r="M228" s="129">
        <v>23606</v>
      </c>
      <c r="N228" s="130">
        <f t="shared" si="237"/>
        <v>1.4613599243531334</v>
      </c>
      <c r="O228" s="227"/>
      <c r="P228" s="228"/>
      <c r="Q228" s="229"/>
      <c r="R228" s="227"/>
      <c r="S228" s="228"/>
      <c r="T228" s="229"/>
      <c r="U228" s="227"/>
      <c r="V228" s="228"/>
      <c r="W228" s="229"/>
      <c r="X228" s="227"/>
      <c r="Y228" s="228"/>
      <c r="Z228" s="229"/>
      <c r="AA228" s="227"/>
      <c r="AB228" s="228"/>
      <c r="AC228" s="229"/>
      <c r="AD228" s="227"/>
      <c r="AE228" s="228"/>
      <c r="AF228" s="229"/>
      <c r="AG228" s="227"/>
      <c r="AH228" s="228"/>
      <c r="AI228" s="229"/>
      <c r="AJ228" s="227"/>
      <c r="AK228" s="228"/>
      <c r="AL228" s="229"/>
      <c r="AM228" s="227"/>
      <c r="AN228" s="228"/>
      <c r="AO228" s="229"/>
      <c r="AP228" s="227"/>
      <c r="AQ228" s="228"/>
      <c r="AR228" s="229"/>
      <c r="AS228" s="227"/>
      <c r="AT228" s="228"/>
      <c r="AU228" s="229"/>
      <c r="AV228" s="227"/>
      <c r="AW228" s="228"/>
      <c r="AX228" s="229"/>
      <c r="AY228" s="227"/>
      <c r="AZ228" s="228"/>
      <c r="BA228" s="229"/>
      <c r="BB228" s="227"/>
      <c r="BC228" s="228"/>
      <c r="BD228" s="229"/>
    </row>
    <row r="229" spans="1:56">
      <c r="A229" s="131"/>
      <c r="B229" s="145" t="s">
        <v>119</v>
      </c>
      <c r="C229" s="129"/>
      <c r="D229" s="129"/>
      <c r="E229" s="168">
        <f t="shared" si="234"/>
        <v>0</v>
      </c>
      <c r="F229" s="129"/>
      <c r="G229" s="129"/>
      <c r="H229" s="148">
        <f t="shared" si="235"/>
        <v>0</v>
      </c>
      <c r="I229" s="128"/>
      <c r="J229" s="129"/>
      <c r="K229" s="148">
        <f t="shared" si="236"/>
        <v>0</v>
      </c>
      <c r="L229" s="128"/>
      <c r="M229" s="129"/>
      <c r="N229" s="130">
        <f t="shared" si="237"/>
        <v>0</v>
      </c>
      <c r="O229" s="227"/>
      <c r="P229" s="228"/>
      <c r="Q229" s="229"/>
      <c r="R229" s="227"/>
      <c r="S229" s="228"/>
      <c r="T229" s="229"/>
      <c r="U229" s="227"/>
      <c r="V229" s="228"/>
      <c r="W229" s="229"/>
      <c r="X229" s="227"/>
      <c r="Y229" s="228"/>
      <c r="Z229" s="229"/>
      <c r="AA229" s="227"/>
      <c r="AB229" s="228"/>
      <c r="AC229" s="229"/>
      <c r="AD229" s="227"/>
      <c r="AE229" s="228"/>
      <c r="AF229" s="229"/>
      <c r="AG229" s="227"/>
      <c r="AH229" s="228"/>
      <c r="AI229" s="229"/>
      <c r="AJ229" s="227"/>
      <c r="AK229" s="228"/>
      <c r="AL229" s="229"/>
      <c r="AM229" s="227"/>
      <c r="AN229" s="228"/>
      <c r="AO229" s="229"/>
      <c r="AP229" s="227"/>
      <c r="AQ229" s="228"/>
      <c r="AR229" s="229"/>
      <c r="AS229" s="227"/>
      <c r="AT229" s="228"/>
      <c r="AU229" s="229"/>
      <c r="AV229" s="227"/>
      <c r="AW229" s="228"/>
      <c r="AX229" s="229"/>
      <c r="AY229" s="227"/>
      <c r="AZ229" s="228"/>
      <c r="BA229" s="229"/>
      <c r="BB229" s="227"/>
      <c r="BC229" s="228"/>
      <c r="BD229" s="229"/>
    </row>
    <row r="230" spans="1:56" s="133" customFormat="1" ht="19.5" customHeight="1">
      <c r="A230" s="132"/>
      <c r="B230" s="195" t="s">
        <v>79</v>
      </c>
      <c r="C230" s="147">
        <v>8024</v>
      </c>
      <c r="D230" s="147">
        <v>8356</v>
      </c>
      <c r="E230" s="169">
        <f t="shared" si="234"/>
        <v>4.1375872382851444</v>
      </c>
      <c r="F230" s="147">
        <v>23735</v>
      </c>
      <c r="G230" s="147">
        <v>24474</v>
      </c>
      <c r="H230" s="149">
        <f t="shared" si="235"/>
        <v>3.1135453970929006</v>
      </c>
      <c r="I230" s="189">
        <v>10079</v>
      </c>
      <c r="J230" s="147">
        <v>10387</v>
      </c>
      <c r="K230" s="149">
        <f t="shared" si="236"/>
        <v>3.0558587161424744</v>
      </c>
      <c r="L230" s="189">
        <v>24367</v>
      </c>
      <c r="M230" s="147">
        <v>25151</v>
      </c>
      <c r="N230" s="144">
        <f t="shared" si="237"/>
        <v>3.2174662453318015</v>
      </c>
      <c r="O230" s="230"/>
      <c r="P230" s="231"/>
      <c r="Q230" s="232"/>
      <c r="R230" s="230"/>
      <c r="S230" s="231"/>
      <c r="T230" s="232"/>
      <c r="U230" s="230"/>
      <c r="V230" s="231"/>
      <c r="W230" s="232"/>
      <c r="X230" s="230"/>
      <c r="Y230" s="231"/>
      <c r="Z230" s="232"/>
      <c r="AA230" s="230"/>
      <c r="AB230" s="231"/>
      <c r="AC230" s="232"/>
      <c r="AD230" s="230"/>
      <c r="AE230" s="231"/>
      <c r="AF230" s="232"/>
      <c r="AG230" s="230"/>
      <c r="AH230" s="231"/>
      <c r="AI230" s="232"/>
      <c r="AJ230" s="230"/>
      <c r="AK230" s="231"/>
      <c r="AL230" s="232"/>
      <c r="AM230" s="230"/>
      <c r="AN230" s="231"/>
      <c r="AO230" s="232"/>
      <c r="AP230" s="230"/>
      <c r="AQ230" s="231"/>
      <c r="AR230" s="232"/>
      <c r="AS230" s="230"/>
      <c r="AT230" s="231"/>
      <c r="AU230" s="232"/>
      <c r="AV230" s="230"/>
      <c r="AW230" s="231"/>
      <c r="AX230" s="232"/>
      <c r="AY230" s="230"/>
      <c r="AZ230" s="231"/>
      <c r="BA230" s="232"/>
      <c r="BB230" s="230"/>
      <c r="BC230" s="231"/>
      <c r="BD230" s="232"/>
    </row>
    <row r="231" spans="1:56">
      <c r="A231" s="131"/>
      <c r="B231" s="145" t="s">
        <v>120</v>
      </c>
      <c r="C231" s="129"/>
      <c r="D231" s="129"/>
      <c r="E231" s="168">
        <f t="shared" si="234"/>
        <v>0</v>
      </c>
      <c r="F231" s="129"/>
      <c r="G231" s="129"/>
      <c r="H231" s="148">
        <f t="shared" si="235"/>
        <v>0</v>
      </c>
      <c r="I231" s="128"/>
      <c r="J231" s="129"/>
      <c r="K231" s="148"/>
      <c r="L231" s="128"/>
      <c r="M231" s="129"/>
      <c r="N231" s="130"/>
      <c r="O231" s="227"/>
      <c r="P231" s="228"/>
      <c r="Q231" s="229"/>
      <c r="R231" s="227"/>
      <c r="S231" s="228"/>
      <c r="T231" s="229"/>
      <c r="U231" s="227"/>
      <c r="V231" s="228"/>
      <c r="W231" s="229"/>
      <c r="X231" s="227"/>
      <c r="Y231" s="228"/>
      <c r="Z231" s="229"/>
      <c r="AA231" s="227"/>
      <c r="AB231" s="228"/>
      <c r="AC231" s="229"/>
      <c r="AD231" s="227"/>
      <c r="AE231" s="228"/>
      <c r="AF231" s="229"/>
      <c r="AG231" s="227"/>
      <c r="AH231" s="228"/>
      <c r="AI231" s="229"/>
      <c r="AJ231" s="227"/>
      <c r="AK231" s="228"/>
      <c r="AL231" s="229"/>
      <c r="AM231" s="227"/>
      <c r="AN231" s="228"/>
      <c r="AO231" s="229"/>
      <c r="AP231" s="227"/>
      <c r="AQ231" s="228"/>
      <c r="AR231" s="229"/>
      <c r="AS231" s="227"/>
      <c r="AT231" s="228"/>
      <c r="AU231" s="229"/>
      <c r="AV231" s="227"/>
      <c r="AW231" s="228"/>
      <c r="AX231" s="229"/>
      <c r="AY231" s="227"/>
      <c r="AZ231" s="228"/>
      <c r="BA231" s="229"/>
      <c r="BB231" s="227"/>
      <c r="BC231" s="228"/>
      <c r="BD231" s="229"/>
    </row>
    <row r="232" spans="1:56">
      <c r="A232" s="131"/>
      <c r="B232" s="145" t="s">
        <v>121</v>
      </c>
      <c r="C232" s="129">
        <v>4017</v>
      </c>
      <c r="D232" s="129">
        <v>4143</v>
      </c>
      <c r="E232" s="168">
        <f t="shared" si="234"/>
        <v>3.136669156086632</v>
      </c>
      <c r="F232" s="129">
        <v>19335</v>
      </c>
      <c r="G232" s="129">
        <v>19941</v>
      </c>
      <c r="H232" s="148">
        <f t="shared" si="235"/>
        <v>3.1342125678820789</v>
      </c>
      <c r="I232" s="128"/>
      <c r="J232" s="129"/>
      <c r="K232" s="148"/>
      <c r="L232" s="128"/>
      <c r="M232" s="129"/>
      <c r="N232" s="130"/>
      <c r="O232" s="227"/>
      <c r="P232" s="228"/>
      <c r="Q232" s="229"/>
      <c r="R232" s="227"/>
      <c r="S232" s="228"/>
      <c r="T232" s="229"/>
      <c r="U232" s="227"/>
      <c r="V232" s="228"/>
      <c r="W232" s="229"/>
      <c r="X232" s="227"/>
      <c r="Y232" s="228"/>
      <c r="Z232" s="229"/>
      <c r="AA232" s="227"/>
      <c r="AB232" s="228"/>
      <c r="AC232" s="229"/>
      <c r="AD232" s="227"/>
      <c r="AE232" s="228"/>
      <c r="AF232" s="229"/>
      <c r="AG232" s="227"/>
      <c r="AH232" s="228"/>
      <c r="AI232" s="229"/>
      <c r="AJ232" s="227"/>
      <c r="AK232" s="228"/>
      <c r="AL232" s="229"/>
      <c r="AM232" s="227"/>
      <c r="AN232" s="228"/>
      <c r="AO232" s="229"/>
      <c r="AP232" s="227"/>
      <c r="AQ232" s="228"/>
      <c r="AR232" s="229"/>
      <c r="AS232" s="227"/>
      <c r="AT232" s="228"/>
      <c r="AU232" s="229"/>
      <c r="AV232" s="227"/>
      <c r="AW232" s="228"/>
      <c r="AX232" s="229"/>
      <c r="AY232" s="227"/>
      <c r="AZ232" s="228"/>
      <c r="BA232" s="229"/>
      <c r="BB232" s="227"/>
      <c r="BC232" s="228"/>
      <c r="BD232" s="229"/>
    </row>
    <row r="233" spans="1:56">
      <c r="A233" s="131"/>
      <c r="B233" s="145" t="s">
        <v>122</v>
      </c>
      <c r="C233" s="129">
        <v>3988</v>
      </c>
      <c r="D233" s="129">
        <v>4121.5</v>
      </c>
      <c r="E233" s="168">
        <f t="shared" si="234"/>
        <v>3.3475426278836511</v>
      </c>
      <c r="F233" s="129">
        <v>19306</v>
      </c>
      <c r="G233" s="129">
        <v>19919.5</v>
      </c>
      <c r="H233" s="148">
        <f t="shared" si="235"/>
        <v>3.1777685693566768</v>
      </c>
      <c r="I233" s="128"/>
      <c r="J233" s="129"/>
      <c r="K233" s="148"/>
      <c r="L233" s="128"/>
      <c r="M233" s="129"/>
      <c r="N233" s="130"/>
      <c r="O233" s="227"/>
      <c r="P233" s="228"/>
      <c r="Q233" s="229"/>
      <c r="R233" s="227"/>
      <c r="S233" s="228"/>
      <c r="T233" s="229"/>
      <c r="U233" s="227"/>
      <c r="V233" s="228"/>
      <c r="W233" s="229"/>
      <c r="X233" s="227"/>
      <c r="Y233" s="228"/>
      <c r="Z233" s="229"/>
      <c r="AA233" s="227"/>
      <c r="AB233" s="228"/>
      <c r="AC233" s="229"/>
      <c r="AD233" s="227"/>
      <c r="AE233" s="228"/>
      <c r="AF233" s="229"/>
      <c r="AG233" s="227"/>
      <c r="AH233" s="228"/>
      <c r="AI233" s="229"/>
      <c r="AJ233" s="227"/>
      <c r="AK233" s="228"/>
      <c r="AL233" s="229"/>
      <c r="AM233" s="227"/>
      <c r="AN233" s="228"/>
      <c r="AO233" s="229"/>
      <c r="AP233" s="227"/>
      <c r="AQ233" s="228"/>
      <c r="AR233" s="229"/>
      <c r="AS233" s="227"/>
      <c r="AT233" s="228"/>
      <c r="AU233" s="229"/>
      <c r="AV233" s="227"/>
      <c r="AW233" s="228"/>
      <c r="AX233" s="229"/>
      <c r="AY233" s="227"/>
      <c r="AZ233" s="228"/>
      <c r="BA233" s="229"/>
      <c r="BB233" s="227"/>
      <c r="BC233" s="228"/>
      <c r="BD233" s="229"/>
    </row>
    <row r="234" spans="1:56">
      <c r="A234" s="131"/>
      <c r="B234" s="145" t="s">
        <v>58</v>
      </c>
      <c r="C234" s="129"/>
      <c r="D234" s="129"/>
      <c r="E234" s="168">
        <f t="shared" si="234"/>
        <v>0</v>
      </c>
      <c r="F234" s="129"/>
      <c r="G234" s="129"/>
      <c r="H234" s="148">
        <f t="shared" si="235"/>
        <v>0</v>
      </c>
      <c r="I234" s="128"/>
      <c r="J234" s="129"/>
      <c r="K234" s="148"/>
      <c r="L234" s="128"/>
      <c r="M234" s="129"/>
      <c r="N234" s="130"/>
      <c r="O234" s="227"/>
      <c r="P234" s="228"/>
      <c r="Q234" s="229"/>
      <c r="R234" s="227"/>
      <c r="S234" s="228"/>
      <c r="T234" s="229"/>
      <c r="U234" s="227"/>
      <c r="V234" s="228"/>
      <c r="W234" s="229"/>
      <c r="X234" s="227"/>
      <c r="Y234" s="228"/>
      <c r="Z234" s="229"/>
      <c r="AA234" s="227"/>
      <c r="AB234" s="228"/>
      <c r="AC234" s="229"/>
      <c r="AD234" s="227"/>
      <c r="AE234" s="228"/>
      <c r="AF234" s="229"/>
      <c r="AG234" s="227"/>
      <c r="AH234" s="228"/>
      <c r="AI234" s="229"/>
      <c r="AJ234" s="227"/>
      <c r="AK234" s="228"/>
      <c r="AL234" s="229"/>
      <c r="AM234" s="227"/>
      <c r="AN234" s="228"/>
      <c r="AO234" s="229"/>
      <c r="AP234" s="227"/>
      <c r="AQ234" s="228"/>
      <c r="AR234" s="229"/>
      <c r="AS234" s="227"/>
      <c r="AT234" s="228"/>
      <c r="AU234" s="229"/>
      <c r="AV234" s="227"/>
      <c r="AW234" s="228"/>
      <c r="AX234" s="229"/>
      <c r="AY234" s="227"/>
      <c r="AZ234" s="228"/>
      <c r="BA234" s="229"/>
      <c r="BB234" s="227"/>
      <c r="BC234" s="228"/>
      <c r="BD234" s="229"/>
    </row>
    <row r="235" spans="1:56" s="133" customFormat="1" ht="20.25" customHeight="1">
      <c r="A235" s="132"/>
      <c r="B235" s="195" t="s">
        <v>128</v>
      </c>
      <c r="C235" s="147">
        <v>3989</v>
      </c>
      <c r="D235" s="147">
        <v>4127</v>
      </c>
      <c r="E235" s="169">
        <f t="shared" si="234"/>
        <v>3.459513662572073</v>
      </c>
      <c r="F235" s="147">
        <v>19307</v>
      </c>
      <c r="G235" s="147">
        <v>19925</v>
      </c>
      <c r="H235" s="149">
        <f t="shared" si="235"/>
        <v>3.2009115864712276</v>
      </c>
      <c r="I235" s="189"/>
      <c r="J235" s="147"/>
      <c r="K235" s="149"/>
      <c r="L235" s="189"/>
      <c r="M235" s="147"/>
      <c r="N235" s="144"/>
      <c r="O235" s="230"/>
      <c r="P235" s="231"/>
      <c r="Q235" s="232"/>
      <c r="R235" s="230"/>
      <c r="S235" s="231"/>
      <c r="T235" s="232"/>
      <c r="U235" s="230"/>
      <c r="V235" s="231"/>
      <c r="W235" s="232"/>
      <c r="X235" s="230"/>
      <c r="Y235" s="231"/>
      <c r="Z235" s="232"/>
      <c r="AA235" s="230"/>
      <c r="AB235" s="231"/>
      <c r="AC235" s="232"/>
      <c r="AD235" s="230"/>
      <c r="AE235" s="231"/>
      <c r="AF235" s="232"/>
      <c r="AG235" s="230"/>
      <c r="AH235" s="231"/>
      <c r="AI235" s="232"/>
      <c r="AJ235" s="230"/>
      <c r="AK235" s="231"/>
      <c r="AL235" s="232"/>
      <c r="AM235" s="230"/>
      <c r="AN235" s="231"/>
      <c r="AO235" s="232"/>
      <c r="AP235" s="230"/>
      <c r="AQ235" s="231"/>
      <c r="AR235" s="232"/>
      <c r="AS235" s="230"/>
      <c r="AT235" s="231"/>
      <c r="AU235" s="232"/>
      <c r="AV235" s="230"/>
      <c r="AW235" s="231"/>
      <c r="AX235" s="232"/>
      <c r="AY235" s="230"/>
      <c r="AZ235" s="231"/>
      <c r="BA235" s="232"/>
      <c r="BB235" s="230"/>
      <c r="BC235" s="231"/>
      <c r="BD235" s="232"/>
    </row>
    <row r="236" spans="1:56">
      <c r="A236" s="131"/>
      <c r="B236" s="145" t="s">
        <v>59</v>
      </c>
      <c r="C236" s="129">
        <v>3425</v>
      </c>
      <c r="D236" s="129">
        <v>3554</v>
      </c>
      <c r="E236" s="168">
        <f t="shared" si="234"/>
        <v>3.7664233576642339</v>
      </c>
      <c r="F236" s="129"/>
      <c r="G236" s="129"/>
      <c r="H236" s="148">
        <f t="shared" si="235"/>
        <v>0</v>
      </c>
      <c r="I236" s="128"/>
      <c r="J236" s="129"/>
      <c r="K236" s="148"/>
      <c r="L236" s="128"/>
      <c r="M236" s="129"/>
      <c r="N236" s="130"/>
      <c r="O236" s="227"/>
      <c r="P236" s="228"/>
      <c r="Q236" s="229"/>
      <c r="R236" s="227"/>
      <c r="S236" s="228"/>
      <c r="T236" s="229"/>
      <c r="U236" s="227"/>
      <c r="V236" s="228"/>
      <c r="W236" s="229"/>
      <c r="X236" s="227"/>
      <c r="Y236" s="228"/>
      <c r="Z236" s="229"/>
      <c r="AA236" s="227"/>
      <c r="AB236" s="228"/>
      <c r="AC236" s="229"/>
      <c r="AD236" s="227"/>
      <c r="AE236" s="228"/>
      <c r="AF236" s="229"/>
      <c r="AG236" s="227"/>
      <c r="AH236" s="228"/>
      <c r="AI236" s="229"/>
      <c r="AJ236" s="227"/>
      <c r="AK236" s="228"/>
      <c r="AL236" s="229"/>
      <c r="AM236" s="227"/>
      <c r="AN236" s="228"/>
      <c r="AO236" s="229"/>
      <c r="AP236" s="227"/>
      <c r="AQ236" s="228"/>
      <c r="AR236" s="229"/>
      <c r="AS236" s="227"/>
      <c r="AT236" s="228"/>
      <c r="AU236" s="229"/>
      <c r="AV236" s="227"/>
      <c r="AW236" s="228"/>
      <c r="AX236" s="229"/>
      <c r="AY236" s="227"/>
      <c r="AZ236" s="228"/>
      <c r="BA236" s="229"/>
      <c r="BB236" s="227"/>
      <c r="BC236" s="228"/>
      <c r="BD236" s="229"/>
    </row>
    <row r="237" spans="1:56">
      <c r="A237" s="131"/>
      <c r="B237" s="145" t="s">
        <v>111</v>
      </c>
      <c r="C237" s="129">
        <v>3425</v>
      </c>
      <c r="D237" s="129">
        <v>3554</v>
      </c>
      <c r="E237" s="168">
        <f t="shared" si="234"/>
        <v>3.7664233576642339</v>
      </c>
      <c r="F237" s="129"/>
      <c r="G237" s="129"/>
      <c r="H237" s="148">
        <f t="shared" si="235"/>
        <v>0</v>
      </c>
      <c r="I237" s="128"/>
      <c r="J237" s="129"/>
      <c r="K237" s="148"/>
      <c r="L237" s="128"/>
      <c r="M237" s="129"/>
      <c r="N237" s="130"/>
      <c r="O237" s="227"/>
      <c r="P237" s="228"/>
      <c r="Q237" s="229"/>
      <c r="R237" s="227"/>
      <c r="S237" s="228"/>
      <c r="T237" s="229"/>
      <c r="U237" s="227"/>
      <c r="V237" s="228"/>
      <c r="W237" s="229"/>
      <c r="X237" s="227"/>
      <c r="Y237" s="228"/>
      <c r="Z237" s="229"/>
      <c r="AA237" s="227"/>
      <c r="AB237" s="228"/>
      <c r="AC237" s="229"/>
      <c r="AD237" s="227"/>
      <c r="AE237" s="228"/>
      <c r="AF237" s="229"/>
      <c r="AG237" s="227"/>
      <c r="AH237" s="228"/>
      <c r="AI237" s="229"/>
      <c r="AJ237" s="227"/>
      <c r="AK237" s="228"/>
      <c r="AL237" s="229"/>
      <c r="AM237" s="227"/>
      <c r="AN237" s="228"/>
      <c r="AO237" s="229"/>
      <c r="AP237" s="227"/>
      <c r="AQ237" s="228"/>
      <c r="AR237" s="229"/>
      <c r="AS237" s="227"/>
      <c r="AT237" s="228"/>
      <c r="AU237" s="229"/>
      <c r="AV237" s="227"/>
      <c r="AW237" s="228"/>
      <c r="AX237" s="229"/>
      <c r="AY237" s="227"/>
      <c r="AZ237" s="228"/>
      <c r="BA237" s="229"/>
      <c r="BB237" s="227"/>
      <c r="BC237" s="228"/>
      <c r="BD237" s="229"/>
    </row>
    <row r="238" spans="1:56">
      <c r="A238" s="131"/>
      <c r="B238" s="145" t="s">
        <v>112</v>
      </c>
      <c r="C238" s="129"/>
      <c r="D238" s="129"/>
      <c r="E238" s="168"/>
      <c r="F238" s="129"/>
      <c r="G238" s="129"/>
      <c r="H238" s="148">
        <f t="shared" si="235"/>
        <v>0</v>
      </c>
      <c r="I238" s="128"/>
      <c r="J238" s="129"/>
      <c r="K238" s="148"/>
      <c r="L238" s="128"/>
      <c r="M238" s="129"/>
      <c r="N238" s="130"/>
      <c r="O238" s="227"/>
      <c r="P238" s="228"/>
      <c r="Q238" s="229"/>
      <c r="R238" s="227"/>
      <c r="S238" s="228"/>
      <c r="T238" s="229"/>
      <c r="U238" s="227"/>
      <c r="V238" s="228"/>
      <c r="W238" s="229"/>
      <c r="X238" s="227"/>
      <c r="Y238" s="228"/>
      <c r="Z238" s="229"/>
      <c r="AA238" s="227"/>
      <c r="AB238" s="228"/>
      <c r="AC238" s="229"/>
      <c r="AD238" s="227"/>
      <c r="AE238" s="228"/>
      <c r="AF238" s="229"/>
      <c r="AG238" s="227"/>
      <c r="AH238" s="228"/>
      <c r="AI238" s="229"/>
      <c r="AJ238" s="227"/>
      <c r="AK238" s="228"/>
      <c r="AL238" s="229"/>
      <c r="AM238" s="227"/>
      <c r="AN238" s="228"/>
      <c r="AO238" s="229"/>
      <c r="AP238" s="227"/>
      <c r="AQ238" s="228"/>
      <c r="AR238" s="229"/>
      <c r="AS238" s="227"/>
      <c r="AT238" s="228"/>
      <c r="AU238" s="229"/>
      <c r="AV238" s="227"/>
      <c r="AW238" s="228"/>
      <c r="AX238" s="229"/>
      <c r="AY238" s="227"/>
      <c r="AZ238" s="228"/>
      <c r="BA238" s="229"/>
      <c r="BB238" s="227"/>
      <c r="BC238" s="228"/>
      <c r="BD238" s="229"/>
    </row>
    <row r="239" spans="1:56" s="133" customFormat="1" ht="20.25" customHeight="1">
      <c r="A239" s="132"/>
      <c r="B239" s="196" t="s">
        <v>109</v>
      </c>
      <c r="C239" s="147">
        <v>3425</v>
      </c>
      <c r="D239" s="147">
        <v>3554</v>
      </c>
      <c r="E239" s="169">
        <f>IF(C239&gt;0,(((D239-C239)/C239)*100),0)</f>
        <v>3.7664233576642339</v>
      </c>
      <c r="F239" s="147"/>
      <c r="G239" s="147"/>
      <c r="H239" s="149">
        <f t="shared" si="235"/>
        <v>0</v>
      </c>
      <c r="I239" s="189"/>
      <c r="J239" s="147"/>
      <c r="K239" s="149"/>
      <c r="L239" s="189"/>
      <c r="M239" s="147"/>
      <c r="N239" s="144"/>
      <c r="O239" s="230"/>
      <c r="P239" s="231"/>
      <c r="Q239" s="232"/>
      <c r="R239" s="230"/>
      <c r="S239" s="231"/>
      <c r="T239" s="232"/>
      <c r="U239" s="230"/>
      <c r="V239" s="231"/>
      <c r="W239" s="232"/>
      <c r="X239" s="230"/>
      <c r="Y239" s="231"/>
      <c r="Z239" s="232"/>
      <c r="AA239" s="230"/>
      <c r="AB239" s="231"/>
      <c r="AC239" s="232"/>
      <c r="AD239" s="230"/>
      <c r="AE239" s="231"/>
      <c r="AF239" s="232"/>
      <c r="AG239" s="230"/>
      <c r="AH239" s="231"/>
      <c r="AI239" s="232"/>
      <c r="AJ239" s="230"/>
      <c r="AK239" s="231"/>
      <c r="AL239" s="232"/>
      <c r="AM239" s="230"/>
      <c r="AN239" s="231"/>
      <c r="AO239" s="232"/>
      <c r="AP239" s="230"/>
      <c r="AQ239" s="231"/>
      <c r="AR239" s="232"/>
      <c r="AS239" s="230"/>
      <c r="AT239" s="231"/>
      <c r="AU239" s="232"/>
      <c r="AV239" s="230"/>
      <c r="AW239" s="231"/>
      <c r="AX239" s="232"/>
      <c r="AY239" s="230"/>
      <c r="AZ239" s="231"/>
      <c r="BA239" s="232"/>
      <c r="BB239" s="230"/>
      <c r="BC239" s="231"/>
      <c r="BD239" s="232"/>
    </row>
    <row r="240" spans="1:56">
      <c r="A240" s="134"/>
      <c r="B240" s="197" t="s">
        <v>60</v>
      </c>
      <c r="C240" s="191"/>
      <c r="D240" s="135"/>
      <c r="E240" s="170"/>
      <c r="F240" s="191"/>
      <c r="G240" s="135"/>
      <c r="H240" s="187"/>
      <c r="I240" s="190"/>
      <c r="J240" s="135"/>
      <c r="K240" s="187"/>
      <c r="L240" s="190"/>
      <c r="M240" s="135"/>
      <c r="N240" s="187"/>
      <c r="O240" s="190">
        <v>18304.5</v>
      </c>
      <c r="P240" s="135">
        <v>18578.5</v>
      </c>
      <c r="Q240" s="136">
        <f t="shared" ref="Q240" si="238">IF(O240&gt;0,(((P240-O240)/O240)*100),0)</f>
        <v>1.4968996694801826</v>
      </c>
      <c r="R240" s="190">
        <v>31586.5</v>
      </c>
      <c r="S240" s="135">
        <v>31845.5</v>
      </c>
      <c r="T240" s="136">
        <f t="shared" ref="T240" si="239">IF(R240&gt;0,(((S240-R240)/R240)*100),0)</f>
        <v>0.81997055704177424</v>
      </c>
      <c r="U240" s="190">
        <v>32461.5</v>
      </c>
      <c r="V240" s="135">
        <v>33091.5</v>
      </c>
      <c r="W240" s="136">
        <f t="shared" ref="W240" si="240">IF(U240&gt;0,(((V240-U240)/U240)*100),0)</f>
        <v>1.9407605933182386</v>
      </c>
      <c r="X240" s="190">
        <v>63815.5</v>
      </c>
      <c r="Y240" s="135">
        <v>64899.5</v>
      </c>
      <c r="Z240" s="136">
        <f t="shared" ref="Z240" si="241">IF(X240&gt;0,(((Y240-X240)/X240)*100),0)</f>
        <v>1.6986468804600763</v>
      </c>
      <c r="AA240" s="190">
        <v>30960</v>
      </c>
      <c r="AB240" s="135">
        <v>32166</v>
      </c>
      <c r="AC240" s="136">
        <f t="shared" ref="AC240" si="242">IF(AA240&gt;0,(((AB240-AA240)/AA240)*100),0)</f>
        <v>3.8953488372093026</v>
      </c>
      <c r="AD240" s="190">
        <v>69130</v>
      </c>
      <c r="AE240" s="135">
        <v>71832</v>
      </c>
      <c r="AF240" s="136">
        <f t="shared" ref="AF240" si="243">IF(AD240&gt;0,(((AE240-AD240)/AD240)*100),0)</f>
        <v>3.9085780413713294</v>
      </c>
      <c r="AG240" s="190">
        <v>27920</v>
      </c>
      <c r="AH240" s="135">
        <v>29187</v>
      </c>
      <c r="AI240" s="136">
        <f t="shared" ref="AI240" si="244">IF(AG240&gt;0,(((AH240-AG240)/AG240)*100),0)</f>
        <v>4.5379656160458453</v>
      </c>
      <c r="AJ240" s="190">
        <v>37710</v>
      </c>
      <c r="AK240" s="135">
        <v>39363</v>
      </c>
      <c r="AL240" s="136">
        <f t="shared" ref="AL240" si="245">IF(AJ240&gt;0,(((AK240-AJ240)/AJ240)*100),0)</f>
        <v>4.383452665075577</v>
      </c>
      <c r="AM240" s="190"/>
      <c r="AN240" s="135"/>
      <c r="AO240" s="136">
        <f t="shared" ref="AO240" si="246">IF(AM240&gt;0,(((AN240-AM240)/AM240)*100),0)</f>
        <v>0</v>
      </c>
      <c r="AP240" s="190"/>
      <c r="AQ240" s="135"/>
      <c r="AR240" s="136">
        <f t="shared" ref="AR240" si="247">IF(AP240&gt;0,(((AQ240-AP240)/AP240)*100),0)</f>
        <v>0</v>
      </c>
      <c r="AS240" s="190"/>
      <c r="AT240" s="135"/>
      <c r="AU240" s="136">
        <f t="shared" ref="AU240" si="248">IF(AS240&gt;0,(((AT240-AS240)/AS240)*100),0)</f>
        <v>0</v>
      </c>
      <c r="AV240" s="190"/>
      <c r="AW240" s="135"/>
      <c r="AX240" s="136">
        <f t="shared" ref="AX240" si="249">IF(AV240&gt;0,(((AW240-AV240)/AV240)*100),0)</f>
        <v>0</v>
      </c>
      <c r="AY240" s="190">
        <v>25240</v>
      </c>
      <c r="AZ240" s="135">
        <v>27350</v>
      </c>
      <c r="BA240" s="136">
        <f t="shared" ref="BA240" si="250">IF(AY240&gt;0,(((AZ240-AY240)/AY240)*100),0)</f>
        <v>8.3597464342313792</v>
      </c>
      <c r="BB240" s="190">
        <v>53300</v>
      </c>
      <c r="BC240" s="135">
        <v>55380</v>
      </c>
      <c r="BD240" s="136">
        <f t="shared" ref="BD240" si="251">IF(BB240&gt;0,(((BC240-BB240)/BB240)*100),0)</f>
        <v>3.9024390243902438</v>
      </c>
    </row>
    <row r="241" spans="1:56">
      <c r="A241" s="127" t="s">
        <v>75</v>
      </c>
      <c r="B241" s="145" t="s">
        <v>114</v>
      </c>
      <c r="C241" s="129">
        <v>10158</v>
      </c>
      <c r="D241" s="129">
        <v>10512</v>
      </c>
      <c r="E241" s="168">
        <f t="shared" ref="E241:E254" si="252">IF(C241&gt;0,(((D241-C241)/C241)*100),0)</f>
        <v>3.4849379799173068</v>
      </c>
      <c r="F241" s="129">
        <v>24378</v>
      </c>
      <c r="G241" s="129">
        <v>24378</v>
      </c>
      <c r="H241" s="148">
        <f t="shared" ref="H241:H256" si="253">IF(F241&gt;0,(((G241-F241)/F241)*100),0)</f>
        <v>0</v>
      </c>
      <c r="I241" s="128">
        <v>11942.4</v>
      </c>
      <c r="J241" s="129">
        <v>11688</v>
      </c>
      <c r="K241" s="587">
        <f t="shared" ref="K241:K247" si="254">IF(I241&gt;0,(((J241-I241)/I241)*100),0)</f>
        <v>-2.1302250803858493</v>
      </c>
      <c r="L241" s="128">
        <v>19783.2</v>
      </c>
      <c r="M241" s="129">
        <v>19783.2</v>
      </c>
      <c r="N241" s="130">
        <f t="shared" ref="N241:N247" si="255">IF(L241&gt;0,(((M241-L241)/L241)*100),0)</f>
        <v>0</v>
      </c>
      <c r="O241" s="227"/>
      <c r="P241" s="228"/>
      <c r="Q241" s="229"/>
      <c r="R241" s="227"/>
      <c r="S241" s="228"/>
      <c r="T241" s="229"/>
      <c r="U241" s="227"/>
      <c r="V241" s="228"/>
      <c r="W241" s="229"/>
      <c r="X241" s="227"/>
      <c r="Y241" s="228"/>
      <c r="Z241" s="229"/>
      <c r="AA241" s="227"/>
      <c r="AB241" s="228"/>
      <c r="AC241" s="229"/>
      <c r="AD241" s="227"/>
      <c r="AE241" s="228"/>
      <c r="AF241" s="229"/>
      <c r="AG241" s="227"/>
      <c r="AH241" s="228"/>
      <c r="AI241" s="229"/>
      <c r="AJ241" s="227"/>
      <c r="AK241" s="228"/>
      <c r="AL241" s="229"/>
      <c r="AM241" s="227"/>
      <c r="AN241" s="228"/>
      <c r="AO241" s="229"/>
      <c r="AP241" s="227"/>
      <c r="AQ241" s="228"/>
      <c r="AR241" s="229"/>
      <c r="AS241" s="227"/>
      <c r="AT241" s="228"/>
      <c r="AU241" s="229"/>
      <c r="AV241" s="227"/>
      <c r="AW241" s="228"/>
      <c r="AX241" s="229"/>
      <c r="AY241" s="227"/>
      <c r="AZ241" s="228"/>
      <c r="BA241" s="229"/>
      <c r="BB241" s="227"/>
      <c r="BC241" s="228"/>
      <c r="BD241" s="229"/>
    </row>
    <row r="242" spans="1:56">
      <c r="A242" s="131"/>
      <c r="B242" s="145" t="s">
        <v>115</v>
      </c>
      <c r="C242" s="129">
        <v>7940</v>
      </c>
      <c r="D242" s="129">
        <v>8628</v>
      </c>
      <c r="E242" s="589">
        <f t="shared" si="252"/>
        <v>8.6649874055415612</v>
      </c>
      <c r="F242" s="129">
        <v>18420</v>
      </c>
      <c r="G242" s="129">
        <v>20222</v>
      </c>
      <c r="H242" s="587">
        <f t="shared" si="253"/>
        <v>9.782844733984799</v>
      </c>
      <c r="I242" s="128">
        <v>7896</v>
      </c>
      <c r="J242" s="129">
        <v>8784</v>
      </c>
      <c r="K242" s="587">
        <f t="shared" si="254"/>
        <v>11.246200607902736</v>
      </c>
      <c r="L242" s="128">
        <v>16584</v>
      </c>
      <c r="M242" s="129">
        <v>18144</v>
      </c>
      <c r="N242" s="130">
        <f t="shared" si="255"/>
        <v>9.4066570188133127</v>
      </c>
      <c r="O242" s="227"/>
      <c r="P242" s="228"/>
      <c r="Q242" s="229"/>
      <c r="R242" s="227"/>
      <c r="S242" s="228"/>
      <c r="T242" s="229"/>
      <c r="U242" s="227"/>
      <c r="V242" s="228"/>
      <c r="W242" s="229"/>
      <c r="X242" s="227"/>
      <c r="Y242" s="228"/>
      <c r="Z242" s="229"/>
      <c r="AA242" s="227"/>
      <c r="AB242" s="228"/>
      <c r="AC242" s="229"/>
      <c r="AD242" s="227"/>
      <c r="AE242" s="228"/>
      <c r="AF242" s="229"/>
      <c r="AG242" s="227"/>
      <c r="AH242" s="228"/>
      <c r="AI242" s="229"/>
      <c r="AJ242" s="227"/>
      <c r="AK242" s="228"/>
      <c r="AL242" s="229"/>
      <c r="AM242" s="227"/>
      <c r="AN242" s="228"/>
      <c r="AO242" s="229"/>
      <c r="AP242" s="227"/>
      <c r="AQ242" s="228"/>
      <c r="AR242" s="229"/>
      <c r="AS242" s="227"/>
      <c r="AT242" s="228"/>
      <c r="AU242" s="229"/>
      <c r="AV242" s="227"/>
      <c r="AW242" s="228"/>
      <c r="AX242" s="229"/>
      <c r="AY242" s="227"/>
      <c r="AZ242" s="228"/>
      <c r="BA242" s="229"/>
      <c r="BB242" s="227"/>
      <c r="BC242" s="228"/>
      <c r="BD242" s="229"/>
    </row>
    <row r="243" spans="1:56">
      <c r="A243" s="131"/>
      <c r="B243" s="145" t="s">
        <v>116</v>
      </c>
      <c r="C243" s="129">
        <v>7511</v>
      </c>
      <c r="D243" s="129">
        <v>7626</v>
      </c>
      <c r="E243" s="168">
        <f t="shared" si="252"/>
        <v>1.5310877379842898</v>
      </c>
      <c r="F243" s="129">
        <v>18568.5</v>
      </c>
      <c r="G243" s="129">
        <v>19565</v>
      </c>
      <c r="H243" s="148">
        <f t="shared" si="253"/>
        <v>5.3666155047526729</v>
      </c>
      <c r="I243" s="128">
        <v>7837.2</v>
      </c>
      <c r="J243" s="129">
        <v>8115</v>
      </c>
      <c r="K243" s="148">
        <f t="shared" si="254"/>
        <v>3.5446332873985629</v>
      </c>
      <c r="L243" s="128">
        <v>16598.399999999998</v>
      </c>
      <c r="M243" s="129">
        <v>17274</v>
      </c>
      <c r="N243" s="130">
        <f t="shared" si="255"/>
        <v>4.0702718334297421</v>
      </c>
      <c r="O243" s="227"/>
      <c r="P243" s="228"/>
      <c r="Q243" s="229"/>
      <c r="R243" s="227"/>
      <c r="S243" s="228"/>
      <c r="T243" s="229"/>
      <c r="U243" s="227"/>
      <c r="V243" s="228"/>
      <c r="W243" s="229"/>
      <c r="X243" s="227"/>
      <c r="Y243" s="228"/>
      <c r="Z243" s="229"/>
      <c r="AA243" s="227"/>
      <c r="AB243" s="228"/>
      <c r="AC243" s="229"/>
      <c r="AD243" s="227"/>
      <c r="AE243" s="228"/>
      <c r="AF243" s="229"/>
      <c r="AG243" s="227"/>
      <c r="AH243" s="228"/>
      <c r="AI243" s="229"/>
      <c r="AJ243" s="227"/>
      <c r="AK243" s="228"/>
      <c r="AL243" s="229"/>
      <c r="AM243" s="227"/>
      <c r="AN243" s="228"/>
      <c r="AO243" s="229"/>
      <c r="AP243" s="227"/>
      <c r="AQ243" s="228"/>
      <c r="AR243" s="229"/>
      <c r="AS243" s="227"/>
      <c r="AT243" s="228"/>
      <c r="AU243" s="229"/>
      <c r="AV243" s="227"/>
      <c r="AW243" s="228"/>
      <c r="AX243" s="229"/>
      <c r="AY243" s="227"/>
      <c r="AZ243" s="228"/>
      <c r="BA243" s="229"/>
      <c r="BB243" s="227"/>
      <c r="BC243" s="228"/>
      <c r="BD243" s="229"/>
    </row>
    <row r="244" spans="1:56">
      <c r="A244" s="131"/>
      <c r="B244" s="145" t="s">
        <v>117</v>
      </c>
      <c r="C244" s="129">
        <v>6748</v>
      </c>
      <c r="D244" s="129">
        <v>7086</v>
      </c>
      <c r="E244" s="168">
        <f t="shared" si="252"/>
        <v>5.008891523414345</v>
      </c>
      <c r="F244" s="129">
        <v>17608</v>
      </c>
      <c r="G244" s="129">
        <v>18786</v>
      </c>
      <c r="H244" s="148">
        <f t="shared" si="253"/>
        <v>6.6901408450704221</v>
      </c>
      <c r="I244" s="128">
        <v>6141.5999999999995</v>
      </c>
      <c r="J244" s="129">
        <v>6376.8</v>
      </c>
      <c r="K244" s="148">
        <f t="shared" si="254"/>
        <v>3.8296209456819192</v>
      </c>
      <c r="L244" s="128">
        <v>15136.8</v>
      </c>
      <c r="M244" s="129">
        <v>16200</v>
      </c>
      <c r="N244" s="130">
        <f t="shared" si="255"/>
        <v>7.0239416521325566</v>
      </c>
      <c r="O244" s="227"/>
      <c r="P244" s="228"/>
      <c r="Q244" s="229"/>
      <c r="R244" s="227"/>
      <c r="S244" s="228"/>
      <c r="T244" s="229"/>
      <c r="U244" s="227"/>
      <c r="V244" s="228"/>
      <c r="W244" s="229"/>
      <c r="X244" s="227"/>
      <c r="Y244" s="228"/>
      <c r="Z244" s="229"/>
      <c r="AA244" s="227"/>
      <c r="AB244" s="228"/>
      <c r="AC244" s="229"/>
      <c r="AD244" s="227"/>
      <c r="AE244" s="228"/>
      <c r="AF244" s="229"/>
      <c r="AG244" s="227"/>
      <c r="AH244" s="228"/>
      <c r="AI244" s="229"/>
      <c r="AJ244" s="227"/>
      <c r="AK244" s="228"/>
      <c r="AL244" s="229"/>
      <c r="AM244" s="227"/>
      <c r="AN244" s="228"/>
      <c r="AO244" s="229"/>
      <c r="AP244" s="227"/>
      <c r="AQ244" s="228"/>
      <c r="AR244" s="229"/>
      <c r="AS244" s="227"/>
      <c r="AT244" s="228"/>
      <c r="AU244" s="229"/>
      <c r="AV244" s="227"/>
      <c r="AW244" s="228"/>
      <c r="AX244" s="229"/>
      <c r="AY244" s="227"/>
      <c r="AZ244" s="228"/>
      <c r="BA244" s="229"/>
      <c r="BB244" s="227"/>
      <c r="BC244" s="228"/>
      <c r="BD244" s="229"/>
    </row>
    <row r="245" spans="1:56">
      <c r="A245" s="131"/>
      <c r="B245" s="145" t="s">
        <v>118</v>
      </c>
      <c r="C245" s="129">
        <v>6932</v>
      </c>
      <c r="D245" s="129">
        <v>7242</v>
      </c>
      <c r="E245" s="168">
        <f t="shared" si="252"/>
        <v>4.4720138488170802</v>
      </c>
      <c r="F245" s="129">
        <v>17760</v>
      </c>
      <c r="G245" s="129">
        <v>18709</v>
      </c>
      <c r="H245" s="148">
        <f t="shared" si="253"/>
        <v>5.343468468468469</v>
      </c>
      <c r="I245" s="128">
        <v>7041.5999999999995</v>
      </c>
      <c r="J245" s="129">
        <v>7129.2</v>
      </c>
      <c r="K245" s="148">
        <f t="shared" si="254"/>
        <v>1.2440354464894394</v>
      </c>
      <c r="L245" s="128">
        <v>14889.599999999999</v>
      </c>
      <c r="M245" s="129">
        <v>16257.599999999999</v>
      </c>
      <c r="N245" s="130">
        <f t="shared" si="255"/>
        <v>9.1876208897485512</v>
      </c>
      <c r="O245" s="227"/>
      <c r="P245" s="228"/>
      <c r="Q245" s="229"/>
      <c r="R245" s="227"/>
      <c r="S245" s="228"/>
      <c r="T245" s="229"/>
      <c r="U245" s="227"/>
      <c r="V245" s="228"/>
      <c r="W245" s="229"/>
      <c r="X245" s="227"/>
      <c r="Y245" s="228"/>
      <c r="Z245" s="229"/>
      <c r="AA245" s="227"/>
      <c r="AB245" s="228"/>
      <c r="AC245" s="229"/>
      <c r="AD245" s="227"/>
      <c r="AE245" s="228"/>
      <c r="AF245" s="229"/>
      <c r="AG245" s="227"/>
      <c r="AH245" s="228"/>
      <c r="AI245" s="229"/>
      <c r="AJ245" s="227"/>
      <c r="AK245" s="228"/>
      <c r="AL245" s="229"/>
      <c r="AM245" s="227"/>
      <c r="AN245" s="228"/>
      <c r="AO245" s="229"/>
      <c r="AP245" s="227"/>
      <c r="AQ245" s="228"/>
      <c r="AR245" s="229"/>
      <c r="AS245" s="227"/>
      <c r="AT245" s="228"/>
      <c r="AU245" s="229"/>
      <c r="AV245" s="227"/>
      <c r="AW245" s="228"/>
      <c r="AX245" s="229"/>
      <c r="AY245" s="227"/>
      <c r="AZ245" s="228"/>
      <c r="BA245" s="229"/>
      <c r="BB245" s="227"/>
      <c r="BC245" s="228"/>
      <c r="BD245" s="229"/>
    </row>
    <row r="246" spans="1:56">
      <c r="A246" s="131"/>
      <c r="B246" s="145" t="s">
        <v>119</v>
      </c>
      <c r="C246" s="129">
        <v>9258</v>
      </c>
      <c r="D246" s="129">
        <v>9542</v>
      </c>
      <c r="E246" s="168">
        <f t="shared" si="252"/>
        <v>3.0676171959386473</v>
      </c>
      <c r="F246" s="129">
        <v>20544</v>
      </c>
      <c r="G246" s="129">
        <v>22260</v>
      </c>
      <c r="H246" s="148">
        <f t="shared" si="253"/>
        <v>8.3528037383177569</v>
      </c>
      <c r="I246" s="128">
        <v>8281.1999999999989</v>
      </c>
      <c r="J246" s="129">
        <v>7140</v>
      </c>
      <c r="K246" s="587">
        <f t="shared" si="254"/>
        <v>-13.780611505578891</v>
      </c>
      <c r="L246" s="128">
        <v>16184.4</v>
      </c>
      <c r="M246" s="129">
        <v>15540</v>
      </c>
      <c r="N246" s="592">
        <f t="shared" si="255"/>
        <v>-3.9816119225921236</v>
      </c>
      <c r="O246" s="227"/>
      <c r="P246" s="228"/>
      <c r="Q246" s="229"/>
      <c r="R246" s="227"/>
      <c r="S246" s="228"/>
      <c r="T246" s="229"/>
      <c r="U246" s="227"/>
      <c r="V246" s="228"/>
      <c r="W246" s="229"/>
      <c r="X246" s="227"/>
      <c r="Y246" s="228"/>
      <c r="Z246" s="229"/>
      <c r="AA246" s="227"/>
      <c r="AB246" s="228"/>
      <c r="AC246" s="229"/>
      <c r="AD246" s="227"/>
      <c r="AE246" s="228"/>
      <c r="AF246" s="229"/>
      <c r="AG246" s="227"/>
      <c r="AH246" s="228"/>
      <c r="AI246" s="229"/>
      <c r="AJ246" s="227"/>
      <c r="AK246" s="228"/>
      <c r="AL246" s="229"/>
      <c r="AM246" s="227"/>
      <c r="AN246" s="228"/>
      <c r="AO246" s="229"/>
      <c r="AP246" s="227"/>
      <c r="AQ246" s="228"/>
      <c r="AR246" s="229"/>
      <c r="AS246" s="227"/>
      <c r="AT246" s="228"/>
      <c r="AU246" s="229"/>
      <c r="AV246" s="227"/>
      <c r="AW246" s="228"/>
      <c r="AX246" s="229"/>
      <c r="AY246" s="227"/>
      <c r="AZ246" s="228"/>
      <c r="BA246" s="229"/>
      <c r="BB246" s="227"/>
      <c r="BC246" s="228"/>
      <c r="BD246" s="229"/>
    </row>
    <row r="247" spans="1:56" s="133" customFormat="1" ht="19.5" customHeight="1">
      <c r="A247" s="132"/>
      <c r="B247" s="195" t="s">
        <v>79</v>
      </c>
      <c r="C247" s="147">
        <v>7648</v>
      </c>
      <c r="D247" s="147">
        <v>7864</v>
      </c>
      <c r="E247" s="169">
        <f t="shared" si="252"/>
        <v>2.8242677824267783</v>
      </c>
      <c r="F247" s="147">
        <v>18502</v>
      </c>
      <c r="G247" s="147">
        <v>19894</v>
      </c>
      <c r="H247" s="149">
        <f t="shared" si="253"/>
        <v>7.523510971786834</v>
      </c>
      <c r="I247" s="189">
        <v>7903.2</v>
      </c>
      <c r="J247" s="147">
        <v>8181.5999999999995</v>
      </c>
      <c r="K247" s="149">
        <f t="shared" si="254"/>
        <v>3.5226237473428443</v>
      </c>
      <c r="L247" s="189">
        <v>16591.199999999997</v>
      </c>
      <c r="M247" s="147">
        <v>17510.399999999998</v>
      </c>
      <c r="N247" s="144">
        <f t="shared" si="255"/>
        <v>5.5402864168957091</v>
      </c>
      <c r="O247" s="230"/>
      <c r="P247" s="231"/>
      <c r="Q247" s="232"/>
      <c r="R247" s="230"/>
      <c r="S247" s="231"/>
      <c r="T247" s="232"/>
      <c r="U247" s="230"/>
      <c r="V247" s="231"/>
      <c r="W247" s="232"/>
      <c r="X247" s="230"/>
      <c r="Y247" s="231"/>
      <c r="Z247" s="232"/>
      <c r="AA247" s="230"/>
      <c r="AB247" s="231"/>
      <c r="AC247" s="232"/>
      <c r="AD247" s="230"/>
      <c r="AE247" s="231"/>
      <c r="AF247" s="232"/>
      <c r="AG247" s="230"/>
      <c r="AH247" s="231"/>
      <c r="AI247" s="232"/>
      <c r="AJ247" s="230"/>
      <c r="AK247" s="231"/>
      <c r="AL247" s="232"/>
      <c r="AM247" s="230"/>
      <c r="AN247" s="231"/>
      <c r="AO247" s="232"/>
      <c r="AP247" s="230"/>
      <c r="AQ247" s="231"/>
      <c r="AR247" s="232"/>
      <c r="AS247" s="230"/>
      <c r="AT247" s="231"/>
      <c r="AU247" s="232"/>
      <c r="AV247" s="230"/>
      <c r="AW247" s="231"/>
      <c r="AX247" s="232"/>
      <c r="AY247" s="230"/>
      <c r="AZ247" s="231"/>
      <c r="BA247" s="232"/>
      <c r="BB247" s="230"/>
      <c r="BC247" s="231"/>
      <c r="BD247" s="232"/>
    </row>
    <row r="248" spans="1:56">
      <c r="A248" s="131"/>
      <c r="B248" s="145" t="s">
        <v>120</v>
      </c>
      <c r="C248" s="129">
        <v>2340</v>
      </c>
      <c r="D248" s="129">
        <v>2604</v>
      </c>
      <c r="E248" s="589">
        <f t="shared" si="252"/>
        <v>11.282051282051283</v>
      </c>
      <c r="F248" s="129">
        <v>4725</v>
      </c>
      <c r="G248" s="129">
        <v>5145</v>
      </c>
      <c r="H248" s="148">
        <f t="shared" si="253"/>
        <v>8.8888888888888893</v>
      </c>
      <c r="I248" s="128"/>
      <c r="J248" s="129"/>
      <c r="K248" s="148"/>
      <c r="L248" s="128"/>
      <c r="M248" s="129"/>
      <c r="N248" s="130"/>
      <c r="O248" s="227"/>
      <c r="P248" s="228"/>
      <c r="Q248" s="229"/>
      <c r="R248" s="227"/>
      <c r="S248" s="228"/>
      <c r="T248" s="229"/>
      <c r="U248" s="227"/>
      <c r="V248" s="228"/>
      <c r="W248" s="229"/>
      <c r="X248" s="227"/>
      <c r="Y248" s="228"/>
      <c r="Z248" s="229"/>
      <c r="AA248" s="227"/>
      <c r="AB248" s="228"/>
      <c r="AC248" s="229"/>
      <c r="AD248" s="227"/>
      <c r="AE248" s="228"/>
      <c r="AF248" s="229"/>
      <c r="AG248" s="227"/>
      <c r="AH248" s="228"/>
      <c r="AI248" s="229"/>
      <c r="AJ248" s="227"/>
      <c r="AK248" s="228"/>
      <c r="AL248" s="229"/>
      <c r="AM248" s="227"/>
      <c r="AN248" s="228"/>
      <c r="AO248" s="229"/>
      <c r="AP248" s="227"/>
      <c r="AQ248" s="228"/>
      <c r="AR248" s="229"/>
      <c r="AS248" s="227"/>
      <c r="AT248" s="228"/>
      <c r="AU248" s="229"/>
      <c r="AV248" s="227"/>
      <c r="AW248" s="228"/>
      <c r="AX248" s="229"/>
      <c r="AY248" s="227"/>
      <c r="AZ248" s="228"/>
      <c r="BA248" s="229"/>
      <c r="BB248" s="227"/>
      <c r="BC248" s="228"/>
      <c r="BD248" s="229"/>
    </row>
    <row r="249" spans="1:56">
      <c r="A249" s="131"/>
      <c r="B249" s="145" t="s">
        <v>121</v>
      </c>
      <c r="C249" s="129">
        <v>2088</v>
      </c>
      <c r="D249" s="129">
        <v>2280</v>
      </c>
      <c r="E249" s="589">
        <f t="shared" si="252"/>
        <v>9.1954022988505741</v>
      </c>
      <c r="F249" s="129">
        <v>4695</v>
      </c>
      <c r="G249" s="129">
        <v>5524</v>
      </c>
      <c r="H249" s="587">
        <f t="shared" si="253"/>
        <v>17.657082002129926</v>
      </c>
      <c r="I249" s="128"/>
      <c r="J249" s="129"/>
      <c r="K249" s="148"/>
      <c r="L249" s="128"/>
      <c r="M249" s="129"/>
      <c r="N249" s="130"/>
      <c r="O249" s="227"/>
      <c r="P249" s="228"/>
      <c r="Q249" s="229"/>
      <c r="R249" s="227"/>
      <c r="S249" s="228"/>
      <c r="T249" s="229"/>
      <c r="U249" s="227"/>
      <c r="V249" s="228"/>
      <c r="W249" s="229"/>
      <c r="X249" s="227"/>
      <c r="Y249" s="228"/>
      <c r="Z249" s="229"/>
      <c r="AA249" s="227"/>
      <c r="AB249" s="228"/>
      <c r="AC249" s="229"/>
      <c r="AD249" s="227"/>
      <c r="AE249" s="228"/>
      <c r="AF249" s="229"/>
      <c r="AG249" s="227"/>
      <c r="AH249" s="228"/>
      <c r="AI249" s="229"/>
      <c r="AJ249" s="227"/>
      <c r="AK249" s="228"/>
      <c r="AL249" s="229"/>
      <c r="AM249" s="227"/>
      <c r="AN249" s="228"/>
      <c r="AO249" s="229"/>
      <c r="AP249" s="227"/>
      <c r="AQ249" s="228"/>
      <c r="AR249" s="229"/>
      <c r="AS249" s="227"/>
      <c r="AT249" s="228"/>
      <c r="AU249" s="229"/>
      <c r="AV249" s="227"/>
      <c r="AW249" s="228"/>
      <c r="AX249" s="229"/>
      <c r="AY249" s="227"/>
      <c r="AZ249" s="228"/>
      <c r="BA249" s="229"/>
      <c r="BB249" s="227"/>
      <c r="BC249" s="228"/>
      <c r="BD249" s="229"/>
    </row>
    <row r="250" spans="1:56">
      <c r="A250" s="131"/>
      <c r="B250" s="145" t="s">
        <v>122</v>
      </c>
      <c r="C250" s="129">
        <v>2650</v>
      </c>
      <c r="D250" s="129">
        <v>2654</v>
      </c>
      <c r="E250" s="168">
        <f t="shared" si="252"/>
        <v>0.15094339622641509</v>
      </c>
      <c r="F250" s="129">
        <v>5131</v>
      </c>
      <c r="G250" s="129">
        <v>5300</v>
      </c>
      <c r="H250" s="148">
        <f t="shared" si="253"/>
        <v>3.2937049308127069</v>
      </c>
      <c r="I250" s="128"/>
      <c r="J250" s="129"/>
      <c r="K250" s="148"/>
      <c r="L250" s="128"/>
      <c r="M250" s="129"/>
      <c r="N250" s="130"/>
      <c r="O250" s="227"/>
      <c r="P250" s="228"/>
      <c r="Q250" s="229"/>
      <c r="R250" s="227"/>
      <c r="S250" s="228"/>
      <c r="T250" s="229"/>
      <c r="U250" s="227"/>
      <c r="V250" s="228"/>
      <c r="W250" s="229"/>
      <c r="X250" s="227"/>
      <c r="Y250" s="228"/>
      <c r="Z250" s="229"/>
      <c r="AA250" s="227"/>
      <c r="AB250" s="228"/>
      <c r="AC250" s="229"/>
      <c r="AD250" s="227"/>
      <c r="AE250" s="228"/>
      <c r="AF250" s="229"/>
      <c r="AG250" s="227"/>
      <c r="AH250" s="228"/>
      <c r="AI250" s="229"/>
      <c r="AJ250" s="227"/>
      <c r="AK250" s="228"/>
      <c r="AL250" s="229"/>
      <c r="AM250" s="227"/>
      <c r="AN250" s="228"/>
      <c r="AO250" s="229"/>
      <c r="AP250" s="227"/>
      <c r="AQ250" s="228"/>
      <c r="AR250" s="229"/>
      <c r="AS250" s="227"/>
      <c r="AT250" s="228"/>
      <c r="AU250" s="229"/>
      <c r="AV250" s="227"/>
      <c r="AW250" s="228"/>
      <c r="AX250" s="229"/>
      <c r="AY250" s="227"/>
      <c r="AZ250" s="228"/>
      <c r="BA250" s="229"/>
      <c r="BB250" s="227"/>
      <c r="BC250" s="228"/>
      <c r="BD250" s="229"/>
    </row>
    <row r="251" spans="1:56">
      <c r="A251" s="131"/>
      <c r="B251" s="145" t="s">
        <v>58</v>
      </c>
      <c r="C251" s="129">
        <v>2930</v>
      </c>
      <c r="D251" s="129">
        <v>3088</v>
      </c>
      <c r="E251" s="168">
        <f t="shared" si="252"/>
        <v>5.3924914675767921</v>
      </c>
      <c r="F251" s="129">
        <v>4970</v>
      </c>
      <c r="G251" s="129">
        <v>4845</v>
      </c>
      <c r="H251" s="587">
        <f t="shared" si="253"/>
        <v>-2.5150905432595576</v>
      </c>
      <c r="I251" s="128"/>
      <c r="J251" s="129"/>
      <c r="K251" s="148"/>
      <c r="L251" s="128"/>
      <c r="M251" s="129"/>
      <c r="N251" s="130"/>
      <c r="O251" s="227"/>
      <c r="P251" s="228"/>
      <c r="Q251" s="229"/>
      <c r="R251" s="227"/>
      <c r="S251" s="228"/>
      <c r="T251" s="229"/>
      <c r="U251" s="227"/>
      <c r="V251" s="228"/>
      <c r="W251" s="229"/>
      <c r="X251" s="227"/>
      <c r="Y251" s="228"/>
      <c r="Z251" s="229"/>
      <c r="AA251" s="227"/>
      <c r="AB251" s="228"/>
      <c r="AC251" s="229"/>
      <c r="AD251" s="227"/>
      <c r="AE251" s="228"/>
      <c r="AF251" s="229"/>
      <c r="AG251" s="227"/>
      <c r="AH251" s="228"/>
      <c r="AI251" s="229"/>
      <c r="AJ251" s="227"/>
      <c r="AK251" s="228"/>
      <c r="AL251" s="229"/>
      <c r="AM251" s="227"/>
      <c r="AN251" s="228"/>
      <c r="AO251" s="229"/>
      <c r="AP251" s="227"/>
      <c r="AQ251" s="228"/>
      <c r="AR251" s="229"/>
      <c r="AS251" s="227"/>
      <c r="AT251" s="228"/>
      <c r="AU251" s="229"/>
      <c r="AV251" s="227"/>
      <c r="AW251" s="228"/>
      <c r="AX251" s="229"/>
      <c r="AY251" s="227"/>
      <c r="AZ251" s="228"/>
      <c r="BA251" s="229"/>
      <c r="BB251" s="227"/>
      <c r="BC251" s="228"/>
      <c r="BD251" s="229"/>
    </row>
    <row r="252" spans="1:56" s="133" customFormat="1" ht="20.25" customHeight="1">
      <c r="A252" s="132"/>
      <c r="B252" s="195" t="s">
        <v>128</v>
      </c>
      <c r="C252" s="147">
        <v>2471</v>
      </c>
      <c r="D252" s="147">
        <v>2594</v>
      </c>
      <c r="E252" s="169">
        <f t="shared" si="252"/>
        <v>4.9777418049372724</v>
      </c>
      <c r="F252" s="147">
        <v>4996</v>
      </c>
      <c r="G252" s="147">
        <v>5230</v>
      </c>
      <c r="H252" s="149">
        <f t="shared" si="253"/>
        <v>4.6837469975980781</v>
      </c>
      <c r="I252" s="189"/>
      <c r="J252" s="147"/>
      <c r="K252" s="149"/>
      <c r="L252" s="189"/>
      <c r="M252" s="147"/>
      <c r="N252" s="144"/>
      <c r="O252" s="230"/>
      <c r="P252" s="231"/>
      <c r="Q252" s="232"/>
      <c r="R252" s="230"/>
      <c r="S252" s="231"/>
      <c r="T252" s="232"/>
      <c r="U252" s="230"/>
      <c r="V252" s="231"/>
      <c r="W252" s="232"/>
      <c r="X252" s="230"/>
      <c r="Y252" s="231"/>
      <c r="Z252" s="232"/>
      <c r="AA252" s="230"/>
      <c r="AB252" s="231"/>
      <c r="AC252" s="232"/>
      <c r="AD252" s="230"/>
      <c r="AE252" s="231"/>
      <c r="AF252" s="232"/>
      <c r="AG252" s="230"/>
      <c r="AH252" s="231"/>
      <c r="AI252" s="232"/>
      <c r="AJ252" s="230"/>
      <c r="AK252" s="231"/>
      <c r="AL252" s="232"/>
      <c r="AM252" s="230"/>
      <c r="AN252" s="231"/>
      <c r="AO252" s="232"/>
      <c r="AP252" s="230"/>
      <c r="AQ252" s="231"/>
      <c r="AR252" s="232"/>
      <c r="AS252" s="230"/>
      <c r="AT252" s="231"/>
      <c r="AU252" s="232"/>
      <c r="AV252" s="230"/>
      <c r="AW252" s="231"/>
      <c r="AX252" s="232"/>
      <c r="AY252" s="230"/>
      <c r="AZ252" s="231"/>
      <c r="BA252" s="232"/>
      <c r="BB252" s="230"/>
      <c r="BC252" s="231"/>
      <c r="BD252" s="232"/>
    </row>
    <row r="253" spans="1:56">
      <c r="A253" s="131"/>
      <c r="B253" s="145" t="s">
        <v>59</v>
      </c>
      <c r="C253" s="129"/>
      <c r="D253" s="129"/>
      <c r="E253" s="168">
        <f t="shared" si="252"/>
        <v>0</v>
      </c>
      <c r="F253" s="129"/>
      <c r="G253" s="129"/>
      <c r="H253" s="148">
        <f t="shared" si="253"/>
        <v>0</v>
      </c>
      <c r="I253" s="128"/>
      <c r="J253" s="129"/>
      <c r="K253" s="148"/>
      <c r="L253" s="128"/>
      <c r="M253" s="129"/>
      <c r="N253" s="130"/>
      <c r="O253" s="227"/>
      <c r="P253" s="228"/>
      <c r="Q253" s="229"/>
      <c r="R253" s="227"/>
      <c r="S253" s="228"/>
      <c r="T253" s="229"/>
      <c r="U253" s="227"/>
      <c r="V253" s="228"/>
      <c r="W253" s="229"/>
      <c r="X253" s="227"/>
      <c r="Y253" s="228"/>
      <c r="Z253" s="229"/>
      <c r="AA253" s="227"/>
      <c r="AB253" s="228"/>
      <c r="AC253" s="229"/>
      <c r="AD253" s="227"/>
      <c r="AE253" s="228"/>
      <c r="AF253" s="229"/>
      <c r="AG253" s="227"/>
      <c r="AH253" s="228"/>
      <c r="AI253" s="229"/>
      <c r="AJ253" s="227"/>
      <c r="AK253" s="228"/>
      <c r="AL253" s="229"/>
      <c r="AM253" s="227"/>
      <c r="AN253" s="228"/>
      <c r="AO253" s="229"/>
      <c r="AP253" s="227"/>
      <c r="AQ253" s="228"/>
      <c r="AR253" s="229"/>
      <c r="AS253" s="227"/>
      <c r="AT253" s="228"/>
      <c r="AU253" s="229"/>
      <c r="AV253" s="227"/>
      <c r="AW253" s="228"/>
      <c r="AX253" s="229"/>
      <c r="AY253" s="227"/>
      <c r="AZ253" s="228"/>
      <c r="BA253" s="229"/>
      <c r="BB253" s="227"/>
      <c r="BC253" s="228"/>
      <c r="BD253" s="229"/>
    </row>
    <row r="254" spans="1:56">
      <c r="A254" s="131"/>
      <c r="B254" s="145" t="s">
        <v>111</v>
      </c>
      <c r="C254" s="129"/>
      <c r="D254" s="129"/>
      <c r="E254" s="168">
        <f t="shared" si="252"/>
        <v>0</v>
      </c>
      <c r="F254" s="129"/>
      <c r="G254" s="129"/>
      <c r="H254" s="148">
        <f t="shared" si="253"/>
        <v>0</v>
      </c>
      <c r="I254" s="128"/>
      <c r="J254" s="129"/>
      <c r="K254" s="148"/>
      <c r="L254" s="128"/>
      <c r="M254" s="129"/>
      <c r="N254" s="130"/>
      <c r="O254" s="227"/>
      <c r="P254" s="228"/>
      <c r="Q254" s="229"/>
      <c r="R254" s="227"/>
      <c r="S254" s="228"/>
      <c r="T254" s="229"/>
      <c r="U254" s="227"/>
      <c r="V254" s="228"/>
      <c r="W254" s="229"/>
      <c r="X254" s="227"/>
      <c r="Y254" s="228"/>
      <c r="Z254" s="229"/>
      <c r="AA254" s="227"/>
      <c r="AB254" s="228"/>
      <c r="AC254" s="229"/>
      <c r="AD254" s="227"/>
      <c r="AE254" s="228"/>
      <c r="AF254" s="229"/>
      <c r="AG254" s="227"/>
      <c r="AH254" s="228"/>
      <c r="AI254" s="229"/>
      <c r="AJ254" s="227"/>
      <c r="AK254" s="228"/>
      <c r="AL254" s="229"/>
      <c r="AM254" s="227"/>
      <c r="AN254" s="228"/>
      <c r="AO254" s="229"/>
      <c r="AP254" s="227"/>
      <c r="AQ254" s="228"/>
      <c r="AR254" s="229"/>
      <c r="AS254" s="227"/>
      <c r="AT254" s="228"/>
      <c r="AU254" s="229"/>
      <c r="AV254" s="227"/>
      <c r="AW254" s="228"/>
      <c r="AX254" s="229"/>
      <c r="AY254" s="227"/>
      <c r="AZ254" s="228"/>
      <c r="BA254" s="229"/>
      <c r="BB254" s="227"/>
      <c r="BC254" s="228"/>
      <c r="BD254" s="229"/>
    </row>
    <row r="255" spans="1:56">
      <c r="A255" s="131"/>
      <c r="B255" s="145" t="s">
        <v>112</v>
      </c>
      <c r="C255" s="129"/>
      <c r="D255" s="129"/>
      <c r="E255" s="168"/>
      <c r="F255" s="129"/>
      <c r="G255" s="129"/>
      <c r="H255" s="148">
        <f t="shared" si="253"/>
        <v>0</v>
      </c>
      <c r="I255" s="128"/>
      <c r="J255" s="129"/>
      <c r="K255" s="148"/>
      <c r="L255" s="128"/>
      <c r="M255" s="129"/>
      <c r="N255" s="130"/>
      <c r="O255" s="227"/>
      <c r="P255" s="228"/>
      <c r="Q255" s="229"/>
      <c r="R255" s="227"/>
      <c r="S255" s="228"/>
      <c r="T255" s="229"/>
      <c r="U255" s="227"/>
      <c r="V255" s="228"/>
      <c r="W255" s="229"/>
      <c r="X255" s="227"/>
      <c r="Y255" s="228"/>
      <c r="Z255" s="229"/>
      <c r="AA255" s="227"/>
      <c r="AB255" s="228"/>
      <c r="AC255" s="229"/>
      <c r="AD255" s="227"/>
      <c r="AE255" s="228"/>
      <c r="AF255" s="229"/>
      <c r="AG255" s="227"/>
      <c r="AH255" s="228"/>
      <c r="AI255" s="229"/>
      <c r="AJ255" s="227"/>
      <c r="AK255" s="228"/>
      <c r="AL255" s="229"/>
      <c r="AM255" s="227"/>
      <c r="AN255" s="228"/>
      <c r="AO255" s="229"/>
      <c r="AP255" s="227"/>
      <c r="AQ255" s="228"/>
      <c r="AR255" s="229"/>
      <c r="AS255" s="227"/>
      <c r="AT255" s="228"/>
      <c r="AU255" s="229"/>
      <c r="AV255" s="227"/>
      <c r="AW255" s="228"/>
      <c r="AX255" s="229"/>
      <c r="AY255" s="227"/>
      <c r="AZ255" s="228"/>
      <c r="BA255" s="229"/>
      <c r="BB255" s="227"/>
      <c r="BC255" s="228"/>
      <c r="BD255" s="229"/>
    </row>
    <row r="256" spans="1:56" s="133" customFormat="1" ht="21.75" customHeight="1">
      <c r="A256" s="132"/>
      <c r="B256" s="196" t="s">
        <v>109</v>
      </c>
      <c r="C256" s="147"/>
      <c r="D256" s="147"/>
      <c r="E256" s="169">
        <f>IF(C256&gt;0,(((D256-C256)/C256)*100),0)</f>
        <v>0</v>
      </c>
      <c r="F256" s="147"/>
      <c r="G256" s="147"/>
      <c r="H256" s="149">
        <f t="shared" si="253"/>
        <v>0</v>
      </c>
      <c r="I256" s="189"/>
      <c r="J256" s="147"/>
      <c r="K256" s="149"/>
      <c r="L256" s="189"/>
      <c r="M256" s="147"/>
      <c r="N256" s="144"/>
      <c r="O256" s="230"/>
      <c r="P256" s="231"/>
      <c r="Q256" s="232"/>
      <c r="R256" s="230"/>
      <c r="S256" s="231"/>
      <c r="T256" s="232"/>
      <c r="U256" s="230"/>
      <c r="V256" s="231"/>
      <c r="W256" s="232"/>
      <c r="X256" s="230"/>
      <c r="Y256" s="231"/>
      <c r="Z256" s="232"/>
      <c r="AA256" s="230"/>
      <c r="AB256" s="231"/>
      <c r="AC256" s="232"/>
      <c r="AD256" s="230"/>
      <c r="AE256" s="231"/>
      <c r="AF256" s="232"/>
      <c r="AG256" s="230"/>
      <c r="AH256" s="231"/>
      <c r="AI256" s="232"/>
      <c r="AJ256" s="230"/>
      <c r="AK256" s="231"/>
      <c r="AL256" s="232"/>
      <c r="AM256" s="230"/>
      <c r="AN256" s="231"/>
      <c r="AO256" s="232"/>
      <c r="AP256" s="230"/>
      <c r="AQ256" s="231"/>
      <c r="AR256" s="232"/>
      <c r="AS256" s="230"/>
      <c r="AT256" s="231"/>
      <c r="AU256" s="232"/>
      <c r="AV256" s="230"/>
      <c r="AW256" s="231"/>
      <c r="AX256" s="232"/>
      <c r="AY256" s="230"/>
      <c r="AZ256" s="231"/>
      <c r="BA256" s="232"/>
      <c r="BB256" s="230"/>
      <c r="BC256" s="231"/>
      <c r="BD256" s="232"/>
    </row>
    <row r="257" spans="1:56">
      <c r="A257" s="134"/>
      <c r="B257" s="197" t="s">
        <v>60</v>
      </c>
      <c r="C257" s="191"/>
      <c r="D257" s="135"/>
      <c r="E257" s="170"/>
      <c r="F257" s="191"/>
      <c r="G257" s="135"/>
      <c r="H257" s="187"/>
      <c r="I257" s="190"/>
      <c r="J257" s="135"/>
      <c r="K257" s="187"/>
      <c r="L257" s="190"/>
      <c r="M257" s="135"/>
      <c r="N257" s="187"/>
      <c r="O257" s="190">
        <v>20193.2</v>
      </c>
      <c r="P257" s="135">
        <v>25496</v>
      </c>
      <c r="Q257" s="593">
        <f t="shared" ref="Q257" si="256">IF(O257&gt;0,(((P257-O257)/O257)*100),0)</f>
        <v>26.260325258007644</v>
      </c>
      <c r="R257" s="190">
        <v>29697.200000000001</v>
      </c>
      <c r="S257" s="135">
        <v>38467</v>
      </c>
      <c r="T257" s="593">
        <f t="shared" ref="T257" si="257">IF(R257&gt;0,(((S257-R257)/R257)*100),0)</f>
        <v>29.530730169847658</v>
      </c>
      <c r="U257" s="190">
        <v>21546</v>
      </c>
      <c r="V257" s="135">
        <v>21378</v>
      </c>
      <c r="W257" s="136">
        <f t="shared" ref="W257" si="258">IF(U257&gt;0,(((V257-U257)/U257)*100),0)</f>
        <v>-0.77972709551656916</v>
      </c>
      <c r="X257" s="190">
        <v>37098</v>
      </c>
      <c r="Y257" s="135">
        <v>37435.199999999997</v>
      </c>
      <c r="Z257" s="136">
        <f t="shared" ref="Z257" si="259">IF(X257&gt;0,(((Y257-X257)/X257)*100),0)</f>
        <v>0.90894387837618484</v>
      </c>
      <c r="AA257" s="190">
        <v>26227.200000000001</v>
      </c>
      <c r="AB257" s="135">
        <v>36877.199999999997</v>
      </c>
      <c r="AC257" s="593">
        <f t="shared" ref="AC257" si="260">IF(AA257&gt;0,(((AB257-AA257)/AA257)*100),0)</f>
        <v>40.606698389458259</v>
      </c>
      <c r="AD257" s="190">
        <v>39187.199999999997</v>
      </c>
      <c r="AE257" s="135">
        <v>49837.2</v>
      </c>
      <c r="AF257" s="593">
        <f t="shared" ref="AF257" si="261">IF(AD257&gt;0,(((AE257-AD257)/AD257)*100),0)</f>
        <v>27.17724154826066</v>
      </c>
      <c r="AG257" s="190">
        <v>13272.599999999999</v>
      </c>
      <c r="AH257" s="135">
        <v>12626.4</v>
      </c>
      <c r="AI257" s="593">
        <f t="shared" ref="AI257" si="262">IF(AG257&gt;0,(((AH257-AG257)/AG257)*100),0)</f>
        <v>-4.868676822928431</v>
      </c>
      <c r="AJ257" s="190">
        <v>22427.599999999999</v>
      </c>
      <c r="AK257" s="135">
        <v>23123.599999999999</v>
      </c>
      <c r="AL257" s="136">
        <f t="shared" ref="AL257" si="263">IF(AJ257&gt;0,(((AK257-AJ257)/AJ257)*100),0)</f>
        <v>3.1033191246499849</v>
      </c>
      <c r="AM257" s="190">
        <v>6807</v>
      </c>
      <c r="AN257" s="135">
        <v>6807</v>
      </c>
      <c r="AO257" s="136">
        <f t="shared" ref="AO257" si="264">IF(AM257&gt;0,(((AN257-AM257)/AM257)*100),0)</f>
        <v>0</v>
      </c>
      <c r="AP257" s="190">
        <v>18567</v>
      </c>
      <c r="AQ257" s="135">
        <v>18567</v>
      </c>
      <c r="AR257" s="136">
        <f t="shared" ref="AR257" si="265">IF(AP257&gt;0,(((AQ257-AP257)/AP257)*100),0)</f>
        <v>0</v>
      </c>
      <c r="AS257" s="190">
        <v>22826.399999999998</v>
      </c>
      <c r="AT257" s="135">
        <v>22826.399999999998</v>
      </c>
      <c r="AU257" s="136">
        <f t="shared" ref="AU257" si="266">IF(AS257&gt;0,(((AT257-AS257)/AS257)*100),0)</f>
        <v>0</v>
      </c>
      <c r="AV257" s="190">
        <v>41652</v>
      </c>
      <c r="AW257" s="135">
        <v>41652</v>
      </c>
      <c r="AX257" s="136">
        <f t="shared" ref="AX257" si="267">IF(AV257&gt;0,(((AW257-AV257)/AV257)*100),0)</f>
        <v>0</v>
      </c>
      <c r="AY257" s="190">
        <v>26191.200000000001</v>
      </c>
      <c r="AZ257" s="135">
        <v>11512.24</v>
      </c>
      <c r="BA257" s="593">
        <f t="shared" ref="BA257" si="268">IF(AY257&gt;0,(((AZ257-AY257)/AY257)*100),0)</f>
        <v>-56.0453892910596</v>
      </c>
      <c r="BB257" s="190">
        <v>39151.199999999997</v>
      </c>
      <c r="BC257" s="135">
        <v>17079.919999999998</v>
      </c>
      <c r="BD257" s="593">
        <f t="shared" ref="BD257" si="269">IF(BB257&gt;0,(((BC257-BB257)/BB257)*100),0)</f>
        <v>-56.37446617217352</v>
      </c>
    </row>
    <row r="258" spans="1:56">
      <c r="A258" s="127" t="s">
        <v>140</v>
      </c>
      <c r="B258" s="145" t="s">
        <v>114</v>
      </c>
      <c r="C258" s="129">
        <v>12017</v>
      </c>
      <c r="D258" s="129">
        <v>12485</v>
      </c>
      <c r="E258" s="168">
        <f t="shared" ref="E258:E271" si="270">IF(C258&gt;0,(((D258-C258)/C258)*100),0)</f>
        <v>3.8944828160106519</v>
      </c>
      <c r="F258" s="129">
        <v>29960</v>
      </c>
      <c r="G258" s="129">
        <v>31463</v>
      </c>
      <c r="H258" s="148">
        <f t="shared" ref="H258:H273" si="271">IF(F258&gt;0,(((G258-F258)/F258)*100),0)</f>
        <v>5.016688918558077</v>
      </c>
      <c r="I258" s="128">
        <v>12614</v>
      </c>
      <c r="J258" s="129">
        <v>13304</v>
      </c>
      <c r="K258" s="148">
        <f t="shared" ref="K258:K264" si="272">IF(I258&gt;0,(((J258-I258)/I258)*100),0)</f>
        <v>5.4701125733312193</v>
      </c>
      <c r="L258" s="128">
        <v>26416</v>
      </c>
      <c r="M258" s="129">
        <v>27546</v>
      </c>
      <c r="N258" s="130">
        <f t="shared" ref="N258:N264" si="273">IF(L258&gt;0,(((M258-L258)/L258)*100),0)</f>
        <v>4.2777104784978803</v>
      </c>
      <c r="O258" s="227"/>
      <c r="P258" s="228"/>
      <c r="Q258" s="229"/>
      <c r="R258" s="227"/>
      <c r="S258" s="228"/>
      <c r="T258" s="229"/>
      <c r="U258" s="227"/>
      <c r="V258" s="228"/>
      <c r="W258" s="229"/>
      <c r="X258" s="227"/>
      <c r="Y258" s="228"/>
      <c r="Z258" s="229"/>
      <c r="AA258" s="227"/>
      <c r="AB258" s="228"/>
      <c r="AC258" s="229"/>
      <c r="AD258" s="227"/>
      <c r="AE258" s="228"/>
      <c r="AF258" s="229"/>
      <c r="AG258" s="227"/>
      <c r="AH258" s="228"/>
      <c r="AI258" s="229"/>
      <c r="AJ258" s="227"/>
      <c r="AK258" s="228"/>
      <c r="AL258" s="229"/>
      <c r="AM258" s="227"/>
      <c r="AN258" s="228"/>
      <c r="AO258" s="229"/>
      <c r="AP258" s="227"/>
      <c r="AQ258" s="228"/>
      <c r="AR258" s="229"/>
      <c r="AS258" s="227"/>
      <c r="AT258" s="228"/>
      <c r="AU258" s="229"/>
      <c r="AV258" s="227"/>
      <c r="AW258" s="228"/>
      <c r="AX258" s="229"/>
      <c r="AY258" s="227"/>
      <c r="AZ258" s="228"/>
      <c r="BA258" s="229"/>
      <c r="BB258" s="227"/>
      <c r="BC258" s="228"/>
      <c r="BD258" s="229"/>
    </row>
    <row r="259" spans="1:56">
      <c r="A259" s="131"/>
      <c r="B259" s="145" t="s">
        <v>115</v>
      </c>
      <c r="C259" s="129">
        <v>17656</v>
      </c>
      <c r="D259" s="129">
        <v>19372</v>
      </c>
      <c r="E259" s="589">
        <f t="shared" si="270"/>
        <v>9.7190756683280473</v>
      </c>
      <c r="F259" s="129">
        <v>39916</v>
      </c>
      <c r="G259" s="129">
        <v>41072</v>
      </c>
      <c r="H259" s="148">
        <f t="shared" si="271"/>
        <v>2.8960817717206133</v>
      </c>
      <c r="I259" s="128">
        <v>12500</v>
      </c>
      <c r="J259" s="129">
        <v>13100</v>
      </c>
      <c r="K259" s="148">
        <f t="shared" si="272"/>
        <v>4.8</v>
      </c>
      <c r="L259" s="128">
        <v>28000</v>
      </c>
      <c r="M259" s="129">
        <v>29400</v>
      </c>
      <c r="N259" s="130">
        <f t="shared" si="273"/>
        <v>5</v>
      </c>
      <c r="O259" s="227"/>
      <c r="P259" s="228"/>
      <c r="Q259" s="229"/>
      <c r="R259" s="227"/>
      <c r="S259" s="228"/>
      <c r="T259" s="229"/>
      <c r="U259" s="227"/>
      <c r="V259" s="228"/>
      <c r="W259" s="229"/>
      <c r="X259" s="227"/>
      <c r="Y259" s="228"/>
      <c r="Z259" s="229"/>
      <c r="AA259" s="227"/>
      <c r="AB259" s="228"/>
      <c r="AC259" s="229"/>
      <c r="AD259" s="227"/>
      <c r="AE259" s="228"/>
      <c r="AF259" s="229"/>
      <c r="AG259" s="227"/>
      <c r="AH259" s="228"/>
      <c r="AI259" s="229"/>
      <c r="AJ259" s="227"/>
      <c r="AK259" s="228"/>
      <c r="AL259" s="229"/>
      <c r="AM259" s="227"/>
      <c r="AN259" s="228"/>
      <c r="AO259" s="229"/>
      <c r="AP259" s="227"/>
      <c r="AQ259" s="228"/>
      <c r="AR259" s="229"/>
      <c r="AS259" s="227"/>
      <c r="AT259" s="228"/>
      <c r="AU259" s="229"/>
      <c r="AV259" s="227"/>
      <c r="AW259" s="228"/>
      <c r="AX259" s="229"/>
      <c r="AY259" s="227"/>
      <c r="AZ259" s="228"/>
      <c r="BA259" s="229"/>
      <c r="BB259" s="227"/>
      <c r="BC259" s="228"/>
      <c r="BD259" s="229"/>
    </row>
    <row r="260" spans="1:56">
      <c r="A260" s="131"/>
      <c r="B260" s="145" t="s">
        <v>116</v>
      </c>
      <c r="C260" s="129">
        <v>9511</v>
      </c>
      <c r="D260" s="129">
        <v>9937.5</v>
      </c>
      <c r="E260" s="168">
        <f t="shared" si="270"/>
        <v>4.4842813584270846</v>
      </c>
      <c r="F260" s="129">
        <v>22792</v>
      </c>
      <c r="G260" s="129">
        <v>23646.5</v>
      </c>
      <c r="H260" s="148">
        <f t="shared" si="271"/>
        <v>3.7491224991224996</v>
      </c>
      <c r="I260" s="128">
        <v>10221.5</v>
      </c>
      <c r="J260" s="129">
        <v>10495</v>
      </c>
      <c r="K260" s="148">
        <f t="shared" si="272"/>
        <v>2.6757325245805408</v>
      </c>
      <c r="L260" s="128">
        <v>20687</v>
      </c>
      <c r="M260" s="129">
        <v>20990</v>
      </c>
      <c r="N260" s="130">
        <f t="shared" si="273"/>
        <v>1.4646879682892637</v>
      </c>
      <c r="O260" s="227"/>
      <c r="P260" s="228"/>
      <c r="Q260" s="229"/>
      <c r="R260" s="227"/>
      <c r="S260" s="228"/>
      <c r="T260" s="229"/>
      <c r="U260" s="227"/>
      <c r="V260" s="228"/>
      <c r="W260" s="229"/>
      <c r="X260" s="227"/>
      <c r="Y260" s="228"/>
      <c r="Z260" s="229"/>
      <c r="AA260" s="227"/>
      <c r="AB260" s="228"/>
      <c r="AC260" s="229"/>
      <c r="AD260" s="227"/>
      <c r="AE260" s="228"/>
      <c r="AF260" s="229"/>
      <c r="AG260" s="227"/>
      <c r="AH260" s="228"/>
      <c r="AI260" s="229"/>
      <c r="AJ260" s="227"/>
      <c r="AK260" s="228"/>
      <c r="AL260" s="229"/>
      <c r="AM260" s="227"/>
      <c r="AN260" s="228"/>
      <c r="AO260" s="229"/>
      <c r="AP260" s="227"/>
      <c r="AQ260" s="228"/>
      <c r="AR260" s="229"/>
      <c r="AS260" s="227"/>
      <c r="AT260" s="228"/>
      <c r="AU260" s="229"/>
      <c r="AV260" s="227"/>
      <c r="AW260" s="228"/>
      <c r="AX260" s="229"/>
      <c r="AY260" s="227"/>
      <c r="AZ260" s="228"/>
      <c r="BA260" s="229"/>
      <c r="BB260" s="227"/>
      <c r="BC260" s="228"/>
      <c r="BD260" s="229"/>
    </row>
    <row r="261" spans="1:56">
      <c r="A261" s="131"/>
      <c r="B261" s="145" t="s">
        <v>117</v>
      </c>
      <c r="C261" s="129"/>
      <c r="D261" s="129"/>
      <c r="E261" s="168">
        <f t="shared" si="270"/>
        <v>0</v>
      </c>
      <c r="F261" s="129"/>
      <c r="G261" s="129"/>
      <c r="H261" s="148">
        <f t="shared" si="271"/>
        <v>0</v>
      </c>
      <c r="I261" s="128"/>
      <c r="J261" s="129"/>
      <c r="K261" s="148">
        <f t="shared" si="272"/>
        <v>0</v>
      </c>
      <c r="L261" s="128"/>
      <c r="M261" s="129"/>
      <c r="N261" s="130">
        <f t="shared" si="273"/>
        <v>0</v>
      </c>
      <c r="O261" s="227"/>
      <c r="P261" s="228"/>
      <c r="Q261" s="229"/>
      <c r="R261" s="227"/>
      <c r="S261" s="228"/>
      <c r="T261" s="229"/>
      <c r="U261" s="227"/>
      <c r="V261" s="228"/>
      <c r="W261" s="229"/>
      <c r="X261" s="227"/>
      <c r="Y261" s="228"/>
      <c r="Z261" s="229"/>
      <c r="AA261" s="227"/>
      <c r="AB261" s="228"/>
      <c r="AC261" s="229"/>
      <c r="AD261" s="227"/>
      <c r="AE261" s="228"/>
      <c r="AF261" s="229"/>
      <c r="AG261" s="227"/>
      <c r="AH261" s="228"/>
      <c r="AI261" s="229"/>
      <c r="AJ261" s="227"/>
      <c r="AK261" s="228"/>
      <c r="AL261" s="229"/>
      <c r="AM261" s="227"/>
      <c r="AN261" s="228"/>
      <c r="AO261" s="229"/>
      <c r="AP261" s="227"/>
      <c r="AQ261" s="228"/>
      <c r="AR261" s="229"/>
      <c r="AS261" s="227"/>
      <c r="AT261" s="228"/>
      <c r="AU261" s="229"/>
      <c r="AV261" s="227"/>
      <c r="AW261" s="228"/>
      <c r="AX261" s="229"/>
      <c r="AY261" s="227"/>
      <c r="AZ261" s="228"/>
      <c r="BA261" s="229"/>
      <c r="BB261" s="227"/>
      <c r="BC261" s="228"/>
      <c r="BD261" s="229"/>
    </row>
    <row r="262" spans="1:56">
      <c r="A262" s="131"/>
      <c r="B262" s="145" t="s">
        <v>118</v>
      </c>
      <c r="C262" s="129">
        <v>11646</v>
      </c>
      <c r="D262" s="129">
        <v>12526</v>
      </c>
      <c r="E262" s="168">
        <f t="shared" si="270"/>
        <v>7.5562424866907092</v>
      </c>
      <c r="F262" s="129">
        <v>21974</v>
      </c>
      <c r="G262" s="129">
        <v>23824</v>
      </c>
      <c r="H262" s="148">
        <f t="shared" si="271"/>
        <v>8.4190406844452532</v>
      </c>
      <c r="I262" s="128"/>
      <c r="J262" s="129"/>
      <c r="K262" s="148">
        <f t="shared" si="272"/>
        <v>0</v>
      </c>
      <c r="L262" s="128"/>
      <c r="M262" s="129"/>
      <c r="N262" s="130">
        <f t="shared" si="273"/>
        <v>0</v>
      </c>
      <c r="O262" s="227"/>
      <c r="P262" s="228"/>
      <c r="Q262" s="229"/>
      <c r="R262" s="227"/>
      <c r="S262" s="228"/>
      <c r="T262" s="229"/>
      <c r="U262" s="227"/>
      <c r="V262" s="228"/>
      <c r="W262" s="229"/>
      <c r="X262" s="227"/>
      <c r="Y262" s="228"/>
      <c r="Z262" s="229"/>
      <c r="AA262" s="227"/>
      <c r="AB262" s="228"/>
      <c r="AC262" s="229"/>
      <c r="AD262" s="227"/>
      <c r="AE262" s="228"/>
      <c r="AF262" s="229"/>
      <c r="AG262" s="227"/>
      <c r="AH262" s="228"/>
      <c r="AI262" s="229"/>
      <c r="AJ262" s="227"/>
      <c r="AK262" s="228"/>
      <c r="AL262" s="229"/>
      <c r="AM262" s="227"/>
      <c r="AN262" s="228"/>
      <c r="AO262" s="229"/>
      <c r="AP262" s="227"/>
      <c r="AQ262" s="228"/>
      <c r="AR262" s="229"/>
      <c r="AS262" s="227"/>
      <c r="AT262" s="228"/>
      <c r="AU262" s="229"/>
      <c r="AV262" s="227"/>
      <c r="AW262" s="228"/>
      <c r="AX262" s="229"/>
      <c r="AY262" s="227"/>
      <c r="AZ262" s="228"/>
      <c r="BA262" s="229"/>
      <c r="BB262" s="227"/>
      <c r="BC262" s="228"/>
      <c r="BD262" s="229"/>
    </row>
    <row r="263" spans="1:56">
      <c r="A263" s="131"/>
      <c r="B263" s="145" t="s">
        <v>119</v>
      </c>
      <c r="C263" s="129">
        <v>8868</v>
      </c>
      <c r="D263" s="129">
        <v>9220</v>
      </c>
      <c r="E263" s="168">
        <f t="shared" si="270"/>
        <v>3.9693279206134413</v>
      </c>
      <c r="F263" s="129">
        <v>24502</v>
      </c>
      <c r="G263" s="129">
        <v>25454</v>
      </c>
      <c r="H263" s="148">
        <f t="shared" si="271"/>
        <v>3.8853971104399641</v>
      </c>
      <c r="I263" s="128"/>
      <c r="J263" s="129"/>
      <c r="K263" s="148">
        <f t="shared" si="272"/>
        <v>0</v>
      </c>
      <c r="L263" s="128"/>
      <c r="M263" s="129"/>
      <c r="N263" s="130">
        <f t="shared" si="273"/>
        <v>0</v>
      </c>
      <c r="O263" s="227"/>
      <c r="P263" s="228"/>
      <c r="Q263" s="229"/>
      <c r="R263" s="227"/>
      <c r="S263" s="228"/>
      <c r="T263" s="229"/>
      <c r="U263" s="227"/>
      <c r="V263" s="228"/>
      <c r="W263" s="229"/>
      <c r="X263" s="227"/>
      <c r="Y263" s="228"/>
      <c r="Z263" s="229"/>
      <c r="AA263" s="227"/>
      <c r="AB263" s="228"/>
      <c r="AC263" s="229"/>
      <c r="AD263" s="227"/>
      <c r="AE263" s="228"/>
      <c r="AF263" s="229"/>
      <c r="AG263" s="227"/>
      <c r="AH263" s="228"/>
      <c r="AI263" s="229"/>
      <c r="AJ263" s="227"/>
      <c r="AK263" s="228"/>
      <c r="AL263" s="229"/>
      <c r="AM263" s="227"/>
      <c r="AN263" s="228"/>
      <c r="AO263" s="229"/>
      <c r="AP263" s="227"/>
      <c r="AQ263" s="228"/>
      <c r="AR263" s="229"/>
      <c r="AS263" s="227"/>
      <c r="AT263" s="228"/>
      <c r="AU263" s="229"/>
      <c r="AV263" s="227"/>
      <c r="AW263" s="228"/>
      <c r="AX263" s="229"/>
      <c r="AY263" s="227"/>
      <c r="AZ263" s="228"/>
      <c r="BA263" s="229"/>
      <c r="BB263" s="227"/>
      <c r="BC263" s="228"/>
      <c r="BD263" s="229"/>
    </row>
    <row r="264" spans="1:56" s="133" customFormat="1" ht="19.5" customHeight="1">
      <c r="A264" s="132"/>
      <c r="B264" s="195" t="s">
        <v>79</v>
      </c>
      <c r="C264" s="147">
        <v>10317</v>
      </c>
      <c r="D264" s="147">
        <v>11011</v>
      </c>
      <c r="E264" s="169">
        <f t="shared" si="270"/>
        <v>6.7267616555200149</v>
      </c>
      <c r="F264" s="147">
        <v>24936</v>
      </c>
      <c r="G264" s="147">
        <v>25762</v>
      </c>
      <c r="H264" s="149">
        <f t="shared" si="271"/>
        <v>3.3124799486685919</v>
      </c>
      <c r="I264" s="189">
        <v>10592</v>
      </c>
      <c r="J264" s="147">
        <v>11042.5</v>
      </c>
      <c r="K264" s="149">
        <f t="shared" si="272"/>
        <v>4.2532099697885197</v>
      </c>
      <c r="L264" s="189">
        <v>24954</v>
      </c>
      <c r="M264" s="147">
        <v>25850.5</v>
      </c>
      <c r="N264" s="144">
        <f t="shared" si="273"/>
        <v>3.5926104031417805</v>
      </c>
      <c r="O264" s="230"/>
      <c r="P264" s="231"/>
      <c r="Q264" s="232"/>
      <c r="R264" s="230"/>
      <c r="S264" s="231"/>
      <c r="T264" s="232"/>
      <c r="U264" s="230"/>
      <c r="V264" s="231"/>
      <c r="W264" s="232"/>
      <c r="X264" s="230"/>
      <c r="Y264" s="231"/>
      <c r="Z264" s="232"/>
      <c r="AA264" s="230"/>
      <c r="AB264" s="231"/>
      <c r="AC264" s="232"/>
      <c r="AD264" s="230"/>
      <c r="AE264" s="231"/>
      <c r="AF264" s="232"/>
      <c r="AG264" s="230"/>
      <c r="AH264" s="231"/>
      <c r="AI264" s="232"/>
      <c r="AJ264" s="230"/>
      <c r="AK264" s="231"/>
      <c r="AL264" s="232"/>
      <c r="AM264" s="230"/>
      <c r="AN264" s="231"/>
      <c r="AO264" s="232"/>
      <c r="AP264" s="230"/>
      <c r="AQ264" s="231"/>
      <c r="AR264" s="232"/>
      <c r="AS264" s="230"/>
      <c r="AT264" s="231"/>
      <c r="AU264" s="232"/>
      <c r="AV264" s="230"/>
      <c r="AW264" s="231"/>
      <c r="AX264" s="232"/>
      <c r="AY264" s="230"/>
      <c r="AZ264" s="231"/>
      <c r="BA264" s="232"/>
      <c r="BB264" s="230"/>
      <c r="BC264" s="231"/>
      <c r="BD264" s="232"/>
    </row>
    <row r="265" spans="1:56">
      <c r="A265" s="131"/>
      <c r="B265" s="145" t="s">
        <v>120</v>
      </c>
      <c r="C265" s="129"/>
      <c r="D265" s="129"/>
      <c r="E265" s="168">
        <f t="shared" si="270"/>
        <v>0</v>
      </c>
      <c r="F265" s="129"/>
      <c r="G265" s="129"/>
      <c r="H265" s="148">
        <f t="shared" si="271"/>
        <v>0</v>
      </c>
      <c r="I265" s="128"/>
      <c r="J265" s="129"/>
      <c r="K265" s="148"/>
      <c r="L265" s="128"/>
      <c r="M265" s="129"/>
      <c r="N265" s="130"/>
      <c r="O265" s="227"/>
      <c r="P265" s="228"/>
      <c r="Q265" s="229"/>
      <c r="R265" s="227"/>
      <c r="S265" s="228"/>
      <c r="T265" s="229"/>
      <c r="U265" s="227"/>
      <c r="V265" s="228"/>
      <c r="W265" s="229"/>
      <c r="X265" s="227"/>
      <c r="Y265" s="228"/>
      <c r="Z265" s="229"/>
      <c r="AA265" s="227"/>
      <c r="AB265" s="228"/>
      <c r="AC265" s="229"/>
      <c r="AD265" s="227"/>
      <c r="AE265" s="228"/>
      <c r="AF265" s="229"/>
      <c r="AG265" s="227"/>
      <c r="AH265" s="228"/>
      <c r="AI265" s="229"/>
      <c r="AJ265" s="227"/>
      <c r="AK265" s="228"/>
      <c r="AL265" s="229"/>
      <c r="AM265" s="227"/>
      <c r="AN265" s="228"/>
      <c r="AO265" s="229"/>
      <c r="AP265" s="227"/>
      <c r="AQ265" s="228"/>
      <c r="AR265" s="229"/>
      <c r="AS265" s="227"/>
      <c r="AT265" s="228"/>
      <c r="AU265" s="229"/>
      <c r="AV265" s="227"/>
      <c r="AW265" s="228"/>
      <c r="AX265" s="229"/>
      <c r="AY265" s="227"/>
      <c r="AZ265" s="228"/>
      <c r="BA265" s="229"/>
      <c r="BB265" s="227"/>
      <c r="BC265" s="228"/>
      <c r="BD265" s="229"/>
    </row>
    <row r="266" spans="1:56">
      <c r="A266" s="131"/>
      <c r="B266" s="145" t="s">
        <v>121</v>
      </c>
      <c r="C266" s="129">
        <v>4080</v>
      </c>
      <c r="D266" s="129">
        <v>4275</v>
      </c>
      <c r="E266" s="168">
        <f t="shared" si="270"/>
        <v>4.7794117647058822</v>
      </c>
      <c r="F266" s="129">
        <v>9918</v>
      </c>
      <c r="G266" s="129">
        <v>10113</v>
      </c>
      <c r="H266" s="148">
        <f t="shared" si="271"/>
        <v>1.9661222020568663</v>
      </c>
      <c r="I266" s="128"/>
      <c r="J266" s="129"/>
      <c r="K266" s="148"/>
      <c r="L266" s="128"/>
      <c r="M266" s="129"/>
      <c r="N266" s="130"/>
      <c r="O266" s="227"/>
      <c r="P266" s="228"/>
      <c r="Q266" s="229"/>
      <c r="R266" s="227"/>
      <c r="S266" s="228"/>
      <c r="T266" s="229"/>
      <c r="U266" s="227"/>
      <c r="V266" s="228"/>
      <c r="W266" s="229"/>
      <c r="X266" s="227"/>
      <c r="Y266" s="228"/>
      <c r="Z266" s="229"/>
      <c r="AA266" s="227"/>
      <c r="AB266" s="228"/>
      <c r="AC266" s="229"/>
      <c r="AD266" s="227"/>
      <c r="AE266" s="228"/>
      <c r="AF266" s="229"/>
      <c r="AG266" s="227"/>
      <c r="AH266" s="228"/>
      <c r="AI266" s="229"/>
      <c r="AJ266" s="227"/>
      <c r="AK266" s="228"/>
      <c r="AL266" s="229"/>
      <c r="AM266" s="227"/>
      <c r="AN266" s="228"/>
      <c r="AO266" s="229"/>
      <c r="AP266" s="227"/>
      <c r="AQ266" s="228"/>
      <c r="AR266" s="229"/>
      <c r="AS266" s="227"/>
      <c r="AT266" s="228"/>
      <c r="AU266" s="229"/>
      <c r="AV266" s="227"/>
      <c r="AW266" s="228"/>
      <c r="AX266" s="229"/>
      <c r="AY266" s="227"/>
      <c r="AZ266" s="228"/>
      <c r="BA266" s="229"/>
      <c r="BB266" s="227"/>
      <c r="BC266" s="228"/>
      <c r="BD266" s="229"/>
    </row>
    <row r="267" spans="1:56">
      <c r="A267" s="131"/>
      <c r="B267" s="145" t="s">
        <v>122</v>
      </c>
      <c r="C267" s="129">
        <v>4080</v>
      </c>
      <c r="D267" s="129">
        <v>4275</v>
      </c>
      <c r="E267" s="168">
        <f t="shared" si="270"/>
        <v>4.7794117647058822</v>
      </c>
      <c r="F267" s="129">
        <v>9918</v>
      </c>
      <c r="G267" s="129">
        <v>10113</v>
      </c>
      <c r="H267" s="148">
        <f t="shared" si="271"/>
        <v>1.9661222020568663</v>
      </c>
      <c r="I267" s="128"/>
      <c r="J267" s="129"/>
      <c r="K267" s="148"/>
      <c r="L267" s="128"/>
      <c r="M267" s="129"/>
      <c r="N267" s="130"/>
      <c r="O267" s="227"/>
      <c r="P267" s="228"/>
      <c r="Q267" s="229"/>
      <c r="R267" s="227"/>
      <c r="S267" s="228"/>
      <c r="T267" s="229"/>
      <c r="U267" s="227"/>
      <c r="V267" s="228"/>
      <c r="W267" s="229"/>
      <c r="X267" s="227"/>
      <c r="Y267" s="228"/>
      <c r="Z267" s="229"/>
      <c r="AA267" s="227"/>
      <c r="AB267" s="228"/>
      <c r="AC267" s="229"/>
      <c r="AD267" s="227"/>
      <c r="AE267" s="228"/>
      <c r="AF267" s="229"/>
      <c r="AG267" s="227"/>
      <c r="AH267" s="228"/>
      <c r="AI267" s="229"/>
      <c r="AJ267" s="227"/>
      <c r="AK267" s="228"/>
      <c r="AL267" s="229"/>
      <c r="AM267" s="227"/>
      <c r="AN267" s="228"/>
      <c r="AO267" s="229"/>
      <c r="AP267" s="227"/>
      <c r="AQ267" s="228"/>
      <c r="AR267" s="229"/>
      <c r="AS267" s="227"/>
      <c r="AT267" s="228"/>
      <c r="AU267" s="229"/>
      <c r="AV267" s="227"/>
      <c r="AW267" s="228"/>
      <c r="AX267" s="229"/>
      <c r="AY267" s="227"/>
      <c r="AZ267" s="228"/>
      <c r="BA267" s="229"/>
      <c r="BB267" s="227"/>
      <c r="BC267" s="228"/>
      <c r="BD267" s="229"/>
    </row>
    <row r="268" spans="1:56">
      <c r="A268" s="131"/>
      <c r="B268" s="145" t="s">
        <v>58</v>
      </c>
      <c r="C268" s="129">
        <v>4080</v>
      </c>
      <c r="D268" s="129">
        <v>4275</v>
      </c>
      <c r="E268" s="168">
        <f t="shared" si="270"/>
        <v>4.7794117647058822</v>
      </c>
      <c r="F268" s="129">
        <v>9918</v>
      </c>
      <c r="G268" s="129">
        <v>10113</v>
      </c>
      <c r="H268" s="148">
        <f t="shared" si="271"/>
        <v>1.9661222020568663</v>
      </c>
      <c r="I268" s="128"/>
      <c r="J268" s="129"/>
      <c r="K268" s="148"/>
      <c r="L268" s="128"/>
      <c r="M268" s="129"/>
      <c r="N268" s="130"/>
      <c r="O268" s="227"/>
      <c r="P268" s="228"/>
      <c r="Q268" s="229"/>
      <c r="R268" s="227"/>
      <c r="S268" s="228"/>
      <c r="T268" s="229"/>
      <c r="U268" s="227"/>
      <c r="V268" s="228"/>
      <c r="W268" s="229"/>
      <c r="X268" s="227"/>
      <c r="Y268" s="228"/>
      <c r="Z268" s="229"/>
      <c r="AA268" s="227"/>
      <c r="AB268" s="228"/>
      <c r="AC268" s="229"/>
      <c r="AD268" s="227"/>
      <c r="AE268" s="228"/>
      <c r="AF268" s="229"/>
      <c r="AG268" s="227"/>
      <c r="AH268" s="228"/>
      <c r="AI268" s="229"/>
      <c r="AJ268" s="227"/>
      <c r="AK268" s="228"/>
      <c r="AL268" s="229"/>
      <c r="AM268" s="227"/>
      <c r="AN268" s="228"/>
      <c r="AO268" s="229"/>
      <c r="AP268" s="227"/>
      <c r="AQ268" s="228"/>
      <c r="AR268" s="229"/>
      <c r="AS268" s="227"/>
      <c r="AT268" s="228"/>
      <c r="AU268" s="229"/>
      <c r="AV268" s="227"/>
      <c r="AW268" s="228"/>
      <c r="AX268" s="229"/>
      <c r="AY268" s="227"/>
      <c r="AZ268" s="228"/>
      <c r="BA268" s="229"/>
      <c r="BB268" s="227"/>
      <c r="BC268" s="228"/>
      <c r="BD268" s="229"/>
    </row>
    <row r="269" spans="1:56" s="133" customFormat="1" ht="20.25" customHeight="1">
      <c r="A269" s="132"/>
      <c r="B269" s="195" t="s">
        <v>128</v>
      </c>
      <c r="C269" s="129">
        <v>4080</v>
      </c>
      <c r="D269" s="129">
        <v>4275</v>
      </c>
      <c r="E269" s="169">
        <f t="shared" si="270"/>
        <v>4.7794117647058822</v>
      </c>
      <c r="F269" s="129">
        <v>9918</v>
      </c>
      <c r="G269" s="129">
        <v>10113</v>
      </c>
      <c r="H269" s="149">
        <f t="shared" si="271"/>
        <v>1.9661222020568663</v>
      </c>
      <c r="I269" s="189"/>
      <c r="J269" s="147"/>
      <c r="K269" s="149"/>
      <c r="L269" s="189"/>
      <c r="M269" s="147"/>
      <c r="N269" s="144"/>
      <c r="O269" s="230"/>
      <c r="P269" s="231"/>
      <c r="Q269" s="232"/>
      <c r="R269" s="230"/>
      <c r="S269" s="231"/>
      <c r="T269" s="232"/>
      <c r="U269" s="230"/>
      <c r="V269" s="231"/>
      <c r="W269" s="232"/>
      <c r="X269" s="230"/>
      <c r="Y269" s="231"/>
      <c r="Z269" s="232"/>
      <c r="AA269" s="230"/>
      <c r="AB269" s="231"/>
      <c r="AC269" s="232"/>
      <c r="AD269" s="230"/>
      <c r="AE269" s="231"/>
      <c r="AF269" s="232"/>
      <c r="AG269" s="230"/>
      <c r="AH269" s="231"/>
      <c r="AI269" s="232"/>
      <c r="AJ269" s="230"/>
      <c r="AK269" s="231"/>
      <c r="AL269" s="232"/>
      <c r="AM269" s="230"/>
      <c r="AN269" s="231"/>
      <c r="AO269" s="232"/>
      <c r="AP269" s="230"/>
      <c r="AQ269" s="231"/>
      <c r="AR269" s="232"/>
      <c r="AS269" s="230"/>
      <c r="AT269" s="231"/>
      <c r="AU269" s="232"/>
      <c r="AV269" s="230"/>
      <c r="AW269" s="231"/>
      <c r="AX269" s="232"/>
      <c r="AY269" s="230"/>
      <c r="AZ269" s="231"/>
      <c r="BA269" s="232"/>
      <c r="BB269" s="230"/>
      <c r="BC269" s="231"/>
      <c r="BD269" s="232"/>
    </row>
    <row r="270" spans="1:56">
      <c r="A270" s="131"/>
      <c r="B270" s="145" t="s">
        <v>59</v>
      </c>
      <c r="C270" s="129"/>
      <c r="D270" s="129"/>
      <c r="E270" s="168">
        <f t="shared" si="270"/>
        <v>0</v>
      </c>
      <c r="F270" s="129"/>
      <c r="G270" s="129"/>
      <c r="H270" s="148">
        <f t="shared" si="271"/>
        <v>0</v>
      </c>
      <c r="I270" s="128"/>
      <c r="J270" s="129"/>
      <c r="K270" s="148"/>
      <c r="L270" s="128"/>
      <c r="M270" s="129"/>
      <c r="N270" s="130"/>
      <c r="O270" s="227"/>
      <c r="P270" s="228"/>
      <c r="Q270" s="229"/>
      <c r="R270" s="227"/>
      <c r="S270" s="228"/>
      <c r="T270" s="229"/>
      <c r="U270" s="227"/>
      <c r="V270" s="228"/>
      <c r="W270" s="229"/>
      <c r="X270" s="227"/>
      <c r="Y270" s="228"/>
      <c r="Z270" s="229"/>
      <c r="AA270" s="227"/>
      <c r="AB270" s="228"/>
      <c r="AC270" s="229"/>
      <c r="AD270" s="227"/>
      <c r="AE270" s="228"/>
      <c r="AF270" s="229"/>
      <c r="AG270" s="227"/>
      <c r="AH270" s="228"/>
      <c r="AI270" s="229"/>
      <c r="AJ270" s="227"/>
      <c r="AK270" s="228"/>
      <c r="AL270" s="229"/>
      <c r="AM270" s="227"/>
      <c r="AN270" s="228"/>
      <c r="AO270" s="229"/>
      <c r="AP270" s="227"/>
      <c r="AQ270" s="228"/>
      <c r="AR270" s="229"/>
      <c r="AS270" s="227"/>
      <c r="AT270" s="228"/>
      <c r="AU270" s="229"/>
      <c r="AV270" s="227"/>
      <c r="AW270" s="228"/>
      <c r="AX270" s="229"/>
      <c r="AY270" s="227"/>
      <c r="AZ270" s="228"/>
      <c r="BA270" s="229"/>
      <c r="BB270" s="227"/>
      <c r="BC270" s="228"/>
      <c r="BD270" s="229"/>
    </row>
    <row r="271" spans="1:56">
      <c r="A271" s="131"/>
      <c r="B271" s="145" t="s">
        <v>111</v>
      </c>
      <c r="C271" s="129"/>
      <c r="D271" s="129"/>
      <c r="E271" s="168">
        <f t="shared" si="270"/>
        <v>0</v>
      </c>
      <c r="F271" s="129"/>
      <c r="G271" s="129"/>
      <c r="H271" s="148">
        <f t="shared" si="271"/>
        <v>0</v>
      </c>
      <c r="I271" s="128"/>
      <c r="J271" s="129"/>
      <c r="K271" s="148"/>
      <c r="L271" s="128"/>
      <c r="M271" s="129"/>
      <c r="N271" s="130"/>
      <c r="O271" s="227"/>
      <c r="P271" s="228"/>
      <c r="Q271" s="229"/>
      <c r="R271" s="227"/>
      <c r="S271" s="228"/>
      <c r="T271" s="229"/>
      <c r="U271" s="227"/>
      <c r="V271" s="228"/>
      <c r="W271" s="229"/>
      <c r="X271" s="227"/>
      <c r="Y271" s="228"/>
      <c r="Z271" s="229"/>
      <c r="AA271" s="227"/>
      <c r="AB271" s="228"/>
      <c r="AC271" s="229"/>
      <c r="AD271" s="227"/>
      <c r="AE271" s="228"/>
      <c r="AF271" s="229"/>
      <c r="AG271" s="227"/>
      <c r="AH271" s="228"/>
      <c r="AI271" s="229"/>
      <c r="AJ271" s="227"/>
      <c r="AK271" s="228"/>
      <c r="AL271" s="229"/>
      <c r="AM271" s="227"/>
      <c r="AN271" s="228"/>
      <c r="AO271" s="229"/>
      <c r="AP271" s="227"/>
      <c r="AQ271" s="228"/>
      <c r="AR271" s="229"/>
      <c r="AS271" s="227"/>
      <c r="AT271" s="228"/>
      <c r="AU271" s="229"/>
      <c r="AV271" s="227"/>
      <c r="AW271" s="228"/>
      <c r="AX271" s="229"/>
      <c r="AY271" s="227"/>
      <c r="AZ271" s="228"/>
      <c r="BA271" s="229"/>
      <c r="BB271" s="227"/>
      <c r="BC271" s="228"/>
      <c r="BD271" s="229"/>
    </row>
    <row r="272" spans="1:56">
      <c r="A272" s="131"/>
      <c r="B272" s="145" t="s">
        <v>112</v>
      </c>
      <c r="C272" s="129"/>
      <c r="D272" s="129"/>
      <c r="E272" s="168"/>
      <c r="F272" s="129"/>
      <c r="G272" s="129"/>
      <c r="H272" s="148">
        <f t="shared" si="271"/>
        <v>0</v>
      </c>
      <c r="I272" s="128"/>
      <c r="J272" s="129"/>
      <c r="K272" s="148"/>
      <c r="L272" s="128"/>
      <c r="M272" s="129"/>
      <c r="N272" s="130"/>
      <c r="O272" s="227"/>
      <c r="P272" s="228"/>
      <c r="Q272" s="229"/>
      <c r="R272" s="227"/>
      <c r="S272" s="228"/>
      <c r="T272" s="229"/>
      <c r="U272" s="227"/>
      <c r="V272" s="228"/>
      <c r="W272" s="229"/>
      <c r="X272" s="227"/>
      <c r="Y272" s="228"/>
      <c r="Z272" s="229"/>
      <c r="AA272" s="227"/>
      <c r="AB272" s="228"/>
      <c r="AC272" s="229"/>
      <c r="AD272" s="227"/>
      <c r="AE272" s="228"/>
      <c r="AF272" s="229"/>
      <c r="AG272" s="227"/>
      <c r="AH272" s="228"/>
      <c r="AI272" s="229"/>
      <c r="AJ272" s="227"/>
      <c r="AK272" s="228"/>
      <c r="AL272" s="229"/>
      <c r="AM272" s="227"/>
      <c r="AN272" s="228"/>
      <c r="AO272" s="229"/>
      <c r="AP272" s="227"/>
      <c r="AQ272" s="228"/>
      <c r="AR272" s="229"/>
      <c r="AS272" s="227"/>
      <c r="AT272" s="228"/>
      <c r="AU272" s="229"/>
      <c r="AV272" s="227"/>
      <c r="AW272" s="228"/>
      <c r="AX272" s="229"/>
      <c r="AY272" s="227"/>
      <c r="AZ272" s="228"/>
      <c r="BA272" s="229"/>
      <c r="BB272" s="227"/>
      <c r="BC272" s="228"/>
      <c r="BD272" s="229"/>
    </row>
    <row r="273" spans="1:56" s="133" customFormat="1" ht="21.75" customHeight="1">
      <c r="A273" s="132"/>
      <c r="B273" s="196" t="s">
        <v>109</v>
      </c>
      <c r="C273" s="147"/>
      <c r="D273" s="147"/>
      <c r="E273" s="169">
        <f>IF(C273&gt;0,(((D273-C273)/C273)*100),0)</f>
        <v>0</v>
      </c>
      <c r="F273" s="147"/>
      <c r="G273" s="147"/>
      <c r="H273" s="149">
        <f t="shared" si="271"/>
        <v>0</v>
      </c>
      <c r="I273" s="189"/>
      <c r="J273" s="147"/>
      <c r="K273" s="149"/>
      <c r="L273" s="189"/>
      <c r="M273" s="147"/>
      <c r="N273" s="144"/>
      <c r="O273" s="230"/>
      <c r="P273" s="231"/>
      <c r="Q273" s="232"/>
      <c r="R273" s="230"/>
      <c r="S273" s="231"/>
      <c r="T273" s="232"/>
      <c r="U273" s="230"/>
      <c r="V273" s="231"/>
      <c r="W273" s="232"/>
      <c r="X273" s="230"/>
      <c r="Y273" s="231"/>
      <c r="Z273" s="232"/>
      <c r="AA273" s="230"/>
      <c r="AB273" s="231"/>
      <c r="AC273" s="232"/>
      <c r="AD273" s="230"/>
      <c r="AE273" s="231"/>
      <c r="AF273" s="232"/>
      <c r="AG273" s="230"/>
      <c r="AH273" s="231"/>
      <c r="AI273" s="232"/>
      <c r="AJ273" s="230"/>
      <c r="AK273" s="231"/>
      <c r="AL273" s="232"/>
      <c r="AM273" s="230"/>
      <c r="AN273" s="231"/>
      <c r="AO273" s="232"/>
      <c r="AP273" s="230"/>
      <c r="AQ273" s="231"/>
      <c r="AR273" s="232"/>
      <c r="AS273" s="230"/>
      <c r="AT273" s="231"/>
      <c r="AU273" s="232"/>
      <c r="AV273" s="230"/>
      <c r="AW273" s="231"/>
      <c r="AX273" s="232"/>
      <c r="AY273" s="230"/>
      <c r="AZ273" s="231"/>
      <c r="BA273" s="232"/>
      <c r="BB273" s="230"/>
      <c r="BC273" s="231"/>
      <c r="BD273" s="232"/>
    </row>
    <row r="274" spans="1:56">
      <c r="A274" s="134"/>
      <c r="B274" s="197" t="s">
        <v>60</v>
      </c>
      <c r="C274" s="191"/>
      <c r="D274" s="135"/>
      <c r="E274" s="170"/>
      <c r="F274" s="191"/>
      <c r="G274" s="135"/>
      <c r="H274" s="187"/>
      <c r="I274" s="190"/>
      <c r="J274" s="135"/>
      <c r="K274" s="187"/>
      <c r="L274" s="190"/>
      <c r="M274" s="135"/>
      <c r="N274" s="187"/>
      <c r="O274" s="190">
        <v>29800</v>
      </c>
      <c r="P274" s="135">
        <v>30800</v>
      </c>
      <c r="Q274" s="136">
        <f t="shared" ref="Q274" si="274">IF(O274&gt;0,(((P274-O274)/O274)*100),0)</f>
        <v>3.3557046979865772</v>
      </c>
      <c r="R274" s="190">
        <v>40737</v>
      </c>
      <c r="S274" s="135">
        <v>40737</v>
      </c>
      <c r="T274" s="136">
        <f t="shared" ref="T274" si="275">IF(R274&gt;0,(((S274-R274)/R274)*100),0)</f>
        <v>0</v>
      </c>
      <c r="U274" s="190">
        <v>38590.5</v>
      </c>
      <c r="V274" s="135">
        <v>39258.5</v>
      </c>
      <c r="W274" s="136">
        <f t="shared" ref="W274" si="276">IF(U274&gt;0,(((V274-U274)/U274)*100),0)</f>
        <v>1.7309959705108771</v>
      </c>
      <c r="X274" s="190">
        <v>51876.5</v>
      </c>
      <c r="Y274" s="135">
        <v>53514</v>
      </c>
      <c r="Z274" s="136">
        <f t="shared" ref="Z274" si="277">IF(X274&gt;0,(((Y274-X274)/X274)*100),0)</f>
        <v>3.1565352327161622</v>
      </c>
      <c r="AA274" s="190">
        <v>45759</v>
      </c>
      <c r="AB274" s="135">
        <v>47341</v>
      </c>
      <c r="AC274" s="136">
        <f t="shared" ref="AC274" si="278">IF(AA274&gt;0,(((AB274-AA274)/AA274)*100),0)</f>
        <v>3.4572433838152055</v>
      </c>
      <c r="AD274" s="190">
        <v>70766</v>
      </c>
      <c r="AE274" s="135">
        <v>73580</v>
      </c>
      <c r="AF274" s="136">
        <f t="shared" ref="AF274" si="279">IF(AD274&gt;0,(((AE274-AD274)/AD274)*100),0)</f>
        <v>3.9764858830511827</v>
      </c>
      <c r="AG274" s="190">
        <v>27207</v>
      </c>
      <c r="AH274" s="135">
        <v>27830</v>
      </c>
      <c r="AI274" s="136">
        <f t="shared" ref="AI274" si="280">IF(AG274&gt;0,(((AH274-AG274)/AG274)*100),0)</f>
        <v>2.2898518763553497</v>
      </c>
      <c r="AJ274" s="190">
        <v>38614</v>
      </c>
      <c r="AK274" s="135">
        <v>39520</v>
      </c>
      <c r="AL274" s="136">
        <f t="shared" ref="AL274" si="281">IF(AJ274&gt;0,(((AK274-AJ274)/AJ274)*100),0)</f>
        <v>2.3462992696949292</v>
      </c>
      <c r="AM274" s="190"/>
      <c r="AN274" s="135"/>
      <c r="AO274" s="136">
        <f t="shared" ref="AO274" si="282">IF(AM274&gt;0,(((AN274-AM274)/AM274)*100),0)</f>
        <v>0</v>
      </c>
      <c r="AP274" s="190"/>
      <c r="AQ274" s="135"/>
      <c r="AR274" s="136">
        <f t="shared" ref="AR274" si="283">IF(AP274&gt;0,(((AQ274-AP274)/AP274)*100),0)</f>
        <v>0</v>
      </c>
      <c r="AS274" s="190"/>
      <c r="AT274" s="135"/>
      <c r="AU274" s="136">
        <f t="shared" ref="AU274" si="284">IF(AS274&gt;0,(((AT274-AS274)/AS274)*100),0)</f>
        <v>0</v>
      </c>
      <c r="AV274" s="190"/>
      <c r="AW274" s="135"/>
      <c r="AX274" s="136">
        <f t="shared" ref="AX274" si="285">IF(AV274&gt;0,(((AW274-AV274)/AV274)*100),0)</f>
        <v>0</v>
      </c>
      <c r="AY274" s="190">
        <v>22448</v>
      </c>
      <c r="AZ274" s="135">
        <v>23094</v>
      </c>
      <c r="BA274" s="136">
        <f t="shared" ref="BA274" si="286">IF(AY274&gt;0,(((AZ274-AY274)/AY274)*100),0)</f>
        <v>2.8777619387027795</v>
      </c>
      <c r="BB274" s="190">
        <v>48556</v>
      </c>
      <c r="BC274" s="135">
        <v>49646</v>
      </c>
      <c r="BD274" s="136">
        <f t="shared" ref="BD274" si="287">IF(BB274&gt;0,(((BC274-BB274)/BB274)*100),0)</f>
        <v>2.2448307109317076</v>
      </c>
    </row>
    <row r="275" spans="1:56">
      <c r="A275" s="127" t="s">
        <v>139</v>
      </c>
      <c r="B275" s="145" t="s">
        <v>114</v>
      </c>
      <c r="C275" s="129">
        <v>6960</v>
      </c>
      <c r="D275" s="129">
        <v>7632</v>
      </c>
      <c r="E275" s="589">
        <f t="shared" ref="E275:E288" si="288">IF(C275&gt;0,(((D275-C275)/C275)*100),0)</f>
        <v>9.6551724137931032</v>
      </c>
      <c r="F275" s="129">
        <v>20424</v>
      </c>
      <c r="G275" s="129">
        <v>21432</v>
      </c>
      <c r="H275" s="148">
        <f t="shared" ref="H275:H290" si="289">IF(F275&gt;0,(((G275-F275)/F275)*100),0)</f>
        <v>4.9353701527614566</v>
      </c>
      <c r="I275" s="128">
        <v>7794</v>
      </c>
      <c r="J275" s="129">
        <v>8568</v>
      </c>
      <c r="K275" s="587">
        <f t="shared" ref="K275:K281" si="290">IF(I275&gt;0,(((J275-I275)/I275)*100),0)</f>
        <v>9.9307159353348737</v>
      </c>
      <c r="L275" s="128">
        <v>21096</v>
      </c>
      <c r="M275" s="129">
        <v>22140</v>
      </c>
      <c r="N275" s="130">
        <f t="shared" ref="N275:N281" si="291">IF(L275&gt;0,(((M275-L275)/L275)*100),0)</f>
        <v>4.9488054607508536</v>
      </c>
      <c r="O275" s="227"/>
      <c r="P275" s="228"/>
      <c r="Q275" s="229"/>
      <c r="R275" s="227"/>
      <c r="S275" s="228"/>
      <c r="T275" s="229"/>
      <c r="U275" s="227"/>
      <c r="V275" s="228"/>
      <c r="W275" s="229"/>
      <c r="X275" s="227"/>
      <c r="Y275" s="228"/>
      <c r="Z275" s="229"/>
      <c r="AA275" s="227"/>
      <c r="AB275" s="228"/>
      <c r="AC275" s="229"/>
      <c r="AD275" s="227"/>
      <c r="AE275" s="228"/>
      <c r="AF275" s="229"/>
      <c r="AG275" s="227"/>
      <c r="AH275" s="228"/>
      <c r="AI275" s="229"/>
      <c r="AJ275" s="227"/>
      <c r="AK275" s="228"/>
      <c r="AL275" s="229"/>
      <c r="AM275" s="227"/>
      <c r="AN275" s="228"/>
      <c r="AO275" s="229"/>
      <c r="AP275" s="227"/>
      <c r="AQ275" s="228"/>
      <c r="AR275" s="229"/>
      <c r="AS275" s="227"/>
      <c r="AT275" s="228"/>
      <c r="AU275" s="229"/>
      <c r="AV275" s="227"/>
      <c r="AW275" s="228"/>
      <c r="AX275" s="229"/>
      <c r="AY275" s="227"/>
      <c r="AZ275" s="228"/>
      <c r="BA275" s="229"/>
      <c r="BB275" s="227"/>
      <c r="BC275" s="228"/>
      <c r="BD275" s="229"/>
    </row>
    <row r="276" spans="1:56">
      <c r="A276" s="131"/>
      <c r="B276" s="145" t="s">
        <v>115</v>
      </c>
      <c r="C276" s="129"/>
      <c r="D276" s="129"/>
      <c r="E276" s="168">
        <f t="shared" si="288"/>
        <v>0</v>
      </c>
      <c r="F276" s="129"/>
      <c r="G276" s="129"/>
      <c r="H276" s="148">
        <f t="shared" si="289"/>
        <v>0</v>
      </c>
      <c r="I276" s="128"/>
      <c r="J276" s="129"/>
      <c r="K276" s="148">
        <f t="shared" si="290"/>
        <v>0</v>
      </c>
      <c r="L276" s="128"/>
      <c r="M276" s="129"/>
      <c r="N276" s="130">
        <f t="shared" si="291"/>
        <v>0</v>
      </c>
      <c r="O276" s="227"/>
      <c r="P276" s="228"/>
      <c r="Q276" s="229"/>
      <c r="R276" s="227"/>
      <c r="S276" s="228"/>
      <c r="T276" s="229"/>
      <c r="U276" s="227"/>
      <c r="V276" s="228"/>
      <c r="W276" s="229"/>
      <c r="X276" s="227"/>
      <c r="Y276" s="228"/>
      <c r="Z276" s="229"/>
      <c r="AA276" s="227"/>
      <c r="AB276" s="228"/>
      <c r="AC276" s="229"/>
      <c r="AD276" s="227"/>
      <c r="AE276" s="228"/>
      <c r="AF276" s="229"/>
      <c r="AG276" s="227"/>
      <c r="AH276" s="228"/>
      <c r="AI276" s="229"/>
      <c r="AJ276" s="227"/>
      <c r="AK276" s="228"/>
      <c r="AL276" s="229"/>
      <c r="AM276" s="227"/>
      <c r="AN276" s="228"/>
      <c r="AO276" s="229"/>
      <c r="AP276" s="227"/>
      <c r="AQ276" s="228"/>
      <c r="AR276" s="229"/>
      <c r="AS276" s="227"/>
      <c r="AT276" s="228"/>
      <c r="AU276" s="229"/>
      <c r="AV276" s="227"/>
      <c r="AW276" s="228"/>
      <c r="AX276" s="229"/>
      <c r="AY276" s="227"/>
      <c r="AZ276" s="228"/>
      <c r="BA276" s="229"/>
      <c r="BB276" s="227"/>
      <c r="BC276" s="228"/>
      <c r="BD276" s="229"/>
    </row>
    <row r="277" spans="1:56">
      <c r="A277" s="131"/>
      <c r="B277" s="145" t="s">
        <v>116</v>
      </c>
      <c r="C277" s="129">
        <v>6526</v>
      </c>
      <c r="D277" s="129">
        <v>6814</v>
      </c>
      <c r="E277" s="168">
        <f t="shared" si="288"/>
        <v>4.4131167637143731</v>
      </c>
      <c r="F277" s="129">
        <v>15026</v>
      </c>
      <c r="G277" s="129">
        <v>15602</v>
      </c>
      <c r="H277" s="148">
        <f t="shared" si="289"/>
        <v>3.833355517103687</v>
      </c>
      <c r="I277" s="128">
        <v>6866</v>
      </c>
      <c r="J277" s="129">
        <v>7068</v>
      </c>
      <c r="K277" s="148">
        <f t="shared" si="290"/>
        <v>2.9420332071074862</v>
      </c>
      <c r="L277" s="128">
        <v>16558</v>
      </c>
      <c r="M277" s="129">
        <v>17058</v>
      </c>
      <c r="N277" s="130">
        <f t="shared" si="291"/>
        <v>3.0196883681604056</v>
      </c>
      <c r="O277" s="227"/>
      <c r="P277" s="228"/>
      <c r="Q277" s="229"/>
      <c r="R277" s="227"/>
      <c r="S277" s="228"/>
      <c r="T277" s="229"/>
      <c r="U277" s="227"/>
      <c r="V277" s="228"/>
      <c r="W277" s="229"/>
      <c r="X277" s="227"/>
      <c r="Y277" s="228"/>
      <c r="Z277" s="229"/>
      <c r="AA277" s="227"/>
      <c r="AB277" s="228"/>
      <c r="AC277" s="229"/>
      <c r="AD277" s="227"/>
      <c r="AE277" s="228"/>
      <c r="AF277" s="229"/>
      <c r="AG277" s="227"/>
      <c r="AH277" s="228"/>
      <c r="AI277" s="229"/>
      <c r="AJ277" s="227"/>
      <c r="AK277" s="228"/>
      <c r="AL277" s="229"/>
      <c r="AM277" s="227"/>
      <c r="AN277" s="228"/>
      <c r="AO277" s="229"/>
      <c r="AP277" s="227"/>
      <c r="AQ277" s="228"/>
      <c r="AR277" s="229"/>
      <c r="AS277" s="227"/>
      <c r="AT277" s="228"/>
      <c r="AU277" s="229"/>
      <c r="AV277" s="227"/>
      <c r="AW277" s="228"/>
      <c r="AX277" s="229"/>
      <c r="AY277" s="227"/>
      <c r="AZ277" s="228"/>
      <c r="BA277" s="229"/>
      <c r="BB277" s="227"/>
      <c r="BC277" s="228"/>
      <c r="BD277" s="229"/>
    </row>
    <row r="278" spans="1:56">
      <c r="A278" s="131"/>
      <c r="B278" s="145" t="s">
        <v>117</v>
      </c>
      <c r="C278" s="129"/>
      <c r="D278" s="129"/>
      <c r="E278" s="168">
        <f t="shared" si="288"/>
        <v>0</v>
      </c>
      <c r="F278" s="129"/>
      <c r="G278" s="129"/>
      <c r="H278" s="148">
        <f t="shared" si="289"/>
        <v>0</v>
      </c>
      <c r="I278" s="128"/>
      <c r="J278" s="129"/>
      <c r="K278" s="148">
        <f t="shared" si="290"/>
        <v>0</v>
      </c>
      <c r="L278" s="128"/>
      <c r="M278" s="129"/>
      <c r="N278" s="130">
        <f t="shared" si="291"/>
        <v>0</v>
      </c>
      <c r="O278" s="227"/>
      <c r="P278" s="228"/>
      <c r="Q278" s="229"/>
      <c r="R278" s="227"/>
      <c r="S278" s="228"/>
      <c r="T278" s="229"/>
      <c r="U278" s="227"/>
      <c r="V278" s="228"/>
      <c r="W278" s="229"/>
      <c r="X278" s="227"/>
      <c r="Y278" s="228"/>
      <c r="Z278" s="229"/>
      <c r="AA278" s="227"/>
      <c r="AB278" s="228"/>
      <c r="AC278" s="229"/>
      <c r="AD278" s="227"/>
      <c r="AE278" s="228"/>
      <c r="AF278" s="229"/>
      <c r="AG278" s="227"/>
      <c r="AH278" s="228"/>
      <c r="AI278" s="229"/>
      <c r="AJ278" s="227"/>
      <c r="AK278" s="228"/>
      <c r="AL278" s="229"/>
      <c r="AM278" s="227"/>
      <c r="AN278" s="228"/>
      <c r="AO278" s="229"/>
      <c r="AP278" s="227"/>
      <c r="AQ278" s="228"/>
      <c r="AR278" s="229"/>
      <c r="AS278" s="227"/>
      <c r="AT278" s="228"/>
      <c r="AU278" s="229"/>
      <c r="AV278" s="227"/>
      <c r="AW278" s="228"/>
      <c r="AX278" s="229"/>
      <c r="AY278" s="227"/>
      <c r="AZ278" s="228"/>
      <c r="BA278" s="229"/>
      <c r="BB278" s="227"/>
      <c r="BC278" s="228"/>
      <c r="BD278" s="229"/>
    </row>
    <row r="279" spans="1:56">
      <c r="A279" s="131"/>
      <c r="B279" s="145" t="s">
        <v>118</v>
      </c>
      <c r="C279" s="129">
        <v>6438</v>
      </c>
      <c r="D279" s="129">
        <v>6725</v>
      </c>
      <c r="E279" s="168">
        <f t="shared" si="288"/>
        <v>4.4579061820441126</v>
      </c>
      <c r="F279" s="129">
        <v>14967</v>
      </c>
      <c r="G279" s="129">
        <v>15299</v>
      </c>
      <c r="H279" s="148">
        <f t="shared" si="289"/>
        <v>2.2182134028195364</v>
      </c>
      <c r="I279" s="128">
        <v>6995</v>
      </c>
      <c r="J279" s="129">
        <v>7309</v>
      </c>
      <c r="K279" s="148">
        <f t="shared" si="290"/>
        <v>4.4889206576125797</v>
      </c>
      <c r="L279" s="128">
        <v>12412</v>
      </c>
      <c r="M279" s="129">
        <v>12976</v>
      </c>
      <c r="N279" s="130">
        <f t="shared" si="291"/>
        <v>4.5439896873992911</v>
      </c>
      <c r="O279" s="227"/>
      <c r="P279" s="228"/>
      <c r="Q279" s="229"/>
      <c r="R279" s="227"/>
      <c r="S279" s="228"/>
      <c r="T279" s="229"/>
      <c r="U279" s="227"/>
      <c r="V279" s="228"/>
      <c r="W279" s="229"/>
      <c r="X279" s="227"/>
      <c r="Y279" s="228"/>
      <c r="Z279" s="229"/>
      <c r="AA279" s="227"/>
      <c r="AB279" s="228"/>
      <c r="AC279" s="229"/>
      <c r="AD279" s="227"/>
      <c r="AE279" s="228"/>
      <c r="AF279" s="229"/>
      <c r="AG279" s="227"/>
      <c r="AH279" s="228"/>
      <c r="AI279" s="229"/>
      <c r="AJ279" s="227"/>
      <c r="AK279" s="228"/>
      <c r="AL279" s="229"/>
      <c r="AM279" s="227"/>
      <c r="AN279" s="228"/>
      <c r="AO279" s="229"/>
      <c r="AP279" s="227"/>
      <c r="AQ279" s="228"/>
      <c r="AR279" s="229"/>
      <c r="AS279" s="227"/>
      <c r="AT279" s="228"/>
      <c r="AU279" s="229"/>
      <c r="AV279" s="227"/>
      <c r="AW279" s="228"/>
      <c r="AX279" s="229"/>
      <c r="AY279" s="227"/>
      <c r="AZ279" s="228"/>
      <c r="BA279" s="229"/>
      <c r="BB279" s="227"/>
      <c r="BC279" s="228"/>
      <c r="BD279" s="229"/>
    </row>
    <row r="280" spans="1:56">
      <c r="A280" s="131"/>
      <c r="B280" s="145" t="s">
        <v>119</v>
      </c>
      <c r="C280" s="129">
        <v>6228</v>
      </c>
      <c r="D280" s="129">
        <v>6662</v>
      </c>
      <c r="E280" s="168">
        <f t="shared" si="288"/>
        <v>6.9685292228644835</v>
      </c>
      <c r="F280" s="129">
        <v>14118</v>
      </c>
      <c r="G280" s="129">
        <v>14824</v>
      </c>
      <c r="H280" s="148">
        <f t="shared" si="289"/>
        <v>5.0007083156254426</v>
      </c>
      <c r="I280" s="128">
        <v>6846</v>
      </c>
      <c r="J280" s="129">
        <v>7240</v>
      </c>
      <c r="K280" s="148">
        <f t="shared" si="290"/>
        <v>5.7551855097867364</v>
      </c>
      <c r="L280" s="128">
        <v>12020</v>
      </c>
      <c r="M280" s="129">
        <v>12622</v>
      </c>
      <c r="N280" s="130">
        <f t="shared" si="291"/>
        <v>5.0083194675540765</v>
      </c>
      <c r="O280" s="227"/>
      <c r="P280" s="228"/>
      <c r="Q280" s="229"/>
      <c r="R280" s="227"/>
      <c r="S280" s="228"/>
      <c r="T280" s="229"/>
      <c r="U280" s="227"/>
      <c r="V280" s="228"/>
      <c r="W280" s="229"/>
      <c r="X280" s="227"/>
      <c r="Y280" s="228"/>
      <c r="Z280" s="229"/>
      <c r="AA280" s="227"/>
      <c r="AB280" s="228"/>
      <c r="AC280" s="229"/>
      <c r="AD280" s="227"/>
      <c r="AE280" s="228"/>
      <c r="AF280" s="229"/>
      <c r="AG280" s="227"/>
      <c r="AH280" s="228"/>
      <c r="AI280" s="229"/>
      <c r="AJ280" s="227"/>
      <c r="AK280" s="228"/>
      <c r="AL280" s="229"/>
      <c r="AM280" s="227"/>
      <c r="AN280" s="228"/>
      <c r="AO280" s="229"/>
      <c r="AP280" s="227"/>
      <c r="AQ280" s="228"/>
      <c r="AR280" s="229"/>
      <c r="AS280" s="227"/>
      <c r="AT280" s="228"/>
      <c r="AU280" s="229"/>
      <c r="AV280" s="227"/>
      <c r="AW280" s="228"/>
      <c r="AX280" s="229"/>
      <c r="AY280" s="227"/>
      <c r="AZ280" s="228"/>
      <c r="BA280" s="229"/>
      <c r="BB280" s="227"/>
      <c r="BC280" s="228"/>
      <c r="BD280" s="229"/>
    </row>
    <row r="281" spans="1:56" s="133" customFormat="1" ht="19.5" customHeight="1">
      <c r="A281" s="132"/>
      <c r="B281" s="195" t="s">
        <v>79</v>
      </c>
      <c r="C281" s="147">
        <v>6412</v>
      </c>
      <c r="D281" s="147">
        <v>6702</v>
      </c>
      <c r="E281" s="169">
        <f t="shared" si="288"/>
        <v>4.522769806612601</v>
      </c>
      <c r="F281" s="147">
        <v>14558</v>
      </c>
      <c r="G281" s="147">
        <v>15572</v>
      </c>
      <c r="H281" s="149">
        <f t="shared" si="289"/>
        <v>6.9652424783624127</v>
      </c>
      <c r="I281" s="189">
        <v>6866</v>
      </c>
      <c r="J281" s="147">
        <v>7240</v>
      </c>
      <c r="K281" s="149">
        <f t="shared" si="290"/>
        <v>5.4471307893970291</v>
      </c>
      <c r="L281" s="189">
        <v>14582</v>
      </c>
      <c r="M281" s="147">
        <v>15296</v>
      </c>
      <c r="N281" s="144">
        <f t="shared" si="291"/>
        <v>4.8964476752160193</v>
      </c>
      <c r="O281" s="230"/>
      <c r="P281" s="231"/>
      <c r="Q281" s="232"/>
      <c r="R281" s="230"/>
      <c r="S281" s="231"/>
      <c r="T281" s="232"/>
      <c r="U281" s="230"/>
      <c r="V281" s="231"/>
      <c r="W281" s="232"/>
      <c r="X281" s="230"/>
      <c r="Y281" s="231"/>
      <c r="Z281" s="232"/>
      <c r="AA281" s="230"/>
      <c r="AB281" s="231"/>
      <c r="AC281" s="232"/>
      <c r="AD281" s="230"/>
      <c r="AE281" s="231"/>
      <c r="AF281" s="232"/>
      <c r="AG281" s="230"/>
      <c r="AH281" s="231"/>
      <c r="AI281" s="232"/>
      <c r="AJ281" s="230"/>
      <c r="AK281" s="231"/>
      <c r="AL281" s="232"/>
      <c r="AM281" s="230"/>
      <c r="AN281" s="231"/>
      <c r="AO281" s="232"/>
      <c r="AP281" s="230"/>
      <c r="AQ281" s="231"/>
      <c r="AR281" s="232"/>
      <c r="AS281" s="230"/>
      <c r="AT281" s="231"/>
      <c r="AU281" s="232"/>
      <c r="AV281" s="230"/>
      <c r="AW281" s="231"/>
      <c r="AX281" s="232"/>
      <c r="AY281" s="230"/>
      <c r="AZ281" s="231"/>
      <c r="BA281" s="232"/>
      <c r="BB281" s="230"/>
      <c r="BC281" s="231"/>
      <c r="BD281" s="232"/>
    </row>
    <row r="282" spans="1:56">
      <c r="A282" s="131"/>
      <c r="B282" s="145" t="s">
        <v>120</v>
      </c>
      <c r="C282" s="129">
        <v>3480</v>
      </c>
      <c r="D282" s="129">
        <v>3864</v>
      </c>
      <c r="E282" s="589">
        <f t="shared" si="288"/>
        <v>11.03448275862069</v>
      </c>
      <c r="F282" s="129">
        <v>9456</v>
      </c>
      <c r="G282" s="129">
        <v>10080</v>
      </c>
      <c r="H282" s="587">
        <f t="shared" si="289"/>
        <v>6.5989847715736047</v>
      </c>
      <c r="I282" s="128"/>
      <c r="J282" s="129"/>
      <c r="K282" s="148"/>
      <c r="L282" s="128"/>
      <c r="M282" s="129"/>
      <c r="N282" s="130"/>
      <c r="O282" s="227"/>
      <c r="P282" s="228"/>
      <c r="Q282" s="229"/>
      <c r="R282" s="227"/>
      <c r="S282" s="228"/>
      <c r="T282" s="229"/>
      <c r="U282" s="227"/>
      <c r="V282" s="228"/>
      <c r="W282" s="229"/>
      <c r="X282" s="227"/>
      <c r="Y282" s="228"/>
      <c r="Z282" s="229"/>
      <c r="AA282" s="227"/>
      <c r="AB282" s="228"/>
      <c r="AC282" s="229"/>
      <c r="AD282" s="227"/>
      <c r="AE282" s="228"/>
      <c r="AF282" s="229"/>
      <c r="AG282" s="227"/>
      <c r="AH282" s="228"/>
      <c r="AI282" s="229"/>
      <c r="AJ282" s="227"/>
      <c r="AK282" s="228"/>
      <c r="AL282" s="229"/>
      <c r="AM282" s="227"/>
      <c r="AN282" s="228"/>
      <c r="AO282" s="229"/>
      <c r="AP282" s="227"/>
      <c r="AQ282" s="228"/>
      <c r="AR282" s="229"/>
      <c r="AS282" s="227"/>
      <c r="AT282" s="228"/>
      <c r="AU282" s="229"/>
      <c r="AV282" s="227"/>
      <c r="AW282" s="228"/>
      <c r="AX282" s="229"/>
      <c r="AY282" s="227"/>
      <c r="AZ282" s="228"/>
      <c r="BA282" s="229"/>
      <c r="BB282" s="227"/>
      <c r="BC282" s="228"/>
      <c r="BD282" s="229"/>
    </row>
    <row r="283" spans="1:56">
      <c r="A283" s="131"/>
      <c r="B283" s="145" t="s">
        <v>121</v>
      </c>
      <c r="C283" s="129"/>
      <c r="D283" s="129"/>
      <c r="E283" s="168">
        <f t="shared" si="288"/>
        <v>0</v>
      </c>
      <c r="F283" s="129"/>
      <c r="G283" s="129"/>
      <c r="H283" s="148">
        <f t="shared" si="289"/>
        <v>0</v>
      </c>
      <c r="I283" s="128"/>
      <c r="J283" s="129"/>
      <c r="K283" s="148"/>
      <c r="L283" s="128"/>
      <c r="M283" s="129"/>
      <c r="N283" s="130"/>
      <c r="O283" s="227"/>
      <c r="P283" s="228"/>
      <c r="Q283" s="229"/>
      <c r="R283" s="227"/>
      <c r="S283" s="228"/>
      <c r="T283" s="229"/>
      <c r="U283" s="227"/>
      <c r="V283" s="228"/>
      <c r="W283" s="229"/>
      <c r="X283" s="227"/>
      <c r="Y283" s="228"/>
      <c r="Z283" s="229"/>
      <c r="AA283" s="227"/>
      <c r="AB283" s="228"/>
      <c r="AC283" s="229"/>
      <c r="AD283" s="227"/>
      <c r="AE283" s="228"/>
      <c r="AF283" s="229"/>
      <c r="AG283" s="227"/>
      <c r="AH283" s="228"/>
      <c r="AI283" s="229"/>
      <c r="AJ283" s="227"/>
      <c r="AK283" s="228"/>
      <c r="AL283" s="229"/>
      <c r="AM283" s="227"/>
      <c r="AN283" s="228"/>
      <c r="AO283" s="229"/>
      <c r="AP283" s="227"/>
      <c r="AQ283" s="228"/>
      <c r="AR283" s="229"/>
      <c r="AS283" s="227"/>
      <c r="AT283" s="228"/>
      <c r="AU283" s="229"/>
      <c r="AV283" s="227"/>
      <c r="AW283" s="228"/>
      <c r="AX283" s="229"/>
      <c r="AY283" s="227"/>
      <c r="AZ283" s="228"/>
      <c r="BA283" s="229"/>
      <c r="BB283" s="227"/>
      <c r="BC283" s="228"/>
      <c r="BD283" s="229"/>
    </row>
    <row r="284" spans="1:56">
      <c r="A284" s="131"/>
      <c r="B284" s="145" t="s">
        <v>122</v>
      </c>
      <c r="C284" s="129">
        <v>4002</v>
      </c>
      <c r="D284" s="129">
        <v>4083</v>
      </c>
      <c r="E284" s="168">
        <f t="shared" si="288"/>
        <v>2.0239880059970012</v>
      </c>
      <c r="F284" s="129">
        <v>7668</v>
      </c>
      <c r="G284" s="129">
        <v>7704</v>
      </c>
      <c r="H284" s="148">
        <f t="shared" si="289"/>
        <v>0.46948356807511737</v>
      </c>
      <c r="I284" s="128"/>
      <c r="J284" s="129"/>
      <c r="K284" s="148"/>
      <c r="L284" s="128"/>
      <c r="M284" s="129"/>
      <c r="N284" s="130"/>
      <c r="O284" s="227"/>
      <c r="P284" s="228"/>
      <c r="Q284" s="229"/>
      <c r="R284" s="227"/>
      <c r="S284" s="228"/>
      <c r="T284" s="229"/>
      <c r="U284" s="227"/>
      <c r="V284" s="228"/>
      <c r="W284" s="229"/>
      <c r="X284" s="227"/>
      <c r="Y284" s="228"/>
      <c r="Z284" s="229"/>
      <c r="AA284" s="227"/>
      <c r="AB284" s="228"/>
      <c r="AC284" s="229"/>
      <c r="AD284" s="227"/>
      <c r="AE284" s="228"/>
      <c r="AF284" s="229"/>
      <c r="AG284" s="227"/>
      <c r="AH284" s="228"/>
      <c r="AI284" s="229"/>
      <c r="AJ284" s="227"/>
      <c r="AK284" s="228"/>
      <c r="AL284" s="229"/>
      <c r="AM284" s="227"/>
      <c r="AN284" s="228"/>
      <c r="AO284" s="229"/>
      <c r="AP284" s="227"/>
      <c r="AQ284" s="228"/>
      <c r="AR284" s="229"/>
      <c r="AS284" s="227"/>
      <c r="AT284" s="228"/>
      <c r="AU284" s="229"/>
      <c r="AV284" s="227"/>
      <c r="AW284" s="228"/>
      <c r="AX284" s="229"/>
      <c r="AY284" s="227"/>
      <c r="AZ284" s="228"/>
      <c r="BA284" s="229"/>
      <c r="BB284" s="227"/>
      <c r="BC284" s="228"/>
      <c r="BD284" s="229"/>
    </row>
    <row r="285" spans="1:56">
      <c r="A285" s="131"/>
      <c r="B285" s="145" t="s">
        <v>58</v>
      </c>
      <c r="C285" s="129">
        <v>3246</v>
      </c>
      <c r="D285" s="129">
        <v>3528</v>
      </c>
      <c r="E285" s="168">
        <f t="shared" si="288"/>
        <v>8.6876155268022188</v>
      </c>
      <c r="F285" s="129">
        <v>7870</v>
      </c>
      <c r="G285" s="129">
        <v>7993</v>
      </c>
      <c r="H285" s="148">
        <f t="shared" si="289"/>
        <v>1.5628970775095299</v>
      </c>
      <c r="I285" s="128"/>
      <c r="J285" s="129"/>
      <c r="K285" s="148"/>
      <c r="L285" s="128"/>
      <c r="M285" s="129"/>
      <c r="N285" s="130"/>
      <c r="O285" s="227"/>
      <c r="P285" s="228"/>
      <c r="Q285" s="229"/>
      <c r="R285" s="227"/>
      <c r="S285" s="228"/>
      <c r="T285" s="229"/>
      <c r="U285" s="227"/>
      <c r="V285" s="228"/>
      <c r="W285" s="229"/>
      <c r="X285" s="227"/>
      <c r="Y285" s="228"/>
      <c r="Z285" s="229"/>
      <c r="AA285" s="227"/>
      <c r="AB285" s="228"/>
      <c r="AC285" s="229"/>
      <c r="AD285" s="227"/>
      <c r="AE285" s="228"/>
      <c r="AF285" s="229"/>
      <c r="AG285" s="227"/>
      <c r="AH285" s="228"/>
      <c r="AI285" s="229"/>
      <c r="AJ285" s="227"/>
      <c r="AK285" s="228"/>
      <c r="AL285" s="229"/>
      <c r="AM285" s="227"/>
      <c r="AN285" s="228"/>
      <c r="AO285" s="229"/>
      <c r="AP285" s="227"/>
      <c r="AQ285" s="228"/>
      <c r="AR285" s="229"/>
      <c r="AS285" s="227"/>
      <c r="AT285" s="228"/>
      <c r="AU285" s="229"/>
      <c r="AV285" s="227"/>
      <c r="AW285" s="228"/>
      <c r="AX285" s="229"/>
      <c r="AY285" s="227"/>
      <c r="AZ285" s="228"/>
      <c r="BA285" s="229"/>
      <c r="BB285" s="227"/>
      <c r="BC285" s="228"/>
      <c r="BD285" s="229"/>
    </row>
    <row r="286" spans="1:56" s="133" customFormat="1" ht="20.25" customHeight="1">
      <c r="A286" s="132"/>
      <c r="B286" s="195" t="s">
        <v>128</v>
      </c>
      <c r="C286" s="147">
        <v>3480</v>
      </c>
      <c r="D286" s="147">
        <v>3696</v>
      </c>
      <c r="E286" s="169">
        <f t="shared" si="288"/>
        <v>6.2068965517241379</v>
      </c>
      <c r="F286" s="147">
        <v>8924</v>
      </c>
      <c r="G286" s="147">
        <v>9170</v>
      </c>
      <c r="H286" s="149">
        <f t="shared" si="289"/>
        <v>2.7566113850291347</v>
      </c>
      <c r="I286" s="189"/>
      <c r="J286" s="147"/>
      <c r="K286" s="149"/>
      <c r="L286" s="189"/>
      <c r="M286" s="147"/>
      <c r="N286" s="144"/>
      <c r="O286" s="230"/>
      <c r="P286" s="231"/>
      <c r="Q286" s="232"/>
      <c r="R286" s="230"/>
      <c r="S286" s="231"/>
      <c r="T286" s="232"/>
      <c r="U286" s="230"/>
      <c r="V286" s="231"/>
      <c r="W286" s="232"/>
      <c r="X286" s="230"/>
      <c r="Y286" s="231"/>
      <c r="Z286" s="232"/>
      <c r="AA286" s="230"/>
      <c r="AB286" s="231"/>
      <c r="AC286" s="232"/>
      <c r="AD286" s="230"/>
      <c r="AE286" s="231"/>
      <c r="AF286" s="232"/>
      <c r="AG286" s="230"/>
      <c r="AH286" s="231"/>
      <c r="AI286" s="232"/>
      <c r="AJ286" s="230"/>
      <c r="AK286" s="231"/>
      <c r="AL286" s="232"/>
      <c r="AM286" s="230"/>
      <c r="AN286" s="231"/>
      <c r="AO286" s="232"/>
      <c r="AP286" s="230"/>
      <c r="AQ286" s="231"/>
      <c r="AR286" s="232"/>
      <c r="AS286" s="230"/>
      <c r="AT286" s="231"/>
      <c r="AU286" s="232"/>
      <c r="AV286" s="230"/>
      <c r="AW286" s="231"/>
      <c r="AX286" s="232"/>
      <c r="AY286" s="230"/>
      <c r="AZ286" s="231"/>
      <c r="BA286" s="232"/>
      <c r="BB286" s="230"/>
      <c r="BC286" s="231"/>
      <c r="BD286" s="232"/>
    </row>
    <row r="287" spans="1:56">
      <c r="A287" s="131"/>
      <c r="B287" s="145" t="s">
        <v>59</v>
      </c>
      <c r="C287" s="129"/>
      <c r="D287" s="129"/>
      <c r="E287" s="168">
        <f t="shared" si="288"/>
        <v>0</v>
      </c>
      <c r="F287" s="129"/>
      <c r="G287" s="129"/>
      <c r="H287" s="148">
        <f t="shared" si="289"/>
        <v>0</v>
      </c>
      <c r="I287" s="128"/>
      <c r="J287" s="129"/>
      <c r="K287" s="148"/>
      <c r="L287" s="128"/>
      <c r="M287" s="129"/>
      <c r="N287" s="130"/>
      <c r="O287" s="227"/>
      <c r="P287" s="228"/>
      <c r="Q287" s="229"/>
      <c r="R287" s="227"/>
      <c r="S287" s="228"/>
      <c r="T287" s="229"/>
      <c r="U287" s="227"/>
      <c r="V287" s="228"/>
      <c r="W287" s="229"/>
      <c r="X287" s="227"/>
      <c r="Y287" s="228"/>
      <c r="Z287" s="229"/>
      <c r="AA287" s="227"/>
      <c r="AB287" s="228"/>
      <c r="AC287" s="229"/>
      <c r="AD287" s="227"/>
      <c r="AE287" s="228"/>
      <c r="AF287" s="229"/>
      <c r="AG287" s="227"/>
      <c r="AH287" s="228"/>
      <c r="AI287" s="229"/>
      <c r="AJ287" s="227"/>
      <c r="AK287" s="228"/>
      <c r="AL287" s="229"/>
      <c r="AM287" s="227"/>
      <c r="AN287" s="228"/>
      <c r="AO287" s="229"/>
      <c r="AP287" s="227"/>
      <c r="AQ287" s="228"/>
      <c r="AR287" s="229"/>
      <c r="AS287" s="227"/>
      <c r="AT287" s="228"/>
      <c r="AU287" s="229"/>
      <c r="AV287" s="227"/>
      <c r="AW287" s="228"/>
      <c r="AX287" s="229"/>
      <c r="AY287" s="227"/>
      <c r="AZ287" s="228"/>
      <c r="BA287" s="229"/>
      <c r="BB287" s="227"/>
      <c r="BC287" s="228"/>
      <c r="BD287" s="229"/>
    </row>
    <row r="288" spans="1:56">
      <c r="A288" s="131"/>
      <c r="B288" s="145" t="s">
        <v>111</v>
      </c>
      <c r="C288" s="129"/>
      <c r="D288" s="129"/>
      <c r="E288" s="168">
        <f t="shared" si="288"/>
        <v>0</v>
      </c>
      <c r="F288" s="129"/>
      <c r="G288" s="129"/>
      <c r="H288" s="148">
        <f t="shared" si="289"/>
        <v>0</v>
      </c>
      <c r="I288" s="128"/>
      <c r="J288" s="129"/>
      <c r="K288" s="148"/>
      <c r="L288" s="128"/>
      <c r="M288" s="129"/>
      <c r="N288" s="130"/>
      <c r="O288" s="227"/>
      <c r="P288" s="228"/>
      <c r="Q288" s="229"/>
      <c r="R288" s="227"/>
      <c r="S288" s="228"/>
      <c r="T288" s="229"/>
      <c r="U288" s="227"/>
      <c r="V288" s="228"/>
      <c r="W288" s="229"/>
      <c r="X288" s="227"/>
      <c r="Y288" s="228"/>
      <c r="Z288" s="229"/>
      <c r="AA288" s="227"/>
      <c r="AB288" s="228"/>
      <c r="AC288" s="229"/>
      <c r="AD288" s="227"/>
      <c r="AE288" s="228"/>
      <c r="AF288" s="229"/>
      <c r="AG288" s="227"/>
      <c r="AH288" s="228"/>
      <c r="AI288" s="229"/>
      <c r="AJ288" s="227"/>
      <c r="AK288" s="228"/>
      <c r="AL288" s="229"/>
      <c r="AM288" s="227"/>
      <c r="AN288" s="228"/>
      <c r="AO288" s="229"/>
      <c r="AP288" s="227"/>
      <c r="AQ288" s="228"/>
      <c r="AR288" s="229"/>
      <c r="AS288" s="227"/>
      <c r="AT288" s="228"/>
      <c r="AU288" s="229"/>
      <c r="AV288" s="227"/>
      <c r="AW288" s="228"/>
      <c r="AX288" s="229"/>
      <c r="AY288" s="227"/>
      <c r="AZ288" s="228"/>
      <c r="BA288" s="229"/>
      <c r="BB288" s="227"/>
      <c r="BC288" s="228"/>
      <c r="BD288" s="229"/>
    </row>
    <row r="289" spans="1:56">
      <c r="A289" s="131"/>
      <c r="B289" s="145" t="s">
        <v>112</v>
      </c>
      <c r="C289" s="129">
        <v>4200</v>
      </c>
      <c r="D289" s="147">
        <v>3795</v>
      </c>
      <c r="E289" s="590">
        <f>IF(C289&gt;0,(((D289-C289)/C289)*100),0)</f>
        <v>-9.6428571428571441</v>
      </c>
      <c r="F289" s="129"/>
      <c r="G289" s="129"/>
      <c r="H289" s="148">
        <f t="shared" si="289"/>
        <v>0</v>
      </c>
      <c r="I289" s="128"/>
      <c r="J289" s="129"/>
      <c r="K289" s="148"/>
      <c r="L289" s="128"/>
      <c r="M289" s="129"/>
      <c r="N289" s="130"/>
      <c r="O289" s="227"/>
      <c r="P289" s="228"/>
      <c r="Q289" s="229"/>
      <c r="R289" s="227"/>
      <c r="S289" s="228"/>
      <c r="T289" s="229"/>
      <c r="U289" s="227"/>
      <c r="V289" s="228"/>
      <c r="W289" s="229"/>
      <c r="X289" s="227"/>
      <c r="Y289" s="228"/>
      <c r="Z289" s="229"/>
      <c r="AA289" s="227"/>
      <c r="AB289" s="228"/>
      <c r="AC289" s="229"/>
      <c r="AD289" s="227"/>
      <c r="AE289" s="228"/>
      <c r="AF289" s="229"/>
      <c r="AG289" s="227"/>
      <c r="AH289" s="228"/>
      <c r="AI289" s="229"/>
      <c r="AJ289" s="227"/>
      <c r="AK289" s="228"/>
      <c r="AL289" s="229"/>
      <c r="AM289" s="227"/>
      <c r="AN289" s="228"/>
      <c r="AO289" s="229"/>
      <c r="AP289" s="227"/>
      <c r="AQ289" s="228"/>
      <c r="AR289" s="229"/>
      <c r="AS289" s="227"/>
      <c r="AT289" s="228"/>
      <c r="AU289" s="229"/>
      <c r="AV289" s="227"/>
      <c r="AW289" s="228"/>
      <c r="AX289" s="229"/>
      <c r="AY289" s="227"/>
      <c r="AZ289" s="228"/>
      <c r="BA289" s="229"/>
      <c r="BB289" s="227"/>
      <c r="BC289" s="228"/>
      <c r="BD289" s="229"/>
    </row>
    <row r="290" spans="1:56" s="133" customFormat="1" ht="21.75" customHeight="1">
      <c r="A290" s="132"/>
      <c r="B290" s="196" t="s">
        <v>109</v>
      </c>
      <c r="C290" s="129">
        <v>4200</v>
      </c>
      <c r="D290" s="129">
        <v>3795</v>
      </c>
      <c r="E290" s="590">
        <f>IF(C290&gt;0,(((D290-C290)/C290)*100),0)</f>
        <v>-9.6428571428571441</v>
      </c>
      <c r="F290" s="147"/>
      <c r="G290" s="147"/>
      <c r="H290" s="149">
        <f t="shared" si="289"/>
        <v>0</v>
      </c>
      <c r="I290" s="189"/>
      <c r="J290" s="147"/>
      <c r="K290" s="149"/>
      <c r="L290" s="189"/>
      <c r="M290" s="147"/>
      <c r="N290" s="144"/>
      <c r="O290" s="230"/>
      <c r="P290" s="231"/>
      <c r="Q290" s="232"/>
      <c r="R290" s="230"/>
      <c r="S290" s="231"/>
      <c r="T290" s="232"/>
      <c r="U290" s="230"/>
      <c r="V290" s="231"/>
      <c r="W290" s="232"/>
      <c r="X290" s="230"/>
      <c r="Y290" s="231"/>
      <c r="Z290" s="232"/>
      <c r="AA290" s="230"/>
      <c r="AB290" s="231"/>
      <c r="AC290" s="232"/>
      <c r="AD290" s="230"/>
      <c r="AE290" s="231"/>
      <c r="AF290" s="232"/>
      <c r="AG290" s="230"/>
      <c r="AH290" s="231"/>
      <c r="AI290" s="232"/>
      <c r="AJ290" s="230"/>
      <c r="AK290" s="231"/>
      <c r="AL290" s="232"/>
      <c r="AM290" s="230"/>
      <c r="AN290" s="231"/>
      <c r="AO290" s="232"/>
      <c r="AP290" s="230"/>
      <c r="AQ290" s="231"/>
      <c r="AR290" s="232"/>
      <c r="AS290" s="230"/>
      <c r="AT290" s="231"/>
      <c r="AU290" s="232"/>
      <c r="AV290" s="230"/>
      <c r="AW290" s="231"/>
      <c r="AX290" s="232"/>
      <c r="AY290" s="230"/>
      <c r="AZ290" s="231"/>
      <c r="BA290" s="232"/>
      <c r="BB290" s="230"/>
      <c r="BC290" s="231"/>
      <c r="BD290" s="232"/>
    </row>
    <row r="291" spans="1:56">
      <c r="A291" s="134"/>
      <c r="B291" s="197" t="s">
        <v>60</v>
      </c>
      <c r="C291" s="191"/>
      <c r="D291" s="135"/>
      <c r="E291" s="170"/>
      <c r="F291" s="191"/>
      <c r="G291" s="135"/>
      <c r="H291" s="187"/>
      <c r="I291" s="190"/>
      <c r="J291" s="135"/>
      <c r="K291" s="187"/>
      <c r="L291" s="190"/>
      <c r="M291" s="135"/>
      <c r="N291" s="187"/>
      <c r="O291" s="190">
        <v>18234</v>
      </c>
      <c r="P291" s="135">
        <v>18234</v>
      </c>
      <c r="Q291" s="136">
        <f t="shared" ref="Q291" si="292">IF(O291&gt;0,(((P291-O291)/O291)*100),0)</f>
        <v>0</v>
      </c>
      <c r="R291" s="190">
        <v>34524</v>
      </c>
      <c r="S291" s="135">
        <v>34524</v>
      </c>
      <c r="T291" s="136">
        <f t="shared" ref="T291" si="293">IF(R291&gt;0,(((S291-R291)/R291)*100),0)</f>
        <v>0</v>
      </c>
      <c r="U291" s="190">
        <v>24110</v>
      </c>
      <c r="V291" s="135">
        <v>24504</v>
      </c>
      <c r="W291" s="136">
        <f t="shared" ref="W291" si="294">IF(U291&gt;0,(((V291-U291)/U291)*100),0)</f>
        <v>1.6341766901700538</v>
      </c>
      <c r="X291" s="190">
        <v>51396</v>
      </c>
      <c r="Y291" s="135">
        <v>51925</v>
      </c>
      <c r="Z291" s="136">
        <f t="shared" ref="Z291" si="295">IF(X291&gt;0,(((Y291-X291)/X291)*100),0)</f>
        <v>1.0292629776636313</v>
      </c>
      <c r="AA291" s="190">
        <v>18720</v>
      </c>
      <c r="AB291" s="135">
        <v>19494</v>
      </c>
      <c r="AC291" s="136">
        <f t="shared" ref="AC291" si="296">IF(AA291&gt;0,(((AB291-AA291)/AA291)*100),0)</f>
        <v>4.1346153846153841</v>
      </c>
      <c r="AD291" s="190">
        <v>44892</v>
      </c>
      <c r="AE291" s="135">
        <v>45936</v>
      </c>
      <c r="AF291" s="136">
        <f t="shared" ref="AF291" si="297">IF(AD291&gt;0,(((AE291-AD291)/AD291)*100),0)</f>
        <v>2.3255813953488373</v>
      </c>
      <c r="AG291" s="190">
        <v>17853</v>
      </c>
      <c r="AH291" s="135">
        <v>18446</v>
      </c>
      <c r="AI291" s="136">
        <f t="shared" ref="AI291" si="298">IF(AG291&gt;0,(((AH291-AG291)/AG291)*100),0)</f>
        <v>3.321570604380216</v>
      </c>
      <c r="AJ291" s="190">
        <v>34153</v>
      </c>
      <c r="AK291" s="135">
        <v>35029</v>
      </c>
      <c r="AL291" s="136">
        <f t="shared" ref="AL291" si="299">IF(AJ291&gt;0,(((AK291-AJ291)/AJ291)*100),0)</f>
        <v>2.5649284103885459</v>
      </c>
      <c r="AM291" s="190"/>
      <c r="AN291" s="135"/>
      <c r="AO291" s="136">
        <f t="shared" ref="AO291" si="300">IF(AM291&gt;0,(((AN291-AM291)/AM291)*100),0)</f>
        <v>0</v>
      </c>
      <c r="AP291" s="190"/>
      <c r="AQ291" s="135"/>
      <c r="AR291" s="136">
        <f t="shared" ref="AR291" si="301">IF(AP291&gt;0,(((AQ291-AP291)/AP291)*100),0)</f>
        <v>0</v>
      </c>
      <c r="AS291" s="190">
        <v>21450</v>
      </c>
      <c r="AT291" s="135">
        <v>21450</v>
      </c>
      <c r="AU291" s="136">
        <f t="shared" ref="AU291" si="302">IF(AS291&gt;0,(((AT291-AS291)/AS291)*100),0)</f>
        <v>0</v>
      </c>
      <c r="AV291" s="190">
        <v>51200</v>
      </c>
      <c r="AW291" s="135">
        <v>51200</v>
      </c>
      <c r="AX291" s="136">
        <f t="shared" ref="AX291" si="303">IF(AV291&gt;0,(((AW291-AV291)/AV291)*100),0)</f>
        <v>0</v>
      </c>
      <c r="AY291" s="190"/>
      <c r="AZ291" s="135"/>
      <c r="BA291" s="136">
        <f t="shared" ref="BA291" si="304">IF(AY291&gt;0,(((AZ291-AY291)/AY291)*100),0)</f>
        <v>0</v>
      </c>
      <c r="BB291" s="190"/>
      <c r="BC291" s="135"/>
      <c r="BD291" s="136">
        <f t="shared" ref="BD291" si="305">IF(BB291&gt;0,(((BC291-BB291)/BB291)*100),0)</f>
        <v>0</v>
      </c>
    </row>
    <row r="292" spans="1:56">
      <c r="E292" s="171"/>
      <c r="H292" s="137"/>
      <c r="K292" s="137"/>
      <c r="N292" s="137"/>
      <c r="Q292" s="137"/>
      <c r="T292" s="137"/>
      <c r="W292" s="137"/>
      <c r="Z292" s="137"/>
      <c r="AC292" s="137"/>
      <c r="AF292" s="137"/>
      <c r="AI292" s="137"/>
      <c r="AL292" s="137"/>
      <c r="AO292" s="137"/>
      <c r="AR292" s="137"/>
      <c r="AU292" s="137"/>
      <c r="AX292" s="137"/>
      <c r="BA292" s="137"/>
      <c r="BD292" s="137"/>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Q1287"/>
  <sheetViews>
    <sheetView zoomScaleNormal="100" workbookViewId="0">
      <pane xSplit="5" ySplit="5" topLeftCell="F633" activePane="bottomRight" state="frozen"/>
      <selection pane="topRight" activeCell="F1" sqref="F1"/>
      <selection pane="bottomLeft" activeCell="A6" sqref="A6"/>
      <selection pane="bottomRight" activeCell="D665" sqref="D665"/>
    </sheetView>
  </sheetViews>
  <sheetFormatPr defaultColWidth="9" defaultRowHeight="12.75"/>
  <cols>
    <col min="1" max="1" width="6" style="118" customWidth="1"/>
    <col min="2" max="2" width="25.5546875" style="119" customWidth="1"/>
    <col min="3" max="3" width="20.21875" style="119" customWidth="1"/>
    <col min="4" max="4" width="12.21875" style="118" customWidth="1"/>
    <col min="5" max="5" width="7.109375" style="118" bestFit="1" customWidth="1"/>
    <col min="6" max="6" width="8.6640625" style="83" customWidth="1"/>
    <col min="7" max="7" width="9.21875" style="186" customWidth="1"/>
    <col min="8" max="8" width="9.88671875" style="83" customWidth="1"/>
    <col min="9" max="9" width="9.109375" style="186" customWidth="1"/>
    <col min="10" max="10" width="8.6640625" style="213" customWidth="1"/>
    <col min="11" max="11" width="8.44140625" style="186" customWidth="1"/>
    <col min="12" max="12" width="9.88671875" style="83" customWidth="1"/>
    <col min="13" max="13" width="8.88671875" style="186" customWidth="1"/>
    <col min="14" max="14" width="8.6640625" style="214" customWidth="1"/>
    <col min="15" max="15" width="8" style="186" customWidth="1"/>
    <col min="16" max="16" width="9.88671875" style="83" customWidth="1"/>
    <col min="17" max="17" width="8.44140625" style="186" customWidth="1"/>
    <col min="18" max="18" width="8.6640625" style="83" customWidth="1"/>
    <col min="19" max="19" width="8.33203125" style="186" customWidth="1"/>
    <col min="20" max="20" width="9.88671875" style="83" customWidth="1"/>
    <col min="21" max="21" width="8.21875" style="186" customWidth="1"/>
    <col min="22" max="22" width="8.6640625" style="83" customWidth="1"/>
    <col min="23" max="23" width="8.44140625" style="186" customWidth="1"/>
    <col min="24" max="24" width="9.88671875" style="83" customWidth="1"/>
    <col min="25" max="25" width="10.44140625" style="186" customWidth="1"/>
    <col min="26" max="26" width="8.6640625" style="83" customWidth="1"/>
    <col min="27" max="27" width="10.44140625" style="186" customWidth="1"/>
    <col min="28" max="28" width="9.88671875" style="83" customWidth="1"/>
    <col min="29" max="29" width="10.44140625" style="186" customWidth="1"/>
    <col min="30" max="30" width="8.6640625" style="83" customWidth="1"/>
    <col min="31" max="31" width="10.44140625" style="186" customWidth="1"/>
    <col min="32" max="32" width="9.88671875" style="83" customWidth="1"/>
    <col min="33" max="33" width="10.44140625" style="186" customWidth="1"/>
    <col min="34" max="34" width="9.6640625" style="83" customWidth="1"/>
    <col min="35" max="35" width="10.44140625" style="186" customWidth="1"/>
    <col min="36" max="36" width="9.88671875" style="83" customWidth="1"/>
    <col min="37" max="37" width="10.44140625" style="186" customWidth="1"/>
    <col min="38" max="38" width="9.5546875" style="83" customWidth="1"/>
    <col min="39" max="39" width="10.44140625" style="186" customWidth="1"/>
    <col min="40" max="40" width="9.88671875" style="83" customWidth="1"/>
    <col min="41" max="41" width="10.44140625" style="186" customWidth="1"/>
    <col min="42" max="16384" width="9" style="83"/>
  </cols>
  <sheetData>
    <row r="1" spans="1:43" ht="18.75" thickBot="1">
      <c r="A1" s="204" t="s">
        <v>327</v>
      </c>
      <c r="B1" s="204"/>
      <c r="C1" s="204"/>
      <c r="D1" s="204"/>
      <c r="E1" s="204"/>
      <c r="J1" s="205"/>
      <c r="N1" s="205"/>
      <c r="R1" s="205"/>
      <c r="V1" s="205"/>
      <c r="Z1" s="205"/>
      <c r="AD1" s="205"/>
      <c r="AH1" s="205"/>
      <c r="AL1" s="205"/>
      <c r="AO1" s="206"/>
    </row>
    <row r="2" spans="1:43" s="215" customFormat="1" ht="15" customHeight="1" thickTop="1">
      <c r="A2" s="207" t="s">
        <v>328</v>
      </c>
      <c r="F2" s="208" t="s">
        <v>143</v>
      </c>
      <c r="G2" s="192"/>
      <c r="H2" s="192"/>
      <c r="I2" s="192"/>
      <c r="J2" s="208" t="s">
        <v>144</v>
      </c>
      <c r="K2" s="192"/>
      <c r="L2" s="192"/>
      <c r="M2" s="192"/>
      <c r="N2" s="208" t="s">
        <v>63</v>
      </c>
      <c r="O2" s="192"/>
      <c r="P2" s="192"/>
      <c r="Q2" s="192"/>
      <c r="R2" s="208" t="s">
        <v>64</v>
      </c>
      <c r="S2" s="192"/>
      <c r="T2" s="192"/>
      <c r="U2" s="192"/>
      <c r="V2" s="208" t="s">
        <v>65</v>
      </c>
      <c r="W2" s="192"/>
      <c r="X2" s="192"/>
      <c r="Y2" s="192"/>
      <c r="Z2" s="208" t="s">
        <v>66</v>
      </c>
      <c r="AA2" s="192"/>
      <c r="AB2" s="192"/>
      <c r="AC2" s="192"/>
      <c r="AD2" s="208" t="s">
        <v>67</v>
      </c>
      <c r="AE2" s="192"/>
      <c r="AF2" s="192"/>
      <c r="AG2" s="192"/>
      <c r="AH2" s="208" t="s">
        <v>145</v>
      </c>
      <c r="AI2" s="192"/>
      <c r="AJ2" s="192"/>
      <c r="AK2" s="192"/>
      <c r="AL2" s="208" t="s">
        <v>132</v>
      </c>
      <c r="AM2" s="192"/>
      <c r="AN2" s="192"/>
      <c r="AO2" s="209"/>
      <c r="AP2" s="216"/>
      <c r="AQ2" s="216"/>
    </row>
    <row r="3" spans="1:43" s="219" customFormat="1" ht="15" customHeight="1">
      <c r="A3" s="603" t="s">
        <v>329</v>
      </c>
      <c r="B3" s="604"/>
      <c r="C3" s="604"/>
      <c r="D3" s="604"/>
      <c r="E3" s="604"/>
      <c r="F3" s="258" t="s">
        <v>268</v>
      </c>
      <c r="G3" s="259"/>
      <c r="H3" s="258" t="s">
        <v>269</v>
      </c>
      <c r="I3" s="260"/>
      <c r="J3" s="258" t="s">
        <v>268</v>
      </c>
      <c r="K3" s="259"/>
      <c r="L3" s="258" t="s">
        <v>269</v>
      </c>
      <c r="M3" s="260"/>
      <c r="N3" s="258" t="s">
        <v>268</v>
      </c>
      <c r="O3" s="259"/>
      <c r="P3" s="258" t="s">
        <v>269</v>
      </c>
      <c r="Q3" s="260"/>
      <c r="R3" s="258" t="s">
        <v>268</v>
      </c>
      <c r="S3" s="259"/>
      <c r="T3" s="258" t="s">
        <v>269</v>
      </c>
      <c r="U3" s="260"/>
      <c r="V3" s="258" t="s">
        <v>268</v>
      </c>
      <c r="W3" s="259"/>
      <c r="X3" s="258" t="s">
        <v>269</v>
      </c>
      <c r="Y3" s="260"/>
      <c r="Z3" s="258" t="s">
        <v>268</v>
      </c>
      <c r="AA3" s="259"/>
      <c r="AB3" s="258" t="s">
        <v>269</v>
      </c>
      <c r="AC3" s="260"/>
      <c r="AD3" s="258" t="s">
        <v>268</v>
      </c>
      <c r="AE3" s="259"/>
      <c r="AF3" s="258" t="s">
        <v>269</v>
      </c>
      <c r="AG3" s="260"/>
      <c r="AH3" s="258" t="s">
        <v>268</v>
      </c>
      <c r="AI3" s="259"/>
      <c r="AJ3" s="258" t="s">
        <v>269</v>
      </c>
      <c r="AK3" s="260"/>
      <c r="AL3" s="258" t="s">
        <v>268</v>
      </c>
      <c r="AM3" s="259"/>
      <c r="AN3" s="258" t="s">
        <v>269</v>
      </c>
      <c r="AO3" s="259"/>
      <c r="AP3" s="217"/>
      <c r="AQ3" s="218"/>
    </row>
    <row r="4" spans="1:43" s="219" customFormat="1" ht="27.75" customHeight="1">
      <c r="A4" s="220" t="s">
        <v>131</v>
      </c>
      <c r="B4" s="221" t="s">
        <v>77</v>
      </c>
      <c r="C4" s="221" t="s">
        <v>330</v>
      </c>
      <c r="D4" s="222" t="s">
        <v>301</v>
      </c>
      <c r="E4" s="223" t="s">
        <v>78</v>
      </c>
      <c r="F4" s="210" t="s">
        <v>375</v>
      </c>
      <c r="G4" s="211" t="s">
        <v>383</v>
      </c>
      <c r="H4" s="210" t="s">
        <v>375</v>
      </c>
      <c r="I4" s="211" t="s">
        <v>383</v>
      </c>
      <c r="J4" s="210" t="s">
        <v>375</v>
      </c>
      <c r="K4" s="211" t="s">
        <v>383</v>
      </c>
      <c r="L4" s="210" t="s">
        <v>375</v>
      </c>
      <c r="M4" s="211" t="s">
        <v>383</v>
      </c>
      <c r="N4" s="210" t="s">
        <v>375</v>
      </c>
      <c r="O4" s="211" t="s">
        <v>383</v>
      </c>
      <c r="P4" s="210" t="s">
        <v>375</v>
      </c>
      <c r="Q4" s="211" t="s">
        <v>383</v>
      </c>
      <c r="R4" s="210" t="s">
        <v>375</v>
      </c>
      <c r="S4" s="211" t="s">
        <v>383</v>
      </c>
      <c r="T4" s="210" t="s">
        <v>375</v>
      </c>
      <c r="U4" s="211" t="s">
        <v>383</v>
      </c>
      <c r="V4" s="210" t="s">
        <v>375</v>
      </c>
      <c r="W4" s="211" t="s">
        <v>383</v>
      </c>
      <c r="X4" s="210" t="s">
        <v>375</v>
      </c>
      <c r="Y4" s="211" t="s">
        <v>383</v>
      </c>
      <c r="Z4" s="210" t="s">
        <v>375</v>
      </c>
      <c r="AA4" s="211" t="s">
        <v>383</v>
      </c>
      <c r="AB4" s="210" t="s">
        <v>375</v>
      </c>
      <c r="AC4" s="211" t="s">
        <v>383</v>
      </c>
      <c r="AD4" s="210" t="s">
        <v>375</v>
      </c>
      <c r="AE4" s="211" t="s">
        <v>383</v>
      </c>
      <c r="AF4" s="210" t="s">
        <v>375</v>
      </c>
      <c r="AG4" s="211" t="s">
        <v>383</v>
      </c>
      <c r="AH4" s="210" t="s">
        <v>375</v>
      </c>
      <c r="AI4" s="211" t="s">
        <v>383</v>
      </c>
      <c r="AJ4" s="210" t="s">
        <v>375</v>
      </c>
      <c r="AK4" s="211" t="s">
        <v>383</v>
      </c>
      <c r="AL4" s="210" t="s">
        <v>375</v>
      </c>
      <c r="AM4" s="211" t="s">
        <v>383</v>
      </c>
      <c r="AN4" s="210" t="s">
        <v>375</v>
      </c>
      <c r="AO4" s="212" t="s">
        <v>383</v>
      </c>
      <c r="AP4" s="175"/>
      <c r="AQ4" s="176"/>
    </row>
    <row r="5" spans="1:43" s="81" customFormat="1" ht="30.75" hidden="1" customHeight="1">
      <c r="A5" s="261" t="s">
        <v>131</v>
      </c>
      <c r="B5" s="262" t="s">
        <v>0</v>
      </c>
      <c r="C5" s="262"/>
      <c r="D5" s="261" t="s">
        <v>1</v>
      </c>
      <c r="E5" s="261" t="s">
        <v>72</v>
      </c>
      <c r="F5" s="114" t="s">
        <v>2</v>
      </c>
      <c r="G5" s="114" t="s">
        <v>3</v>
      </c>
      <c r="H5" s="114" t="s">
        <v>4</v>
      </c>
      <c r="I5" s="114" t="s">
        <v>5</v>
      </c>
      <c r="J5" s="263" t="s">
        <v>6</v>
      </c>
      <c r="K5" s="114" t="s">
        <v>8</v>
      </c>
      <c r="L5" s="114" t="s">
        <v>7</v>
      </c>
      <c r="M5" s="114" t="s">
        <v>9</v>
      </c>
      <c r="N5" s="263" t="s">
        <v>10</v>
      </c>
      <c r="O5" s="114" t="s">
        <v>11</v>
      </c>
      <c r="P5" s="114" t="s">
        <v>12</v>
      </c>
      <c r="Q5" s="114" t="s">
        <v>13</v>
      </c>
      <c r="R5" s="263" t="s">
        <v>14</v>
      </c>
      <c r="S5" s="114" t="s">
        <v>15</v>
      </c>
      <c r="T5" s="114" t="s">
        <v>16</v>
      </c>
      <c r="U5" s="114" t="s">
        <v>17</v>
      </c>
      <c r="V5" s="263" t="s">
        <v>18</v>
      </c>
      <c r="W5" s="114" t="s">
        <v>19</v>
      </c>
      <c r="X5" s="114" t="s">
        <v>20</v>
      </c>
      <c r="Y5" s="114" t="s">
        <v>21</v>
      </c>
      <c r="Z5" s="263" t="s">
        <v>22</v>
      </c>
      <c r="AA5" s="114" t="s">
        <v>23</v>
      </c>
      <c r="AB5" s="114" t="s">
        <v>24</v>
      </c>
      <c r="AC5" s="114" t="s">
        <v>25</v>
      </c>
      <c r="AD5" s="263" t="s">
        <v>26</v>
      </c>
      <c r="AE5" s="114" t="s">
        <v>27</v>
      </c>
      <c r="AF5" s="114" t="s">
        <v>28</v>
      </c>
      <c r="AG5" s="114" t="s">
        <v>29</v>
      </c>
      <c r="AH5" s="263" t="s">
        <v>30</v>
      </c>
      <c r="AI5" s="114" t="s">
        <v>31</v>
      </c>
      <c r="AJ5" s="114" t="s">
        <v>100</v>
      </c>
      <c r="AK5" s="114" t="s">
        <v>101</v>
      </c>
      <c r="AL5" s="263" t="s">
        <v>102</v>
      </c>
      <c r="AM5" s="114" t="s">
        <v>103</v>
      </c>
      <c r="AN5" s="114" t="s">
        <v>104</v>
      </c>
      <c r="AO5" s="114" t="s">
        <v>105</v>
      </c>
      <c r="AP5" s="224"/>
      <c r="AQ5" s="140"/>
    </row>
    <row r="6" spans="1:43">
      <c r="A6" s="264"/>
      <c r="B6" s="267" t="s">
        <v>384</v>
      </c>
      <c r="C6" s="265"/>
      <c r="D6" s="266"/>
      <c r="E6" s="266"/>
      <c r="F6" s="234">
        <v>10200</v>
      </c>
      <c r="G6" s="250"/>
      <c r="H6" s="234">
        <v>27384</v>
      </c>
      <c r="I6" s="250"/>
      <c r="J6" s="234">
        <v>10194</v>
      </c>
      <c r="K6" s="250"/>
      <c r="L6" s="234">
        <v>27366</v>
      </c>
      <c r="M6" s="250"/>
      <c r="N6" s="234"/>
      <c r="O6" s="250"/>
      <c r="P6" s="234"/>
      <c r="Q6" s="250"/>
      <c r="R6" s="234"/>
      <c r="S6" s="250"/>
      <c r="T6" s="234"/>
      <c r="U6" s="250"/>
      <c r="V6" s="234"/>
      <c r="W6" s="250"/>
      <c r="X6" s="234"/>
      <c r="Y6" s="250"/>
      <c r="Z6" s="234">
        <v>20760</v>
      </c>
      <c r="AA6" s="250"/>
      <c r="AB6" s="234">
        <v>37932</v>
      </c>
      <c r="AC6" s="250"/>
      <c r="AD6" s="234"/>
      <c r="AE6" s="250"/>
      <c r="AF6" s="234"/>
      <c r="AG6" s="250"/>
      <c r="AH6" s="234"/>
      <c r="AI6" s="250"/>
      <c r="AJ6" s="234"/>
      <c r="AK6" s="250"/>
      <c r="AL6" s="234">
        <v>18194</v>
      </c>
      <c r="AM6" s="250"/>
      <c r="AN6" s="234">
        <v>43366</v>
      </c>
      <c r="AO6" s="250"/>
    </row>
    <row r="7" spans="1:43">
      <c r="A7" s="345" t="s">
        <v>130</v>
      </c>
      <c r="B7" s="346" t="s">
        <v>521</v>
      </c>
      <c r="C7" s="347"/>
      <c r="D7" s="277">
        <v>100858</v>
      </c>
      <c r="E7" s="277">
        <v>1</v>
      </c>
      <c r="F7" s="234">
        <v>10200</v>
      </c>
      <c r="G7" s="250">
        <v>10424</v>
      </c>
      <c r="H7" s="234">
        <v>27384</v>
      </c>
      <c r="I7" s="250">
        <v>28040</v>
      </c>
      <c r="J7" s="234">
        <v>10194</v>
      </c>
      <c r="K7" s="250">
        <v>10418</v>
      </c>
      <c r="L7" s="234">
        <v>27366</v>
      </c>
      <c r="M7" s="250">
        <v>28022</v>
      </c>
      <c r="N7" s="234"/>
      <c r="O7" s="250"/>
      <c r="P7" s="234"/>
      <c r="Q7" s="250"/>
      <c r="R7" s="234"/>
      <c r="S7" s="250"/>
      <c r="T7" s="234"/>
      <c r="U7" s="250"/>
      <c r="V7" s="234"/>
      <c r="W7" s="250"/>
      <c r="X7" s="234"/>
      <c r="Y7" s="250"/>
      <c r="Z7" s="234">
        <v>20760</v>
      </c>
      <c r="AA7" s="250">
        <v>20984</v>
      </c>
      <c r="AB7" s="234">
        <v>37932</v>
      </c>
      <c r="AC7" s="250">
        <v>38588</v>
      </c>
      <c r="AD7" s="234"/>
      <c r="AE7" s="250"/>
      <c r="AF7" s="234"/>
      <c r="AG7" s="250"/>
      <c r="AH7" s="234"/>
      <c r="AI7" s="250"/>
      <c r="AJ7" s="234"/>
      <c r="AK7" s="250"/>
      <c r="AL7" s="234">
        <v>18194</v>
      </c>
      <c r="AM7" s="250">
        <v>18418</v>
      </c>
      <c r="AN7" s="234">
        <v>43366</v>
      </c>
      <c r="AO7" s="250">
        <v>44022</v>
      </c>
    </row>
    <row r="8" spans="1:43">
      <c r="A8" s="345" t="s">
        <v>130</v>
      </c>
      <c r="B8" s="346" t="s">
        <v>522</v>
      </c>
      <c r="C8" s="347"/>
      <c r="D8" s="277">
        <v>100751</v>
      </c>
      <c r="E8" s="277">
        <v>1</v>
      </c>
      <c r="F8" s="234">
        <v>9826</v>
      </c>
      <c r="G8" s="250">
        <v>10170</v>
      </c>
      <c r="H8" s="234">
        <v>24950</v>
      </c>
      <c r="I8" s="250">
        <v>25950</v>
      </c>
      <c r="J8" s="234">
        <v>9826</v>
      </c>
      <c r="K8" s="250">
        <v>10170</v>
      </c>
      <c r="L8" s="234">
        <v>24950</v>
      </c>
      <c r="M8" s="250">
        <v>25950</v>
      </c>
      <c r="N8" s="234">
        <v>21320</v>
      </c>
      <c r="O8" s="250">
        <v>22020</v>
      </c>
      <c r="P8" s="234">
        <v>36000</v>
      </c>
      <c r="Q8" s="250">
        <v>37360</v>
      </c>
      <c r="R8" s="234">
        <v>25490</v>
      </c>
      <c r="S8" s="250">
        <v>26382</v>
      </c>
      <c r="T8" s="234">
        <v>60933.599999999999</v>
      </c>
      <c r="U8" s="250">
        <v>61848.6</v>
      </c>
      <c r="V8" s="234"/>
      <c r="W8" s="250"/>
      <c r="X8" s="234"/>
      <c r="Y8" s="250"/>
      <c r="Z8" s="234"/>
      <c r="AA8" s="250"/>
      <c r="AB8" s="234"/>
      <c r="AC8" s="250"/>
      <c r="AD8" s="234"/>
      <c r="AE8" s="250"/>
      <c r="AF8" s="234"/>
      <c r="AG8" s="250"/>
      <c r="AH8" s="234"/>
      <c r="AI8" s="250"/>
      <c r="AJ8" s="234"/>
      <c r="AK8" s="250"/>
      <c r="AL8" s="234"/>
      <c r="AM8" s="250"/>
      <c r="AN8" s="234"/>
      <c r="AO8" s="250"/>
    </row>
    <row r="9" spans="1:43">
      <c r="A9" s="345" t="s">
        <v>130</v>
      </c>
      <c r="B9" s="346" t="s">
        <v>523</v>
      </c>
      <c r="C9" s="271"/>
      <c r="D9" s="277">
        <v>100663</v>
      </c>
      <c r="E9" s="277">
        <v>2</v>
      </c>
      <c r="F9" s="234">
        <v>9280</v>
      </c>
      <c r="G9" s="250">
        <v>9596</v>
      </c>
      <c r="H9" s="234">
        <v>21220</v>
      </c>
      <c r="I9" s="250">
        <v>21956</v>
      </c>
      <c r="J9" s="234">
        <v>9310</v>
      </c>
      <c r="K9" s="250">
        <v>9638</v>
      </c>
      <c r="L9" s="234">
        <v>21286</v>
      </c>
      <c r="M9" s="250">
        <v>22022</v>
      </c>
      <c r="N9" s="234"/>
      <c r="O9" s="250"/>
      <c r="P9" s="234"/>
      <c r="Q9" s="250"/>
      <c r="R9" s="234">
        <v>25490</v>
      </c>
      <c r="S9" s="250">
        <v>26382</v>
      </c>
      <c r="T9" s="234">
        <v>60934</v>
      </c>
      <c r="U9" s="250">
        <v>61848</v>
      </c>
      <c r="V9" s="234">
        <v>24672</v>
      </c>
      <c r="W9" s="250">
        <v>25660</v>
      </c>
      <c r="X9" s="234">
        <v>56950</v>
      </c>
      <c r="Y9" s="250">
        <v>59228</v>
      </c>
      <c r="Z9" s="234"/>
      <c r="AA9" s="250"/>
      <c r="AB9" s="234"/>
      <c r="AC9" s="250"/>
      <c r="AD9" s="234">
        <v>25101</v>
      </c>
      <c r="AE9" s="250">
        <v>25728</v>
      </c>
      <c r="AF9" s="234">
        <v>53478</v>
      </c>
      <c r="AG9" s="250">
        <v>54012</v>
      </c>
      <c r="AH9" s="234"/>
      <c r="AI9" s="250"/>
      <c r="AJ9" s="234"/>
      <c r="AK9" s="250"/>
      <c r="AL9" s="234"/>
      <c r="AM9" s="250"/>
      <c r="AN9" s="234"/>
      <c r="AO9" s="250"/>
    </row>
    <row r="10" spans="1:43">
      <c r="A10" s="345" t="s">
        <v>130</v>
      </c>
      <c r="B10" s="346" t="s">
        <v>524</v>
      </c>
      <c r="C10" s="348"/>
      <c r="D10" s="277">
        <v>100706</v>
      </c>
      <c r="E10" s="277">
        <v>2</v>
      </c>
      <c r="F10" s="234">
        <v>9158</v>
      </c>
      <c r="G10" s="250">
        <v>9128</v>
      </c>
      <c r="H10" s="234">
        <v>21232</v>
      </c>
      <c r="I10" s="250">
        <v>20622</v>
      </c>
      <c r="J10" s="234">
        <v>9180</v>
      </c>
      <c r="K10" s="250">
        <v>9548</v>
      </c>
      <c r="L10" s="234">
        <v>21232</v>
      </c>
      <c r="M10" s="250">
        <v>21402</v>
      </c>
      <c r="N10" s="234"/>
      <c r="O10" s="250"/>
      <c r="P10" s="234"/>
      <c r="Q10" s="250"/>
      <c r="R10" s="234"/>
      <c r="S10" s="250"/>
      <c r="T10" s="234"/>
      <c r="U10" s="250"/>
      <c r="V10" s="234"/>
      <c r="W10" s="250"/>
      <c r="X10" s="234"/>
      <c r="Y10" s="250"/>
      <c r="Z10" s="234"/>
      <c r="AA10" s="250"/>
      <c r="AB10" s="234"/>
      <c r="AC10" s="250"/>
      <c r="AD10" s="234"/>
      <c r="AE10" s="250"/>
      <c r="AF10" s="234"/>
      <c r="AG10" s="250"/>
      <c r="AH10" s="234"/>
      <c r="AI10" s="250"/>
      <c r="AJ10" s="234"/>
      <c r="AK10" s="250"/>
      <c r="AL10" s="234"/>
      <c r="AM10" s="250"/>
      <c r="AN10" s="234"/>
      <c r="AO10" s="250"/>
    </row>
    <row r="11" spans="1:43">
      <c r="A11" s="345" t="s">
        <v>130</v>
      </c>
      <c r="B11" s="346" t="s">
        <v>525</v>
      </c>
      <c r="C11" s="347"/>
      <c r="D11" s="277">
        <v>100654</v>
      </c>
      <c r="E11" s="277">
        <v>3</v>
      </c>
      <c r="F11" s="234">
        <v>9096</v>
      </c>
      <c r="G11" s="250">
        <v>9366</v>
      </c>
      <c r="H11" s="234">
        <v>16596</v>
      </c>
      <c r="I11" s="250">
        <v>17136</v>
      </c>
      <c r="J11" s="234">
        <v>10716</v>
      </c>
      <c r="K11" s="250">
        <v>11028</v>
      </c>
      <c r="L11" s="234">
        <v>19836</v>
      </c>
      <c r="M11" s="250">
        <v>20460</v>
      </c>
      <c r="N11" s="234"/>
      <c r="O11" s="250"/>
      <c r="P11" s="234"/>
      <c r="Q11" s="250"/>
      <c r="R11" s="234"/>
      <c r="S11" s="250"/>
      <c r="T11" s="234"/>
      <c r="U11" s="250"/>
      <c r="V11" s="234"/>
      <c r="W11" s="250"/>
      <c r="X11" s="234"/>
      <c r="Y11" s="250"/>
      <c r="Z11" s="234"/>
      <c r="AA11" s="250"/>
      <c r="AB11" s="234"/>
      <c r="AC11" s="250"/>
      <c r="AD11" s="234"/>
      <c r="AE11" s="250"/>
      <c r="AF11" s="234"/>
      <c r="AG11" s="250"/>
      <c r="AH11" s="234"/>
      <c r="AI11" s="250"/>
      <c r="AJ11" s="234"/>
      <c r="AK11" s="250"/>
      <c r="AL11" s="234"/>
      <c r="AM11" s="250"/>
      <c r="AN11" s="234"/>
      <c r="AO11" s="250"/>
    </row>
    <row r="12" spans="1:43">
      <c r="A12" s="345" t="s">
        <v>130</v>
      </c>
      <c r="B12" s="346" t="s">
        <v>526</v>
      </c>
      <c r="C12" s="347"/>
      <c r="D12" s="277">
        <v>101480</v>
      </c>
      <c r="E12" s="277">
        <v>3</v>
      </c>
      <c r="F12" s="234">
        <v>8790</v>
      </c>
      <c r="G12" s="250">
        <v>9300</v>
      </c>
      <c r="H12" s="234">
        <v>17280</v>
      </c>
      <c r="I12" s="250">
        <v>18300</v>
      </c>
      <c r="J12" s="234">
        <v>8676</v>
      </c>
      <c r="K12" s="250">
        <v>9204</v>
      </c>
      <c r="L12" s="234">
        <v>17052</v>
      </c>
      <c r="M12" s="250">
        <v>18108</v>
      </c>
      <c r="N12" s="234"/>
      <c r="O12" s="250"/>
      <c r="P12" s="234"/>
      <c r="Q12" s="250"/>
      <c r="R12" s="234"/>
      <c r="S12" s="250"/>
      <c r="T12" s="234"/>
      <c r="U12" s="250"/>
      <c r="V12" s="234"/>
      <c r="W12" s="250"/>
      <c r="X12" s="234"/>
      <c r="Y12" s="250"/>
      <c r="Z12" s="234"/>
      <c r="AA12" s="250"/>
      <c r="AB12" s="234"/>
      <c r="AC12" s="250"/>
      <c r="AD12" s="234"/>
      <c r="AE12" s="250"/>
      <c r="AF12" s="234"/>
      <c r="AG12" s="250"/>
      <c r="AH12" s="234"/>
      <c r="AI12" s="250"/>
      <c r="AJ12" s="234"/>
      <c r="AK12" s="250"/>
      <c r="AL12" s="234"/>
      <c r="AM12" s="250"/>
      <c r="AN12" s="234"/>
      <c r="AO12" s="250"/>
    </row>
    <row r="13" spans="1:43">
      <c r="A13" s="345" t="s">
        <v>130</v>
      </c>
      <c r="B13" s="346" t="s">
        <v>527</v>
      </c>
      <c r="C13" s="347"/>
      <c r="D13" s="277">
        <v>102368</v>
      </c>
      <c r="E13" s="277">
        <v>3</v>
      </c>
      <c r="F13" s="234">
        <v>9430</v>
      </c>
      <c r="G13" s="250">
        <v>9880</v>
      </c>
      <c r="H13" s="234">
        <v>17590</v>
      </c>
      <c r="I13" s="250">
        <v>18490</v>
      </c>
      <c r="J13" s="234">
        <v>9796</v>
      </c>
      <c r="K13" s="250">
        <v>10564</v>
      </c>
      <c r="L13" s="234">
        <v>18556</v>
      </c>
      <c r="M13" s="250">
        <v>20092</v>
      </c>
      <c r="N13" s="234"/>
      <c r="O13" s="250"/>
      <c r="P13" s="234"/>
      <c r="Q13" s="250"/>
      <c r="R13" s="234"/>
      <c r="S13" s="250"/>
      <c r="T13" s="234"/>
      <c r="U13" s="250"/>
      <c r="V13" s="234"/>
      <c r="W13" s="250"/>
      <c r="X13" s="234"/>
      <c r="Y13" s="250"/>
      <c r="Z13" s="234"/>
      <c r="AA13" s="250"/>
      <c r="AB13" s="234"/>
      <c r="AC13" s="250"/>
      <c r="AD13" s="234"/>
      <c r="AE13" s="250"/>
      <c r="AF13" s="234"/>
      <c r="AG13" s="250"/>
      <c r="AH13" s="234"/>
      <c r="AI13" s="250"/>
      <c r="AJ13" s="234"/>
      <c r="AK13" s="250"/>
      <c r="AL13" s="234"/>
      <c r="AM13" s="250"/>
      <c r="AN13" s="234"/>
      <c r="AO13" s="250"/>
    </row>
    <row r="14" spans="1:43">
      <c r="A14" s="345" t="s">
        <v>130</v>
      </c>
      <c r="B14" s="346" t="s">
        <v>528</v>
      </c>
      <c r="C14" s="347"/>
      <c r="D14" s="277">
        <v>102094</v>
      </c>
      <c r="E14" s="277">
        <v>3</v>
      </c>
      <c r="F14" s="234">
        <v>8610</v>
      </c>
      <c r="G14" s="250">
        <v>8790</v>
      </c>
      <c r="H14" s="234">
        <v>17220</v>
      </c>
      <c r="I14" s="250">
        <v>17580</v>
      </c>
      <c r="J14" s="234">
        <v>9288</v>
      </c>
      <c r="K14" s="250">
        <v>9480</v>
      </c>
      <c r="L14" s="234">
        <v>18576</v>
      </c>
      <c r="M14" s="250">
        <v>18960</v>
      </c>
      <c r="N14" s="234"/>
      <c r="O14" s="250"/>
      <c r="P14" s="234"/>
      <c r="Q14" s="250"/>
      <c r="R14" s="234">
        <v>28038</v>
      </c>
      <c r="S14" s="250">
        <v>28447</v>
      </c>
      <c r="T14" s="234">
        <v>55720</v>
      </c>
      <c r="U14" s="250">
        <v>56683</v>
      </c>
      <c r="V14" s="234"/>
      <c r="W14" s="250"/>
      <c r="X14" s="234"/>
      <c r="Y14" s="250"/>
      <c r="Z14" s="234"/>
      <c r="AA14" s="250"/>
      <c r="AB14" s="234"/>
      <c r="AC14" s="250"/>
      <c r="AD14" s="234"/>
      <c r="AE14" s="250"/>
      <c r="AF14" s="234"/>
      <c r="AG14" s="250"/>
      <c r="AH14" s="234"/>
      <c r="AI14" s="250"/>
      <c r="AJ14" s="234"/>
      <c r="AK14" s="250"/>
      <c r="AL14" s="234"/>
      <c r="AM14" s="250"/>
      <c r="AN14" s="234"/>
      <c r="AO14" s="250"/>
    </row>
    <row r="15" spans="1:43">
      <c r="A15" s="345" t="s">
        <v>130</v>
      </c>
      <c r="B15" s="346" t="s">
        <v>529</v>
      </c>
      <c r="C15" s="348" t="s">
        <v>438</v>
      </c>
      <c r="D15" s="277">
        <v>100724</v>
      </c>
      <c r="E15" s="277">
        <v>4</v>
      </c>
      <c r="F15" s="234">
        <v>8720</v>
      </c>
      <c r="G15" s="250">
        <v>8720</v>
      </c>
      <c r="H15" s="234">
        <v>15656</v>
      </c>
      <c r="I15" s="250">
        <v>15656</v>
      </c>
      <c r="J15" s="234">
        <v>10016</v>
      </c>
      <c r="K15" s="250">
        <v>10016</v>
      </c>
      <c r="L15" s="234">
        <v>18248</v>
      </c>
      <c r="M15" s="250">
        <v>18248</v>
      </c>
      <c r="N15" s="234"/>
      <c r="O15" s="250"/>
      <c r="P15" s="234"/>
      <c r="Q15" s="250"/>
      <c r="R15" s="234"/>
      <c r="S15" s="250"/>
      <c r="T15" s="234"/>
      <c r="U15" s="250"/>
      <c r="V15" s="234"/>
      <c r="W15" s="250"/>
      <c r="X15" s="234"/>
      <c r="Y15" s="250"/>
      <c r="Z15" s="234"/>
      <c r="AA15" s="250"/>
      <c r="AB15" s="234"/>
      <c r="AC15" s="250"/>
      <c r="AD15" s="234"/>
      <c r="AE15" s="250"/>
      <c r="AF15" s="234"/>
      <c r="AG15" s="250"/>
      <c r="AH15" s="234"/>
      <c r="AI15" s="250"/>
      <c r="AJ15" s="234"/>
      <c r="AK15" s="250"/>
      <c r="AL15" s="234"/>
      <c r="AM15" s="250"/>
      <c r="AN15" s="234"/>
      <c r="AO15" s="250"/>
    </row>
    <row r="16" spans="1:43">
      <c r="A16" s="345" t="s">
        <v>130</v>
      </c>
      <c r="B16" s="346" t="s">
        <v>530</v>
      </c>
      <c r="C16" s="347"/>
      <c r="D16" s="277">
        <v>100830</v>
      </c>
      <c r="E16" s="277">
        <v>4</v>
      </c>
      <c r="F16" s="234">
        <v>9080</v>
      </c>
      <c r="G16" s="250">
        <v>9350</v>
      </c>
      <c r="H16" s="234">
        <v>19640</v>
      </c>
      <c r="I16" s="250">
        <v>20210</v>
      </c>
      <c r="J16" s="234">
        <v>9002</v>
      </c>
      <c r="K16" s="250">
        <v>9218</v>
      </c>
      <c r="L16" s="234">
        <v>19442</v>
      </c>
      <c r="M16" s="250">
        <v>19970</v>
      </c>
      <c r="N16" s="234"/>
      <c r="O16" s="250"/>
      <c r="P16" s="234"/>
      <c r="Q16" s="250"/>
      <c r="R16" s="234"/>
      <c r="S16" s="250"/>
      <c r="T16" s="234"/>
      <c r="U16" s="250"/>
      <c r="V16" s="234"/>
      <c r="W16" s="250"/>
      <c r="X16" s="234"/>
      <c r="Y16" s="250"/>
      <c r="Z16" s="234"/>
      <c r="AA16" s="250"/>
      <c r="AB16" s="234"/>
      <c r="AC16" s="250"/>
      <c r="AD16" s="234"/>
      <c r="AE16" s="250"/>
      <c r="AF16" s="234"/>
      <c r="AG16" s="250"/>
      <c r="AH16" s="234"/>
      <c r="AI16" s="250"/>
      <c r="AJ16" s="234"/>
      <c r="AK16" s="250"/>
      <c r="AL16" s="234"/>
      <c r="AM16" s="250"/>
      <c r="AN16" s="234"/>
      <c r="AO16" s="250"/>
    </row>
    <row r="17" spans="1:41">
      <c r="A17" s="345" t="s">
        <v>130</v>
      </c>
      <c r="B17" s="346" t="s">
        <v>531</v>
      </c>
      <c r="C17" s="271" t="s">
        <v>562</v>
      </c>
      <c r="D17" s="277">
        <v>101879</v>
      </c>
      <c r="E17" s="277">
        <v>4</v>
      </c>
      <c r="F17" s="234">
        <v>9073</v>
      </c>
      <c r="G17" s="250">
        <v>9513</v>
      </c>
      <c r="H17" s="234">
        <v>16393</v>
      </c>
      <c r="I17" s="250">
        <v>18149</v>
      </c>
      <c r="J17" s="234">
        <v>8179</v>
      </c>
      <c r="K17" s="250">
        <v>8594</v>
      </c>
      <c r="L17" s="234">
        <v>15067</v>
      </c>
      <c r="M17" s="250">
        <v>15770</v>
      </c>
      <c r="N17" s="234"/>
      <c r="O17" s="250"/>
      <c r="P17" s="234"/>
      <c r="Q17" s="250"/>
      <c r="R17" s="234"/>
      <c r="S17" s="250"/>
      <c r="T17" s="234"/>
      <c r="U17" s="250"/>
      <c r="V17" s="234"/>
      <c r="W17" s="250"/>
      <c r="X17" s="234"/>
      <c r="Y17" s="250"/>
      <c r="Z17" s="234"/>
      <c r="AA17" s="250"/>
      <c r="AB17" s="234"/>
      <c r="AC17" s="250"/>
      <c r="AD17" s="234"/>
      <c r="AE17" s="250"/>
      <c r="AF17" s="234"/>
      <c r="AG17" s="250"/>
      <c r="AH17" s="234"/>
      <c r="AI17" s="250"/>
      <c r="AJ17" s="234"/>
      <c r="AK17" s="250"/>
      <c r="AL17" s="234"/>
      <c r="AM17" s="250"/>
      <c r="AN17" s="234"/>
      <c r="AO17" s="250"/>
    </row>
    <row r="18" spans="1:41">
      <c r="A18" s="345" t="s">
        <v>130</v>
      </c>
      <c r="B18" s="346" t="s">
        <v>532</v>
      </c>
      <c r="C18" s="347"/>
      <c r="D18" s="277">
        <v>101709</v>
      </c>
      <c r="E18" s="277">
        <v>5</v>
      </c>
      <c r="F18" s="234">
        <v>10660</v>
      </c>
      <c r="G18" s="250">
        <v>11410</v>
      </c>
      <c r="H18" s="234">
        <v>21220</v>
      </c>
      <c r="I18" s="250">
        <v>22780</v>
      </c>
      <c r="J18" s="234">
        <v>9352</v>
      </c>
      <c r="K18" s="250">
        <v>10024</v>
      </c>
      <c r="L18" s="234">
        <v>18568</v>
      </c>
      <c r="M18" s="250">
        <v>19912</v>
      </c>
      <c r="N18" s="234"/>
      <c r="O18" s="250"/>
      <c r="P18" s="234"/>
      <c r="Q18" s="250"/>
      <c r="R18" s="234"/>
      <c r="S18" s="250"/>
      <c r="T18" s="234"/>
      <c r="U18" s="250"/>
      <c r="V18" s="234"/>
      <c r="W18" s="250"/>
      <c r="X18" s="234"/>
      <c r="Y18" s="250"/>
      <c r="Z18" s="234"/>
      <c r="AA18" s="250"/>
      <c r="AB18" s="234"/>
      <c r="AC18" s="250"/>
      <c r="AD18" s="234"/>
      <c r="AE18" s="250"/>
      <c r="AF18" s="234"/>
      <c r="AG18" s="250"/>
      <c r="AH18" s="234"/>
      <c r="AI18" s="250"/>
      <c r="AJ18" s="234"/>
      <c r="AK18" s="250"/>
      <c r="AL18" s="234"/>
      <c r="AM18" s="250"/>
      <c r="AN18" s="234"/>
      <c r="AO18" s="250"/>
    </row>
    <row r="19" spans="1:41">
      <c r="A19" s="345" t="s">
        <v>130</v>
      </c>
      <c r="B19" s="346" t="s">
        <v>533</v>
      </c>
      <c r="C19" s="347"/>
      <c r="D19" s="277">
        <v>101587</v>
      </c>
      <c r="E19" s="277">
        <v>5</v>
      </c>
      <c r="F19" s="234">
        <v>8018</v>
      </c>
      <c r="G19" s="250">
        <v>8734</v>
      </c>
      <c r="H19" s="234">
        <v>14886</v>
      </c>
      <c r="I19" s="250">
        <v>15878</v>
      </c>
      <c r="J19" s="234">
        <v>8156</v>
      </c>
      <c r="K19" s="250">
        <v>8732</v>
      </c>
      <c r="L19" s="234">
        <v>16172</v>
      </c>
      <c r="M19" s="250">
        <v>17084</v>
      </c>
      <c r="N19" s="234"/>
      <c r="O19" s="250"/>
      <c r="P19" s="234"/>
      <c r="Q19" s="250"/>
      <c r="R19" s="234"/>
      <c r="S19" s="250"/>
      <c r="T19" s="234"/>
      <c r="U19" s="250"/>
      <c r="V19" s="234"/>
      <c r="W19" s="250"/>
      <c r="X19" s="234"/>
      <c r="Y19" s="250"/>
      <c r="Z19" s="234"/>
      <c r="AA19" s="250"/>
      <c r="AB19" s="234"/>
      <c r="AC19" s="250"/>
      <c r="AD19" s="234"/>
      <c r="AE19" s="250"/>
      <c r="AF19" s="234"/>
      <c r="AG19" s="250"/>
      <c r="AH19" s="234"/>
      <c r="AI19" s="250"/>
      <c r="AJ19" s="234"/>
      <c r="AK19" s="250"/>
      <c r="AL19" s="234"/>
      <c r="AM19" s="250"/>
      <c r="AN19" s="234"/>
      <c r="AO19" s="250"/>
    </row>
    <row r="20" spans="1:41">
      <c r="A20" s="345" t="s">
        <v>130</v>
      </c>
      <c r="B20" s="349" t="s">
        <v>534</v>
      </c>
      <c r="C20" s="350"/>
      <c r="D20" s="351">
        <v>100812</v>
      </c>
      <c r="E20" s="277">
        <v>6</v>
      </c>
      <c r="F20" s="234">
        <v>6120</v>
      </c>
      <c r="G20" s="250">
        <v>6270</v>
      </c>
      <c r="H20" s="234">
        <v>11490</v>
      </c>
      <c r="I20" s="250">
        <v>11790</v>
      </c>
      <c r="J20" s="234" t="s">
        <v>462</v>
      </c>
      <c r="K20" s="250" t="s">
        <v>462</v>
      </c>
      <c r="L20" s="234" t="s">
        <v>462</v>
      </c>
      <c r="M20" s="250" t="s">
        <v>462</v>
      </c>
      <c r="N20" s="234"/>
      <c r="O20" s="250"/>
      <c r="P20" s="234"/>
      <c r="Q20" s="250"/>
      <c r="R20" s="234"/>
      <c r="S20" s="250"/>
      <c r="T20" s="234"/>
      <c r="U20" s="250"/>
      <c r="V20" s="234"/>
      <c r="W20" s="250"/>
      <c r="X20" s="234"/>
      <c r="Y20" s="250"/>
      <c r="Z20" s="234"/>
      <c r="AA20" s="250"/>
      <c r="AB20" s="234"/>
      <c r="AC20" s="250"/>
      <c r="AD20" s="234"/>
      <c r="AE20" s="250"/>
      <c r="AF20" s="234"/>
      <c r="AG20" s="250"/>
      <c r="AH20" s="234"/>
      <c r="AI20" s="250"/>
      <c r="AJ20" s="234"/>
      <c r="AK20" s="250"/>
      <c r="AL20" s="234"/>
      <c r="AM20" s="250"/>
      <c r="AN20" s="234"/>
      <c r="AO20" s="250"/>
    </row>
    <row r="21" spans="1:41">
      <c r="A21" s="345" t="s">
        <v>130</v>
      </c>
      <c r="B21" s="346" t="s">
        <v>535</v>
      </c>
      <c r="C21" s="279" t="s">
        <v>563</v>
      </c>
      <c r="D21" s="273">
        <v>101240</v>
      </c>
      <c r="E21" s="356">
        <v>9</v>
      </c>
      <c r="F21" s="234">
        <v>3960</v>
      </c>
      <c r="G21" s="250">
        <v>4020</v>
      </c>
      <c r="H21" s="234">
        <v>7350</v>
      </c>
      <c r="I21" s="250">
        <v>7470</v>
      </c>
      <c r="J21" s="234"/>
      <c r="K21" s="250"/>
      <c r="L21" s="234"/>
      <c r="M21" s="250"/>
      <c r="N21" s="234"/>
      <c r="O21" s="250"/>
      <c r="P21" s="234"/>
      <c r="Q21" s="250"/>
      <c r="R21" s="234"/>
      <c r="S21" s="250"/>
      <c r="T21" s="234"/>
      <c r="U21" s="250"/>
      <c r="V21" s="234"/>
      <c r="W21" s="250"/>
      <c r="X21" s="234"/>
      <c r="Y21" s="250"/>
      <c r="Z21" s="234"/>
      <c r="AA21" s="250"/>
      <c r="AB21" s="234"/>
      <c r="AC21" s="250"/>
      <c r="AD21" s="234"/>
      <c r="AE21" s="250"/>
      <c r="AF21" s="234"/>
      <c r="AG21" s="250"/>
      <c r="AH21" s="234"/>
      <c r="AI21" s="250"/>
      <c r="AJ21" s="234"/>
      <c r="AK21" s="250"/>
      <c r="AL21" s="234"/>
      <c r="AM21" s="250"/>
      <c r="AN21" s="234"/>
      <c r="AO21" s="250"/>
    </row>
    <row r="22" spans="1:41">
      <c r="A22" s="345" t="s">
        <v>130</v>
      </c>
      <c r="B22" s="352" t="s">
        <v>536</v>
      </c>
      <c r="C22" s="353"/>
      <c r="D22" s="273">
        <v>101505</v>
      </c>
      <c r="E22" s="273">
        <v>8</v>
      </c>
      <c r="F22" s="234">
        <v>4320</v>
      </c>
      <c r="G22" s="250">
        <v>4380</v>
      </c>
      <c r="H22" s="234">
        <v>7710</v>
      </c>
      <c r="I22" s="250">
        <v>7830</v>
      </c>
      <c r="J22" s="234"/>
      <c r="K22" s="250"/>
      <c r="L22" s="234"/>
      <c r="M22" s="250"/>
      <c r="N22" s="234"/>
      <c r="O22" s="250"/>
      <c r="P22" s="234"/>
      <c r="Q22" s="250"/>
      <c r="R22" s="234"/>
      <c r="S22" s="250"/>
      <c r="T22" s="234"/>
      <c r="U22" s="250"/>
      <c r="V22" s="234"/>
      <c r="W22" s="250"/>
      <c r="X22" s="234"/>
      <c r="Y22" s="250"/>
      <c r="Z22" s="234"/>
      <c r="AA22" s="250"/>
      <c r="AB22" s="234"/>
      <c r="AC22" s="250"/>
      <c r="AD22" s="234"/>
      <c r="AE22" s="250"/>
      <c r="AF22" s="234"/>
      <c r="AG22" s="250"/>
      <c r="AH22" s="234"/>
      <c r="AI22" s="250"/>
      <c r="AJ22" s="234"/>
      <c r="AK22" s="250"/>
      <c r="AL22" s="234"/>
      <c r="AM22" s="250"/>
      <c r="AN22" s="234"/>
      <c r="AO22" s="250"/>
    </row>
    <row r="23" spans="1:41">
      <c r="A23" s="345" t="s">
        <v>130</v>
      </c>
      <c r="B23" s="352" t="s">
        <v>537</v>
      </c>
      <c r="C23" s="353"/>
      <c r="D23" s="273">
        <v>101514</v>
      </c>
      <c r="E23" s="273">
        <v>8</v>
      </c>
      <c r="F23" s="234">
        <v>4260</v>
      </c>
      <c r="G23" s="250">
        <v>4320</v>
      </c>
      <c r="H23" s="234">
        <v>7650</v>
      </c>
      <c r="I23" s="250">
        <v>7770</v>
      </c>
      <c r="J23" s="234"/>
      <c r="K23" s="250"/>
      <c r="L23" s="234"/>
      <c r="M23" s="250"/>
      <c r="N23" s="234"/>
      <c r="O23" s="250"/>
      <c r="P23" s="234"/>
      <c r="Q23" s="250"/>
      <c r="R23" s="234"/>
      <c r="S23" s="250"/>
      <c r="T23" s="234"/>
      <c r="U23" s="250"/>
      <c r="V23" s="234"/>
      <c r="W23" s="250"/>
      <c r="X23" s="234"/>
      <c r="Y23" s="250"/>
      <c r="Z23" s="234"/>
      <c r="AA23" s="250"/>
      <c r="AB23" s="234"/>
      <c r="AC23" s="250"/>
      <c r="AD23" s="234"/>
      <c r="AE23" s="250"/>
      <c r="AF23" s="234"/>
      <c r="AG23" s="250"/>
      <c r="AH23" s="234"/>
      <c r="AI23" s="250"/>
      <c r="AJ23" s="234"/>
      <c r="AK23" s="250"/>
      <c r="AL23" s="234"/>
      <c r="AM23" s="250"/>
      <c r="AN23" s="234"/>
      <c r="AO23" s="250"/>
    </row>
    <row r="24" spans="1:41">
      <c r="A24" s="345" t="s">
        <v>130</v>
      </c>
      <c r="B24" s="352" t="s">
        <v>538</v>
      </c>
      <c r="C24" s="353"/>
      <c r="D24" s="273">
        <v>102429</v>
      </c>
      <c r="E24" s="273">
        <v>9</v>
      </c>
      <c r="F24" s="234">
        <v>4300</v>
      </c>
      <c r="G24" s="250">
        <v>4320</v>
      </c>
      <c r="H24" s="234">
        <v>7690</v>
      </c>
      <c r="I24" s="250">
        <v>7770</v>
      </c>
      <c r="J24" s="234"/>
      <c r="K24" s="250"/>
      <c r="L24" s="234"/>
      <c r="M24" s="250"/>
      <c r="N24" s="234"/>
      <c r="O24" s="250"/>
      <c r="P24" s="234"/>
      <c r="Q24" s="250"/>
      <c r="R24" s="234"/>
      <c r="S24" s="250"/>
      <c r="T24" s="234"/>
      <c r="U24" s="250"/>
      <c r="V24" s="234"/>
      <c r="W24" s="250"/>
      <c r="X24" s="234"/>
      <c r="Y24" s="250"/>
      <c r="Z24" s="234"/>
      <c r="AA24" s="250"/>
      <c r="AB24" s="234"/>
      <c r="AC24" s="250"/>
      <c r="AD24" s="234"/>
      <c r="AE24" s="250"/>
      <c r="AF24" s="234"/>
      <c r="AG24" s="250"/>
      <c r="AH24" s="234"/>
      <c r="AI24" s="250"/>
      <c r="AJ24" s="234"/>
      <c r="AK24" s="250"/>
      <c r="AL24" s="234"/>
      <c r="AM24" s="250"/>
      <c r="AN24" s="234"/>
      <c r="AO24" s="250"/>
    </row>
    <row r="25" spans="1:41">
      <c r="A25" s="345" t="s">
        <v>130</v>
      </c>
      <c r="B25" s="354" t="s">
        <v>539</v>
      </c>
      <c r="C25" s="355"/>
      <c r="D25" s="273">
        <v>102030</v>
      </c>
      <c r="E25" s="273">
        <v>9</v>
      </c>
      <c r="F25" s="234">
        <v>4260</v>
      </c>
      <c r="G25" s="250">
        <v>4320</v>
      </c>
      <c r="H25" s="234">
        <v>7650</v>
      </c>
      <c r="I25" s="250">
        <v>7770</v>
      </c>
      <c r="J25" s="234"/>
      <c r="K25" s="250"/>
      <c r="L25" s="234"/>
      <c r="M25" s="250"/>
      <c r="N25" s="234"/>
      <c r="O25" s="250"/>
      <c r="P25" s="234"/>
      <c r="Q25" s="250"/>
      <c r="R25" s="234"/>
      <c r="S25" s="250"/>
      <c r="T25" s="234"/>
      <c r="U25" s="250"/>
      <c r="V25" s="234"/>
      <c r="W25" s="250"/>
      <c r="X25" s="234"/>
      <c r="Y25" s="250"/>
      <c r="Z25" s="234"/>
      <c r="AA25" s="250"/>
      <c r="AB25" s="234"/>
      <c r="AC25" s="250"/>
      <c r="AD25" s="234"/>
      <c r="AE25" s="250"/>
      <c r="AF25" s="234"/>
      <c r="AG25" s="250"/>
      <c r="AH25" s="234"/>
      <c r="AI25" s="250"/>
      <c r="AJ25" s="234"/>
      <c r="AK25" s="250"/>
      <c r="AL25" s="234"/>
      <c r="AM25" s="250"/>
      <c r="AN25" s="234"/>
      <c r="AO25" s="250"/>
    </row>
    <row r="26" spans="1:41">
      <c r="A26" s="345" t="s">
        <v>130</v>
      </c>
      <c r="B26" s="346" t="s">
        <v>540</v>
      </c>
      <c r="C26" s="271" t="s">
        <v>444</v>
      </c>
      <c r="D26" s="273">
        <v>101143</v>
      </c>
      <c r="E26" s="277">
        <v>9</v>
      </c>
      <c r="F26" s="234">
        <v>4260</v>
      </c>
      <c r="G26" s="250">
        <v>4320</v>
      </c>
      <c r="H26" s="234">
        <v>7650</v>
      </c>
      <c r="I26" s="250">
        <v>7770</v>
      </c>
      <c r="J26" s="234"/>
      <c r="K26" s="250"/>
      <c r="L26" s="234"/>
      <c r="M26" s="250"/>
      <c r="N26" s="234"/>
      <c r="O26" s="250"/>
      <c r="P26" s="234"/>
      <c r="Q26" s="250"/>
      <c r="R26" s="234"/>
      <c r="S26" s="250"/>
      <c r="T26" s="234"/>
      <c r="U26" s="250"/>
      <c r="V26" s="234"/>
      <c r="W26" s="250"/>
      <c r="X26" s="234"/>
      <c r="Y26" s="250"/>
      <c r="Z26" s="234"/>
      <c r="AA26" s="250"/>
      <c r="AB26" s="234"/>
      <c r="AC26" s="250"/>
      <c r="AD26" s="234"/>
      <c r="AE26" s="250"/>
      <c r="AF26" s="234"/>
      <c r="AG26" s="250"/>
      <c r="AH26" s="234"/>
      <c r="AI26" s="250"/>
      <c r="AJ26" s="234"/>
      <c r="AK26" s="250"/>
      <c r="AL26" s="234"/>
      <c r="AM26" s="250"/>
      <c r="AN26" s="234"/>
      <c r="AO26" s="250"/>
    </row>
    <row r="27" spans="1:41">
      <c r="A27" s="345" t="s">
        <v>130</v>
      </c>
      <c r="B27" s="352" t="s">
        <v>541</v>
      </c>
      <c r="C27" s="353"/>
      <c r="D27" s="273">
        <v>101286</v>
      </c>
      <c r="E27" s="273">
        <v>9</v>
      </c>
      <c r="F27" s="234">
        <v>4200</v>
      </c>
      <c r="G27" s="250">
        <v>4260</v>
      </c>
      <c r="H27" s="234">
        <v>7590</v>
      </c>
      <c r="I27" s="250">
        <v>7710</v>
      </c>
      <c r="J27" s="234"/>
      <c r="K27" s="250"/>
      <c r="L27" s="234"/>
      <c r="M27" s="250"/>
      <c r="N27" s="234"/>
      <c r="O27" s="250"/>
      <c r="P27" s="234"/>
      <c r="Q27" s="250"/>
      <c r="R27" s="234"/>
      <c r="S27" s="250"/>
      <c r="T27" s="234"/>
      <c r="U27" s="250"/>
      <c r="V27" s="234"/>
      <c r="W27" s="250"/>
      <c r="X27" s="234"/>
      <c r="Y27" s="250"/>
      <c r="Z27" s="234"/>
      <c r="AA27" s="250"/>
      <c r="AB27" s="234"/>
      <c r="AC27" s="250"/>
      <c r="AD27" s="234"/>
      <c r="AE27" s="250"/>
      <c r="AF27" s="234"/>
      <c r="AG27" s="250"/>
      <c r="AH27" s="234"/>
      <c r="AI27" s="250"/>
      <c r="AJ27" s="234"/>
      <c r="AK27" s="250"/>
      <c r="AL27" s="234"/>
      <c r="AM27" s="250"/>
      <c r="AN27" s="234"/>
      <c r="AO27" s="250"/>
    </row>
    <row r="28" spans="1:41">
      <c r="A28" s="345" t="s">
        <v>130</v>
      </c>
      <c r="B28" s="352" t="s">
        <v>542</v>
      </c>
      <c r="C28" s="353"/>
      <c r="D28" s="273">
        <v>101161</v>
      </c>
      <c r="E28" s="273">
        <v>9</v>
      </c>
      <c r="F28" s="234">
        <v>4260</v>
      </c>
      <c r="G28" s="250">
        <v>4320</v>
      </c>
      <c r="H28" s="234">
        <v>7650</v>
      </c>
      <c r="I28" s="250">
        <v>7650</v>
      </c>
      <c r="J28" s="234"/>
      <c r="K28" s="250"/>
      <c r="L28" s="234"/>
      <c r="M28" s="250"/>
      <c r="N28" s="234"/>
      <c r="O28" s="250"/>
      <c r="P28" s="234"/>
      <c r="Q28" s="250"/>
      <c r="R28" s="234"/>
      <c r="S28" s="250"/>
      <c r="T28" s="234"/>
      <c r="U28" s="250"/>
      <c r="V28" s="234"/>
      <c r="W28" s="250"/>
      <c r="X28" s="234"/>
      <c r="Y28" s="250"/>
      <c r="Z28" s="234"/>
      <c r="AA28" s="250"/>
      <c r="AB28" s="234"/>
      <c r="AC28" s="250"/>
      <c r="AD28" s="234"/>
      <c r="AE28" s="250"/>
      <c r="AF28" s="234"/>
      <c r="AG28" s="250"/>
      <c r="AH28" s="234"/>
      <c r="AI28" s="250"/>
      <c r="AJ28" s="234"/>
      <c r="AK28" s="250"/>
      <c r="AL28" s="234"/>
      <c r="AM28" s="250"/>
      <c r="AN28" s="234"/>
      <c r="AO28" s="250"/>
    </row>
    <row r="29" spans="1:41">
      <c r="A29" s="345" t="s">
        <v>130</v>
      </c>
      <c r="B29" s="352" t="s">
        <v>543</v>
      </c>
      <c r="C29" s="353"/>
      <c r="D29" s="273">
        <v>101569</v>
      </c>
      <c r="E29" s="273">
        <v>9</v>
      </c>
      <c r="F29" s="234">
        <v>4290</v>
      </c>
      <c r="G29" s="250">
        <v>4340</v>
      </c>
      <c r="H29" s="234">
        <v>7700</v>
      </c>
      <c r="I29" s="250">
        <v>7820</v>
      </c>
      <c r="J29" s="234"/>
      <c r="K29" s="250"/>
      <c r="L29" s="234"/>
      <c r="M29" s="250"/>
      <c r="N29" s="234"/>
      <c r="O29" s="250"/>
      <c r="P29" s="234"/>
      <c r="Q29" s="250"/>
      <c r="R29" s="234"/>
      <c r="S29" s="250"/>
      <c r="T29" s="234"/>
      <c r="U29" s="250"/>
      <c r="V29" s="234"/>
      <c r="W29" s="250"/>
      <c r="X29" s="234"/>
      <c r="Y29" s="250"/>
      <c r="Z29" s="234"/>
      <c r="AA29" s="250"/>
      <c r="AB29" s="234"/>
      <c r="AC29" s="250"/>
      <c r="AD29" s="234"/>
      <c r="AE29" s="250"/>
      <c r="AF29" s="234"/>
      <c r="AG29" s="250"/>
      <c r="AH29" s="234"/>
      <c r="AI29" s="250"/>
      <c r="AJ29" s="234"/>
      <c r="AK29" s="250"/>
      <c r="AL29" s="234"/>
      <c r="AM29" s="250"/>
      <c r="AN29" s="234"/>
      <c r="AO29" s="250"/>
    </row>
    <row r="30" spans="1:41">
      <c r="A30" s="345" t="s">
        <v>130</v>
      </c>
      <c r="B30" s="354" t="s">
        <v>544</v>
      </c>
      <c r="C30" s="355" t="s">
        <v>564</v>
      </c>
      <c r="D30" s="277">
        <v>101897</v>
      </c>
      <c r="E30" s="277">
        <v>9</v>
      </c>
      <c r="F30" s="234">
        <v>4260</v>
      </c>
      <c r="G30" s="250">
        <v>4320</v>
      </c>
      <c r="H30" s="234">
        <v>7650</v>
      </c>
      <c r="I30" s="250">
        <v>7770</v>
      </c>
      <c r="J30" s="234"/>
      <c r="K30" s="250"/>
      <c r="L30" s="234"/>
      <c r="M30" s="250"/>
      <c r="N30" s="234"/>
      <c r="O30" s="250"/>
      <c r="P30" s="234"/>
      <c r="Q30" s="250"/>
      <c r="R30" s="234"/>
      <c r="S30" s="250"/>
      <c r="T30" s="234"/>
      <c r="U30" s="250"/>
      <c r="V30" s="234"/>
      <c r="W30" s="250"/>
      <c r="X30" s="234"/>
      <c r="Y30" s="250"/>
      <c r="Z30" s="234"/>
      <c r="AA30" s="250"/>
      <c r="AB30" s="234"/>
      <c r="AC30" s="250"/>
      <c r="AD30" s="234"/>
      <c r="AE30" s="250"/>
      <c r="AF30" s="234"/>
      <c r="AG30" s="250"/>
      <c r="AH30" s="234"/>
      <c r="AI30" s="250"/>
      <c r="AJ30" s="234"/>
      <c r="AK30" s="250"/>
      <c r="AL30" s="234"/>
      <c r="AM30" s="250"/>
      <c r="AN30" s="234"/>
      <c r="AO30" s="250"/>
    </row>
    <row r="31" spans="1:41">
      <c r="A31" s="345" t="s">
        <v>130</v>
      </c>
      <c r="B31" s="352" t="s">
        <v>545</v>
      </c>
      <c r="C31" s="353"/>
      <c r="D31" s="273">
        <v>101736</v>
      </c>
      <c r="E31" s="273">
        <v>9</v>
      </c>
      <c r="F31" s="234">
        <v>4231</v>
      </c>
      <c r="G31" s="250">
        <v>4300</v>
      </c>
      <c r="H31" s="234">
        <v>7621</v>
      </c>
      <c r="I31" s="250">
        <v>7750</v>
      </c>
      <c r="J31" s="234"/>
      <c r="K31" s="250"/>
      <c r="L31" s="234"/>
      <c r="M31" s="250"/>
      <c r="N31" s="234"/>
      <c r="O31" s="250"/>
      <c r="P31" s="234"/>
      <c r="Q31" s="250"/>
      <c r="R31" s="234"/>
      <c r="S31" s="250"/>
      <c r="T31" s="234"/>
      <c r="U31" s="250"/>
      <c r="V31" s="234"/>
      <c r="W31" s="250"/>
      <c r="X31" s="234"/>
      <c r="Y31" s="250"/>
      <c r="Z31" s="234"/>
      <c r="AA31" s="250"/>
      <c r="AB31" s="234"/>
      <c r="AC31" s="250"/>
      <c r="AD31" s="234"/>
      <c r="AE31" s="250"/>
      <c r="AF31" s="234"/>
      <c r="AG31" s="250"/>
      <c r="AH31" s="234"/>
      <c r="AI31" s="250"/>
      <c r="AJ31" s="234"/>
      <c r="AK31" s="250"/>
      <c r="AL31" s="234"/>
      <c r="AM31" s="250"/>
      <c r="AN31" s="234"/>
      <c r="AO31" s="250"/>
    </row>
    <row r="32" spans="1:41">
      <c r="A32" s="345" t="s">
        <v>130</v>
      </c>
      <c r="B32" s="346" t="s">
        <v>546</v>
      </c>
      <c r="C32" s="348"/>
      <c r="D32" s="273">
        <v>102067</v>
      </c>
      <c r="E32" s="273">
        <v>9</v>
      </c>
      <c r="F32" s="234">
        <v>3960</v>
      </c>
      <c r="G32" s="250">
        <v>4058</v>
      </c>
      <c r="H32" s="234">
        <v>7350</v>
      </c>
      <c r="I32" s="250">
        <v>7508</v>
      </c>
      <c r="J32" s="234"/>
      <c r="K32" s="250"/>
      <c r="L32" s="234"/>
      <c r="M32" s="250"/>
      <c r="N32" s="234"/>
      <c r="O32" s="250"/>
      <c r="P32" s="234"/>
      <c r="Q32" s="250"/>
      <c r="R32" s="234"/>
      <c r="S32" s="250"/>
      <c r="T32" s="234"/>
      <c r="U32" s="250"/>
      <c r="V32" s="234"/>
      <c r="W32" s="250"/>
      <c r="X32" s="234"/>
      <c r="Y32" s="250"/>
      <c r="Z32" s="234"/>
      <c r="AA32" s="250"/>
      <c r="AB32" s="234"/>
      <c r="AC32" s="250"/>
      <c r="AD32" s="234"/>
      <c r="AE32" s="250"/>
      <c r="AF32" s="234"/>
      <c r="AG32" s="250"/>
      <c r="AH32" s="234"/>
      <c r="AI32" s="250"/>
      <c r="AJ32" s="234"/>
      <c r="AK32" s="250"/>
      <c r="AL32" s="234"/>
      <c r="AM32" s="250"/>
      <c r="AN32" s="234"/>
      <c r="AO32" s="250"/>
    </row>
    <row r="33" spans="1:41">
      <c r="A33" s="345" t="s">
        <v>130</v>
      </c>
      <c r="B33" s="352" t="s">
        <v>547</v>
      </c>
      <c r="C33" s="353"/>
      <c r="D33" s="273">
        <v>251260</v>
      </c>
      <c r="E33" s="273">
        <v>9</v>
      </c>
      <c r="F33" s="234">
        <v>3960</v>
      </c>
      <c r="G33" s="250">
        <v>4020</v>
      </c>
      <c r="H33" s="234">
        <v>7350</v>
      </c>
      <c r="I33" s="250">
        <v>7470</v>
      </c>
      <c r="J33" s="234"/>
      <c r="K33" s="250"/>
      <c r="L33" s="234"/>
      <c r="M33" s="250"/>
      <c r="N33" s="234"/>
      <c r="O33" s="250"/>
      <c r="P33" s="234"/>
      <c r="Q33" s="250"/>
      <c r="R33" s="234"/>
      <c r="S33" s="250"/>
      <c r="T33" s="234"/>
      <c r="U33" s="250"/>
      <c r="V33" s="234"/>
      <c r="W33" s="250"/>
      <c r="X33" s="234"/>
      <c r="Y33" s="250"/>
      <c r="Z33" s="234"/>
      <c r="AA33" s="250"/>
      <c r="AB33" s="234"/>
      <c r="AC33" s="250"/>
      <c r="AD33" s="234"/>
      <c r="AE33" s="250"/>
      <c r="AF33" s="234"/>
      <c r="AG33" s="250"/>
      <c r="AH33" s="234"/>
      <c r="AI33" s="250"/>
      <c r="AJ33" s="234"/>
      <c r="AK33" s="250"/>
      <c r="AL33" s="234"/>
      <c r="AM33" s="250"/>
      <c r="AN33" s="234"/>
      <c r="AO33" s="250"/>
    </row>
    <row r="34" spans="1:41">
      <c r="A34" s="345" t="s">
        <v>130</v>
      </c>
      <c r="B34" s="346" t="s">
        <v>548</v>
      </c>
      <c r="C34" s="279"/>
      <c r="D34" s="273">
        <v>101295</v>
      </c>
      <c r="E34" s="358">
        <v>9</v>
      </c>
      <c r="F34" s="234">
        <v>4260</v>
      </c>
      <c r="G34" s="250">
        <v>4320</v>
      </c>
      <c r="H34" s="234">
        <v>7650</v>
      </c>
      <c r="I34" s="250">
        <v>7770</v>
      </c>
      <c r="J34" s="234"/>
      <c r="K34" s="250"/>
      <c r="L34" s="234"/>
      <c r="M34" s="250"/>
      <c r="N34" s="234"/>
      <c r="O34" s="250"/>
      <c r="P34" s="234"/>
      <c r="Q34" s="250"/>
      <c r="R34" s="234"/>
      <c r="S34" s="250"/>
      <c r="T34" s="234"/>
      <c r="U34" s="250"/>
      <c r="V34" s="234"/>
      <c r="W34" s="250"/>
      <c r="X34" s="234"/>
      <c r="Y34" s="250"/>
      <c r="Z34" s="234"/>
      <c r="AA34" s="250"/>
      <c r="AB34" s="234"/>
      <c r="AC34" s="250"/>
      <c r="AD34" s="234"/>
      <c r="AE34" s="250"/>
      <c r="AF34" s="234"/>
      <c r="AG34" s="250"/>
      <c r="AH34" s="234"/>
      <c r="AI34" s="250"/>
      <c r="AJ34" s="234"/>
      <c r="AK34" s="250"/>
      <c r="AL34" s="234"/>
      <c r="AM34" s="250"/>
      <c r="AN34" s="234"/>
      <c r="AO34" s="250"/>
    </row>
    <row r="35" spans="1:41">
      <c r="A35" s="345" t="s">
        <v>130</v>
      </c>
      <c r="B35" s="346" t="s">
        <v>549</v>
      </c>
      <c r="C35" s="348"/>
      <c r="D35" s="273">
        <v>101949</v>
      </c>
      <c r="E35" s="273">
        <v>10</v>
      </c>
      <c r="F35" s="234">
        <v>4260</v>
      </c>
      <c r="G35" s="250">
        <v>4320</v>
      </c>
      <c r="H35" s="234">
        <v>7650</v>
      </c>
      <c r="I35" s="250">
        <v>7770</v>
      </c>
      <c r="J35" s="234"/>
      <c r="K35" s="250"/>
      <c r="L35" s="234"/>
      <c r="M35" s="250"/>
      <c r="N35" s="234"/>
      <c r="O35" s="250"/>
      <c r="P35" s="234"/>
      <c r="Q35" s="250"/>
      <c r="R35" s="234"/>
      <c r="S35" s="250"/>
      <c r="T35" s="234"/>
      <c r="U35" s="250"/>
      <c r="V35" s="234"/>
      <c r="W35" s="250"/>
      <c r="X35" s="234"/>
      <c r="Y35" s="250"/>
      <c r="Z35" s="234"/>
      <c r="AA35" s="250"/>
      <c r="AB35" s="234"/>
      <c r="AC35" s="250"/>
      <c r="AD35" s="234"/>
      <c r="AE35" s="250"/>
      <c r="AF35" s="234"/>
      <c r="AG35" s="250"/>
      <c r="AH35" s="234"/>
      <c r="AI35" s="250"/>
      <c r="AJ35" s="234"/>
      <c r="AK35" s="250"/>
      <c r="AL35" s="234"/>
      <c r="AM35" s="250"/>
      <c r="AN35" s="234"/>
      <c r="AO35" s="250"/>
    </row>
    <row r="36" spans="1:41">
      <c r="A36" s="345" t="s">
        <v>130</v>
      </c>
      <c r="B36" s="346" t="s">
        <v>550</v>
      </c>
      <c r="C36" s="279"/>
      <c r="D36" s="273">
        <v>100760</v>
      </c>
      <c r="E36" s="358">
        <v>10</v>
      </c>
      <c r="F36" s="234">
        <v>4260</v>
      </c>
      <c r="G36" s="250">
        <v>4320</v>
      </c>
      <c r="H36" s="234">
        <v>7590</v>
      </c>
      <c r="I36" s="250">
        <v>7770</v>
      </c>
      <c r="J36" s="234"/>
      <c r="K36" s="250"/>
      <c r="L36" s="234"/>
      <c r="M36" s="250"/>
      <c r="N36" s="234"/>
      <c r="O36" s="250"/>
      <c r="P36" s="234"/>
      <c r="Q36" s="250"/>
      <c r="R36" s="234"/>
      <c r="S36" s="250"/>
      <c r="T36" s="234"/>
      <c r="U36" s="250"/>
      <c r="V36" s="234"/>
      <c r="W36" s="250"/>
      <c r="X36" s="234"/>
      <c r="Y36" s="250"/>
      <c r="Z36" s="234"/>
      <c r="AA36" s="250"/>
      <c r="AB36" s="234"/>
      <c r="AC36" s="250"/>
      <c r="AD36" s="234"/>
      <c r="AE36" s="250"/>
      <c r="AF36" s="234"/>
      <c r="AG36" s="250"/>
      <c r="AH36" s="234"/>
      <c r="AI36" s="250"/>
      <c r="AJ36" s="234"/>
      <c r="AK36" s="250"/>
      <c r="AL36" s="234"/>
      <c r="AM36" s="250"/>
      <c r="AN36" s="234"/>
      <c r="AO36" s="250"/>
    </row>
    <row r="37" spans="1:41">
      <c r="A37" s="345" t="s">
        <v>130</v>
      </c>
      <c r="B37" s="346" t="s">
        <v>551</v>
      </c>
      <c r="C37" s="348"/>
      <c r="D37" s="273">
        <v>101028</v>
      </c>
      <c r="E37" s="273">
        <v>10</v>
      </c>
      <c r="F37" s="234">
        <v>4320</v>
      </c>
      <c r="G37" s="250">
        <v>4380</v>
      </c>
      <c r="H37" s="234">
        <v>7710</v>
      </c>
      <c r="I37" s="250">
        <v>7830</v>
      </c>
      <c r="J37" s="234"/>
      <c r="K37" s="250"/>
      <c r="L37" s="234"/>
      <c r="M37" s="250"/>
      <c r="N37" s="234"/>
      <c r="O37" s="250"/>
      <c r="P37" s="234"/>
      <c r="Q37" s="250"/>
      <c r="R37" s="234"/>
      <c r="S37" s="250"/>
      <c r="T37" s="234"/>
      <c r="U37" s="250"/>
      <c r="V37" s="234"/>
      <c r="W37" s="250"/>
      <c r="X37" s="234"/>
      <c r="Y37" s="250"/>
      <c r="Z37" s="234"/>
      <c r="AA37" s="250"/>
      <c r="AB37" s="234"/>
      <c r="AC37" s="250"/>
      <c r="AD37" s="234"/>
      <c r="AE37" s="250"/>
      <c r="AF37" s="234"/>
      <c r="AG37" s="250"/>
      <c r="AH37" s="234"/>
      <c r="AI37" s="250"/>
      <c r="AJ37" s="234"/>
      <c r="AK37" s="250"/>
      <c r="AL37" s="234"/>
      <c r="AM37" s="250"/>
      <c r="AN37" s="234"/>
      <c r="AO37" s="250"/>
    </row>
    <row r="38" spans="1:41">
      <c r="A38" s="345" t="s">
        <v>130</v>
      </c>
      <c r="B38" s="346" t="s">
        <v>552</v>
      </c>
      <c r="C38" s="348"/>
      <c r="D38" s="273">
        <v>101301</v>
      </c>
      <c r="E38" s="273">
        <v>10</v>
      </c>
      <c r="F38" s="234">
        <v>3960</v>
      </c>
      <c r="G38" s="250">
        <v>4020</v>
      </c>
      <c r="H38" s="234">
        <v>7920</v>
      </c>
      <c r="I38" s="250">
        <v>8040</v>
      </c>
      <c r="J38" s="234"/>
      <c r="K38" s="250"/>
      <c r="L38" s="234"/>
      <c r="M38" s="250"/>
      <c r="N38" s="234"/>
      <c r="O38" s="250"/>
      <c r="P38" s="234"/>
      <c r="Q38" s="250"/>
      <c r="R38" s="234"/>
      <c r="S38" s="250"/>
      <c r="T38" s="234"/>
      <c r="U38" s="250"/>
      <c r="V38" s="234"/>
      <c r="W38" s="250"/>
      <c r="X38" s="234"/>
      <c r="Y38" s="250"/>
      <c r="Z38" s="234"/>
      <c r="AA38" s="250"/>
      <c r="AB38" s="234"/>
      <c r="AC38" s="250"/>
      <c r="AD38" s="234"/>
      <c r="AE38" s="250"/>
      <c r="AF38" s="234"/>
      <c r="AG38" s="250"/>
      <c r="AH38" s="234"/>
      <c r="AI38" s="250"/>
      <c r="AJ38" s="234"/>
      <c r="AK38" s="250"/>
      <c r="AL38" s="234"/>
      <c r="AM38" s="250"/>
      <c r="AN38" s="234"/>
      <c r="AO38" s="250"/>
    </row>
    <row r="39" spans="1:41">
      <c r="A39" s="345" t="s">
        <v>130</v>
      </c>
      <c r="B39" s="346" t="s">
        <v>553</v>
      </c>
      <c r="C39" s="348"/>
      <c r="D39" s="273">
        <v>101499</v>
      </c>
      <c r="E39" s="273">
        <v>10</v>
      </c>
      <c r="F39" s="234">
        <v>3968</v>
      </c>
      <c r="G39" s="250">
        <v>4020</v>
      </c>
      <c r="H39" s="234">
        <v>7358</v>
      </c>
      <c r="I39" s="250">
        <v>7470</v>
      </c>
      <c r="J39" s="234"/>
      <c r="K39" s="250"/>
      <c r="L39" s="234"/>
      <c r="M39" s="250"/>
      <c r="N39" s="234"/>
      <c r="O39" s="250"/>
      <c r="P39" s="234"/>
      <c r="Q39" s="250"/>
      <c r="R39" s="234"/>
      <c r="S39" s="250"/>
      <c r="T39" s="234"/>
      <c r="U39" s="250"/>
      <c r="V39" s="234"/>
      <c r="W39" s="250"/>
      <c r="X39" s="234"/>
      <c r="Y39" s="250"/>
      <c r="Z39" s="234"/>
      <c r="AA39" s="250"/>
      <c r="AB39" s="234"/>
      <c r="AC39" s="250"/>
      <c r="AD39" s="234"/>
      <c r="AE39" s="250"/>
      <c r="AF39" s="234"/>
      <c r="AG39" s="250"/>
      <c r="AH39" s="234"/>
      <c r="AI39" s="250"/>
      <c r="AJ39" s="234"/>
      <c r="AK39" s="250"/>
      <c r="AL39" s="234"/>
      <c r="AM39" s="250"/>
      <c r="AN39" s="234"/>
      <c r="AO39" s="250"/>
    </row>
    <row r="40" spans="1:41">
      <c r="A40" s="345" t="s">
        <v>130</v>
      </c>
      <c r="B40" s="346" t="s">
        <v>554</v>
      </c>
      <c r="C40" s="348"/>
      <c r="D40" s="273">
        <v>101602</v>
      </c>
      <c r="E40" s="273">
        <v>10</v>
      </c>
      <c r="F40" s="234">
        <v>4230</v>
      </c>
      <c r="G40" s="250">
        <v>4320</v>
      </c>
      <c r="H40" s="234">
        <v>7620</v>
      </c>
      <c r="I40" s="250">
        <v>7770</v>
      </c>
      <c r="J40" s="234"/>
      <c r="K40" s="250"/>
      <c r="L40" s="234"/>
      <c r="M40" s="250"/>
      <c r="N40" s="234"/>
      <c r="O40" s="250"/>
      <c r="P40" s="234"/>
      <c r="Q40" s="250"/>
      <c r="R40" s="234"/>
      <c r="S40" s="250"/>
      <c r="T40" s="234"/>
      <c r="U40" s="250"/>
      <c r="V40" s="234"/>
      <c r="W40" s="250"/>
      <c r="X40" s="234"/>
      <c r="Y40" s="250"/>
      <c r="Z40" s="234"/>
      <c r="AA40" s="250"/>
      <c r="AB40" s="234"/>
      <c r="AC40" s="250"/>
      <c r="AD40" s="234"/>
      <c r="AE40" s="250"/>
      <c r="AF40" s="234"/>
      <c r="AG40" s="250"/>
      <c r="AH40" s="234"/>
      <c r="AI40" s="250"/>
      <c r="AJ40" s="234"/>
      <c r="AK40" s="250"/>
      <c r="AL40" s="234"/>
      <c r="AM40" s="250"/>
      <c r="AN40" s="234"/>
      <c r="AO40" s="250"/>
    </row>
    <row r="41" spans="1:41">
      <c r="A41" s="345" t="s">
        <v>130</v>
      </c>
      <c r="B41" s="346" t="s">
        <v>555</v>
      </c>
      <c r="C41" s="348" t="s">
        <v>565</v>
      </c>
      <c r="D41" s="273">
        <v>102076</v>
      </c>
      <c r="E41" s="273">
        <v>10</v>
      </c>
      <c r="F41" s="234">
        <v>4320</v>
      </c>
      <c r="G41" s="250">
        <v>4380</v>
      </c>
      <c r="H41" s="234">
        <v>7710</v>
      </c>
      <c r="I41" s="250">
        <v>7830</v>
      </c>
      <c r="J41" s="234"/>
      <c r="K41" s="250"/>
      <c r="L41" s="234"/>
      <c r="M41" s="250"/>
      <c r="N41" s="234"/>
      <c r="O41" s="250"/>
      <c r="P41" s="234"/>
      <c r="Q41" s="250"/>
      <c r="R41" s="234"/>
      <c r="S41" s="250"/>
      <c r="T41" s="234"/>
      <c r="U41" s="250"/>
      <c r="V41" s="234"/>
      <c r="W41" s="250"/>
      <c r="X41" s="234"/>
      <c r="Y41" s="250"/>
      <c r="Z41" s="234"/>
      <c r="AA41" s="250"/>
      <c r="AB41" s="234"/>
      <c r="AC41" s="250"/>
      <c r="AD41" s="234"/>
      <c r="AE41" s="250"/>
      <c r="AF41" s="234"/>
      <c r="AG41" s="250"/>
      <c r="AH41" s="234"/>
      <c r="AI41" s="250"/>
      <c r="AJ41" s="234"/>
      <c r="AK41" s="250"/>
      <c r="AL41" s="234"/>
      <c r="AM41" s="250"/>
      <c r="AN41" s="234"/>
      <c r="AO41" s="250"/>
    </row>
    <row r="42" spans="1:41">
      <c r="A42" s="345" t="s">
        <v>130</v>
      </c>
      <c r="B42" s="352" t="s">
        <v>556</v>
      </c>
      <c r="C42" s="353"/>
      <c r="D42" s="273">
        <v>102313</v>
      </c>
      <c r="E42" s="273">
        <v>12</v>
      </c>
      <c r="F42" s="234">
        <v>4170</v>
      </c>
      <c r="G42" s="250">
        <v>4230</v>
      </c>
      <c r="H42" s="234">
        <v>7560</v>
      </c>
      <c r="I42" s="250">
        <v>7680</v>
      </c>
      <c r="J42" s="234"/>
      <c r="K42" s="250"/>
      <c r="L42" s="234"/>
      <c r="M42" s="250"/>
      <c r="N42" s="234"/>
      <c r="O42" s="250"/>
      <c r="P42" s="234"/>
      <c r="Q42" s="250"/>
      <c r="R42" s="234"/>
      <c r="S42" s="250"/>
      <c r="T42" s="234"/>
      <c r="U42" s="250"/>
      <c r="V42" s="234"/>
      <c r="W42" s="250"/>
      <c r="X42" s="234"/>
      <c r="Y42" s="250"/>
      <c r="Z42" s="234"/>
      <c r="AA42" s="250"/>
      <c r="AB42" s="234"/>
      <c r="AC42" s="250"/>
      <c r="AD42" s="234"/>
      <c r="AE42" s="250"/>
      <c r="AF42" s="234"/>
      <c r="AG42" s="250"/>
      <c r="AH42" s="234"/>
      <c r="AI42" s="250"/>
      <c r="AJ42" s="234"/>
      <c r="AK42" s="250"/>
      <c r="AL42" s="234"/>
      <c r="AM42" s="250"/>
      <c r="AN42" s="234"/>
      <c r="AO42" s="250"/>
    </row>
    <row r="43" spans="1:41">
      <c r="A43" s="345" t="s">
        <v>130</v>
      </c>
      <c r="B43" s="346" t="s">
        <v>557</v>
      </c>
      <c r="C43" s="348"/>
      <c r="D43" s="273">
        <v>101462</v>
      </c>
      <c r="E43" s="273">
        <v>13</v>
      </c>
      <c r="F43" s="234">
        <v>4230</v>
      </c>
      <c r="G43" s="250">
        <v>4290</v>
      </c>
      <c r="H43" s="234">
        <v>7620</v>
      </c>
      <c r="I43" s="250">
        <v>8580</v>
      </c>
      <c r="J43" s="234"/>
      <c r="K43" s="250"/>
      <c r="L43" s="234"/>
      <c r="M43" s="250"/>
      <c r="N43" s="234"/>
      <c r="O43" s="250"/>
      <c r="P43" s="234"/>
      <c r="Q43" s="250"/>
      <c r="R43" s="234"/>
      <c r="S43" s="250"/>
      <c r="T43" s="234"/>
      <c r="U43" s="250"/>
      <c r="V43" s="234"/>
      <c r="W43" s="250"/>
      <c r="X43" s="234"/>
      <c r="Y43" s="250"/>
      <c r="Z43" s="234"/>
      <c r="AA43" s="250"/>
      <c r="AB43" s="234"/>
      <c r="AC43" s="250"/>
      <c r="AD43" s="234"/>
      <c r="AE43" s="250"/>
      <c r="AF43" s="234"/>
      <c r="AG43" s="250"/>
      <c r="AH43" s="234"/>
      <c r="AI43" s="250"/>
      <c r="AJ43" s="234"/>
      <c r="AK43" s="250"/>
      <c r="AL43" s="234"/>
      <c r="AM43" s="250"/>
      <c r="AN43" s="234"/>
      <c r="AO43" s="250"/>
    </row>
    <row r="44" spans="1:41">
      <c r="A44" s="345" t="s">
        <v>130</v>
      </c>
      <c r="B44" s="352" t="s">
        <v>558</v>
      </c>
      <c r="C44" s="353"/>
      <c r="D44" s="273">
        <v>101471</v>
      </c>
      <c r="E44" s="273">
        <v>13</v>
      </c>
      <c r="F44" s="234">
        <v>3960</v>
      </c>
      <c r="G44" s="250">
        <v>4020</v>
      </c>
      <c r="H44" s="234" t="s">
        <v>559</v>
      </c>
      <c r="I44" s="250" t="s">
        <v>559</v>
      </c>
      <c r="J44" s="234"/>
      <c r="K44" s="250"/>
      <c r="L44" s="234"/>
      <c r="M44" s="250"/>
      <c r="N44" s="234"/>
      <c r="O44" s="250"/>
      <c r="P44" s="234"/>
      <c r="Q44" s="250"/>
      <c r="R44" s="234"/>
      <c r="S44" s="250"/>
      <c r="T44" s="234"/>
      <c r="U44" s="250"/>
      <c r="V44" s="234"/>
      <c r="W44" s="250"/>
      <c r="X44" s="234"/>
      <c r="Y44" s="250"/>
      <c r="Z44" s="234"/>
      <c r="AA44" s="250"/>
      <c r="AB44" s="234"/>
      <c r="AC44" s="250"/>
      <c r="AD44" s="234"/>
      <c r="AE44" s="250"/>
      <c r="AF44" s="234"/>
      <c r="AG44" s="250"/>
      <c r="AH44" s="234"/>
      <c r="AI44" s="250"/>
      <c r="AJ44" s="234"/>
      <c r="AK44" s="250"/>
      <c r="AL44" s="234"/>
      <c r="AM44" s="250"/>
      <c r="AN44" s="234"/>
      <c r="AO44" s="250"/>
    </row>
    <row r="45" spans="1:41">
      <c r="A45" s="345" t="s">
        <v>130</v>
      </c>
      <c r="B45" s="352" t="s">
        <v>560</v>
      </c>
      <c r="C45" s="353"/>
      <c r="D45" s="273">
        <v>101994</v>
      </c>
      <c r="E45" s="273">
        <v>13</v>
      </c>
      <c r="F45" s="234">
        <v>4290</v>
      </c>
      <c r="G45" s="250">
        <v>4350</v>
      </c>
      <c r="H45" s="234">
        <v>7680</v>
      </c>
      <c r="I45" s="250">
        <v>7800</v>
      </c>
      <c r="J45" s="234"/>
      <c r="K45" s="250"/>
      <c r="L45" s="234"/>
      <c r="M45" s="250"/>
      <c r="N45" s="234"/>
      <c r="O45" s="250"/>
      <c r="P45" s="234"/>
      <c r="Q45" s="250"/>
      <c r="R45" s="234"/>
      <c r="S45" s="250"/>
      <c r="T45" s="234"/>
      <c r="U45" s="250"/>
      <c r="V45" s="234"/>
      <c r="W45" s="250"/>
      <c r="X45" s="234"/>
      <c r="Y45" s="250"/>
      <c r="Z45" s="234"/>
      <c r="AA45" s="250"/>
      <c r="AB45" s="234"/>
      <c r="AC45" s="250"/>
      <c r="AD45" s="234"/>
      <c r="AE45" s="250"/>
      <c r="AF45" s="234"/>
      <c r="AG45" s="250"/>
      <c r="AH45" s="234"/>
      <c r="AI45" s="250"/>
      <c r="AJ45" s="234"/>
      <c r="AK45" s="250"/>
      <c r="AL45" s="234"/>
      <c r="AM45" s="250"/>
      <c r="AN45" s="234"/>
      <c r="AO45" s="250"/>
    </row>
    <row r="46" spans="1:41">
      <c r="A46" s="345" t="s">
        <v>130</v>
      </c>
      <c r="B46" s="346" t="s">
        <v>561</v>
      </c>
      <c r="C46" s="348"/>
      <c r="D46" s="277">
        <v>101648</v>
      </c>
      <c r="E46" s="277">
        <v>15</v>
      </c>
      <c r="F46" s="234">
        <v>8550</v>
      </c>
      <c r="G46" s="250">
        <v>8550</v>
      </c>
      <c r="H46" s="234">
        <v>14550</v>
      </c>
      <c r="I46" s="250">
        <v>14550</v>
      </c>
      <c r="J46" s="234"/>
      <c r="K46" s="250"/>
      <c r="L46" s="234"/>
      <c r="M46" s="250"/>
      <c r="N46" s="234"/>
      <c r="O46" s="250"/>
      <c r="P46" s="234"/>
      <c r="Q46" s="250"/>
      <c r="R46" s="234"/>
      <c r="S46" s="250"/>
      <c r="T46" s="234"/>
      <c r="U46" s="250"/>
      <c r="V46" s="234"/>
      <c r="W46" s="250"/>
      <c r="X46" s="234"/>
      <c r="Y46" s="250"/>
      <c r="Z46" s="234"/>
      <c r="AA46" s="250"/>
      <c r="AB46" s="234"/>
      <c r="AC46" s="250"/>
      <c r="AD46" s="234"/>
      <c r="AE46" s="250"/>
      <c r="AF46" s="234"/>
      <c r="AG46" s="250"/>
      <c r="AH46" s="234"/>
      <c r="AI46" s="250"/>
      <c r="AJ46" s="234"/>
      <c r="AK46" s="250"/>
      <c r="AL46" s="234"/>
      <c r="AM46" s="250"/>
      <c r="AN46" s="234"/>
      <c r="AO46" s="250"/>
    </row>
    <row r="47" spans="1:41">
      <c r="A47" s="474" t="s">
        <v>133</v>
      </c>
      <c r="B47" s="562" t="s">
        <v>1077</v>
      </c>
      <c r="C47" s="563"/>
      <c r="D47" s="427">
        <v>106397</v>
      </c>
      <c r="E47" s="427">
        <v>1</v>
      </c>
      <c r="F47" s="234">
        <v>8208.2999999999993</v>
      </c>
      <c r="G47" s="250">
        <v>8521</v>
      </c>
      <c r="H47" s="234">
        <v>20298.599999999999</v>
      </c>
      <c r="I47" s="250">
        <v>21825</v>
      </c>
      <c r="J47" s="234">
        <v>10428.240000000002</v>
      </c>
      <c r="K47" s="250">
        <v>10794</v>
      </c>
      <c r="L47" s="234">
        <v>23155.919999999998</v>
      </c>
      <c r="M47" s="250">
        <v>24896</v>
      </c>
      <c r="N47" s="234">
        <v>11606.16</v>
      </c>
      <c r="O47" s="250">
        <v>12180</v>
      </c>
      <c r="P47" s="234">
        <v>24022.32</v>
      </c>
      <c r="Q47" s="250">
        <v>25154</v>
      </c>
      <c r="R47" s="234"/>
      <c r="S47" s="250"/>
      <c r="T47" s="234"/>
      <c r="U47" s="250"/>
      <c r="V47" s="234"/>
      <c r="W47" s="250"/>
      <c r="X47" s="234"/>
      <c r="Y47" s="250"/>
      <c r="Z47" s="234"/>
      <c r="AA47" s="250"/>
      <c r="AB47" s="234"/>
      <c r="AC47" s="250"/>
      <c r="AD47" s="234"/>
      <c r="AE47" s="250"/>
      <c r="AF47" s="234"/>
      <c r="AG47" s="250"/>
      <c r="AH47" s="234"/>
      <c r="AI47" s="250"/>
      <c r="AJ47" s="234"/>
      <c r="AK47" s="250"/>
      <c r="AL47" s="234"/>
      <c r="AM47" s="250"/>
      <c r="AN47" s="234"/>
      <c r="AO47" s="250"/>
    </row>
    <row r="48" spans="1:41">
      <c r="A48" s="474" t="s">
        <v>133</v>
      </c>
      <c r="B48" s="562" t="s">
        <v>1078</v>
      </c>
      <c r="C48" s="564"/>
      <c r="D48" s="427">
        <v>106245</v>
      </c>
      <c r="E48" s="480">
        <v>2</v>
      </c>
      <c r="F48" s="321">
        <v>8045</v>
      </c>
      <c r="G48" s="250">
        <v>8165</v>
      </c>
      <c r="H48" s="321">
        <v>19115</v>
      </c>
      <c r="I48" s="250">
        <v>19235</v>
      </c>
      <c r="J48" s="321">
        <v>8702</v>
      </c>
      <c r="K48" s="250">
        <v>8798</v>
      </c>
      <c r="L48" s="321">
        <v>18062</v>
      </c>
      <c r="M48" s="250">
        <v>18158</v>
      </c>
      <c r="N48" s="234">
        <v>11444.9</v>
      </c>
      <c r="O48" s="250">
        <v>11813</v>
      </c>
      <c r="P48" s="234">
        <v>22921.700000000004</v>
      </c>
      <c r="Q48" s="250">
        <v>23635</v>
      </c>
      <c r="R48" s="234"/>
      <c r="S48" s="250"/>
      <c r="T48" s="234"/>
      <c r="U48" s="250"/>
      <c r="V48" s="234"/>
      <c r="W48" s="250"/>
      <c r="X48" s="234"/>
      <c r="Y48" s="250"/>
      <c r="Z48" s="234"/>
      <c r="AA48" s="250"/>
      <c r="AB48" s="234"/>
      <c r="AC48" s="250"/>
      <c r="AD48" s="234"/>
      <c r="AE48" s="250"/>
      <c r="AF48" s="234"/>
      <c r="AG48" s="250"/>
      <c r="AH48" s="234"/>
      <c r="AI48" s="250"/>
      <c r="AJ48" s="234"/>
      <c r="AK48" s="250"/>
      <c r="AL48" s="234"/>
      <c r="AM48" s="250"/>
      <c r="AN48" s="234"/>
      <c r="AO48" s="250"/>
    </row>
    <row r="49" spans="1:41">
      <c r="A49" s="474" t="s">
        <v>133</v>
      </c>
      <c r="B49" s="562" t="s">
        <v>1079</v>
      </c>
      <c r="C49" s="563"/>
      <c r="D49" s="427">
        <v>106458</v>
      </c>
      <c r="E49" s="427">
        <v>3</v>
      </c>
      <c r="F49" s="234">
        <v>7720</v>
      </c>
      <c r="G49" s="250">
        <v>8050</v>
      </c>
      <c r="H49" s="234">
        <v>13480</v>
      </c>
      <c r="I49" s="250">
        <v>14050</v>
      </c>
      <c r="J49" s="234">
        <v>7438</v>
      </c>
      <c r="K49" s="250">
        <v>7750</v>
      </c>
      <c r="L49" s="234">
        <v>13294</v>
      </c>
      <c r="M49" s="250">
        <v>13846</v>
      </c>
      <c r="N49" s="234"/>
      <c r="O49" s="250"/>
      <c r="P49" s="234"/>
      <c r="Q49" s="250"/>
      <c r="R49" s="234"/>
      <c r="S49" s="250"/>
      <c r="T49" s="234"/>
      <c r="U49" s="250"/>
      <c r="V49" s="234"/>
      <c r="W49" s="250"/>
      <c r="X49" s="234"/>
      <c r="Y49" s="250"/>
      <c r="Z49" s="234"/>
      <c r="AA49" s="250"/>
      <c r="AB49" s="234"/>
      <c r="AC49" s="250"/>
      <c r="AD49" s="234"/>
      <c r="AE49" s="250"/>
      <c r="AF49" s="234"/>
      <c r="AG49" s="250"/>
      <c r="AH49" s="234"/>
      <c r="AI49" s="250"/>
      <c r="AJ49" s="234"/>
      <c r="AK49" s="250"/>
      <c r="AL49" s="234"/>
      <c r="AM49" s="250"/>
      <c r="AN49" s="234"/>
      <c r="AO49" s="250"/>
    </row>
    <row r="50" spans="1:41">
      <c r="A50" s="474" t="s">
        <v>133</v>
      </c>
      <c r="B50" s="565" t="s">
        <v>1080</v>
      </c>
      <c r="C50" s="564"/>
      <c r="D50" s="427">
        <v>106467</v>
      </c>
      <c r="E50" s="427">
        <v>3</v>
      </c>
      <c r="F50" s="234">
        <v>7248</v>
      </c>
      <c r="G50" s="250">
        <v>7740</v>
      </c>
      <c r="H50" s="234">
        <v>13518</v>
      </c>
      <c r="I50" s="250">
        <v>14190</v>
      </c>
      <c r="J50" s="234">
        <v>7110</v>
      </c>
      <c r="K50" s="250">
        <v>7488</v>
      </c>
      <c r="L50" s="234">
        <v>13374</v>
      </c>
      <c r="M50" s="250">
        <v>13944</v>
      </c>
      <c r="N50" s="234"/>
      <c r="O50" s="250"/>
      <c r="P50" s="234"/>
      <c r="Q50" s="250"/>
      <c r="R50" s="234"/>
      <c r="S50" s="250"/>
      <c r="T50" s="234"/>
      <c r="U50" s="250"/>
      <c r="V50" s="234"/>
      <c r="W50" s="250"/>
      <c r="X50" s="234"/>
      <c r="Y50" s="250"/>
      <c r="Z50" s="234"/>
      <c r="AA50" s="250"/>
      <c r="AB50" s="234"/>
      <c r="AC50" s="250"/>
      <c r="AD50" s="234"/>
      <c r="AE50" s="250"/>
      <c r="AF50" s="234"/>
      <c r="AG50" s="250"/>
      <c r="AH50" s="234"/>
      <c r="AI50" s="250"/>
      <c r="AJ50" s="234"/>
      <c r="AK50" s="250"/>
      <c r="AL50" s="234"/>
      <c r="AM50" s="250"/>
      <c r="AN50" s="234"/>
      <c r="AO50" s="250"/>
    </row>
    <row r="51" spans="1:41">
      <c r="A51" s="474" t="s">
        <v>133</v>
      </c>
      <c r="B51" s="562" t="s">
        <v>1081</v>
      </c>
      <c r="C51" s="563"/>
      <c r="D51" s="427">
        <v>106704</v>
      </c>
      <c r="E51" s="427">
        <v>3</v>
      </c>
      <c r="F51" s="234">
        <v>7888.8</v>
      </c>
      <c r="G51" s="250">
        <v>7889</v>
      </c>
      <c r="H51" s="234">
        <v>13806.3</v>
      </c>
      <c r="I51" s="250">
        <v>13806</v>
      </c>
      <c r="J51" s="234">
        <v>7445.4</v>
      </c>
      <c r="K51" s="250">
        <v>7445</v>
      </c>
      <c r="L51" s="234">
        <v>13278.36</v>
      </c>
      <c r="M51" s="250">
        <v>13278</v>
      </c>
      <c r="N51" s="234"/>
      <c r="O51" s="250"/>
      <c r="P51" s="234"/>
      <c r="Q51" s="250"/>
      <c r="R51" s="234"/>
      <c r="S51" s="250"/>
      <c r="T51" s="234"/>
      <c r="U51" s="250"/>
      <c r="V51" s="234"/>
      <c r="W51" s="250"/>
      <c r="X51" s="234"/>
      <c r="Y51" s="250"/>
      <c r="Z51" s="234"/>
      <c r="AA51" s="250"/>
      <c r="AB51" s="234"/>
      <c r="AC51" s="250"/>
      <c r="AD51" s="234"/>
      <c r="AE51" s="250"/>
      <c r="AF51" s="234"/>
      <c r="AG51" s="250"/>
      <c r="AH51" s="234"/>
      <c r="AI51" s="250"/>
      <c r="AJ51" s="234"/>
      <c r="AK51" s="250"/>
      <c r="AL51" s="234"/>
      <c r="AM51" s="250"/>
      <c r="AN51" s="234"/>
      <c r="AO51" s="250"/>
    </row>
    <row r="52" spans="1:41">
      <c r="A52" s="474" t="s">
        <v>133</v>
      </c>
      <c r="B52" s="566" t="s">
        <v>1082</v>
      </c>
      <c r="C52" s="563"/>
      <c r="D52" s="427">
        <v>107071</v>
      </c>
      <c r="E52" s="427">
        <v>4</v>
      </c>
      <c r="F52" s="234">
        <v>7561</v>
      </c>
      <c r="G52" s="250">
        <v>7809</v>
      </c>
      <c r="H52" s="234">
        <v>13921</v>
      </c>
      <c r="I52" s="250">
        <v>14409</v>
      </c>
      <c r="J52" s="234">
        <v>7297</v>
      </c>
      <c r="K52" s="250">
        <v>7495</v>
      </c>
      <c r="L52" s="234">
        <v>13513</v>
      </c>
      <c r="M52" s="250">
        <v>13903</v>
      </c>
      <c r="N52" s="234"/>
      <c r="O52" s="250"/>
      <c r="P52" s="234"/>
      <c r="Q52" s="250"/>
      <c r="R52" s="234"/>
      <c r="S52" s="250"/>
      <c r="T52" s="234"/>
      <c r="U52" s="250"/>
      <c r="V52" s="234"/>
      <c r="W52" s="250"/>
      <c r="X52" s="234"/>
      <c r="Y52" s="250"/>
      <c r="Z52" s="234"/>
      <c r="AA52" s="250"/>
      <c r="AB52" s="234"/>
      <c r="AC52" s="250"/>
      <c r="AD52" s="234"/>
      <c r="AE52" s="250"/>
      <c r="AF52" s="234"/>
      <c r="AG52" s="250"/>
      <c r="AH52" s="234"/>
      <c r="AI52" s="250"/>
      <c r="AJ52" s="234"/>
      <c r="AK52" s="250"/>
      <c r="AL52" s="234"/>
      <c r="AM52" s="250"/>
      <c r="AN52" s="234"/>
      <c r="AO52" s="250"/>
    </row>
    <row r="53" spans="1:41">
      <c r="A53" s="474" t="s">
        <v>133</v>
      </c>
      <c r="B53" s="565" t="s">
        <v>1083</v>
      </c>
      <c r="C53" s="564"/>
      <c r="D53" s="427">
        <v>107983</v>
      </c>
      <c r="E53" s="427">
        <v>4</v>
      </c>
      <c r="F53" s="234">
        <v>7656</v>
      </c>
      <c r="G53" s="250">
        <v>7896</v>
      </c>
      <c r="H53" s="234">
        <v>11106</v>
      </c>
      <c r="I53" s="250">
        <v>11466</v>
      </c>
      <c r="J53" s="234">
        <v>7370</v>
      </c>
      <c r="K53" s="250">
        <v>7610</v>
      </c>
      <c r="L53" s="234">
        <v>10442</v>
      </c>
      <c r="M53" s="250">
        <v>10778</v>
      </c>
      <c r="N53" s="234"/>
      <c r="O53" s="250"/>
      <c r="P53" s="234"/>
      <c r="Q53" s="250"/>
      <c r="R53" s="234"/>
      <c r="S53" s="250"/>
      <c r="T53" s="234"/>
      <c r="U53" s="250"/>
      <c r="V53" s="234"/>
      <c r="W53" s="250"/>
      <c r="X53" s="234"/>
      <c r="Y53" s="250"/>
      <c r="Z53" s="234"/>
      <c r="AA53" s="250"/>
      <c r="AB53" s="234"/>
      <c r="AC53" s="250"/>
      <c r="AD53" s="234"/>
      <c r="AE53" s="250"/>
      <c r="AF53" s="234"/>
      <c r="AG53" s="250"/>
      <c r="AH53" s="234"/>
      <c r="AI53" s="250"/>
      <c r="AJ53" s="234"/>
      <c r="AK53" s="250"/>
      <c r="AL53" s="234"/>
      <c r="AM53" s="250"/>
      <c r="AN53" s="234"/>
      <c r="AO53" s="250"/>
    </row>
    <row r="54" spans="1:41">
      <c r="A54" s="474" t="s">
        <v>133</v>
      </c>
      <c r="B54" s="566" t="s">
        <v>1084</v>
      </c>
      <c r="C54" s="563"/>
      <c r="D54" s="427">
        <v>106485</v>
      </c>
      <c r="E54" s="427">
        <v>5</v>
      </c>
      <c r="F54" s="234">
        <v>6082</v>
      </c>
      <c r="G54" s="250">
        <v>6447</v>
      </c>
      <c r="H54" s="234">
        <v>12052</v>
      </c>
      <c r="I54" s="250">
        <v>12297</v>
      </c>
      <c r="J54" s="234">
        <v>7473.6</v>
      </c>
      <c r="K54" s="250">
        <v>7669</v>
      </c>
      <c r="L54" s="234">
        <v>13353.6</v>
      </c>
      <c r="M54" s="250">
        <v>13549</v>
      </c>
      <c r="N54" s="234"/>
      <c r="O54" s="250"/>
      <c r="P54" s="234"/>
      <c r="Q54" s="250"/>
      <c r="R54" s="234"/>
      <c r="S54" s="250"/>
      <c r="T54" s="234"/>
      <c r="U54" s="250"/>
      <c r="V54" s="234"/>
      <c r="W54" s="250"/>
      <c r="X54" s="234"/>
      <c r="Y54" s="250"/>
      <c r="Z54" s="234"/>
      <c r="AA54" s="250"/>
      <c r="AB54" s="234"/>
      <c r="AC54" s="250"/>
      <c r="AD54" s="234"/>
      <c r="AE54" s="250"/>
      <c r="AF54" s="234"/>
      <c r="AG54" s="250"/>
      <c r="AH54" s="234"/>
      <c r="AI54" s="250"/>
      <c r="AJ54" s="234"/>
      <c r="AK54" s="250"/>
      <c r="AL54" s="234"/>
      <c r="AM54" s="250"/>
      <c r="AN54" s="234"/>
      <c r="AO54" s="250"/>
    </row>
    <row r="55" spans="1:41">
      <c r="A55" s="474" t="s">
        <v>133</v>
      </c>
      <c r="B55" s="567" t="s">
        <v>1085</v>
      </c>
      <c r="C55" s="563"/>
      <c r="D55" s="427">
        <v>108092</v>
      </c>
      <c r="E55" s="427">
        <v>6</v>
      </c>
      <c r="F55" s="234">
        <v>5962</v>
      </c>
      <c r="G55" s="250">
        <v>6322</v>
      </c>
      <c r="H55" s="234">
        <v>13192</v>
      </c>
      <c r="I55" s="250">
        <v>14122</v>
      </c>
      <c r="J55" s="234"/>
      <c r="K55" s="250">
        <v>8808</v>
      </c>
      <c r="L55" s="234"/>
      <c r="M55" s="250">
        <v>13608</v>
      </c>
      <c r="N55" s="234"/>
      <c r="O55" s="250"/>
      <c r="P55" s="234"/>
      <c r="Q55" s="250"/>
      <c r="R55" s="234"/>
      <c r="S55" s="250"/>
      <c r="T55" s="234"/>
      <c r="U55" s="250"/>
      <c r="V55" s="234"/>
      <c r="W55" s="250"/>
      <c r="X55" s="234"/>
      <c r="Y55" s="250"/>
      <c r="Z55" s="234"/>
      <c r="AA55" s="250"/>
      <c r="AB55" s="234"/>
      <c r="AC55" s="250"/>
      <c r="AD55" s="234"/>
      <c r="AE55" s="250"/>
      <c r="AF55" s="234"/>
      <c r="AG55" s="250"/>
      <c r="AH55" s="234"/>
      <c r="AI55" s="250"/>
      <c r="AJ55" s="234"/>
      <c r="AK55" s="250"/>
      <c r="AL55" s="234"/>
      <c r="AM55" s="250"/>
      <c r="AN55" s="234"/>
      <c r="AO55" s="250"/>
    </row>
    <row r="56" spans="1:41">
      <c r="A56" s="474" t="s">
        <v>133</v>
      </c>
      <c r="B56" s="565" t="s">
        <v>1086</v>
      </c>
      <c r="C56" s="563"/>
      <c r="D56" s="427">
        <v>106412</v>
      </c>
      <c r="E56" s="427">
        <v>6</v>
      </c>
      <c r="F56" s="234">
        <v>5956</v>
      </c>
      <c r="G56" s="250">
        <v>6271</v>
      </c>
      <c r="H56" s="234">
        <v>11626</v>
      </c>
      <c r="I56" s="250">
        <v>12053</v>
      </c>
      <c r="J56" s="234">
        <v>5740</v>
      </c>
      <c r="K56" s="250">
        <v>6010</v>
      </c>
      <c r="L56" s="234">
        <v>11452</v>
      </c>
      <c r="M56" s="250">
        <v>11836</v>
      </c>
      <c r="N56" s="234"/>
      <c r="O56" s="250"/>
      <c r="P56" s="234"/>
      <c r="Q56" s="250"/>
      <c r="R56" s="234"/>
      <c r="S56" s="250"/>
      <c r="T56" s="234"/>
      <c r="U56" s="250"/>
      <c r="V56" s="234"/>
      <c r="W56" s="250"/>
      <c r="X56" s="234"/>
      <c r="Y56" s="250"/>
      <c r="Z56" s="234"/>
      <c r="AA56" s="250"/>
      <c r="AB56" s="234"/>
      <c r="AC56" s="250"/>
      <c r="AD56" s="234"/>
      <c r="AE56" s="250"/>
      <c r="AF56" s="234"/>
      <c r="AG56" s="250"/>
      <c r="AH56" s="234"/>
      <c r="AI56" s="250"/>
      <c r="AJ56" s="234"/>
      <c r="AK56" s="250"/>
      <c r="AL56" s="234"/>
      <c r="AM56" s="250"/>
      <c r="AN56" s="234"/>
      <c r="AO56" s="250"/>
    </row>
    <row r="57" spans="1:41">
      <c r="A57" s="474" t="s">
        <v>133</v>
      </c>
      <c r="B57" s="565" t="s">
        <v>1087</v>
      </c>
      <c r="C57" s="563" t="s">
        <v>1108</v>
      </c>
      <c r="D57" s="422">
        <v>367459</v>
      </c>
      <c r="E57" s="427">
        <v>8</v>
      </c>
      <c r="F57" s="234">
        <v>3087.5</v>
      </c>
      <c r="G57" s="250">
        <v>3208</v>
      </c>
      <c r="H57" s="234">
        <v>6087.5</v>
      </c>
      <c r="I57" s="250">
        <v>4708</v>
      </c>
      <c r="J57" s="234"/>
      <c r="K57" s="250"/>
      <c r="L57" s="234"/>
      <c r="M57" s="250"/>
      <c r="N57" s="234"/>
      <c r="O57" s="250"/>
      <c r="P57" s="234"/>
      <c r="Q57" s="250"/>
      <c r="R57" s="234"/>
      <c r="S57" s="250"/>
      <c r="T57" s="234"/>
      <c r="U57" s="250"/>
      <c r="V57" s="234"/>
      <c r="W57" s="250"/>
      <c r="X57" s="234"/>
      <c r="Y57" s="250"/>
      <c r="Z57" s="234"/>
      <c r="AA57" s="250"/>
      <c r="AB57" s="234"/>
      <c r="AC57" s="250"/>
      <c r="AD57" s="234"/>
      <c r="AE57" s="250"/>
      <c r="AF57" s="234"/>
      <c r="AG57" s="250"/>
      <c r="AH57" s="234"/>
      <c r="AI57" s="250"/>
      <c r="AJ57" s="234"/>
      <c r="AK57" s="250"/>
      <c r="AL57" s="234"/>
      <c r="AM57" s="250"/>
      <c r="AN57" s="234"/>
      <c r="AO57" s="250"/>
    </row>
    <row r="58" spans="1:41">
      <c r="A58" s="474" t="s">
        <v>133</v>
      </c>
      <c r="B58" s="568" t="s">
        <v>1088</v>
      </c>
      <c r="C58" s="478"/>
      <c r="D58" s="477">
        <v>107664</v>
      </c>
      <c r="E58" s="479">
        <v>8</v>
      </c>
      <c r="F58" s="234">
        <v>4013</v>
      </c>
      <c r="G58" s="250">
        <v>4650</v>
      </c>
      <c r="H58" s="234">
        <v>5753</v>
      </c>
      <c r="I58" s="250">
        <v>6390</v>
      </c>
      <c r="J58" s="234"/>
      <c r="K58" s="250"/>
      <c r="L58" s="234"/>
      <c r="M58" s="250"/>
      <c r="N58" s="234"/>
      <c r="O58" s="250"/>
      <c r="P58" s="234"/>
      <c r="Q58" s="250"/>
      <c r="R58" s="234"/>
      <c r="S58" s="250"/>
      <c r="T58" s="234"/>
      <c r="U58" s="250"/>
      <c r="V58" s="234"/>
      <c r="W58" s="250"/>
      <c r="X58" s="234"/>
      <c r="Y58" s="250"/>
      <c r="Z58" s="234"/>
      <c r="AA58" s="250"/>
      <c r="AB58" s="234"/>
      <c r="AC58" s="250"/>
      <c r="AD58" s="234"/>
      <c r="AE58" s="250"/>
      <c r="AF58" s="234"/>
      <c r="AG58" s="250"/>
      <c r="AH58" s="234"/>
      <c r="AI58" s="250"/>
      <c r="AJ58" s="234"/>
      <c r="AK58" s="250"/>
      <c r="AL58" s="234"/>
      <c r="AM58" s="250"/>
      <c r="AN58" s="234"/>
      <c r="AO58" s="250"/>
    </row>
    <row r="59" spans="1:41">
      <c r="A59" s="474" t="s">
        <v>133</v>
      </c>
      <c r="B59" s="562" t="s">
        <v>1089</v>
      </c>
      <c r="C59" s="569"/>
      <c r="D59" s="422">
        <v>106449</v>
      </c>
      <c r="E59" s="422">
        <v>9</v>
      </c>
      <c r="F59" s="234">
        <v>3270</v>
      </c>
      <c r="G59" s="250">
        <v>3420</v>
      </c>
      <c r="H59" s="234">
        <v>5310</v>
      </c>
      <c r="I59" s="250">
        <v>5520</v>
      </c>
      <c r="J59" s="234"/>
      <c r="K59" s="250"/>
      <c r="L59" s="234"/>
      <c r="M59" s="250"/>
      <c r="N59" s="234"/>
      <c r="O59" s="250"/>
      <c r="P59" s="234"/>
      <c r="Q59" s="250"/>
      <c r="R59" s="234"/>
      <c r="S59" s="250"/>
      <c r="T59" s="234"/>
      <c r="U59" s="250"/>
      <c r="V59" s="234"/>
      <c r="W59" s="250"/>
      <c r="X59" s="234"/>
      <c r="Y59" s="250"/>
      <c r="Z59" s="234"/>
      <c r="AA59" s="250"/>
      <c r="AB59" s="234"/>
      <c r="AC59" s="250"/>
      <c r="AD59" s="234"/>
      <c r="AE59" s="250"/>
      <c r="AF59" s="234"/>
      <c r="AG59" s="250"/>
      <c r="AH59" s="234"/>
      <c r="AI59" s="250"/>
      <c r="AJ59" s="234"/>
      <c r="AK59" s="250"/>
      <c r="AL59" s="234"/>
      <c r="AM59" s="250"/>
      <c r="AN59" s="234"/>
      <c r="AO59" s="250"/>
    </row>
    <row r="60" spans="1:41">
      <c r="A60" s="474" t="s">
        <v>133</v>
      </c>
      <c r="B60" s="570" t="s">
        <v>1138</v>
      </c>
      <c r="C60" s="571" t="s">
        <v>1109</v>
      </c>
      <c r="D60" s="427">
        <v>106980</v>
      </c>
      <c r="E60" s="427">
        <v>9</v>
      </c>
      <c r="F60" s="234">
        <v>3190</v>
      </c>
      <c r="G60" s="250">
        <v>3160</v>
      </c>
      <c r="H60" s="234">
        <v>4540</v>
      </c>
      <c r="I60" s="250">
        <v>4540</v>
      </c>
      <c r="J60" s="234"/>
      <c r="K60" s="250"/>
      <c r="L60" s="234"/>
      <c r="M60" s="250"/>
      <c r="N60" s="234"/>
      <c r="O60" s="250"/>
      <c r="P60" s="234"/>
      <c r="Q60" s="250"/>
      <c r="R60" s="234"/>
      <c r="S60" s="250"/>
      <c r="T60" s="234"/>
      <c r="U60" s="250"/>
      <c r="V60" s="234"/>
      <c r="W60" s="250"/>
      <c r="X60" s="234"/>
      <c r="Y60" s="250"/>
      <c r="Z60" s="234"/>
      <c r="AA60" s="250"/>
      <c r="AB60" s="234"/>
      <c r="AC60" s="250"/>
      <c r="AD60" s="234"/>
      <c r="AE60" s="250"/>
      <c r="AF60" s="234"/>
      <c r="AG60" s="250"/>
      <c r="AH60" s="234"/>
      <c r="AI60" s="250"/>
      <c r="AJ60" s="234"/>
      <c r="AK60" s="250"/>
      <c r="AL60" s="234"/>
      <c r="AM60" s="250"/>
      <c r="AN60" s="234"/>
      <c r="AO60" s="250"/>
    </row>
    <row r="61" spans="1:41">
      <c r="A61" s="474" t="s">
        <v>133</v>
      </c>
      <c r="B61" s="562" t="s">
        <v>1090</v>
      </c>
      <c r="C61" s="569"/>
      <c r="D61" s="422">
        <v>107327</v>
      </c>
      <c r="E61" s="422">
        <v>10</v>
      </c>
      <c r="F61" s="234">
        <v>2090</v>
      </c>
      <c r="G61" s="250">
        <v>2300</v>
      </c>
      <c r="H61" s="234">
        <v>3890</v>
      </c>
      <c r="I61" s="250">
        <v>4100</v>
      </c>
      <c r="J61" s="234"/>
      <c r="K61" s="250"/>
      <c r="L61" s="234"/>
      <c r="M61" s="250"/>
      <c r="N61" s="234"/>
      <c r="O61" s="250"/>
      <c r="P61" s="234"/>
      <c r="Q61" s="250"/>
      <c r="R61" s="234"/>
      <c r="S61" s="250"/>
      <c r="T61" s="234"/>
      <c r="U61" s="250"/>
      <c r="V61" s="234"/>
      <c r="W61" s="250"/>
      <c r="X61" s="234"/>
      <c r="Y61" s="250"/>
      <c r="Z61" s="234"/>
      <c r="AA61" s="250"/>
      <c r="AB61" s="234"/>
      <c r="AC61" s="250"/>
      <c r="AD61" s="234"/>
      <c r="AE61" s="250"/>
      <c r="AF61" s="234"/>
      <c r="AG61" s="250"/>
      <c r="AH61" s="234"/>
      <c r="AI61" s="250"/>
      <c r="AJ61" s="234"/>
      <c r="AK61" s="250"/>
      <c r="AL61" s="234"/>
      <c r="AM61" s="250"/>
      <c r="AN61" s="234"/>
      <c r="AO61" s="250"/>
    </row>
    <row r="62" spans="1:41">
      <c r="A62" s="474" t="s">
        <v>133</v>
      </c>
      <c r="B62" s="566" t="s">
        <v>1139</v>
      </c>
      <c r="C62" s="569"/>
      <c r="D62" s="422">
        <v>107318</v>
      </c>
      <c r="E62" s="422">
        <v>10</v>
      </c>
      <c r="F62" s="234">
        <v>3190</v>
      </c>
      <c r="G62" s="250">
        <v>3190</v>
      </c>
      <c r="H62" s="234">
        <v>9490</v>
      </c>
      <c r="I62" s="250">
        <v>4990</v>
      </c>
      <c r="J62" s="234"/>
      <c r="K62" s="250"/>
      <c r="L62" s="234"/>
      <c r="M62" s="250"/>
      <c r="N62" s="234"/>
      <c r="O62" s="250"/>
      <c r="P62" s="234"/>
      <c r="Q62" s="250"/>
      <c r="R62" s="234"/>
      <c r="S62" s="250"/>
      <c r="T62" s="234"/>
      <c r="U62" s="250"/>
      <c r="V62" s="234"/>
      <c r="W62" s="250"/>
      <c r="X62" s="234"/>
      <c r="Y62" s="250"/>
      <c r="Z62" s="234"/>
      <c r="AA62" s="250"/>
      <c r="AB62" s="234"/>
      <c r="AC62" s="250"/>
      <c r="AD62" s="234"/>
      <c r="AE62" s="250"/>
      <c r="AF62" s="234"/>
      <c r="AG62" s="250"/>
      <c r="AH62" s="234"/>
      <c r="AI62" s="250"/>
      <c r="AJ62" s="234"/>
      <c r="AK62" s="250"/>
      <c r="AL62" s="234"/>
      <c r="AM62" s="250"/>
      <c r="AN62" s="234"/>
      <c r="AO62" s="250"/>
    </row>
    <row r="63" spans="1:41">
      <c r="A63" s="474" t="s">
        <v>133</v>
      </c>
      <c r="B63" s="562" t="s">
        <v>1091</v>
      </c>
      <c r="C63" s="569"/>
      <c r="D63" s="422">
        <v>420538</v>
      </c>
      <c r="E63" s="422">
        <v>10</v>
      </c>
      <c r="F63" s="234">
        <v>3330</v>
      </c>
      <c r="G63" s="250">
        <v>3420</v>
      </c>
      <c r="H63" s="234">
        <v>5250</v>
      </c>
      <c r="I63" s="250">
        <v>5400</v>
      </c>
      <c r="J63" s="234"/>
      <c r="K63" s="250"/>
      <c r="L63" s="234"/>
      <c r="M63" s="250"/>
      <c r="N63" s="234"/>
      <c r="O63" s="250"/>
      <c r="P63" s="234"/>
      <c r="Q63" s="250"/>
      <c r="R63" s="234"/>
      <c r="S63" s="250"/>
      <c r="T63" s="234"/>
      <c r="U63" s="250"/>
      <c r="V63" s="234"/>
      <c r="W63" s="250"/>
      <c r="X63" s="234"/>
      <c r="Y63" s="250"/>
      <c r="Z63" s="234"/>
      <c r="AA63" s="250"/>
      <c r="AB63" s="234"/>
      <c r="AC63" s="250"/>
      <c r="AD63" s="234"/>
      <c r="AE63" s="250"/>
      <c r="AF63" s="234"/>
      <c r="AG63" s="250"/>
      <c r="AH63" s="234"/>
      <c r="AI63" s="250"/>
      <c r="AJ63" s="234"/>
      <c r="AK63" s="250"/>
      <c r="AL63" s="234"/>
      <c r="AM63" s="250"/>
      <c r="AN63" s="234"/>
      <c r="AO63" s="250"/>
    </row>
    <row r="64" spans="1:41">
      <c r="A64" s="474" t="s">
        <v>133</v>
      </c>
      <c r="B64" s="562" t="s">
        <v>1092</v>
      </c>
      <c r="C64" s="569"/>
      <c r="D64" s="422">
        <v>440402</v>
      </c>
      <c r="E64" s="422">
        <v>10</v>
      </c>
      <c r="F64" s="234">
        <v>3150</v>
      </c>
      <c r="G64" s="250">
        <v>3270</v>
      </c>
      <c r="H64" s="234">
        <v>4860</v>
      </c>
      <c r="I64" s="250">
        <v>5010</v>
      </c>
      <c r="J64" s="234"/>
      <c r="K64" s="250"/>
      <c r="L64" s="234"/>
      <c r="M64" s="250"/>
      <c r="N64" s="234"/>
      <c r="O64" s="250"/>
      <c r="P64" s="234"/>
      <c r="Q64" s="250"/>
      <c r="R64" s="234"/>
      <c r="S64" s="250"/>
      <c r="T64" s="234"/>
      <c r="U64" s="250"/>
      <c r="V64" s="234"/>
      <c r="W64" s="250"/>
      <c r="X64" s="234"/>
      <c r="Y64" s="250"/>
      <c r="Z64" s="234"/>
      <c r="AA64" s="250"/>
      <c r="AB64" s="234"/>
      <c r="AC64" s="250"/>
      <c r="AD64" s="234"/>
      <c r="AE64" s="250"/>
      <c r="AF64" s="234"/>
      <c r="AG64" s="250"/>
      <c r="AH64" s="234"/>
      <c r="AI64" s="250"/>
      <c r="AJ64" s="234"/>
      <c r="AK64" s="250"/>
      <c r="AL64" s="234"/>
      <c r="AM64" s="250"/>
      <c r="AN64" s="234"/>
      <c r="AO64" s="250"/>
    </row>
    <row r="65" spans="1:41">
      <c r="A65" s="474" t="s">
        <v>133</v>
      </c>
      <c r="B65" s="565" t="s">
        <v>1093</v>
      </c>
      <c r="C65" s="563"/>
      <c r="D65" s="422">
        <v>106625</v>
      </c>
      <c r="E65" s="422">
        <v>10</v>
      </c>
      <c r="F65" s="234">
        <v>3060</v>
      </c>
      <c r="G65" s="250">
        <v>3240</v>
      </c>
      <c r="H65" s="234">
        <v>6240</v>
      </c>
      <c r="I65" s="250">
        <v>6330</v>
      </c>
      <c r="J65" s="234"/>
      <c r="K65" s="250"/>
      <c r="L65" s="234"/>
      <c r="M65" s="250"/>
      <c r="N65" s="234"/>
      <c r="O65" s="250"/>
      <c r="P65" s="234"/>
      <c r="Q65" s="250"/>
      <c r="R65" s="234"/>
      <c r="S65" s="250"/>
      <c r="T65" s="234"/>
      <c r="U65" s="250"/>
      <c r="V65" s="234"/>
      <c r="W65" s="250"/>
      <c r="X65" s="234"/>
      <c r="Y65" s="250"/>
      <c r="Z65" s="234"/>
      <c r="AA65" s="250"/>
      <c r="AB65" s="234"/>
      <c r="AC65" s="250"/>
      <c r="AD65" s="234"/>
      <c r="AE65" s="250"/>
      <c r="AF65" s="234"/>
      <c r="AG65" s="250"/>
      <c r="AH65" s="234"/>
      <c r="AI65" s="250"/>
      <c r="AJ65" s="234"/>
      <c r="AK65" s="250"/>
      <c r="AL65" s="234"/>
      <c r="AM65" s="250"/>
      <c r="AN65" s="234"/>
      <c r="AO65" s="250"/>
    </row>
    <row r="66" spans="1:41">
      <c r="A66" s="474" t="s">
        <v>133</v>
      </c>
      <c r="B66" s="565" t="s">
        <v>1094</v>
      </c>
      <c r="C66" s="564"/>
      <c r="D66" s="422">
        <v>107521</v>
      </c>
      <c r="E66" s="422">
        <v>10</v>
      </c>
      <c r="F66" s="234">
        <v>3310</v>
      </c>
      <c r="G66" s="250">
        <v>3620</v>
      </c>
      <c r="H66" s="234">
        <v>5950</v>
      </c>
      <c r="I66" s="250">
        <v>6110</v>
      </c>
      <c r="J66" s="234"/>
      <c r="K66" s="250"/>
      <c r="L66" s="234"/>
      <c r="M66" s="250"/>
      <c r="N66" s="234"/>
      <c r="O66" s="250"/>
      <c r="P66" s="234"/>
      <c r="Q66" s="250"/>
      <c r="R66" s="234"/>
      <c r="S66" s="250"/>
      <c r="T66" s="234"/>
      <c r="U66" s="250"/>
      <c r="V66" s="234"/>
      <c r="W66" s="250"/>
      <c r="X66" s="234"/>
      <c r="Y66" s="250"/>
      <c r="Z66" s="234"/>
      <c r="AA66" s="250"/>
      <c r="AB66" s="234"/>
      <c r="AC66" s="250"/>
      <c r="AD66" s="234"/>
      <c r="AE66" s="250"/>
      <c r="AF66" s="234"/>
      <c r="AG66" s="250"/>
      <c r="AH66" s="234"/>
      <c r="AI66" s="250"/>
      <c r="AJ66" s="234"/>
      <c r="AK66" s="250"/>
      <c r="AL66" s="234"/>
      <c r="AM66" s="250"/>
      <c r="AN66" s="234"/>
      <c r="AO66" s="250"/>
    </row>
    <row r="67" spans="1:41">
      <c r="A67" s="474" t="s">
        <v>133</v>
      </c>
      <c r="B67" s="572" t="s">
        <v>1095</v>
      </c>
      <c r="C67" s="569"/>
      <c r="D67" s="422">
        <v>106795</v>
      </c>
      <c r="E67" s="422">
        <v>10</v>
      </c>
      <c r="F67" s="234">
        <v>2332</v>
      </c>
      <c r="G67" s="250">
        <v>2670</v>
      </c>
      <c r="H67" s="234">
        <v>5212</v>
      </c>
      <c r="I67" s="250">
        <v>5820</v>
      </c>
      <c r="J67" s="234"/>
      <c r="K67" s="250"/>
      <c r="L67" s="234"/>
      <c r="M67" s="250"/>
      <c r="N67" s="234"/>
      <c r="O67" s="250"/>
      <c r="P67" s="234"/>
      <c r="Q67" s="250"/>
      <c r="R67" s="234"/>
      <c r="S67" s="250"/>
      <c r="T67" s="234"/>
      <c r="U67" s="250"/>
      <c r="V67" s="234"/>
      <c r="W67" s="250"/>
      <c r="X67" s="234"/>
      <c r="Y67" s="250"/>
      <c r="Z67" s="234"/>
      <c r="AA67" s="250"/>
      <c r="AB67" s="234"/>
      <c r="AC67" s="250"/>
      <c r="AD67" s="234"/>
      <c r="AE67" s="250"/>
      <c r="AF67" s="234"/>
      <c r="AG67" s="250"/>
      <c r="AH67" s="234"/>
      <c r="AI67" s="250"/>
      <c r="AJ67" s="234"/>
      <c r="AK67" s="250"/>
      <c r="AL67" s="234"/>
      <c r="AM67" s="250"/>
      <c r="AN67" s="234"/>
      <c r="AO67" s="250"/>
    </row>
    <row r="68" spans="1:41">
      <c r="A68" s="474" t="s">
        <v>133</v>
      </c>
      <c r="B68" s="562" t="s">
        <v>1096</v>
      </c>
      <c r="C68" s="569"/>
      <c r="D68" s="422">
        <v>106883</v>
      </c>
      <c r="E68" s="422">
        <v>10</v>
      </c>
      <c r="F68" s="234">
        <v>2610</v>
      </c>
      <c r="G68" s="250">
        <v>2790</v>
      </c>
      <c r="H68" s="234">
        <v>3390</v>
      </c>
      <c r="I68" s="250">
        <v>3600</v>
      </c>
      <c r="J68" s="234"/>
      <c r="K68" s="250"/>
      <c r="L68" s="234"/>
      <c r="M68" s="250"/>
      <c r="N68" s="234"/>
      <c r="O68" s="250"/>
      <c r="P68" s="234"/>
      <c r="Q68" s="250"/>
      <c r="R68" s="234"/>
      <c r="S68" s="250"/>
      <c r="T68" s="234"/>
      <c r="U68" s="250"/>
      <c r="V68" s="234"/>
      <c r="W68" s="250"/>
      <c r="X68" s="234"/>
      <c r="Y68" s="250"/>
      <c r="Z68" s="234"/>
      <c r="AA68" s="250"/>
      <c r="AB68" s="234"/>
      <c r="AC68" s="250"/>
      <c r="AD68" s="234"/>
      <c r="AE68" s="250"/>
      <c r="AF68" s="234"/>
      <c r="AG68" s="250"/>
      <c r="AH68" s="234"/>
      <c r="AI68" s="250"/>
      <c r="AJ68" s="234"/>
      <c r="AK68" s="250"/>
      <c r="AL68" s="234"/>
      <c r="AM68" s="250"/>
      <c r="AN68" s="234"/>
      <c r="AO68" s="250"/>
    </row>
    <row r="69" spans="1:41">
      <c r="A69" s="474" t="s">
        <v>133</v>
      </c>
      <c r="B69" s="562" t="s">
        <v>1097</v>
      </c>
      <c r="C69" s="569"/>
      <c r="D69" s="422">
        <v>107460</v>
      </c>
      <c r="E69" s="422">
        <v>10</v>
      </c>
      <c r="F69" s="234">
        <v>2370</v>
      </c>
      <c r="G69" s="250">
        <v>2550</v>
      </c>
      <c r="H69" s="234">
        <v>5220</v>
      </c>
      <c r="I69" s="250">
        <v>5400</v>
      </c>
      <c r="J69" s="234"/>
      <c r="K69" s="250"/>
      <c r="L69" s="234"/>
      <c r="M69" s="250"/>
      <c r="N69" s="234"/>
      <c r="O69" s="250"/>
      <c r="P69" s="234"/>
      <c r="Q69" s="250"/>
      <c r="R69" s="234"/>
      <c r="S69" s="250"/>
      <c r="T69" s="234"/>
      <c r="U69" s="250"/>
      <c r="V69" s="234"/>
      <c r="W69" s="250"/>
      <c r="X69" s="234"/>
      <c r="Y69" s="250"/>
      <c r="Z69" s="234"/>
      <c r="AA69" s="250"/>
      <c r="AB69" s="234"/>
      <c r="AC69" s="250"/>
      <c r="AD69" s="234"/>
      <c r="AE69" s="250"/>
      <c r="AF69" s="234"/>
      <c r="AG69" s="250"/>
      <c r="AH69" s="234"/>
      <c r="AI69" s="250"/>
      <c r="AJ69" s="234"/>
      <c r="AK69" s="250"/>
      <c r="AL69" s="234"/>
      <c r="AM69" s="250"/>
      <c r="AN69" s="234"/>
      <c r="AO69" s="250"/>
    </row>
    <row r="70" spans="1:41">
      <c r="A70" s="474" t="s">
        <v>133</v>
      </c>
      <c r="B70" s="562" t="s">
        <v>1098</v>
      </c>
      <c r="C70" s="569"/>
      <c r="D70" s="422">
        <v>107549</v>
      </c>
      <c r="E70" s="422">
        <v>10</v>
      </c>
      <c r="F70" s="234">
        <v>3325</v>
      </c>
      <c r="G70" s="250">
        <v>3445</v>
      </c>
      <c r="H70" s="234">
        <v>6265</v>
      </c>
      <c r="I70" s="250">
        <v>6385</v>
      </c>
      <c r="J70" s="234"/>
      <c r="K70" s="250"/>
      <c r="L70" s="234"/>
      <c r="M70" s="250"/>
      <c r="N70" s="234"/>
      <c r="O70" s="250"/>
      <c r="P70" s="234"/>
      <c r="Q70" s="250"/>
      <c r="R70" s="234"/>
      <c r="S70" s="250"/>
      <c r="T70" s="234"/>
      <c r="U70" s="250"/>
      <c r="V70" s="234"/>
      <c r="W70" s="250"/>
      <c r="X70" s="234"/>
      <c r="Y70" s="250"/>
      <c r="Z70" s="234"/>
      <c r="AA70" s="250"/>
      <c r="AB70" s="234"/>
      <c r="AC70" s="250"/>
      <c r="AD70" s="234"/>
      <c r="AE70" s="250"/>
      <c r="AF70" s="234"/>
      <c r="AG70" s="250"/>
      <c r="AH70" s="234"/>
      <c r="AI70" s="250"/>
      <c r="AJ70" s="234"/>
      <c r="AK70" s="250"/>
      <c r="AL70" s="234"/>
      <c r="AM70" s="250"/>
      <c r="AN70" s="234"/>
      <c r="AO70" s="250"/>
    </row>
    <row r="71" spans="1:41">
      <c r="A71" s="474" t="s">
        <v>133</v>
      </c>
      <c r="B71" s="562" t="s">
        <v>1099</v>
      </c>
      <c r="C71" s="569"/>
      <c r="D71" s="422">
        <v>107619</v>
      </c>
      <c r="E71" s="422">
        <v>10</v>
      </c>
      <c r="F71" s="234">
        <v>2592.5</v>
      </c>
      <c r="G71" s="250">
        <v>2593</v>
      </c>
      <c r="H71" s="234">
        <v>4325</v>
      </c>
      <c r="I71" s="250">
        <v>4325</v>
      </c>
      <c r="J71" s="234"/>
      <c r="K71" s="250"/>
      <c r="L71" s="234"/>
      <c r="M71" s="250"/>
      <c r="N71" s="234"/>
      <c r="O71" s="250"/>
      <c r="P71" s="234"/>
      <c r="Q71" s="250"/>
      <c r="R71" s="234"/>
      <c r="S71" s="250"/>
      <c r="T71" s="234"/>
      <c r="U71" s="250"/>
      <c r="V71" s="234"/>
      <c r="W71" s="250"/>
      <c r="X71" s="234"/>
      <c r="Y71" s="250"/>
      <c r="Z71" s="234"/>
      <c r="AA71" s="250"/>
      <c r="AB71" s="234"/>
      <c r="AC71" s="250"/>
      <c r="AD71" s="234"/>
      <c r="AE71" s="250"/>
      <c r="AF71" s="234"/>
      <c r="AG71" s="250"/>
      <c r="AH71" s="234"/>
      <c r="AI71" s="250"/>
      <c r="AJ71" s="234"/>
      <c r="AK71" s="250"/>
      <c r="AL71" s="234"/>
      <c r="AM71" s="250"/>
      <c r="AN71" s="234"/>
      <c r="AO71" s="250"/>
    </row>
    <row r="72" spans="1:41">
      <c r="A72" s="474" t="s">
        <v>133</v>
      </c>
      <c r="B72" s="562" t="s">
        <v>1100</v>
      </c>
      <c r="C72" s="569"/>
      <c r="D72" s="422">
        <v>107743</v>
      </c>
      <c r="E72" s="422">
        <v>10</v>
      </c>
      <c r="F72" s="234">
        <v>2940</v>
      </c>
      <c r="G72" s="250">
        <v>3060</v>
      </c>
      <c r="H72" s="234">
        <v>6600</v>
      </c>
      <c r="I72" s="250">
        <v>6750</v>
      </c>
      <c r="J72" s="234"/>
      <c r="K72" s="250"/>
      <c r="L72" s="234"/>
      <c r="M72" s="250"/>
      <c r="N72" s="234"/>
      <c r="O72" s="250"/>
      <c r="P72" s="234"/>
      <c r="Q72" s="250"/>
      <c r="R72" s="234"/>
      <c r="S72" s="250"/>
      <c r="T72" s="234"/>
      <c r="U72" s="250"/>
      <c r="V72" s="234"/>
      <c r="W72" s="250"/>
      <c r="X72" s="234"/>
      <c r="Y72" s="250"/>
      <c r="Z72" s="234"/>
      <c r="AA72" s="250"/>
      <c r="AB72" s="234"/>
      <c r="AC72" s="250"/>
      <c r="AD72" s="234"/>
      <c r="AE72" s="250"/>
      <c r="AF72" s="234"/>
      <c r="AG72" s="250"/>
      <c r="AH72" s="234"/>
      <c r="AI72" s="250"/>
      <c r="AJ72" s="234"/>
      <c r="AK72" s="250"/>
      <c r="AL72" s="234"/>
      <c r="AM72" s="250"/>
      <c r="AN72" s="234"/>
      <c r="AO72" s="250"/>
    </row>
    <row r="73" spans="1:41">
      <c r="A73" s="474" t="s">
        <v>133</v>
      </c>
      <c r="B73" s="562" t="s">
        <v>1101</v>
      </c>
      <c r="C73" s="569"/>
      <c r="D73" s="422">
        <v>107974</v>
      </c>
      <c r="E73" s="422">
        <v>10</v>
      </c>
      <c r="F73" s="234">
        <v>2900</v>
      </c>
      <c r="G73" s="250">
        <v>2990</v>
      </c>
      <c r="H73" s="234">
        <v>5540</v>
      </c>
      <c r="I73" s="250">
        <v>5660</v>
      </c>
      <c r="J73" s="234"/>
      <c r="K73" s="250"/>
      <c r="L73" s="234"/>
      <c r="M73" s="250"/>
      <c r="N73" s="234"/>
      <c r="O73" s="250"/>
      <c r="P73" s="234"/>
      <c r="Q73" s="250"/>
      <c r="R73" s="234"/>
      <c r="S73" s="250"/>
      <c r="T73" s="234"/>
      <c r="U73" s="250"/>
      <c r="V73" s="234"/>
      <c r="W73" s="250"/>
      <c r="X73" s="234"/>
      <c r="Y73" s="250"/>
      <c r="Z73" s="234"/>
      <c r="AA73" s="250"/>
      <c r="AB73" s="234"/>
      <c r="AC73" s="250"/>
      <c r="AD73" s="234"/>
      <c r="AE73" s="250"/>
      <c r="AF73" s="234"/>
      <c r="AG73" s="250"/>
      <c r="AH73" s="234"/>
      <c r="AI73" s="250"/>
      <c r="AJ73" s="234"/>
      <c r="AK73" s="250"/>
      <c r="AL73" s="234"/>
      <c r="AM73" s="250"/>
      <c r="AN73" s="234"/>
      <c r="AO73" s="250"/>
    </row>
    <row r="74" spans="1:41">
      <c r="A74" s="474" t="s">
        <v>133</v>
      </c>
      <c r="B74" s="562" t="s">
        <v>1102</v>
      </c>
      <c r="C74" s="569"/>
      <c r="D74" s="422">
        <v>107637</v>
      </c>
      <c r="E74" s="422">
        <v>10</v>
      </c>
      <c r="F74" s="234">
        <v>3070</v>
      </c>
      <c r="G74" s="250">
        <v>3070</v>
      </c>
      <c r="H74" s="234">
        <v>5590</v>
      </c>
      <c r="I74" s="250">
        <v>5590</v>
      </c>
      <c r="J74" s="234"/>
      <c r="K74" s="250"/>
      <c r="L74" s="234"/>
      <c r="M74" s="250"/>
      <c r="N74" s="234"/>
      <c r="O74" s="250"/>
      <c r="P74" s="234"/>
      <c r="Q74" s="250"/>
      <c r="R74" s="234"/>
      <c r="S74" s="250"/>
      <c r="T74" s="234"/>
      <c r="U74" s="250"/>
      <c r="V74" s="234"/>
      <c r="W74" s="250"/>
      <c r="X74" s="234"/>
      <c r="Y74" s="250"/>
      <c r="Z74" s="234"/>
      <c r="AA74" s="250"/>
      <c r="AB74" s="234"/>
      <c r="AC74" s="250"/>
      <c r="AD74" s="234"/>
      <c r="AE74" s="250"/>
      <c r="AF74" s="234"/>
      <c r="AG74" s="250"/>
      <c r="AH74" s="234"/>
      <c r="AI74" s="250"/>
      <c r="AJ74" s="234"/>
      <c r="AK74" s="250"/>
      <c r="AL74" s="234"/>
      <c r="AM74" s="250"/>
      <c r="AN74" s="234"/>
      <c r="AO74" s="250"/>
    </row>
    <row r="75" spans="1:41">
      <c r="A75" s="474" t="s">
        <v>133</v>
      </c>
      <c r="B75" s="562" t="s">
        <v>1103</v>
      </c>
      <c r="C75" s="569"/>
      <c r="D75" s="422">
        <v>107992</v>
      </c>
      <c r="E75" s="422">
        <v>10</v>
      </c>
      <c r="F75" s="234">
        <v>4050</v>
      </c>
      <c r="G75" s="250">
        <v>4140</v>
      </c>
      <c r="H75" s="234">
        <v>5490</v>
      </c>
      <c r="I75" s="250">
        <v>5580</v>
      </c>
      <c r="J75" s="234"/>
      <c r="K75" s="250"/>
      <c r="L75" s="234"/>
      <c r="M75" s="250"/>
      <c r="N75" s="234"/>
      <c r="O75" s="250"/>
      <c r="P75" s="234"/>
      <c r="Q75" s="250"/>
      <c r="R75" s="234"/>
      <c r="S75" s="250"/>
      <c r="T75" s="234"/>
      <c r="U75" s="250"/>
      <c r="V75" s="234"/>
      <c r="W75" s="250"/>
      <c r="X75" s="234"/>
      <c r="Y75" s="250"/>
      <c r="Z75" s="234"/>
      <c r="AA75" s="250"/>
      <c r="AB75" s="234"/>
      <c r="AC75" s="250"/>
      <c r="AD75" s="234"/>
      <c r="AE75" s="250"/>
      <c r="AF75" s="234"/>
      <c r="AG75" s="250"/>
      <c r="AH75" s="234"/>
      <c r="AI75" s="250"/>
      <c r="AJ75" s="234"/>
      <c r="AK75" s="250"/>
      <c r="AL75" s="234"/>
      <c r="AM75" s="250"/>
      <c r="AN75" s="234"/>
      <c r="AO75" s="250"/>
    </row>
    <row r="76" spans="1:41">
      <c r="A76" s="474" t="s">
        <v>133</v>
      </c>
      <c r="B76" s="562" t="s">
        <v>1104</v>
      </c>
      <c r="C76" s="569"/>
      <c r="D76" s="422">
        <v>106999</v>
      </c>
      <c r="E76" s="422">
        <v>10</v>
      </c>
      <c r="F76" s="234">
        <v>2820</v>
      </c>
      <c r="G76" s="250">
        <v>2820</v>
      </c>
      <c r="H76" s="234">
        <v>4920</v>
      </c>
      <c r="I76" s="250">
        <v>4920</v>
      </c>
      <c r="J76" s="234"/>
      <c r="K76" s="250"/>
      <c r="L76" s="234"/>
      <c r="M76" s="250"/>
      <c r="N76" s="234"/>
      <c r="O76" s="250"/>
      <c r="P76" s="234"/>
      <c r="Q76" s="250"/>
      <c r="R76" s="234"/>
      <c r="S76" s="250"/>
      <c r="T76" s="234"/>
      <c r="U76" s="250"/>
      <c r="V76" s="234"/>
      <c r="W76" s="250"/>
      <c r="X76" s="234"/>
      <c r="Y76" s="250"/>
      <c r="Z76" s="234"/>
      <c r="AA76" s="250"/>
      <c r="AB76" s="234"/>
      <c r="AC76" s="250"/>
      <c r="AD76" s="234"/>
      <c r="AE76" s="250"/>
      <c r="AF76" s="234"/>
      <c r="AG76" s="250"/>
      <c r="AH76" s="234"/>
      <c r="AI76" s="250"/>
      <c r="AJ76" s="234"/>
      <c r="AK76" s="250"/>
      <c r="AL76" s="234"/>
      <c r="AM76" s="250"/>
      <c r="AN76" s="234"/>
      <c r="AO76" s="250"/>
    </row>
    <row r="77" spans="1:41">
      <c r="A77" s="474" t="s">
        <v>133</v>
      </c>
      <c r="B77" s="562" t="s">
        <v>1105</v>
      </c>
      <c r="C77" s="569"/>
      <c r="D77" s="422">
        <v>107725</v>
      </c>
      <c r="E77" s="422">
        <v>10</v>
      </c>
      <c r="F77" s="234">
        <v>2380</v>
      </c>
      <c r="G77" s="250">
        <v>2470</v>
      </c>
      <c r="H77" s="234">
        <v>4600</v>
      </c>
      <c r="I77" s="250">
        <v>4780</v>
      </c>
      <c r="J77" s="234"/>
      <c r="K77" s="250"/>
      <c r="L77" s="234"/>
      <c r="M77" s="250"/>
      <c r="N77" s="234"/>
      <c r="O77" s="250"/>
      <c r="P77" s="234"/>
      <c r="Q77" s="250"/>
      <c r="R77" s="234"/>
      <c r="S77" s="250"/>
      <c r="T77" s="234"/>
      <c r="U77" s="250"/>
      <c r="V77" s="234"/>
      <c r="W77" s="250"/>
      <c r="X77" s="234"/>
      <c r="Y77" s="250"/>
      <c r="Z77" s="234"/>
      <c r="AA77" s="250"/>
      <c r="AB77" s="234"/>
      <c r="AC77" s="250"/>
      <c r="AD77" s="234"/>
      <c r="AE77" s="250"/>
      <c r="AF77" s="234"/>
      <c r="AG77" s="250"/>
      <c r="AH77" s="234"/>
      <c r="AI77" s="250"/>
      <c r="AJ77" s="234"/>
      <c r="AK77" s="250"/>
      <c r="AL77" s="234"/>
      <c r="AM77" s="250"/>
      <c r="AN77" s="234"/>
      <c r="AO77" s="250"/>
    </row>
    <row r="78" spans="1:41">
      <c r="A78" s="474" t="s">
        <v>133</v>
      </c>
      <c r="B78" s="572" t="s">
        <v>1106</v>
      </c>
      <c r="C78" s="569"/>
      <c r="D78" s="422">
        <v>107585</v>
      </c>
      <c r="E78" s="422">
        <v>10</v>
      </c>
      <c r="F78" s="234">
        <v>3425</v>
      </c>
      <c r="G78" s="250">
        <v>3575</v>
      </c>
      <c r="H78" s="234">
        <v>4730</v>
      </c>
      <c r="I78" s="250">
        <v>4880</v>
      </c>
      <c r="J78" s="234"/>
      <c r="K78" s="250"/>
      <c r="L78" s="234"/>
      <c r="M78" s="250"/>
      <c r="N78" s="234"/>
      <c r="O78" s="250"/>
      <c r="P78" s="234"/>
      <c r="Q78" s="250"/>
      <c r="R78" s="234"/>
      <c r="S78" s="250"/>
      <c r="T78" s="234"/>
      <c r="U78" s="250"/>
      <c r="V78" s="234"/>
      <c r="W78" s="250"/>
      <c r="X78" s="234"/>
      <c r="Y78" s="250"/>
      <c r="Z78" s="234"/>
      <c r="AA78" s="250"/>
      <c r="AB78" s="234"/>
      <c r="AC78" s="250"/>
      <c r="AD78" s="234"/>
      <c r="AE78" s="250"/>
      <c r="AF78" s="234"/>
      <c r="AG78" s="250"/>
      <c r="AH78" s="234"/>
      <c r="AI78" s="250"/>
      <c r="AJ78" s="234"/>
      <c r="AK78" s="250"/>
      <c r="AL78" s="234"/>
      <c r="AM78" s="250"/>
      <c r="AN78" s="234"/>
      <c r="AO78" s="250"/>
    </row>
    <row r="79" spans="1:41">
      <c r="A79" s="474" t="s">
        <v>133</v>
      </c>
      <c r="B79" s="562" t="s">
        <v>1107</v>
      </c>
      <c r="C79" s="563"/>
      <c r="D79" s="427">
        <v>106263</v>
      </c>
      <c r="E79" s="427">
        <v>15</v>
      </c>
      <c r="F79" s="573">
        <v>7006</v>
      </c>
      <c r="G79" s="250">
        <v>8081</v>
      </c>
      <c r="H79" s="574">
        <v>16078</v>
      </c>
      <c r="I79" s="575">
        <v>16673</v>
      </c>
      <c r="J79" s="573">
        <v>7498</v>
      </c>
      <c r="K79" s="575">
        <v>8705</v>
      </c>
      <c r="L79" s="573">
        <v>15058</v>
      </c>
      <c r="M79" s="575">
        <v>15905</v>
      </c>
      <c r="N79" s="234"/>
      <c r="O79" s="250"/>
      <c r="P79" s="574"/>
      <c r="Q79" s="575"/>
      <c r="R79" s="234">
        <v>25044</v>
      </c>
      <c r="S79" s="576">
        <v>28053</v>
      </c>
      <c r="T79" s="574">
        <v>49178</v>
      </c>
      <c r="U79" s="575">
        <v>54601</v>
      </c>
      <c r="V79" s="234"/>
      <c r="W79" s="576"/>
      <c r="X79" s="573"/>
      <c r="Y79" s="575"/>
      <c r="Z79" s="234">
        <v>15910</v>
      </c>
      <c r="AA79" s="250">
        <v>17405</v>
      </c>
      <c r="AB79" s="573">
        <v>30910</v>
      </c>
      <c r="AC79" s="575">
        <v>33305</v>
      </c>
      <c r="AD79" s="234"/>
      <c r="AE79" s="576"/>
      <c r="AF79" s="574"/>
      <c r="AG79" s="575"/>
      <c r="AH79" s="234"/>
      <c r="AI79" s="250"/>
      <c r="AJ79" s="234"/>
      <c r="AK79" s="575"/>
      <c r="AL79" s="234"/>
      <c r="AM79" s="250"/>
      <c r="AN79" s="234"/>
      <c r="AO79" s="250"/>
    </row>
    <row r="80" spans="1:41">
      <c r="A80" s="501" t="s">
        <v>134</v>
      </c>
      <c r="B80" s="502" t="s">
        <v>885</v>
      </c>
      <c r="C80" s="503"/>
      <c r="D80" s="318">
        <v>130943</v>
      </c>
      <c r="E80" s="318">
        <v>1</v>
      </c>
      <c r="F80" s="234">
        <v>12342</v>
      </c>
      <c r="G80" s="250">
        <v>12520</v>
      </c>
      <c r="H80" s="234">
        <v>30692</v>
      </c>
      <c r="I80" s="250">
        <v>31420</v>
      </c>
      <c r="J80" s="234">
        <v>30042</v>
      </c>
      <c r="K80" s="250">
        <v>30924</v>
      </c>
      <c r="L80" s="234">
        <v>30042</v>
      </c>
      <c r="M80" s="250">
        <v>30924</v>
      </c>
      <c r="N80" s="234"/>
      <c r="O80" s="250"/>
      <c r="P80" s="234"/>
      <c r="Q80" s="250"/>
      <c r="R80" s="234"/>
      <c r="S80" s="250"/>
      <c r="T80" s="234"/>
      <c r="U80" s="250"/>
      <c r="V80" s="234"/>
      <c r="W80" s="250"/>
      <c r="X80" s="234"/>
      <c r="Y80" s="250"/>
      <c r="Z80" s="234"/>
      <c r="AA80" s="250"/>
      <c r="AB80" s="234"/>
      <c r="AC80" s="250"/>
      <c r="AD80" s="234"/>
      <c r="AE80" s="250"/>
      <c r="AF80" s="234"/>
      <c r="AG80" s="250"/>
      <c r="AH80" s="234"/>
      <c r="AI80" s="250"/>
      <c r="AJ80" s="234"/>
      <c r="AK80" s="250"/>
      <c r="AL80" s="234"/>
      <c r="AM80" s="250"/>
      <c r="AN80" s="234"/>
      <c r="AO80" s="250"/>
    </row>
    <row r="81" spans="1:41">
      <c r="A81" s="501" t="s">
        <v>134</v>
      </c>
      <c r="B81" s="504" t="s">
        <v>886</v>
      </c>
      <c r="C81" s="505"/>
      <c r="D81" s="318">
        <v>130934</v>
      </c>
      <c r="E81" s="318">
        <v>3</v>
      </c>
      <c r="F81" s="234">
        <v>7336</v>
      </c>
      <c r="G81" s="250">
        <v>7531</v>
      </c>
      <c r="H81" s="234">
        <v>15692</v>
      </c>
      <c r="I81" s="250">
        <v>16138</v>
      </c>
      <c r="J81" s="234">
        <v>5354</v>
      </c>
      <c r="K81" s="250">
        <v>5510</v>
      </c>
      <c r="L81" s="234">
        <v>11390</v>
      </c>
      <c r="M81" s="250">
        <v>11606</v>
      </c>
      <c r="N81" s="234"/>
      <c r="O81" s="250"/>
      <c r="P81" s="234"/>
      <c r="Q81" s="250"/>
      <c r="R81" s="234"/>
      <c r="S81" s="250"/>
      <c r="T81" s="234"/>
      <c r="U81" s="250"/>
      <c r="V81" s="234"/>
      <c r="W81" s="250"/>
      <c r="X81" s="234"/>
      <c r="Y81" s="250"/>
      <c r="Z81" s="234"/>
      <c r="AA81" s="250"/>
      <c r="AB81" s="234"/>
      <c r="AC81" s="250"/>
      <c r="AD81" s="234"/>
      <c r="AE81" s="250"/>
      <c r="AF81" s="234"/>
      <c r="AG81" s="250"/>
      <c r="AH81" s="234"/>
      <c r="AI81" s="250"/>
      <c r="AJ81" s="234"/>
      <c r="AK81" s="250"/>
      <c r="AL81" s="234"/>
      <c r="AM81" s="250"/>
      <c r="AN81" s="234"/>
      <c r="AO81" s="250"/>
    </row>
    <row r="82" spans="1:41">
      <c r="A82" s="501" t="s">
        <v>134</v>
      </c>
      <c r="B82" s="506" t="s">
        <v>887</v>
      </c>
      <c r="C82" s="507" t="s">
        <v>1110</v>
      </c>
      <c r="D82" s="324">
        <v>130907</v>
      </c>
      <c r="E82" s="324">
        <v>9</v>
      </c>
      <c r="F82" s="234">
        <v>3530</v>
      </c>
      <c r="G82" s="250">
        <v>3632</v>
      </c>
      <c r="H82" s="234">
        <v>8282</v>
      </c>
      <c r="I82" s="250">
        <v>8522</v>
      </c>
      <c r="J82" s="234"/>
      <c r="K82" s="250"/>
      <c r="L82" s="234"/>
      <c r="M82" s="250"/>
      <c r="N82" s="234"/>
      <c r="O82" s="250"/>
      <c r="P82" s="234"/>
      <c r="Q82" s="250"/>
      <c r="R82" s="234"/>
      <c r="S82" s="250"/>
      <c r="T82" s="234"/>
      <c r="U82" s="250"/>
      <c r="V82" s="234"/>
      <c r="W82" s="250"/>
      <c r="X82" s="234"/>
      <c r="Y82" s="250"/>
      <c r="Z82" s="234"/>
      <c r="AA82" s="250"/>
      <c r="AB82" s="234"/>
      <c r="AC82" s="250"/>
      <c r="AD82" s="234"/>
      <c r="AE82" s="250"/>
      <c r="AF82" s="234"/>
      <c r="AG82" s="250"/>
      <c r="AH82" s="234"/>
      <c r="AI82" s="250"/>
      <c r="AJ82" s="234"/>
      <c r="AK82" s="250"/>
      <c r="AL82" s="234"/>
      <c r="AM82" s="250"/>
      <c r="AN82" s="234"/>
      <c r="AO82" s="250"/>
    </row>
    <row r="83" spans="1:41">
      <c r="A83" s="511" t="s">
        <v>135</v>
      </c>
      <c r="B83" s="512" t="s">
        <v>888</v>
      </c>
      <c r="C83" s="513"/>
      <c r="D83" s="514">
        <v>133669</v>
      </c>
      <c r="E83" s="519">
        <v>1</v>
      </c>
      <c r="F83" s="234">
        <v>6192.5</v>
      </c>
      <c r="G83" s="250">
        <v>6192.5</v>
      </c>
      <c r="H83" s="234">
        <v>21748.999999999996</v>
      </c>
      <c r="I83" s="250">
        <v>21748.999999999996</v>
      </c>
      <c r="J83" s="234">
        <v>9029.48</v>
      </c>
      <c r="K83" s="250">
        <v>9029.48</v>
      </c>
      <c r="L83" s="234">
        <v>24749.239999999998</v>
      </c>
      <c r="M83" s="250">
        <v>24749.239999999998</v>
      </c>
      <c r="N83" s="234"/>
      <c r="O83" s="250"/>
      <c r="P83" s="234"/>
      <c r="Q83" s="250"/>
      <c r="R83" s="234">
        <v>30606.720000000005</v>
      </c>
      <c r="S83" s="250">
        <v>31739.590000000004</v>
      </c>
      <c r="T83" s="234">
        <v>65361.440000000002</v>
      </c>
      <c r="U83" s="250">
        <v>67881.64</v>
      </c>
      <c r="V83" s="234"/>
      <c r="W83" s="250"/>
      <c r="X83" s="234"/>
      <c r="Y83" s="250"/>
      <c r="Z83" s="234"/>
      <c r="AA83" s="250"/>
      <c r="AB83" s="234"/>
      <c r="AC83" s="250"/>
      <c r="AD83" s="234"/>
      <c r="AE83" s="250"/>
      <c r="AF83" s="234"/>
      <c r="AG83" s="250"/>
      <c r="AH83" s="234"/>
      <c r="AI83" s="250"/>
      <c r="AJ83" s="234"/>
      <c r="AK83" s="250"/>
      <c r="AL83" s="234"/>
      <c r="AM83" s="250"/>
      <c r="AN83" s="234"/>
      <c r="AO83" s="250"/>
    </row>
    <row r="84" spans="1:41">
      <c r="A84" s="511" t="s">
        <v>135</v>
      </c>
      <c r="B84" s="512" t="s">
        <v>889</v>
      </c>
      <c r="C84" s="515"/>
      <c r="D84" s="514">
        <v>133951</v>
      </c>
      <c r="E84" s="514">
        <v>1</v>
      </c>
      <c r="F84" s="234">
        <v>6493.079999999999</v>
      </c>
      <c r="G84" s="250">
        <v>6552.48</v>
      </c>
      <c r="H84" s="234">
        <v>18892.080000000002</v>
      </c>
      <c r="I84" s="250">
        <v>18951.48</v>
      </c>
      <c r="J84" s="234">
        <v>11273.22</v>
      </c>
      <c r="K84" s="250">
        <v>11320.74</v>
      </c>
      <c r="L84" s="234">
        <v>24378.420000000002</v>
      </c>
      <c r="M84" s="250">
        <v>24425.940000000002</v>
      </c>
      <c r="N84" s="234">
        <v>16910.82</v>
      </c>
      <c r="O84" s="250">
        <v>16958.34</v>
      </c>
      <c r="P84" s="234">
        <v>27938.579999999998</v>
      </c>
      <c r="Q84" s="250">
        <v>27986.100000000002</v>
      </c>
      <c r="R84" s="234">
        <v>37647.089999999997</v>
      </c>
      <c r="S84" s="250">
        <v>39363.12999999999</v>
      </c>
      <c r="T84" s="234">
        <v>69147.089999999982</v>
      </c>
      <c r="U84" s="250">
        <v>70863.12999999999</v>
      </c>
      <c r="V84" s="234"/>
      <c r="W84" s="250"/>
      <c r="X84" s="234"/>
      <c r="Y84" s="250"/>
      <c r="Z84" s="234"/>
      <c r="AA84" s="250"/>
      <c r="AB84" s="234"/>
      <c r="AC84" s="250"/>
      <c r="AD84" s="234"/>
      <c r="AE84" s="250"/>
      <c r="AF84" s="234"/>
      <c r="AG84" s="250"/>
      <c r="AH84" s="234"/>
      <c r="AI84" s="250"/>
      <c r="AJ84" s="234"/>
      <c r="AK84" s="250"/>
      <c r="AL84" s="234"/>
      <c r="AM84" s="250"/>
      <c r="AN84" s="234"/>
      <c r="AO84" s="250"/>
    </row>
    <row r="85" spans="1:41">
      <c r="A85" s="511" t="s">
        <v>135</v>
      </c>
      <c r="B85" s="512" t="s">
        <v>890</v>
      </c>
      <c r="C85" s="515"/>
      <c r="D85" s="514">
        <v>134097</v>
      </c>
      <c r="E85" s="514">
        <v>1</v>
      </c>
      <c r="F85" s="234">
        <v>6506.4999999999991</v>
      </c>
      <c r="G85" s="250">
        <v>6506.4999999999991</v>
      </c>
      <c r="H85" s="234">
        <v>21673</v>
      </c>
      <c r="I85" s="250">
        <v>21515.5</v>
      </c>
      <c r="J85" s="234">
        <v>11543.68</v>
      </c>
      <c r="K85" s="250">
        <v>11543.68</v>
      </c>
      <c r="L85" s="234">
        <v>26697.279999999999</v>
      </c>
      <c r="M85" s="250">
        <v>26213.200000000004</v>
      </c>
      <c r="N85" s="234">
        <v>16554.64</v>
      </c>
      <c r="O85" s="250">
        <v>16555</v>
      </c>
      <c r="P85" s="234">
        <v>32564.32</v>
      </c>
      <c r="Q85" s="250">
        <v>31841.680000000004</v>
      </c>
      <c r="R85" s="321">
        <v>31629.800000000003</v>
      </c>
      <c r="S85" s="250">
        <v>32889.61</v>
      </c>
      <c r="T85" s="321">
        <v>66180.989999999991</v>
      </c>
      <c r="U85" s="250">
        <v>66320.39</v>
      </c>
      <c r="V85" s="234"/>
      <c r="W85" s="250"/>
      <c r="X85" s="234"/>
      <c r="Y85" s="250"/>
      <c r="Z85" s="234"/>
      <c r="AA85" s="250"/>
      <c r="AB85" s="234"/>
      <c r="AC85" s="250"/>
      <c r="AD85" s="234"/>
      <c r="AE85" s="250"/>
      <c r="AF85" s="234"/>
      <c r="AG85" s="250"/>
      <c r="AH85" s="234"/>
      <c r="AI85" s="250"/>
      <c r="AJ85" s="234"/>
      <c r="AK85" s="250"/>
      <c r="AL85" s="234"/>
      <c r="AM85" s="250"/>
      <c r="AN85" s="234"/>
      <c r="AO85" s="250"/>
    </row>
    <row r="86" spans="1:41">
      <c r="A86" s="511" t="s">
        <v>135</v>
      </c>
      <c r="B86" s="516" t="s">
        <v>891</v>
      </c>
      <c r="C86" s="515"/>
      <c r="D86" s="514">
        <v>132903</v>
      </c>
      <c r="E86" s="514">
        <v>1</v>
      </c>
      <c r="F86" s="234">
        <v>6368.4</v>
      </c>
      <c r="G86" s="250">
        <v>6368.4</v>
      </c>
      <c r="H86" s="234">
        <v>22466.700000000004</v>
      </c>
      <c r="I86" s="250">
        <v>22466.700000000004</v>
      </c>
      <c r="J86" s="234">
        <v>8871.5999999999985</v>
      </c>
      <c r="K86" s="250">
        <v>8871.5999999999985</v>
      </c>
      <c r="L86" s="234">
        <v>28657.199999999997</v>
      </c>
      <c r="M86" s="250">
        <v>28657.199999999997</v>
      </c>
      <c r="N86" s="234"/>
      <c r="O86" s="250"/>
      <c r="P86" s="234"/>
      <c r="Q86" s="250"/>
      <c r="R86" s="234">
        <v>29079.200000000001</v>
      </c>
      <c r="S86" s="250">
        <v>29079.200000000001</v>
      </c>
      <c r="T86" s="234">
        <v>55952.800000000003</v>
      </c>
      <c r="U86" s="250">
        <v>55952.800000000003</v>
      </c>
      <c r="V86" s="234"/>
      <c r="W86" s="250"/>
      <c r="X86" s="234"/>
      <c r="Y86" s="250"/>
      <c r="Z86" s="234"/>
      <c r="AA86" s="250"/>
      <c r="AB86" s="234"/>
      <c r="AC86" s="250"/>
      <c r="AD86" s="234"/>
      <c r="AE86" s="250"/>
      <c r="AF86" s="234"/>
      <c r="AG86" s="250"/>
      <c r="AH86" s="234"/>
      <c r="AI86" s="250"/>
      <c r="AJ86" s="234"/>
      <c r="AK86" s="250"/>
      <c r="AL86" s="234"/>
      <c r="AM86" s="250"/>
      <c r="AN86" s="234"/>
      <c r="AO86" s="250"/>
    </row>
    <row r="87" spans="1:41">
      <c r="A87" s="511" t="s">
        <v>135</v>
      </c>
      <c r="B87" s="512" t="s">
        <v>892</v>
      </c>
      <c r="C87" s="515"/>
      <c r="D87" s="514">
        <v>134130</v>
      </c>
      <c r="E87" s="514">
        <v>1</v>
      </c>
      <c r="F87" s="234">
        <v>6312.9000000000005</v>
      </c>
      <c r="G87" s="250">
        <v>6381.3</v>
      </c>
      <c r="H87" s="234">
        <v>28589.999999999996</v>
      </c>
      <c r="I87" s="250">
        <v>28658.399999999998</v>
      </c>
      <c r="J87" s="234">
        <v>12681.84</v>
      </c>
      <c r="K87" s="250">
        <v>12736.560000000001</v>
      </c>
      <c r="L87" s="234">
        <v>30075.120000000003</v>
      </c>
      <c r="M87" s="250">
        <v>30129.840000000004</v>
      </c>
      <c r="N87" s="234">
        <v>17784.72</v>
      </c>
      <c r="O87" s="250">
        <v>17839.440000000002</v>
      </c>
      <c r="P87" s="234">
        <v>31068.48</v>
      </c>
      <c r="Q87" s="250">
        <v>31123.199999999997</v>
      </c>
      <c r="R87" s="234">
        <v>36565.979999999996</v>
      </c>
      <c r="S87" s="250">
        <v>36657.18</v>
      </c>
      <c r="T87" s="234">
        <v>65806.22</v>
      </c>
      <c r="U87" s="250">
        <v>67534.599999999991</v>
      </c>
      <c r="V87" s="234">
        <v>41626.78</v>
      </c>
      <c r="W87" s="250">
        <v>41717.980000000003</v>
      </c>
      <c r="X87" s="234">
        <v>68107.539999999994</v>
      </c>
      <c r="Y87" s="250">
        <v>68198.739999999991</v>
      </c>
      <c r="Z87" s="234">
        <v>22819.300000000003</v>
      </c>
      <c r="AA87" s="250">
        <v>22901.380000000005</v>
      </c>
      <c r="AB87" s="234">
        <v>45962.76</v>
      </c>
      <c r="AC87" s="250">
        <v>47037.06</v>
      </c>
      <c r="AD87" s="234"/>
      <c r="AE87" s="250"/>
      <c r="AF87" s="234"/>
      <c r="AG87" s="250"/>
      <c r="AH87" s="234"/>
      <c r="AI87" s="250"/>
      <c r="AJ87" s="234"/>
      <c r="AK87" s="250"/>
      <c r="AL87" s="234">
        <v>28695.660000000003</v>
      </c>
      <c r="AM87" s="250">
        <v>28786.860000000004</v>
      </c>
      <c r="AN87" s="234">
        <v>49670.86</v>
      </c>
      <c r="AO87" s="250">
        <v>49762.06</v>
      </c>
    </row>
    <row r="88" spans="1:41">
      <c r="A88" s="511" t="s">
        <v>135</v>
      </c>
      <c r="B88" s="512" t="s">
        <v>893</v>
      </c>
      <c r="C88" s="515"/>
      <c r="D88" s="514">
        <v>137351</v>
      </c>
      <c r="E88" s="514">
        <v>1</v>
      </c>
      <c r="F88" s="234">
        <v>6409.7</v>
      </c>
      <c r="G88" s="250">
        <v>6409.7</v>
      </c>
      <c r="H88" s="234">
        <v>17324.3</v>
      </c>
      <c r="I88" s="250">
        <v>17324.3</v>
      </c>
      <c r="J88" s="234">
        <v>10428.32</v>
      </c>
      <c r="K88" s="250">
        <v>10428.32</v>
      </c>
      <c r="L88" s="234">
        <v>21126.079999999998</v>
      </c>
      <c r="M88" s="250">
        <v>21126.079999999998</v>
      </c>
      <c r="N88" s="234"/>
      <c r="O88" s="250"/>
      <c r="P88" s="234"/>
      <c r="Q88" s="250"/>
      <c r="R88" s="234">
        <v>32611.460000000003</v>
      </c>
      <c r="S88" s="250">
        <v>34070.19</v>
      </c>
      <c r="T88" s="234">
        <v>53801.120000000003</v>
      </c>
      <c r="U88" s="250">
        <v>55259.850000000006</v>
      </c>
      <c r="V88" s="234"/>
      <c r="W88" s="250"/>
      <c r="X88" s="234"/>
      <c r="Y88" s="250"/>
      <c r="Z88" s="234">
        <v>19418.580000000002</v>
      </c>
      <c r="AA88" s="250">
        <v>20249.080000000002</v>
      </c>
      <c r="AB88" s="234">
        <v>37976.83</v>
      </c>
      <c r="AC88" s="250">
        <v>38881.33</v>
      </c>
      <c r="AD88" s="234"/>
      <c r="AE88" s="250"/>
      <c r="AF88" s="234"/>
      <c r="AG88" s="250"/>
      <c r="AH88" s="234"/>
      <c r="AI88" s="250"/>
      <c r="AJ88" s="234"/>
      <c r="AK88" s="250"/>
      <c r="AL88" s="234"/>
      <c r="AM88" s="250"/>
      <c r="AN88" s="234"/>
      <c r="AO88" s="250"/>
    </row>
    <row r="89" spans="1:41">
      <c r="A89" s="511" t="s">
        <v>135</v>
      </c>
      <c r="B89" s="512" t="s">
        <v>894</v>
      </c>
      <c r="C89" s="515" t="s">
        <v>503</v>
      </c>
      <c r="D89" s="514">
        <v>133650</v>
      </c>
      <c r="E89" s="514">
        <v>3</v>
      </c>
      <c r="F89" s="234">
        <v>5827.2999999999993</v>
      </c>
      <c r="G89" s="250">
        <v>5827.2999999999993</v>
      </c>
      <c r="H89" s="234">
        <v>17715.399999999998</v>
      </c>
      <c r="I89" s="250">
        <v>17767.899999999998</v>
      </c>
      <c r="J89" s="234">
        <v>9866.0799999999981</v>
      </c>
      <c r="K89" s="250">
        <v>9866.0799999999981</v>
      </c>
      <c r="L89" s="234">
        <v>24658.959999999999</v>
      </c>
      <c r="M89" s="250">
        <v>24658.959999999999</v>
      </c>
      <c r="N89" s="234">
        <v>11070.64</v>
      </c>
      <c r="O89" s="517">
        <v>11070.64</v>
      </c>
      <c r="P89" s="234">
        <v>26479.359999999997</v>
      </c>
      <c r="Q89" s="250">
        <v>26479.359999999997</v>
      </c>
      <c r="R89" s="234"/>
      <c r="S89" s="250"/>
      <c r="T89" s="234"/>
      <c r="U89" s="250"/>
      <c r="V89" s="234"/>
      <c r="W89" s="250"/>
      <c r="X89" s="234"/>
      <c r="Y89" s="250"/>
      <c r="Z89" s="234">
        <v>9866.0799999999981</v>
      </c>
      <c r="AA89" s="250">
        <v>9866.0799999999981</v>
      </c>
      <c r="AB89" s="234">
        <v>24658.959999999999</v>
      </c>
      <c r="AC89" s="250">
        <v>24658.959999999999</v>
      </c>
      <c r="AD89" s="234"/>
      <c r="AE89" s="250"/>
      <c r="AF89" s="234"/>
      <c r="AG89" s="250"/>
      <c r="AH89" s="234"/>
      <c r="AI89" s="250"/>
      <c r="AJ89" s="234"/>
      <c r="AK89" s="250"/>
      <c r="AL89" s="234"/>
      <c r="AM89" s="250"/>
      <c r="AN89" s="234"/>
      <c r="AO89" s="250"/>
    </row>
    <row r="90" spans="1:41">
      <c r="A90" s="511" t="s">
        <v>135</v>
      </c>
      <c r="B90" s="512" t="s">
        <v>895</v>
      </c>
      <c r="C90" s="515"/>
      <c r="D90" s="514">
        <v>136172</v>
      </c>
      <c r="E90" s="514">
        <v>3</v>
      </c>
      <c r="F90" s="234">
        <v>6385.1999999999989</v>
      </c>
      <c r="G90" s="250">
        <v>6393.9</v>
      </c>
      <c r="H90" s="234">
        <v>20789.100000000002</v>
      </c>
      <c r="I90" s="250">
        <v>20797.8</v>
      </c>
      <c r="J90" s="234">
        <v>11841.36</v>
      </c>
      <c r="K90" s="250">
        <v>11848.32</v>
      </c>
      <c r="L90" s="234">
        <v>25059.120000000003</v>
      </c>
      <c r="M90" s="250">
        <v>25066.080000000002</v>
      </c>
      <c r="N90" s="234"/>
      <c r="O90" s="250"/>
      <c r="P90" s="234"/>
      <c r="Q90" s="250"/>
      <c r="R90" s="234"/>
      <c r="S90" s="250"/>
      <c r="T90" s="234"/>
      <c r="U90" s="250"/>
      <c r="V90" s="234"/>
      <c r="W90" s="250"/>
      <c r="X90" s="234"/>
      <c r="Y90" s="250"/>
      <c r="Z90" s="234"/>
      <c r="AA90" s="250"/>
      <c r="AB90" s="234"/>
      <c r="AC90" s="250"/>
      <c r="AD90" s="234"/>
      <c r="AE90" s="250"/>
      <c r="AF90" s="234"/>
      <c r="AG90" s="250"/>
      <c r="AH90" s="234"/>
      <c r="AI90" s="250"/>
      <c r="AJ90" s="234"/>
      <c r="AK90" s="250"/>
      <c r="AL90" s="234"/>
      <c r="AM90" s="250"/>
      <c r="AN90" s="234"/>
      <c r="AO90" s="250"/>
    </row>
    <row r="91" spans="1:41">
      <c r="A91" s="511" t="s">
        <v>135</v>
      </c>
      <c r="B91" s="512" t="s">
        <v>896</v>
      </c>
      <c r="C91" s="515"/>
      <c r="D91" s="514">
        <v>138354</v>
      </c>
      <c r="E91" s="514">
        <v>3</v>
      </c>
      <c r="F91" s="234">
        <v>6359.4</v>
      </c>
      <c r="G91" s="518">
        <v>6359.4</v>
      </c>
      <c r="H91" s="234">
        <v>19241.099999999999</v>
      </c>
      <c r="I91" s="250">
        <v>19241.099999999999</v>
      </c>
      <c r="J91" s="234">
        <v>9062.4</v>
      </c>
      <c r="K91" s="250">
        <v>9062.4</v>
      </c>
      <c r="L91" s="234">
        <v>24893.760000000002</v>
      </c>
      <c r="M91" s="250">
        <v>24893.760000000002</v>
      </c>
      <c r="N91" s="234"/>
      <c r="O91" s="250"/>
      <c r="P91" s="234"/>
      <c r="Q91" s="250"/>
      <c r="R91" s="234"/>
      <c r="S91" s="250"/>
      <c r="T91" s="234"/>
      <c r="U91" s="250"/>
      <c r="V91" s="234"/>
      <c r="W91" s="250"/>
      <c r="X91" s="234"/>
      <c r="Y91" s="250"/>
      <c r="Z91" s="234"/>
      <c r="AA91" s="250"/>
      <c r="AB91" s="234"/>
      <c r="AC91" s="250"/>
      <c r="AD91" s="234"/>
      <c r="AE91" s="250"/>
      <c r="AF91" s="234"/>
      <c r="AG91" s="250"/>
      <c r="AH91" s="234"/>
      <c r="AI91" s="250"/>
      <c r="AJ91" s="234"/>
      <c r="AK91" s="250"/>
      <c r="AL91" s="234"/>
      <c r="AM91" s="250"/>
      <c r="AN91" s="234"/>
      <c r="AO91" s="250"/>
    </row>
    <row r="92" spans="1:41">
      <c r="A92" s="511" t="s">
        <v>135</v>
      </c>
      <c r="B92" s="516" t="s">
        <v>897</v>
      </c>
      <c r="C92" s="515"/>
      <c r="D92" s="514">
        <v>433660</v>
      </c>
      <c r="E92" s="514">
        <v>4</v>
      </c>
      <c r="F92" s="234">
        <v>6170.7</v>
      </c>
      <c r="G92" s="250">
        <v>6170.7</v>
      </c>
      <c r="H92" s="234">
        <v>25161.9</v>
      </c>
      <c r="I92" s="250">
        <v>25214.400000000001</v>
      </c>
      <c r="J92" s="234">
        <v>8961.119999999999</v>
      </c>
      <c r="K92" s="250">
        <v>8961.119999999999</v>
      </c>
      <c r="L92" s="234">
        <v>31215.840000000004</v>
      </c>
      <c r="M92" s="250">
        <v>31215.840000000004</v>
      </c>
      <c r="N92" s="234"/>
      <c r="O92" s="250"/>
      <c r="P92" s="234"/>
      <c r="Q92" s="250"/>
      <c r="R92" s="234"/>
      <c r="S92" s="250"/>
      <c r="T92" s="234"/>
      <c r="U92" s="250"/>
      <c r="V92" s="234"/>
      <c r="W92" s="250"/>
      <c r="X92" s="234"/>
      <c r="Y92" s="250"/>
      <c r="Z92" s="234"/>
      <c r="AA92" s="250"/>
      <c r="AB92" s="234"/>
      <c r="AC92" s="250"/>
      <c r="AD92" s="234"/>
      <c r="AE92" s="250"/>
      <c r="AF92" s="234"/>
      <c r="AG92" s="250"/>
      <c r="AH92" s="234"/>
      <c r="AI92" s="250"/>
      <c r="AJ92" s="234"/>
      <c r="AK92" s="250"/>
      <c r="AL92" s="234"/>
      <c r="AM92" s="250"/>
      <c r="AN92" s="234"/>
      <c r="AO92" s="250"/>
    </row>
    <row r="93" spans="1:41">
      <c r="A93" s="511" t="s">
        <v>135</v>
      </c>
      <c r="B93" s="512" t="s">
        <v>898</v>
      </c>
      <c r="C93" s="515"/>
      <c r="D93" s="514">
        <v>262129</v>
      </c>
      <c r="E93" s="514">
        <v>6</v>
      </c>
      <c r="F93" s="234">
        <v>5763</v>
      </c>
      <c r="G93" s="250">
        <v>5763</v>
      </c>
      <c r="H93" s="234">
        <v>24953.699999999997</v>
      </c>
      <c r="I93" s="250">
        <v>24953.699999999997</v>
      </c>
      <c r="J93" s="234" t="s">
        <v>899</v>
      </c>
      <c r="K93" s="250">
        <v>11383.92</v>
      </c>
      <c r="L93" s="234" t="s">
        <v>899</v>
      </c>
      <c r="M93" s="250">
        <v>28067.279999999999</v>
      </c>
      <c r="N93" s="234"/>
      <c r="O93" s="250"/>
      <c r="P93" s="234"/>
      <c r="Q93" s="250"/>
      <c r="R93" s="234"/>
      <c r="S93" s="250"/>
      <c r="T93" s="234"/>
      <c r="U93" s="250"/>
      <c r="V93" s="234"/>
      <c r="W93" s="250"/>
      <c r="X93" s="234"/>
      <c r="Y93" s="250"/>
      <c r="Z93" s="234"/>
      <c r="AA93" s="250"/>
      <c r="AB93" s="234"/>
      <c r="AC93" s="250"/>
      <c r="AD93" s="234"/>
      <c r="AE93" s="250"/>
      <c r="AF93" s="234"/>
      <c r="AG93" s="250"/>
      <c r="AH93" s="234"/>
      <c r="AI93" s="250"/>
      <c r="AJ93" s="234"/>
      <c r="AK93" s="250"/>
      <c r="AL93" s="234"/>
      <c r="AM93" s="250"/>
      <c r="AN93" s="234"/>
      <c r="AO93" s="250"/>
    </row>
    <row r="94" spans="1:41">
      <c r="A94" s="511" t="s">
        <v>135</v>
      </c>
      <c r="B94" s="512" t="s">
        <v>900</v>
      </c>
      <c r="C94" s="515"/>
      <c r="D94" s="514">
        <v>482936</v>
      </c>
      <c r="E94" s="514">
        <v>99</v>
      </c>
      <c r="F94" s="234">
        <v>4939.4999999999991</v>
      </c>
      <c r="G94" s="250">
        <v>4939.4999999999991</v>
      </c>
      <c r="H94" s="234">
        <v>21004.500000000004</v>
      </c>
      <c r="I94" s="250">
        <v>21004.500000000004</v>
      </c>
      <c r="J94" s="234">
        <v>11341.92</v>
      </c>
      <c r="K94" s="250">
        <v>11341.92</v>
      </c>
      <c r="L94" s="234">
        <v>26663.52</v>
      </c>
      <c r="M94" s="250">
        <v>26663.52</v>
      </c>
      <c r="N94" s="234"/>
      <c r="O94" s="250"/>
      <c r="P94" s="234"/>
      <c r="Q94" s="250"/>
      <c r="R94" s="234"/>
      <c r="S94" s="250"/>
      <c r="T94" s="234"/>
      <c r="U94" s="250"/>
      <c r="V94" s="234"/>
      <c r="W94" s="250"/>
      <c r="X94" s="234"/>
      <c r="Y94" s="250"/>
      <c r="Z94" s="234"/>
      <c r="AA94" s="250"/>
      <c r="AB94" s="234"/>
      <c r="AC94" s="250"/>
      <c r="AD94" s="234"/>
      <c r="AE94" s="250"/>
      <c r="AF94" s="234"/>
      <c r="AG94" s="250"/>
      <c r="AH94" s="234"/>
      <c r="AI94" s="250"/>
      <c r="AJ94" s="234"/>
      <c r="AK94" s="250"/>
      <c r="AL94" s="234"/>
      <c r="AM94" s="250"/>
      <c r="AN94" s="234"/>
      <c r="AO94" s="250"/>
    </row>
    <row r="95" spans="1:41">
      <c r="A95" s="520" t="s">
        <v>135</v>
      </c>
      <c r="B95" s="521" t="s">
        <v>902</v>
      </c>
      <c r="C95" s="522"/>
      <c r="D95" s="449">
        <v>132709</v>
      </c>
      <c r="E95" s="449">
        <v>7</v>
      </c>
      <c r="F95" s="234">
        <v>3057</v>
      </c>
      <c r="G95" s="250">
        <v>3285</v>
      </c>
      <c r="H95" s="234">
        <v>10710</v>
      </c>
      <c r="I95" s="250">
        <v>10938</v>
      </c>
      <c r="J95" s="234"/>
      <c r="K95" s="250"/>
      <c r="L95" s="234"/>
      <c r="M95" s="250"/>
      <c r="N95" s="234"/>
      <c r="O95" s="250"/>
      <c r="P95" s="234"/>
      <c r="Q95" s="250"/>
      <c r="R95" s="234"/>
      <c r="S95" s="250"/>
      <c r="T95" s="234"/>
      <c r="U95" s="250"/>
      <c r="V95" s="234"/>
      <c r="W95" s="250"/>
      <c r="X95" s="234"/>
      <c r="Y95" s="250"/>
      <c r="Z95" s="234"/>
      <c r="AA95" s="250"/>
      <c r="AB95" s="234"/>
      <c r="AC95" s="250"/>
      <c r="AD95" s="234"/>
      <c r="AE95" s="250"/>
      <c r="AF95" s="234"/>
      <c r="AG95" s="250"/>
      <c r="AH95" s="234"/>
      <c r="AI95" s="250"/>
      <c r="AJ95" s="234"/>
      <c r="AK95" s="250"/>
      <c r="AL95" s="234"/>
      <c r="AM95" s="250"/>
      <c r="AN95" s="234"/>
      <c r="AO95" s="250"/>
    </row>
    <row r="96" spans="1:41">
      <c r="A96" s="520" t="s">
        <v>135</v>
      </c>
      <c r="B96" s="523" t="s">
        <v>903</v>
      </c>
      <c r="C96" s="524"/>
      <c r="D96" s="449">
        <v>133021</v>
      </c>
      <c r="E96" s="449">
        <v>7</v>
      </c>
      <c r="F96" s="234">
        <v>3060</v>
      </c>
      <c r="G96" s="250">
        <v>3060</v>
      </c>
      <c r="H96" s="234">
        <v>8890.5</v>
      </c>
      <c r="I96" s="250">
        <v>8890.5</v>
      </c>
      <c r="J96" s="234"/>
      <c r="K96" s="250"/>
      <c r="L96" s="234"/>
      <c r="M96" s="250"/>
      <c r="N96" s="234"/>
      <c r="O96" s="250"/>
      <c r="P96" s="234"/>
      <c r="Q96" s="250"/>
      <c r="R96" s="234"/>
      <c r="S96" s="250"/>
      <c r="T96" s="234"/>
      <c r="U96" s="250"/>
      <c r="V96" s="234"/>
      <c r="W96" s="250"/>
      <c r="X96" s="234"/>
      <c r="Y96" s="250"/>
      <c r="Z96" s="234"/>
      <c r="AA96" s="250"/>
      <c r="AB96" s="234"/>
      <c r="AC96" s="250"/>
      <c r="AD96" s="234"/>
      <c r="AE96" s="250"/>
      <c r="AF96" s="234"/>
      <c r="AG96" s="250"/>
      <c r="AH96" s="234"/>
      <c r="AI96" s="250"/>
      <c r="AJ96" s="234"/>
      <c r="AK96" s="250"/>
      <c r="AL96" s="234"/>
      <c r="AM96" s="250"/>
      <c r="AN96" s="234"/>
      <c r="AO96" s="250"/>
    </row>
    <row r="97" spans="1:41">
      <c r="A97" s="520" t="s">
        <v>135</v>
      </c>
      <c r="B97" s="521" t="s">
        <v>904</v>
      </c>
      <c r="C97" s="525"/>
      <c r="D97" s="449">
        <v>133386</v>
      </c>
      <c r="E97" s="449">
        <v>7</v>
      </c>
      <c r="F97" s="234">
        <v>3134.4</v>
      </c>
      <c r="G97" s="250">
        <v>3134.4</v>
      </c>
      <c r="H97" s="234">
        <v>12204</v>
      </c>
      <c r="I97" s="250">
        <v>12204</v>
      </c>
      <c r="J97" s="234"/>
      <c r="K97" s="250"/>
      <c r="L97" s="234"/>
      <c r="M97" s="250"/>
      <c r="N97" s="234"/>
      <c r="O97" s="250"/>
      <c r="P97" s="234"/>
      <c r="Q97" s="250"/>
      <c r="R97" s="234"/>
      <c r="S97" s="250"/>
      <c r="T97" s="234"/>
      <c r="U97" s="250"/>
      <c r="V97" s="234"/>
      <c r="W97" s="250"/>
      <c r="X97" s="234"/>
      <c r="Y97" s="250"/>
      <c r="Z97" s="234"/>
      <c r="AA97" s="250"/>
      <c r="AB97" s="234"/>
      <c r="AC97" s="250"/>
      <c r="AD97" s="234"/>
      <c r="AE97" s="250"/>
      <c r="AF97" s="234"/>
      <c r="AG97" s="250"/>
      <c r="AH97" s="234"/>
      <c r="AI97" s="250"/>
      <c r="AJ97" s="234"/>
      <c r="AK97" s="250"/>
      <c r="AL97" s="234"/>
      <c r="AM97" s="250"/>
      <c r="AN97" s="234"/>
      <c r="AO97" s="250"/>
    </row>
    <row r="98" spans="1:41">
      <c r="A98" s="520" t="s">
        <v>135</v>
      </c>
      <c r="B98" s="521" t="s">
        <v>905</v>
      </c>
      <c r="C98" s="525"/>
      <c r="D98" s="526">
        <v>133508</v>
      </c>
      <c r="E98" s="526">
        <v>7</v>
      </c>
      <c r="F98" s="234">
        <v>3280.8</v>
      </c>
      <c r="G98" s="250">
        <v>3340.8</v>
      </c>
      <c r="H98" s="234">
        <v>12978.9</v>
      </c>
      <c r="I98" s="250">
        <v>12918.9</v>
      </c>
      <c r="J98" s="234"/>
      <c r="K98" s="250"/>
      <c r="L98" s="234"/>
      <c r="M98" s="250"/>
      <c r="N98" s="234"/>
      <c r="O98" s="250"/>
      <c r="P98" s="234"/>
      <c r="Q98" s="250"/>
      <c r="R98" s="234"/>
      <c r="S98" s="250"/>
      <c r="T98" s="234"/>
      <c r="U98" s="250"/>
      <c r="V98" s="234"/>
      <c r="W98" s="250"/>
      <c r="X98" s="234"/>
      <c r="Y98" s="250"/>
      <c r="Z98" s="234"/>
      <c r="AA98" s="250"/>
      <c r="AB98" s="234"/>
      <c r="AC98" s="250"/>
      <c r="AD98" s="234"/>
      <c r="AE98" s="250"/>
      <c r="AF98" s="234"/>
      <c r="AG98" s="250"/>
      <c r="AH98" s="234"/>
      <c r="AI98" s="250"/>
      <c r="AJ98" s="234"/>
      <c r="AK98" s="250"/>
      <c r="AL98" s="234"/>
      <c r="AM98" s="250"/>
      <c r="AN98" s="234"/>
      <c r="AO98" s="250"/>
    </row>
    <row r="99" spans="1:41">
      <c r="A99" s="520" t="s">
        <v>135</v>
      </c>
      <c r="B99" s="521" t="s">
        <v>906</v>
      </c>
      <c r="C99" s="527"/>
      <c r="D99" s="449">
        <v>133702</v>
      </c>
      <c r="E99" s="449">
        <v>7</v>
      </c>
      <c r="F99" s="234">
        <v>3086.4</v>
      </c>
      <c r="G99" s="250">
        <v>3146.4</v>
      </c>
      <c r="H99" s="234">
        <v>11978.1</v>
      </c>
      <c r="I99" s="250">
        <v>12038.1</v>
      </c>
      <c r="J99" s="234"/>
      <c r="K99" s="250"/>
      <c r="L99" s="234"/>
      <c r="M99" s="250"/>
      <c r="N99" s="234"/>
      <c r="O99" s="250"/>
      <c r="P99" s="234"/>
      <c r="Q99" s="250"/>
      <c r="R99" s="234"/>
      <c r="S99" s="250"/>
      <c r="T99" s="234"/>
      <c r="U99" s="250"/>
      <c r="V99" s="234"/>
      <c r="W99" s="250"/>
      <c r="X99" s="234"/>
      <c r="Y99" s="250"/>
      <c r="Z99" s="234"/>
      <c r="AA99" s="250"/>
      <c r="AB99" s="234"/>
      <c r="AC99" s="250"/>
      <c r="AD99" s="234"/>
      <c r="AE99" s="250"/>
      <c r="AF99" s="234"/>
      <c r="AG99" s="250"/>
      <c r="AH99" s="234"/>
      <c r="AI99" s="250"/>
      <c r="AJ99" s="234"/>
      <c r="AK99" s="250"/>
      <c r="AL99" s="234"/>
      <c r="AM99" s="250"/>
      <c r="AN99" s="234"/>
      <c r="AO99" s="250"/>
    </row>
    <row r="100" spans="1:41">
      <c r="A100" s="520" t="s">
        <v>135</v>
      </c>
      <c r="B100" s="521" t="s">
        <v>907</v>
      </c>
      <c r="C100" s="522"/>
      <c r="D100" s="449">
        <v>134343</v>
      </c>
      <c r="E100" s="453">
        <v>7</v>
      </c>
      <c r="F100" s="234">
        <v>2844</v>
      </c>
      <c r="G100" s="250">
        <v>2844</v>
      </c>
      <c r="H100" s="234">
        <v>10672.8</v>
      </c>
      <c r="I100" s="250">
        <v>10672.8</v>
      </c>
      <c r="J100" s="234"/>
      <c r="K100" s="250"/>
      <c r="L100" s="234"/>
      <c r="M100" s="250"/>
      <c r="N100" s="234"/>
      <c r="O100" s="250"/>
      <c r="P100" s="234"/>
      <c r="Q100" s="250"/>
      <c r="R100" s="234"/>
      <c r="S100" s="250"/>
      <c r="T100" s="234"/>
      <c r="U100" s="250"/>
      <c r="V100" s="234"/>
      <c r="W100" s="250"/>
      <c r="X100" s="234"/>
      <c r="Y100" s="250"/>
      <c r="Z100" s="234"/>
      <c r="AA100" s="250"/>
      <c r="AB100" s="234"/>
      <c r="AC100" s="250"/>
      <c r="AD100" s="234"/>
      <c r="AE100" s="250"/>
      <c r="AF100" s="234"/>
      <c r="AG100" s="250"/>
      <c r="AH100" s="234"/>
      <c r="AI100" s="250"/>
      <c r="AJ100" s="234"/>
      <c r="AK100" s="250"/>
      <c r="AL100" s="234"/>
      <c r="AM100" s="250"/>
      <c r="AN100" s="234"/>
      <c r="AO100" s="250"/>
    </row>
    <row r="101" spans="1:41">
      <c r="A101" s="520" t="s">
        <v>135</v>
      </c>
      <c r="B101" s="521" t="s">
        <v>908</v>
      </c>
      <c r="C101" s="527"/>
      <c r="D101" s="449">
        <v>134608</v>
      </c>
      <c r="E101" s="449">
        <v>7</v>
      </c>
      <c r="F101" s="234">
        <v>3114.9</v>
      </c>
      <c r="G101" s="250">
        <v>3114.9</v>
      </c>
      <c r="H101" s="234">
        <v>11714.7</v>
      </c>
      <c r="I101" s="250">
        <v>11714.7</v>
      </c>
      <c r="J101" s="234"/>
      <c r="K101" s="250"/>
      <c r="L101" s="234"/>
      <c r="M101" s="250"/>
      <c r="N101" s="234"/>
      <c r="O101" s="250"/>
      <c r="P101" s="234"/>
      <c r="Q101" s="250"/>
      <c r="R101" s="234"/>
      <c r="S101" s="250"/>
      <c r="T101" s="234"/>
      <c r="U101" s="250"/>
      <c r="V101" s="234"/>
      <c r="W101" s="250"/>
      <c r="X101" s="234"/>
      <c r="Y101" s="250"/>
      <c r="Z101" s="234"/>
      <c r="AA101" s="250"/>
      <c r="AB101" s="234"/>
      <c r="AC101" s="250"/>
      <c r="AD101" s="234"/>
      <c r="AE101" s="250"/>
      <c r="AF101" s="234"/>
      <c r="AG101" s="250"/>
      <c r="AH101" s="234"/>
      <c r="AI101" s="250"/>
      <c r="AJ101" s="234"/>
      <c r="AK101" s="250"/>
      <c r="AL101" s="234"/>
      <c r="AM101" s="250"/>
      <c r="AN101" s="234"/>
      <c r="AO101" s="250"/>
    </row>
    <row r="102" spans="1:41">
      <c r="A102" s="520" t="s">
        <v>135</v>
      </c>
      <c r="B102" s="523" t="s">
        <v>909</v>
      </c>
      <c r="C102" s="524"/>
      <c r="D102" s="449">
        <v>135717</v>
      </c>
      <c r="E102" s="449">
        <v>7</v>
      </c>
      <c r="F102" s="234">
        <v>3396.6</v>
      </c>
      <c r="G102" s="250">
        <v>3456.6</v>
      </c>
      <c r="H102" s="234">
        <v>11925.3</v>
      </c>
      <c r="I102" s="250">
        <v>11985.3</v>
      </c>
      <c r="J102" s="234"/>
      <c r="K102" s="250"/>
      <c r="L102" s="234"/>
      <c r="M102" s="250"/>
      <c r="N102" s="234"/>
      <c r="O102" s="250"/>
      <c r="P102" s="234"/>
      <c r="Q102" s="250"/>
      <c r="R102" s="234"/>
      <c r="S102" s="250"/>
      <c r="T102" s="234"/>
      <c r="U102" s="250"/>
      <c r="V102" s="234"/>
      <c r="W102" s="250"/>
      <c r="X102" s="234"/>
      <c r="Y102" s="250"/>
      <c r="Z102" s="234"/>
      <c r="AA102" s="250"/>
      <c r="AB102" s="234"/>
      <c r="AC102" s="250"/>
      <c r="AD102" s="234"/>
      <c r="AE102" s="250"/>
      <c r="AF102" s="234"/>
      <c r="AG102" s="250"/>
      <c r="AH102" s="234"/>
      <c r="AI102" s="250"/>
      <c r="AJ102" s="234"/>
      <c r="AK102" s="250"/>
      <c r="AL102" s="234"/>
      <c r="AM102" s="250"/>
      <c r="AN102" s="234"/>
      <c r="AO102" s="250"/>
    </row>
    <row r="103" spans="1:41">
      <c r="A103" s="520" t="s">
        <v>135</v>
      </c>
      <c r="B103" s="523" t="s">
        <v>910</v>
      </c>
      <c r="C103" s="524"/>
      <c r="D103" s="528">
        <v>136233</v>
      </c>
      <c r="E103" s="449">
        <v>7</v>
      </c>
      <c r="F103" s="234">
        <v>3123.6</v>
      </c>
      <c r="G103" s="250">
        <v>3120.3</v>
      </c>
      <c r="H103" s="234">
        <v>11433.6</v>
      </c>
      <c r="I103" s="250">
        <v>11940.6</v>
      </c>
      <c r="J103" s="234"/>
      <c r="K103" s="250"/>
      <c r="L103" s="234"/>
      <c r="M103" s="250"/>
      <c r="N103" s="234"/>
      <c r="O103" s="250"/>
      <c r="P103" s="234"/>
      <c r="Q103" s="250"/>
      <c r="R103" s="234"/>
      <c r="S103" s="250"/>
      <c r="T103" s="234"/>
      <c r="U103" s="250"/>
      <c r="V103" s="234"/>
      <c r="W103" s="250"/>
      <c r="X103" s="234"/>
      <c r="Y103" s="250"/>
      <c r="Z103" s="234"/>
      <c r="AA103" s="250"/>
      <c r="AB103" s="234"/>
      <c r="AC103" s="250"/>
      <c r="AD103" s="234"/>
      <c r="AE103" s="250"/>
      <c r="AF103" s="234"/>
      <c r="AG103" s="250"/>
      <c r="AH103" s="234"/>
      <c r="AI103" s="250"/>
      <c r="AJ103" s="234"/>
      <c r="AK103" s="250"/>
      <c r="AL103" s="234"/>
      <c r="AM103" s="250"/>
      <c r="AN103" s="234"/>
      <c r="AO103" s="250"/>
    </row>
    <row r="104" spans="1:41">
      <c r="A104" s="520" t="s">
        <v>135</v>
      </c>
      <c r="B104" s="521" t="s">
        <v>911</v>
      </c>
      <c r="C104" s="522"/>
      <c r="D104" s="449">
        <v>136358</v>
      </c>
      <c r="E104" s="449">
        <v>7</v>
      </c>
      <c r="F104" s="234">
        <v>2947.5</v>
      </c>
      <c r="G104" s="250">
        <v>3030</v>
      </c>
      <c r="H104" s="234">
        <v>10740</v>
      </c>
      <c r="I104" s="250">
        <v>10890</v>
      </c>
      <c r="J104" s="234"/>
      <c r="K104" s="250"/>
      <c r="L104" s="234"/>
      <c r="M104" s="250"/>
      <c r="N104" s="234"/>
      <c r="O104" s="250"/>
      <c r="P104" s="234"/>
      <c r="Q104" s="250"/>
      <c r="R104" s="234"/>
      <c r="S104" s="250"/>
      <c r="T104" s="234"/>
      <c r="U104" s="250"/>
      <c r="V104" s="234"/>
      <c r="W104" s="250"/>
      <c r="X104" s="234"/>
      <c r="Y104" s="250"/>
      <c r="Z104" s="234"/>
      <c r="AA104" s="250"/>
      <c r="AB104" s="234"/>
      <c r="AC104" s="250"/>
      <c r="AD104" s="234"/>
      <c r="AE104" s="250"/>
      <c r="AF104" s="234"/>
      <c r="AG104" s="250"/>
      <c r="AH104" s="234"/>
      <c r="AI104" s="250"/>
      <c r="AJ104" s="234"/>
      <c r="AK104" s="250"/>
      <c r="AL104" s="234"/>
      <c r="AM104" s="250"/>
      <c r="AN104" s="234"/>
      <c r="AO104" s="250"/>
    </row>
    <row r="105" spans="1:41">
      <c r="A105" s="520" t="s">
        <v>135</v>
      </c>
      <c r="B105" s="521" t="s">
        <v>912</v>
      </c>
      <c r="C105" s="522"/>
      <c r="D105" s="449">
        <v>136473</v>
      </c>
      <c r="E105" s="453">
        <v>7</v>
      </c>
      <c r="F105" s="234">
        <v>3137.4</v>
      </c>
      <c r="G105" s="250">
        <v>3137.4</v>
      </c>
      <c r="H105" s="234">
        <v>12592.8</v>
      </c>
      <c r="I105" s="250">
        <v>12592.8</v>
      </c>
      <c r="J105" s="234"/>
      <c r="K105" s="250"/>
      <c r="L105" s="234"/>
      <c r="M105" s="250"/>
      <c r="N105" s="234"/>
      <c r="O105" s="250"/>
      <c r="P105" s="234"/>
      <c r="Q105" s="250"/>
      <c r="R105" s="234"/>
      <c r="S105" s="250"/>
      <c r="T105" s="234"/>
      <c r="U105" s="250"/>
      <c r="V105" s="234"/>
      <c r="W105" s="250"/>
      <c r="X105" s="234"/>
      <c r="Y105" s="250"/>
      <c r="Z105" s="234"/>
      <c r="AA105" s="250"/>
      <c r="AB105" s="234"/>
      <c r="AC105" s="250"/>
      <c r="AD105" s="234"/>
      <c r="AE105" s="250"/>
      <c r="AF105" s="234"/>
      <c r="AG105" s="250"/>
      <c r="AH105" s="234"/>
      <c r="AI105" s="250"/>
      <c r="AJ105" s="234"/>
      <c r="AK105" s="250"/>
      <c r="AL105" s="234"/>
      <c r="AM105" s="250"/>
      <c r="AN105" s="234"/>
      <c r="AO105" s="250"/>
    </row>
    <row r="106" spans="1:41">
      <c r="A106" s="520" t="s">
        <v>135</v>
      </c>
      <c r="B106" s="521" t="s">
        <v>913</v>
      </c>
      <c r="C106" s="522"/>
      <c r="D106" s="449">
        <v>136516</v>
      </c>
      <c r="E106" s="449">
        <v>7</v>
      </c>
      <c r="F106" s="234">
        <v>3336.6</v>
      </c>
      <c r="G106" s="250">
        <v>3336.6</v>
      </c>
      <c r="H106" s="234">
        <v>12241.8</v>
      </c>
      <c r="I106" s="250">
        <v>12241.8</v>
      </c>
      <c r="J106" s="234"/>
      <c r="K106" s="250"/>
      <c r="L106" s="234"/>
      <c r="M106" s="250"/>
      <c r="N106" s="234"/>
      <c r="O106" s="250"/>
      <c r="P106" s="234"/>
      <c r="Q106" s="250"/>
      <c r="R106" s="234"/>
      <c r="S106" s="250"/>
      <c r="T106" s="234"/>
      <c r="U106" s="250"/>
      <c r="V106" s="234"/>
      <c r="W106" s="250"/>
      <c r="X106" s="234"/>
      <c r="Y106" s="250"/>
      <c r="Z106" s="234"/>
      <c r="AA106" s="250"/>
      <c r="AB106" s="234"/>
      <c r="AC106" s="250"/>
      <c r="AD106" s="234"/>
      <c r="AE106" s="250"/>
      <c r="AF106" s="234"/>
      <c r="AG106" s="250"/>
      <c r="AH106" s="234"/>
      <c r="AI106" s="250"/>
      <c r="AJ106" s="234"/>
      <c r="AK106" s="250"/>
      <c r="AL106" s="234"/>
      <c r="AM106" s="250"/>
      <c r="AN106" s="234"/>
      <c r="AO106" s="250"/>
    </row>
    <row r="107" spans="1:41">
      <c r="A107" s="520" t="s">
        <v>135</v>
      </c>
      <c r="B107" s="521" t="s">
        <v>914</v>
      </c>
      <c r="C107" s="522"/>
      <c r="D107" s="449">
        <v>137096</v>
      </c>
      <c r="E107" s="453">
        <v>7</v>
      </c>
      <c r="F107" s="234">
        <v>3053.1</v>
      </c>
      <c r="G107" s="250">
        <v>3053.1</v>
      </c>
      <c r="H107" s="234">
        <v>11337</v>
      </c>
      <c r="I107" s="250">
        <v>11337</v>
      </c>
      <c r="J107" s="234"/>
      <c r="K107" s="250"/>
      <c r="L107" s="234"/>
      <c r="M107" s="250"/>
      <c r="N107" s="234"/>
      <c r="O107" s="250"/>
      <c r="P107" s="234"/>
      <c r="Q107" s="250"/>
      <c r="R107" s="234"/>
      <c r="S107" s="250"/>
      <c r="T107" s="234"/>
      <c r="U107" s="250"/>
      <c r="V107" s="234"/>
      <c r="W107" s="250"/>
      <c r="X107" s="234"/>
      <c r="Y107" s="250"/>
      <c r="Z107" s="234"/>
      <c r="AA107" s="250"/>
      <c r="AB107" s="234"/>
      <c r="AC107" s="250"/>
      <c r="AD107" s="234"/>
      <c r="AE107" s="250"/>
      <c r="AF107" s="234"/>
      <c r="AG107" s="250"/>
      <c r="AH107" s="234"/>
      <c r="AI107" s="250"/>
      <c r="AJ107" s="234"/>
      <c r="AK107" s="250"/>
      <c r="AL107" s="234"/>
      <c r="AM107" s="250"/>
      <c r="AN107" s="234"/>
      <c r="AO107" s="250"/>
    </row>
    <row r="108" spans="1:41">
      <c r="A108" s="520" t="s">
        <v>135</v>
      </c>
      <c r="B108" s="521" t="s">
        <v>915</v>
      </c>
      <c r="C108" s="522"/>
      <c r="D108" s="449">
        <v>137209</v>
      </c>
      <c r="E108" s="453">
        <v>7</v>
      </c>
      <c r="F108" s="234">
        <v>3074.4</v>
      </c>
      <c r="G108" s="250">
        <v>3074.4</v>
      </c>
      <c r="H108" s="234">
        <v>11399.1</v>
      </c>
      <c r="I108" s="250">
        <v>11399.1</v>
      </c>
      <c r="J108" s="234"/>
      <c r="K108" s="250"/>
      <c r="L108" s="234"/>
      <c r="M108" s="250"/>
      <c r="N108" s="234"/>
      <c r="O108" s="250"/>
      <c r="P108" s="234"/>
      <c r="Q108" s="250"/>
      <c r="R108" s="234"/>
      <c r="S108" s="250"/>
      <c r="T108" s="234"/>
      <c r="U108" s="250"/>
      <c r="V108" s="234"/>
      <c r="W108" s="250"/>
      <c r="X108" s="234"/>
      <c r="Y108" s="250"/>
      <c r="Z108" s="234"/>
      <c r="AA108" s="250"/>
      <c r="AB108" s="234"/>
      <c r="AC108" s="250"/>
      <c r="AD108" s="234"/>
      <c r="AE108" s="250"/>
      <c r="AF108" s="234"/>
      <c r="AG108" s="250"/>
      <c r="AH108" s="234"/>
      <c r="AI108" s="250"/>
      <c r="AJ108" s="234"/>
      <c r="AK108" s="250"/>
      <c r="AL108" s="234"/>
      <c r="AM108" s="250"/>
      <c r="AN108" s="234"/>
      <c r="AO108" s="250"/>
    </row>
    <row r="109" spans="1:41">
      <c r="A109" s="520" t="s">
        <v>135</v>
      </c>
      <c r="B109" s="521" t="s">
        <v>916</v>
      </c>
      <c r="C109" s="522"/>
      <c r="D109" s="449">
        <v>137281</v>
      </c>
      <c r="E109" s="449">
        <v>7</v>
      </c>
      <c r="F109" s="234">
        <v>3180</v>
      </c>
      <c r="G109" s="250">
        <v>3180</v>
      </c>
      <c r="H109" s="234">
        <v>11608.2</v>
      </c>
      <c r="I109" s="250">
        <v>11608.2</v>
      </c>
      <c r="J109" s="234"/>
      <c r="K109" s="250"/>
      <c r="L109" s="234"/>
      <c r="M109" s="250"/>
      <c r="N109" s="234"/>
      <c r="O109" s="250"/>
      <c r="P109" s="234"/>
      <c r="Q109" s="250"/>
      <c r="R109" s="234"/>
      <c r="S109" s="250"/>
      <c r="T109" s="234"/>
      <c r="U109" s="250"/>
      <c r="V109" s="234"/>
      <c r="W109" s="250"/>
      <c r="X109" s="234"/>
      <c r="Y109" s="250"/>
      <c r="Z109" s="234"/>
      <c r="AA109" s="250"/>
      <c r="AB109" s="234"/>
      <c r="AC109" s="250"/>
      <c r="AD109" s="234"/>
      <c r="AE109" s="250"/>
      <c r="AF109" s="234"/>
      <c r="AG109" s="250"/>
      <c r="AH109" s="234"/>
      <c r="AI109" s="250"/>
      <c r="AJ109" s="234"/>
      <c r="AK109" s="250"/>
      <c r="AL109" s="234"/>
      <c r="AM109" s="250"/>
      <c r="AN109" s="234"/>
      <c r="AO109" s="250"/>
    </row>
    <row r="110" spans="1:41">
      <c r="A110" s="529" t="s">
        <v>135</v>
      </c>
      <c r="B110" s="523" t="s">
        <v>917</v>
      </c>
      <c r="C110" s="524"/>
      <c r="D110" s="449">
        <v>137078</v>
      </c>
      <c r="E110" s="449">
        <v>7</v>
      </c>
      <c r="F110" s="234">
        <v>3292.5</v>
      </c>
      <c r="G110" s="250">
        <v>3352.5</v>
      </c>
      <c r="H110" s="234">
        <v>11547</v>
      </c>
      <c r="I110" s="250">
        <v>11607</v>
      </c>
      <c r="J110" s="234"/>
      <c r="K110" s="250"/>
      <c r="L110" s="234"/>
      <c r="M110" s="250"/>
      <c r="N110" s="234"/>
      <c r="O110" s="250"/>
      <c r="P110" s="234"/>
      <c r="Q110" s="250"/>
      <c r="R110" s="234"/>
      <c r="S110" s="250"/>
      <c r="T110" s="234"/>
      <c r="U110" s="250"/>
      <c r="V110" s="234"/>
      <c r="W110" s="250"/>
      <c r="X110" s="234"/>
      <c r="Y110" s="250"/>
      <c r="Z110" s="234"/>
      <c r="AA110" s="250"/>
      <c r="AB110" s="234"/>
      <c r="AC110" s="250"/>
      <c r="AD110" s="234"/>
      <c r="AE110" s="250"/>
      <c r="AF110" s="234"/>
      <c r="AG110" s="250"/>
      <c r="AH110" s="234"/>
      <c r="AI110" s="250"/>
      <c r="AJ110" s="234"/>
      <c r="AK110" s="250"/>
      <c r="AL110" s="234"/>
      <c r="AM110" s="250"/>
      <c r="AN110" s="234"/>
      <c r="AO110" s="250"/>
    </row>
    <row r="111" spans="1:41">
      <c r="A111" s="529" t="s">
        <v>135</v>
      </c>
      <c r="B111" s="521" t="s">
        <v>918</v>
      </c>
      <c r="C111" s="522"/>
      <c r="D111" s="449">
        <v>135391</v>
      </c>
      <c r="E111" s="449">
        <v>7</v>
      </c>
      <c r="F111" s="234">
        <v>3074.4</v>
      </c>
      <c r="G111" s="250">
        <v>3074.4</v>
      </c>
      <c r="H111" s="234">
        <v>11595.9</v>
      </c>
      <c r="I111" s="250">
        <v>11595.6</v>
      </c>
      <c r="J111" s="234"/>
      <c r="K111" s="250"/>
      <c r="L111" s="234"/>
      <c r="M111" s="250"/>
      <c r="N111" s="234"/>
      <c r="O111" s="250"/>
      <c r="P111" s="234"/>
      <c r="Q111" s="250"/>
      <c r="R111" s="234"/>
      <c r="S111" s="250"/>
      <c r="T111" s="234"/>
      <c r="U111" s="250"/>
      <c r="V111" s="234"/>
      <c r="W111" s="250"/>
      <c r="X111" s="234"/>
      <c r="Y111" s="250"/>
      <c r="Z111" s="234"/>
      <c r="AA111" s="250"/>
      <c r="AB111" s="234"/>
      <c r="AC111" s="250"/>
      <c r="AD111" s="234"/>
      <c r="AE111" s="250"/>
      <c r="AF111" s="234"/>
      <c r="AG111" s="250"/>
      <c r="AH111" s="234"/>
      <c r="AI111" s="250"/>
      <c r="AJ111" s="234"/>
      <c r="AK111" s="250"/>
      <c r="AL111" s="234"/>
      <c r="AM111" s="250"/>
      <c r="AN111" s="234"/>
      <c r="AO111" s="250"/>
    </row>
    <row r="112" spans="1:41">
      <c r="A112" s="529" t="s">
        <v>135</v>
      </c>
      <c r="B112" s="521" t="s">
        <v>919</v>
      </c>
      <c r="C112" s="531" t="s">
        <v>920</v>
      </c>
      <c r="D112" s="526">
        <v>132851</v>
      </c>
      <c r="E112" s="532">
        <v>7</v>
      </c>
      <c r="F112" s="234">
        <v>3213</v>
      </c>
      <c r="G112" s="250">
        <v>3213</v>
      </c>
      <c r="H112" s="234">
        <v>12656.4</v>
      </c>
      <c r="I112" s="250">
        <v>12656.4</v>
      </c>
      <c r="J112" s="234"/>
      <c r="K112" s="250"/>
      <c r="L112" s="234"/>
      <c r="M112" s="250"/>
      <c r="N112" s="234"/>
      <c r="O112" s="250"/>
      <c r="P112" s="234"/>
      <c r="Q112" s="250"/>
      <c r="R112" s="234"/>
      <c r="S112" s="250"/>
      <c r="T112" s="234"/>
      <c r="U112" s="250"/>
      <c r="V112" s="234"/>
      <c r="W112" s="250"/>
      <c r="X112" s="234"/>
      <c r="Y112" s="250"/>
      <c r="Z112" s="234"/>
      <c r="AA112" s="250"/>
      <c r="AB112" s="234"/>
      <c r="AC112" s="250"/>
      <c r="AD112" s="234"/>
      <c r="AE112" s="250"/>
      <c r="AF112" s="234"/>
      <c r="AG112" s="250"/>
      <c r="AH112" s="234"/>
      <c r="AI112" s="250"/>
      <c r="AJ112" s="234"/>
      <c r="AK112" s="250"/>
      <c r="AL112" s="234"/>
      <c r="AM112" s="250"/>
      <c r="AN112" s="234"/>
      <c r="AO112" s="250"/>
    </row>
    <row r="113" spans="1:41">
      <c r="A113" s="530" t="s">
        <v>135</v>
      </c>
      <c r="B113" s="521" t="s">
        <v>921</v>
      </c>
      <c r="C113" s="524" t="s">
        <v>445</v>
      </c>
      <c r="D113" s="449">
        <v>132693</v>
      </c>
      <c r="E113" s="449">
        <v>8</v>
      </c>
      <c r="F113" s="234">
        <v>3120</v>
      </c>
      <c r="G113" s="250">
        <v>3120</v>
      </c>
      <c r="H113" s="234">
        <v>12172.8</v>
      </c>
      <c r="I113" s="250">
        <v>12172.8</v>
      </c>
      <c r="J113" s="234"/>
      <c r="K113" s="250"/>
      <c r="L113" s="234"/>
      <c r="M113" s="250"/>
      <c r="N113" s="234"/>
      <c r="O113" s="250"/>
      <c r="P113" s="234"/>
      <c r="Q113" s="250"/>
      <c r="R113" s="234"/>
      <c r="S113" s="250"/>
      <c r="T113" s="234"/>
      <c r="U113" s="250"/>
      <c r="V113" s="234"/>
      <c r="W113" s="250"/>
      <c r="X113" s="234"/>
      <c r="Y113" s="250"/>
      <c r="Z113" s="234"/>
      <c r="AA113" s="250"/>
      <c r="AB113" s="234"/>
      <c r="AC113" s="250"/>
      <c r="AD113" s="234"/>
      <c r="AE113" s="250"/>
      <c r="AF113" s="234"/>
      <c r="AG113" s="250"/>
      <c r="AH113" s="234"/>
      <c r="AI113" s="250"/>
      <c r="AJ113" s="234"/>
      <c r="AK113" s="250"/>
      <c r="AL113" s="234"/>
      <c r="AM113" s="250"/>
      <c r="AN113" s="234"/>
      <c r="AO113" s="250"/>
    </row>
    <row r="114" spans="1:41">
      <c r="A114" s="530" t="s">
        <v>135</v>
      </c>
      <c r="B114" s="521" t="s">
        <v>922</v>
      </c>
      <c r="C114" s="525"/>
      <c r="D114" s="449">
        <v>134495</v>
      </c>
      <c r="E114" s="449">
        <v>8</v>
      </c>
      <c r="F114" s="234">
        <v>3115.5</v>
      </c>
      <c r="G114" s="250">
        <v>3115.5</v>
      </c>
      <c r="H114" s="234">
        <v>11372.1</v>
      </c>
      <c r="I114" s="250">
        <v>11372.1</v>
      </c>
      <c r="J114" s="234"/>
      <c r="K114" s="250"/>
      <c r="L114" s="234"/>
      <c r="M114" s="250"/>
      <c r="N114" s="234"/>
      <c r="O114" s="250"/>
      <c r="P114" s="234"/>
      <c r="Q114" s="250"/>
      <c r="R114" s="234"/>
      <c r="S114" s="250"/>
      <c r="T114" s="234"/>
      <c r="U114" s="250"/>
      <c r="V114" s="234"/>
      <c r="W114" s="250"/>
      <c r="X114" s="234"/>
      <c r="Y114" s="250"/>
      <c r="Z114" s="234"/>
      <c r="AA114" s="250"/>
      <c r="AB114" s="234"/>
      <c r="AC114" s="250"/>
      <c r="AD114" s="234"/>
      <c r="AE114" s="250"/>
      <c r="AF114" s="234"/>
      <c r="AG114" s="250"/>
      <c r="AH114" s="234"/>
      <c r="AI114" s="250"/>
      <c r="AJ114" s="234"/>
      <c r="AK114" s="250"/>
      <c r="AL114" s="234"/>
      <c r="AM114" s="250"/>
      <c r="AN114" s="234"/>
      <c r="AO114" s="250"/>
    </row>
    <row r="115" spans="1:41">
      <c r="A115" s="530" t="s">
        <v>135</v>
      </c>
      <c r="B115" s="521" t="s">
        <v>923</v>
      </c>
      <c r="C115" s="525"/>
      <c r="D115" s="449">
        <v>136400</v>
      </c>
      <c r="E115" s="449">
        <v>8</v>
      </c>
      <c r="F115" s="234">
        <v>3155.4</v>
      </c>
      <c r="G115" s="250">
        <v>3155.4</v>
      </c>
      <c r="H115" s="234">
        <v>12031.5</v>
      </c>
      <c r="I115" s="250">
        <v>12031.5</v>
      </c>
      <c r="J115" s="234"/>
      <c r="K115" s="250"/>
      <c r="L115" s="234"/>
      <c r="M115" s="250"/>
      <c r="N115" s="234"/>
      <c r="O115" s="250"/>
      <c r="P115" s="234"/>
      <c r="Q115" s="250"/>
      <c r="R115" s="234"/>
      <c r="S115" s="250"/>
      <c r="T115" s="234"/>
      <c r="U115" s="250"/>
      <c r="V115" s="234"/>
      <c r="W115" s="250"/>
      <c r="X115" s="234"/>
      <c r="Y115" s="250"/>
      <c r="Z115" s="234"/>
      <c r="AA115" s="250"/>
      <c r="AB115" s="234"/>
      <c r="AC115" s="250"/>
      <c r="AD115" s="234"/>
      <c r="AE115" s="250"/>
      <c r="AF115" s="234"/>
      <c r="AG115" s="250"/>
      <c r="AH115" s="234"/>
      <c r="AI115" s="250"/>
      <c r="AJ115" s="234"/>
      <c r="AK115" s="250"/>
      <c r="AL115" s="234"/>
      <c r="AM115" s="250"/>
      <c r="AN115" s="234"/>
      <c r="AO115" s="250"/>
    </row>
    <row r="116" spans="1:41">
      <c r="A116" s="520" t="s">
        <v>135</v>
      </c>
      <c r="B116" s="521" t="s">
        <v>924</v>
      </c>
      <c r="C116" s="525"/>
      <c r="D116" s="449">
        <v>137759</v>
      </c>
      <c r="E116" s="449">
        <v>8</v>
      </c>
      <c r="F116" s="234">
        <v>3024.9</v>
      </c>
      <c r="G116" s="250">
        <v>3024.9</v>
      </c>
      <c r="H116" s="234">
        <v>11288.1</v>
      </c>
      <c r="I116" s="250">
        <v>11288.1</v>
      </c>
      <c r="J116" s="234"/>
      <c r="K116" s="250"/>
      <c r="L116" s="234"/>
      <c r="M116" s="250"/>
      <c r="N116" s="234"/>
      <c r="O116" s="250"/>
      <c r="P116" s="234"/>
      <c r="Q116" s="250"/>
      <c r="R116" s="234"/>
      <c r="S116" s="250"/>
      <c r="T116" s="234"/>
      <c r="U116" s="250"/>
      <c r="V116" s="234"/>
      <c r="W116" s="250"/>
      <c r="X116" s="234"/>
      <c r="Y116" s="250"/>
      <c r="Z116" s="234"/>
      <c r="AA116" s="250"/>
      <c r="AB116" s="234"/>
      <c r="AC116" s="250"/>
      <c r="AD116" s="234"/>
      <c r="AE116" s="250"/>
      <c r="AF116" s="234"/>
      <c r="AG116" s="250"/>
      <c r="AH116" s="234"/>
      <c r="AI116" s="250"/>
      <c r="AJ116" s="234"/>
      <c r="AK116" s="250"/>
      <c r="AL116" s="234"/>
      <c r="AM116" s="250"/>
      <c r="AN116" s="234"/>
      <c r="AO116" s="250"/>
    </row>
    <row r="117" spans="1:41">
      <c r="A117" s="530" t="s">
        <v>135</v>
      </c>
      <c r="B117" s="521" t="s">
        <v>925</v>
      </c>
      <c r="C117" s="531" t="s">
        <v>920</v>
      </c>
      <c r="D117" s="449">
        <v>138187</v>
      </c>
      <c r="E117" s="455">
        <v>7</v>
      </c>
      <c r="F117" s="234">
        <v>3091.8</v>
      </c>
      <c r="G117" s="250">
        <v>3091.8</v>
      </c>
      <c r="H117" s="234">
        <v>11728.8</v>
      </c>
      <c r="I117" s="250">
        <v>11728.8</v>
      </c>
      <c r="J117" s="234"/>
      <c r="K117" s="250"/>
      <c r="L117" s="234"/>
      <c r="M117" s="250"/>
      <c r="N117" s="234"/>
      <c r="O117" s="250"/>
      <c r="P117" s="234"/>
      <c r="Q117" s="250"/>
      <c r="R117" s="234"/>
      <c r="S117" s="250"/>
      <c r="T117" s="234"/>
      <c r="U117" s="250"/>
      <c r="V117" s="234"/>
      <c r="W117" s="250"/>
      <c r="X117" s="234"/>
      <c r="Y117" s="250"/>
      <c r="Z117" s="234"/>
      <c r="AA117" s="250"/>
      <c r="AB117" s="234"/>
      <c r="AC117" s="250"/>
      <c r="AD117" s="234"/>
      <c r="AE117" s="250"/>
      <c r="AF117" s="234"/>
      <c r="AG117" s="250"/>
      <c r="AH117" s="234"/>
      <c r="AI117" s="250"/>
      <c r="AJ117" s="234"/>
      <c r="AK117" s="250"/>
      <c r="AL117" s="234"/>
      <c r="AM117" s="250"/>
      <c r="AN117" s="234"/>
      <c r="AO117" s="250"/>
    </row>
    <row r="118" spans="1:41">
      <c r="A118" s="530" t="s">
        <v>135</v>
      </c>
      <c r="B118" s="521" t="s">
        <v>926</v>
      </c>
      <c r="C118" s="525" t="s">
        <v>927</v>
      </c>
      <c r="D118" s="449">
        <v>135160</v>
      </c>
      <c r="E118" s="449">
        <v>9</v>
      </c>
      <c r="F118" s="234">
        <v>3069.6</v>
      </c>
      <c r="G118" s="250">
        <v>3069.6</v>
      </c>
      <c r="H118" s="234">
        <v>11717.1</v>
      </c>
      <c r="I118" s="250">
        <v>11717.1</v>
      </c>
      <c r="J118" s="234"/>
      <c r="K118" s="250"/>
      <c r="L118" s="234"/>
      <c r="M118" s="250"/>
      <c r="N118" s="234"/>
      <c r="O118" s="250"/>
      <c r="P118" s="234"/>
      <c r="Q118" s="250"/>
      <c r="R118" s="234"/>
      <c r="S118" s="250"/>
      <c r="T118" s="234"/>
      <c r="U118" s="250"/>
      <c r="V118" s="234"/>
      <c r="W118" s="250"/>
      <c r="X118" s="234"/>
      <c r="Y118" s="250"/>
      <c r="Z118" s="234"/>
      <c r="AA118" s="250"/>
      <c r="AB118" s="234"/>
      <c r="AC118" s="250"/>
      <c r="AD118" s="234"/>
      <c r="AE118" s="250"/>
      <c r="AF118" s="234"/>
      <c r="AG118" s="250"/>
      <c r="AH118" s="234"/>
      <c r="AI118" s="250"/>
      <c r="AJ118" s="234"/>
      <c r="AK118" s="250"/>
      <c r="AL118" s="234"/>
      <c r="AM118" s="250"/>
      <c r="AN118" s="234"/>
      <c r="AO118" s="250"/>
    </row>
    <row r="119" spans="1:41">
      <c r="A119" s="530" t="s">
        <v>135</v>
      </c>
      <c r="B119" s="521" t="s">
        <v>928</v>
      </c>
      <c r="C119" s="524" t="s">
        <v>445</v>
      </c>
      <c r="D119" s="449">
        <v>135188</v>
      </c>
      <c r="E119" s="449">
        <v>9</v>
      </c>
      <c r="F119" s="234">
        <v>3171.9</v>
      </c>
      <c r="G119" s="250">
        <v>3171.9</v>
      </c>
      <c r="H119" s="234">
        <v>13276.2</v>
      </c>
      <c r="I119" s="250">
        <v>13276.2</v>
      </c>
      <c r="J119" s="234"/>
      <c r="K119" s="250"/>
      <c r="L119" s="234"/>
      <c r="M119" s="250"/>
      <c r="N119" s="234"/>
      <c r="O119" s="250"/>
      <c r="P119" s="234"/>
      <c r="Q119" s="250"/>
      <c r="R119" s="234"/>
      <c r="S119" s="250"/>
      <c r="T119" s="234"/>
      <c r="U119" s="250"/>
      <c r="V119" s="234"/>
      <c r="W119" s="250"/>
      <c r="X119" s="234"/>
      <c r="Y119" s="250"/>
      <c r="Z119" s="234"/>
      <c r="AA119" s="250"/>
      <c r="AB119" s="234"/>
      <c r="AC119" s="250"/>
      <c r="AD119" s="234"/>
      <c r="AE119" s="250"/>
      <c r="AF119" s="234"/>
      <c r="AG119" s="250"/>
      <c r="AH119" s="234"/>
      <c r="AI119" s="250"/>
      <c r="AJ119" s="234"/>
      <c r="AK119" s="250"/>
      <c r="AL119" s="234"/>
      <c r="AM119" s="250"/>
      <c r="AN119" s="234"/>
      <c r="AO119" s="250"/>
    </row>
    <row r="120" spans="1:41">
      <c r="A120" s="520" t="s">
        <v>135</v>
      </c>
      <c r="B120" s="521" t="s">
        <v>929</v>
      </c>
      <c r="C120" s="524" t="s">
        <v>445</v>
      </c>
      <c r="D120" s="449">
        <v>137315</v>
      </c>
      <c r="E120" s="449">
        <v>9</v>
      </c>
      <c r="F120" s="234">
        <v>3135.6</v>
      </c>
      <c r="G120" s="250">
        <v>3135.6</v>
      </c>
      <c r="H120" s="234">
        <v>11829.3</v>
      </c>
      <c r="I120" s="250">
        <v>11829.3</v>
      </c>
      <c r="J120" s="234"/>
      <c r="K120" s="250"/>
      <c r="L120" s="234"/>
      <c r="M120" s="250"/>
      <c r="N120" s="234"/>
      <c r="O120" s="250"/>
      <c r="P120" s="234"/>
      <c r="Q120" s="250"/>
      <c r="R120" s="234"/>
      <c r="S120" s="250"/>
      <c r="T120" s="234"/>
      <c r="U120" s="250"/>
      <c r="V120" s="234"/>
      <c r="W120" s="250"/>
      <c r="X120" s="234"/>
      <c r="Y120" s="250"/>
      <c r="Z120" s="234"/>
      <c r="AA120" s="250"/>
      <c r="AB120" s="234"/>
      <c r="AC120" s="250"/>
      <c r="AD120" s="234"/>
      <c r="AE120" s="250"/>
      <c r="AF120" s="234"/>
      <c r="AG120" s="250"/>
      <c r="AH120" s="234"/>
      <c r="AI120" s="250"/>
      <c r="AJ120" s="234"/>
      <c r="AK120" s="250"/>
      <c r="AL120" s="234"/>
      <c r="AM120" s="250"/>
      <c r="AN120" s="234"/>
      <c r="AO120" s="250"/>
    </row>
    <row r="121" spans="1:41">
      <c r="A121" s="530" t="s">
        <v>135</v>
      </c>
      <c r="B121" s="523" t="s">
        <v>930</v>
      </c>
      <c r="C121" s="524"/>
      <c r="D121" s="449">
        <v>133960</v>
      </c>
      <c r="E121" s="449">
        <v>10</v>
      </c>
      <c r="F121" s="234">
        <v>3276.6</v>
      </c>
      <c r="G121" s="250">
        <v>3276.6</v>
      </c>
      <c r="H121" s="234">
        <v>13161.9</v>
      </c>
      <c r="I121" s="250">
        <v>13161.9</v>
      </c>
      <c r="J121" s="234"/>
      <c r="K121" s="250"/>
      <c r="L121" s="234"/>
      <c r="M121" s="250"/>
      <c r="N121" s="234"/>
      <c r="O121" s="250"/>
      <c r="P121" s="234"/>
      <c r="Q121" s="250"/>
      <c r="R121" s="234"/>
      <c r="S121" s="250"/>
      <c r="T121" s="234"/>
      <c r="U121" s="250"/>
      <c r="V121" s="234"/>
      <c r="W121" s="250"/>
      <c r="X121" s="234"/>
      <c r="Y121" s="250"/>
      <c r="Z121" s="234"/>
      <c r="AA121" s="250"/>
      <c r="AB121" s="234"/>
      <c r="AC121" s="250"/>
      <c r="AD121" s="234"/>
      <c r="AE121" s="250"/>
      <c r="AF121" s="234"/>
      <c r="AG121" s="250"/>
      <c r="AH121" s="234"/>
      <c r="AI121" s="250"/>
      <c r="AJ121" s="234"/>
      <c r="AK121" s="250"/>
      <c r="AL121" s="234"/>
      <c r="AM121" s="250"/>
      <c r="AN121" s="234"/>
      <c r="AO121" s="250"/>
    </row>
    <row r="122" spans="1:41">
      <c r="A122" s="520" t="s">
        <v>135</v>
      </c>
      <c r="B122" s="523" t="s">
        <v>931</v>
      </c>
      <c r="C122" s="524"/>
      <c r="D122" s="449">
        <v>136145</v>
      </c>
      <c r="E122" s="449">
        <v>10</v>
      </c>
      <c r="F122" s="234">
        <v>2994</v>
      </c>
      <c r="G122" s="250">
        <v>2994</v>
      </c>
      <c r="H122" s="234">
        <v>11889</v>
      </c>
      <c r="I122" s="250">
        <v>11889</v>
      </c>
      <c r="J122" s="234"/>
      <c r="K122" s="250"/>
      <c r="L122" s="234"/>
      <c r="M122" s="250"/>
      <c r="N122" s="234"/>
      <c r="O122" s="250"/>
      <c r="P122" s="234"/>
      <c r="Q122" s="250"/>
      <c r="R122" s="234"/>
      <c r="S122" s="250"/>
      <c r="T122" s="234"/>
      <c r="U122" s="250"/>
      <c r="V122" s="234"/>
      <c r="W122" s="250"/>
      <c r="X122" s="234"/>
      <c r="Y122" s="250"/>
      <c r="Z122" s="234"/>
      <c r="AA122" s="250"/>
      <c r="AB122" s="234"/>
      <c r="AC122" s="250"/>
      <c r="AD122" s="234"/>
      <c r="AE122" s="250"/>
      <c r="AF122" s="234"/>
      <c r="AG122" s="250"/>
      <c r="AH122" s="234"/>
      <c r="AI122" s="250"/>
      <c r="AJ122" s="234"/>
      <c r="AK122" s="250"/>
      <c r="AL122" s="234"/>
      <c r="AM122" s="250"/>
      <c r="AN122" s="234"/>
      <c r="AO122" s="250"/>
    </row>
    <row r="123" spans="1:41">
      <c r="A123" s="291" t="s">
        <v>141</v>
      </c>
      <c r="B123" s="292" t="s">
        <v>408</v>
      </c>
      <c r="C123" s="293"/>
      <c r="D123" s="294">
        <v>139940</v>
      </c>
      <c r="E123" s="295">
        <v>1</v>
      </c>
      <c r="F123" s="234">
        <v>10240</v>
      </c>
      <c r="G123" s="250">
        <v>10686</v>
      </c>
      <c r="H123" s="234">
        <v>28450</v>
      </c>
      <c r="I123" s="250">
        <v>28896</v>
      </c>
      <c r="J123" s="234">
        <v>10814</v>
      </c>
      <c r="K123" s="250">
        <v>11296</v>
      </c>
      <c r="L123" s="234">
        <v>31468</v>
      </c>
      <c r="M123" s="250">
        <v>31950</v>
      </c>
      <c r="N123" s="234">
        <v>16262</v>
      </c>
      <c r="O123" s="250">
        <v>16744</v>
      </c>
      <c r="P123" s="234">
        <v>35860</v>
      </c>
      <c r="Q123" s="250">
        <v>36342</v>
      </c>
      <c r="R123" s="234"/>
      <c r="S123" s="250"/>
      <c r="T123" s="234"/>
      <c r="U123" s="250"/>
      <c r="V123" s="234"/>
      <c r="W123" s="250"/>
      <c r="X123" s="234"/>
      <c r="Y123" s="250"/>
      <c r="Z123" s="234"/>
      <c r="AA123" s="250"/>
      <c r="AB123" s="234"/>
      <c r="AC123" s="250"/>
      <c r="AD123" s="234"/>
      <c r="AE123" s="250"/>
      <c r="AF123" s="234"/>
      <c r="AG123" s="250"/>
      <c r="AH123" s="234"/>
      <c r="AI123" s="250"/>
      <c r="AJ123" s="234"/>
      <c r="AK123" s="250"/>
      <c r="AL123" s="234"/>
      <c r="AM123" s="250"/>
      <c r="AN123" s="234"/>
      <c r="AO123" s="250"/>
    </row>
    <row r="124" spans="1:41">
      <c r="A124" s="291" t="s">
        <v>141</v>
      </c>
      <c r="B124" s="292" t="s">
        <v>409</v>
      </c>
      <c r="C124" s="293"/>
      <c r="D124" s="294">
        <v>139959</v>
      </c>
      <c r="E124" s="295">
        <v>1</v>
      </c>
      <c r="F124" s="234">
        <v>10836</v>
      </c>
      <c r="G124" s="250">
        <v>11622</v>
      </c>
      <c r="H124" s="234">
        <v>29046</v>
      </c>
      <c r="I124" s="250">
        <v>29832</v>
      </c>
      <c r="J124" s="234">
        <v>10334</v>
      </c>
      <c r="K124" s="250">
        <v>10750</v>
      </c>
      <c r="L124" s="234">
        <v>25634</v>
      </c>
      <c r="M124" s="250">
        <v>26348</v>
      </c>
      <c r="N124" s="234">
        <v>19140</v>
      </c>
      <c r="O124" s="250">
        <v>19476</v>
      </c>
      <c r="P124" s="234">
        <v>36810</v>
      </c>
      <c r="Q124" s="250">
        <v>37524</v>
      </c>
      <c r="R124" s="234"/>
      <c r="S124" s="250"/>
      <c r="T124" s="234"/>
      <c r="U124" s="250"/>
      <c r="V124" s="234"/>
      <c r="W124" s="250"/>
      <c r="X124" s="234"/>
      <c r="Y124" s="250"/>
      <c r="Z124" s="234">
        <v>17646</v>
      </c>
      <c r="AA124" s="250">
        <v>18208</v>
      </c>
      <c r="AB124" s="234">
        <v>37646</v>
      </c>
      <c r="AC124" s="250">
        <v>38506</v>
      </c>
      <c r="AD124" s="234"/>
      <c r="AE124" s="250"/>
      <c r="AF124" s="234"/>
      <c r="AG124" s="250"/>
      <c r="AH124" s="234"/>
      <c r="AI124" s="250"/>
      <c r="AJ124" s="234"/>
      <c r="AK124" s="250"/>
      <c r="AL124" s="234">
        <v>18354</v>
      </c>
      <c r="AM124" s="250">
        <v>19010</v>
      </c>
      <c r="AN124" s="234">
        <v>46054</v>
      </c>
      <c r="AO124" s="250">
        <v>47380</v>
      </c>
    </row>
    <row r="125" spans="1:41">
      <c r="A125" s="291" t="s">
        <v>141</v>
      </c>
      <c r="B125" s="292" t="s">
        <v>410</v>
      </c>
      <c r="C125" s="293"/>
      <c r="D125" s="294">
        <v>139755</v>
      </c>
      <c r="E125" s="295">
        <v>2</v>
      </c>
      <c r="F125" s="234">
        <v>11394</v>
      </c>
      <c r="G125" s="250">
        <v>12204</v>
      </c>
      <c r="H125" s="234">
        <v>30698</v>
      </c>
      <c r="I125" s="594">
        <v>32396</v>
      </c>
      <c r="J125" s="234">
        <v>14736</v>
      </c>
      <c r="K125" s="250">
        <v>15844</v>
      </c>
      <c r="L125" s="234">
        <v>29992</v>
      </c>
      <c r="M125" s="250">
        <v>30264</v>
      </c>
      <c r="N125" s="234"/>
      <c r="O125" s="250"/>
      <c r="P125" s="234"/>
      <c r="Q125" s="250"/>
      <c r="R125" s="234"/>
      <c r="S125" s="250"/>
      <c r="T125" s="234"/>
      <c r="U125" s="250"/>
      <c r="V125" s="234"/>
      <c r="W125" s="250"/>
      <c r="X125" s="234"/>
      <c r="Y125" s="250"/>
      <c r="Z125" s="234"/>
      <c r="AA125" s="250"/>
      <c r="AB125" s="234"/>
      <c r="AC125" s="250"/>
      <c r="AD125" s="234"/>
      <c r="AE125" s="250"/>
      <c r="AF125" s="234"/>
      <c r="AG125" s="250"/>
      <c r="AH125" s="234"/>
      <c r="AI125" s="250"/>
      <c r="AJ125" s="234"/>
      <c r="AK125" s="250"/>
      <c r="AL125" s="234"/>
      <c r="AM125" s="250"/>
      <c r="AN125" s="234"/>
      <c r="AO125" s="250"/>
    </row>
    <row r="126" spans="1:41">
      <c r="A126" s="291" t="s">
        <v>141</v>
      </c>
      <c r="B126" s="292" t="s">
        <v>411</v>
      </c>
      <c r="C126" s="293"/>
      <c r="D126" s="294">
        <v>139931</v>
      </c>
      <c r="E126" s="295">
        <v>3</v>
      </c>
      <c r="F126" s="234">
        <v>7190</v>
      </c>
      <c r="G126" s="250">
        <v>7318</v>
      </c>
      <c r="H126" s="234">
        <v>20086</v>
      </c>
      <c r="I126" s="250">
        <v>20536</v>
      </c>
      <c r="J126" s="234">
        <v>8728</v>
      </c>
      <c r="K126" s="250">
        <v>8728</v>
      </c>
      <c r="L126" s="234">
        <v>28610</v>
      </c>
      <c r="M126" s="250">
        <v>28610</v>
      </c>
      <c r="N126" s="234"/>
      <c r="O126" s="250"/>
      <c r="P126" s="234"/>
      <c r="Q126" s="250"/>
      <c r="R126" s="234"/>
      <c r="S126" s="250"/>
      <c r="T126" s="234"/>
      <c r="U126" s="250"/>
      <c r="V126" s="234"/>
      <c r="W126" s="250"/>
      <c r="X126" s="234"/>
      <c r="Y126" s="250"/>
      <c r="Z126" s="234"/>
      <c r="AA126" s="250"/>
      <c r="AB126" s="234"/>
      <c r="AC126" s="250"/>
      <c r="AD126" s="234"/>
      <c r="AE126" s="250"/>
      <c r="AF126" s="234"/>
      <c r="AG126" s="250"/>
      <c r="AH126" s="234"/>
      <c r="AI126" s="250"/>
      <c r="AJ126" s="234"/>
      <c r="AK126" s="250"/>
      <c r="AL126" s="234"/>
      <c r="AM126" s="250"/>
      <c r="AN126" s="234"/>
      <c r="AO126" s="250"/>
    </row>
    <row r="127" spans="1:41">
      <c r="A127" s="291" t="s">
        <v>141</v>
      </c>
      <c r="B127" s="296" t="s">
        <v>412</v>
      </c>
      <c r="C127" s="297"/>
      <c r="D127" s="294">
        <v>140164</v>
      </c>
      <c r="E127" s="298">
        <v>3</v>
      </c>
      <c r="F127" s="281">
        <v>6938</v>
      </c>
      <c r="G127" s="250">
        <v>7326</v>
      </c>
      <c r="H127" s="281">
        <v>20451</v>
      </c>
      <c r="I127" s="310">
        <v>20782</v>
      </c>
      <c r="J127" s="281">
        <v>7740</v>
      </c>
      <c r="K127" s="250">
        <v>8782</v>
      </c>
      <c r="L127" s="281">
        <v>23775</v>
      </c>
      <c r="M127" s="250">
        <v>26472</v>
      </c>
      <c r="N127" s="234"/>
      <c r="O127" s="250"/>
      <c r="P127" s="234"/>
      <c r="Q127" s="250"/>
      <c r="R127" s="234"/>
      <c r="S127" s="250"/>
      <c r="T127" s="234"/>
      <c r="U127" s="250"/>
      <c r="V127" s="234"/>
      <c r="W127" s="250"/>
      <c r="X127" s="234"/>
      <c r="Y127" s="250"/>
      <c r="Z127" s="234"/>
      <c r="AA127" s="250"/>
      <c r="AB127" s="234"/>
      <c r="AC127" s="250"/>
      <c r="AD127" s="234"/>
      <c r="AE127" s="250"/>
      <c r="AF127" s="234"/>
      <c r="AG127" s="250"/>
      <c r="AH127" s="234"/>
      <c r="AI127" s="250"/>
      <c r="AJ127" s="234"/>
      <c r="AK127" s="250"/>
      <c r="AL127" s="234"/>
      <c r="AM127" s="250"/>
      <c r="AN127" s="234"/>
      <c r="AO127" s="250"/>
    </row>
    <row r="128" spans="1:41">
      <c r="A128" s="291" t="s">
        <v>141</v>
      </c>
      <c r="B128" s="292" t="s">
        <v>413</v>
      </c>
      <c r="C128" s="293"/>
      <c r="D128" s="294">
        <v>141334</v>
      </c>
      <c r="E128" s="295">
        <v>3</v>
      </c>
      <c r="F128" s="234">
        <v>6956</v>
      </c>
      <c r="G128" s="250">
        <v>7188</v>
      </c>
      <c r="H128" s="234">
        <v>19852</v>
      </c>
      <c r="I128" s="250">
        <v>20406</v>
      </c>
      <c r="J128" s="234">
        <v>6734</v>
      </c>
      <c r="K128" s="250">
        <v>7278</v>
      </c>
      <c r="L128" s="234">
        <v>20810</v>
      </c>
      <c r="M128" s="250">
        <v>22620</v>
      </c>
      <c r="N128" s="234"/>
      <c r="O128" s="250"/>
      <c r="P128" s="234"/>
      <c r="Q128" s="250"/>
      <c r="R128" s="234"/>
      <c r="S128" s="250"/>
      <c r="T128" s="234"/>
      <c r="U128" s="250"/>
      <c r="V128" s="234"/>
      <c r="W128" s="250"/>
      <c r="X128" s="234"/>
      <c r="Y128" s="250"/>
      <c r="Z128" s="234"/>
      <c r="AA128" s="250"/>
      <c r="AB128" s="234"/>
      <c r="AC128" s="250"/>
      <c r="AD128" s="234"/>
      <c r="AE128" s="250"/>
      <c r="AF128" s="234"/>
      <c r="AG128" s="250"/>
      <c r="AH128" s="234"/>
      <c r="AI128" s="250"/>
      <c r="AJ128" s="234"/>
      <c r="AK128" s="250"/>
      <c r="AL128" s="234"/>
      <c r="AM128" s="250"/>
      <c r="AN128" s="234"/>
      <c r="AO128" s="250"/>
    </row>
    <row r="129" spans="1:41">
      <c r="A129" s="291" t="s">
        <v>141</v>
      </c>
      <c r="B129" s="292" t="s">
        <v>414</v>
      </c>
      <c r="C129" s="293"/>
      <c r="D129" s="294">
        <v>141264</v>
      </c>
      <c r="E129" s="295">
        <v>3</v>
      </c>
      <c r="F129" s="234">
        <v>7162</v>
      </c>
      <c r="G129" s="250">
        <v>7342</v>
      </c>
      <c r="H129" s="234">
        <v>20058</v>
      </c>
      <c r="I129" s="250">
        <v>20560</v>
      </c>
      <c r="J129" s="234">
        <v>7712</v>
      </c>
      <c r="K129" s="250">
        <v>7934</v>
      </c>
      <c r="L129" s="234">
        <v>22452</v>
      </c>
      <c r="M129" s="250">
        <v>23116</v>
      </c>
      <c r="N129" s="234"/>
      <c r="O129" s="250"/>
      <c r="P129" s="234"/>
      <c r="Q129" s="250"/>
      <c r="R129" s="234"/>
      <c r="S129" s="250"/>
      <c r="T129" s="234"/>
      <c r="U129" s="250"/>
      <c r="V129" s="234"/>
      <c r="W129" s="250"/>
      <c r="X129" s="234"/>
      <c r="Y129" s="250"/>
      <c r="Z129" s="234"/>
      <c r="AA129" s="250"/>
      <c r="AB129" s="234"/>
      <c r="AC129" s="250"/>
      <c r="AD129" s="234"/>
      <c r="AE129" s="250"/>
      <c r="AF129" s="234"/>
      <c r="AG129" s="250"/>
      <c r="AH129" s="234"/>
      <c r="AI129" s="250"/>
      <c r="AJ129" s="234"/>
      <c r="AK129" s="250"/>
      <c r="AL129" s="234"/>
      <c r="AM129" s="250"/>
      <c r="AN129" s="234"/>
      <c r="AO129" s="250"/>
    </row>
    <row r="130" spans="1:41">
      <c r="A130" s="291" t="s">
        <v>141</v>
      </c>
      <c r="B130" s="292" t="s">
        <v>415</v>
      </c>
      <c r="C130" s="293"/>
      <c r="D130" s="294">
        <v>138716</v>
      </c>
      <c r="E130" s="295">
        <v>4</v>
      </c>
      <c r="F130" s="234">
        <v>6140</v>
      </c>
      <c r="G130" s="250">
        <v>6460</v>
      </c>
      <c r="H130" s="234">
        <v>18646</v>
      </c>
      <c r="I130" s="250">
        <v>19280</v>
      </c>
      <c r="J130" s="234">
        <v>5928</v>
      </c>
      <c r="K130" s="250">
        <v>6130</v>
      </c>
      <c r="L130" s="234">
        <v>19506</v>
      </c>
      <c r="M130" s="250">
        <v>19708</v>
      </c>
      <c r="N130" s="234"/>
      <c r="O130" s="250"/>
      <c r="P130" s="234"/>
      <c r="Q130" s="250"/>
      <c r="R130" s="234"/>
      <c r="S130" s="250"/>
      <c r="T130" s="234"/>
      <c r="U130" s="250"/>
      <c r="V130" s="234"/>
      <c r="W130" s="250"/>
      <c r="X130" s="234"/>
      <c r="Y130" s="250"/>
      <c r="Z130" s="234"/>
      <c r="AA130" s="250"/>
      <c r="AB130" s="234"/>
      <c r="AC130" s="250"/>
      <c r="AD130" s="234"/>
      <c r="AE130" s="250"/>
      <c r="AF130" s="234"/>
      <c r="AG130" s="250"/>
      <c r="AH130" s="234"/>
      <c r="AI130" s="250"/>
      <c r="AJ130" s="234"/>
      <c r="AK130" s="250"/>
      <c r="AL130" s="234"/>
      <c r="AM130" s="250"/>
      <c r="AN130" s="234"/>
      <c r="AO130" s="250"/>
    </row>
    <row r="131" spans="1:41">
      <c r="A131" s="291" t="s">
        <v>141</v>
      </c>
      <c r="B131" s="292" t="s">
        <v>416</v>
      </c>
      <c r="C131" s="293"/>
      <c r="D131" s="294">
        <v>138789</v>
      </c>
      <c r="E131" s="295">
        <v>4</v>
      </c>
      <c r="F131" s="234">
        <v>6214</v>
      </c>
      <c r="G131" s="250">
        <v>6332</v>
      </c>
      <c r="H131" s="234">
        <v>18720</v>
      </c>
      <c r="I131" s="250">
        <v>19152</v>
      </c>
      <c r="J131" s="234">
        <v>6398</v>
      </c>
      <c r="K131" s="250">
        <v>6538</v>
      </c>
      <c r="L131" s="234">
        <v>19782</v>
      </c>
      <c r="M131" s="250">
        <v>20242</v>
      </c>
      <c r="N131" s="234"/>
      <c r="O131" s="250"/>
      <c r="P131" s="234"/>
      <c r="Q131" s="250"/>
      <c r="R131" s="234"/>
      <c r="S131" s="250"/>
      <c r="T131" s="234"/>
      <c r="U131" s="250"/>
      <c r="V131" s="234"/>
      <c r="W131" s="250"/>
      <c r="X131" s="234"/>
      <c r="Y131" s="250"/>
      <c r="Z131" s="234"/>
      <c r="AA131" s="250"/>
      <c r="AB131" s="234"/>
      <c r="AC131" s="250"/>
      <c r="AD131" s="234"/>
      <c r="AE131" s="250"/>
      <c r="AF131" s="234"/>
      <c r="AG131" s="250"/>
      <c r="AH131" s="234"/>
      <c r="AI131" s="250"/>
      <c r="AJ131" s="234"/>
      <c r="AK131" s="250"/>
      <c r="AL131" s="234"/>
      <c r="AM131" s="250"/>
      <c r="AN131" s="234"/>
      <c r="AO131" s="250"/>
    </row>
    <row r="132" spans="1:41">
      <c r="A132" s="291" t="s">
        <v>141</v>
      </c>
      <c r="B132" s="292" t="s">
        <v>417</v>
      </c>
      <c r="C132" s="297"/>
      <c r="D132" s="294">
        <v>139311</v>
      </c>
      <c r="E132" s="298">
        <v>4</v>
      </c>
      <c r="F132" s="234">
        <v>6194</v>
      </c>
      <c r="G132" s="250">
        <v>6312</v>
      </c>
      <c r="H132" s="234">
        <v>18700</v>
      </c>
      <c r="I132" s="250">
        <v>19132</v>
      </c>
      <c r="J132" s="234">
        <v>6154</v>
      </c>
      <c r="K132" s="250">
        <v>6154</v>
      </c>
      <c r="L132" s="234">
        <v>19010</v>
      </c>
      <c r="M132" s="250">
        <v>19010</v>
      </c>
      <c r="N132" s="234"/>
      <c r="O132" s="250"/>
      <c r="P132" s="234"/>
      <c r="Q132" s="250"/>
      <c r="R132" s="234"/>
      <c r="S132" s="250"/>
      <c r="T132" s="234"/>
      <c r="U132" s="250"/>
      <c r="V132" s="234"/>
      <c r="W132" s="250"/>
      <c r="X132" s="234"/>
      <c r="Y132" s="250"/>
      <c r="Z132" s="234"/>
      <c r="AA132" s="250"/>
      <c r="AB132" s="234"/>
      <c r="AC132" s="250"/>
      <c r="AD132" s="234"/>
      <c r="AE132" s="250"/>
      <c r="AF132" s="234"/>
      <c r="AG132" s="250"/>
      <c r="AH132" s="234"/>
      <c r="AI132" s="250"/>
      <c r="AJ132" s="234"/>
      <c r="AK132" s="250"/>
      <c r="AL132" s="234"/>
      <c r="AM132" s="250"/>
      <c r="AN132" s="234"/>
      <c r="AO132" s="250"/>
    </row>
    <row r="133" spans="1:41">
      <c r="A133" s="291" t="s">
        <v>141</v>
      </c>
      <c r="B133" s="292" t="s">
        <v>418</v>
      </c>
      <c r="C133" s="293" t="s">
        <v>438</v>
      </c>
      <c r="D133" s="294">
        <v>139366</v>
      </c>
      <c r="E133" s="295">
        <v>4</v>
      </c>
      <c r="F133" s="234">
        <v>6898</v>
      </c>
      <c r="G133" s="250">
        <v>7056</v>
      </c>
      <c r="H133" s="234">
        <v>19794</v>
      </c>
      <c r="I133" s="250">
        <v>20274</v>
      </c>
      <c r="J133" s="234">
        <v>6486</v>
      </c>
      <c r="K133" s="250">
        <v>6634</v>
      </c>
      <c r="L133" s="234">
        <v>20550</v>
      </c>
      <c r="M133" s="250">
        <v>21048</v>
      </c>
      <c r="N133" s="234"/>
      <c r="O133" s="250"/>
      <c r="P133" s="234"/>
      <c r="Q133" s="250"/>
      <c r="R133" s="234"/>
      <c r="S133" s="250"/>
      <c r="T133" s="234"/>
      <c r="U133" s="250"/>
      <c r="V133" s="234"/>
      <c r="W133" s="250"/>
      <c r="X133" s="234"/>
      <c r="Y133" s="250"/>
      <c r="Z133" s="234"/>
      <c r="AA133" s="250"/>
      <c r="AB133" s="234"/>
      <c r="AC133" s="250"/>
      <c r="AD133" s="234"/>
      <c r="AE133" s="250"/>
      <c r="AF133" s="234"/>
      <c r="AG133" s="250"/>
      <c r="AH133" s="234"/>
      <c r="AI133" s="250"/>
      <c r="AJ133" s="234"/>
      <c r="AK133" s="250"/>
      <c r="AL133" s="234"/>
      <c r="AM133" s="250"/>
      <c r="AN133" s="234"/>
      <c r="AO133" s="250"/>
    </row>
    <row r="134" spans="1:41">
      <c r="A134" s="291" t="s">
        <v>141</v>
      </c>
      <c r="B134" s="292" t="s">
        <v>419</v>
      </c>
      <c r="C134" s="293"/>
      <c r="D134" s="294">
        <v>139861</v>
      </c>
      <c r="E134" s="295">
        <v>4</v>
      </c>
      <c r="F134" s="234">
        <v>8960</v>
      </c>
      <c r="G134" s="250">
        <v>9170</v>
      </c>
      <c r="H134" s="234">
        <v>27308</v>
      </c>
      <c r="I134" s="250">
        <v>27518</v>
      </c>
      <c r="J134" s="234">
        <v>8766</v>
      </c>
      <c r="K134" s="250">
        <v>8902</v>
      </c>
      <c r="L134" s="234">
        <v>26622</v>
      </c>
      <c r="M134" s="250">
        <v>26622</v>
      </c>
      <c r="N134" s="234"/>
      <c r="O134" s="250"/>
      <c r="P134" s="234"/>
      <c r="Q134" s="250"/>
      <c r="R134" s="234"/>
      <c r="S134" s="250"/>
      <c r="T134" s="234"/>
      <c r="U134" s="250"/>
      <c r="V134" s="234"/>
      <c r="W134" s="250"/>
      <c r="X134" s="234"/>
      <c r="Y134" s="250"/>
      <c r="Z134" s="234"/>
      <c r="AA134" s="250"/>
      <c r="AB134" s="234"/>
      <c r="AC134" s="250"/>
      <c r="AD134" s="234"/>
      <c r="AE134" s="250"/>
      <c r="AF134" s="234"/>
      <c r="AG134" s="250"/>
      <c r="AH134" s="234"/>
      <c r="AI134" s="250"/>
      <c r="AJ134" s="234"/>
      <c r="AK134" s="250"/>
      <c r="AL134" s="234"/>
      <c r="AM134" s="250"/>
      <c r="AN134" s="234"/>
      <c r="AO134" s="250"/>
    </row>
    <row r="135" spans="1:41">
      <c r="A135" s="291" t="s">
        <v>141</v>
      </c>
      <c r="B135" s="300" t="s">
        <v>420</v>
      </c>
      <c r="C135" s="293"/>
      <c r="D135" s="294">
        <v>482149</v>
      </c>
      <c r="E135" s="295">
        <v>4</v>
      </c>
      <c r="F135" s="234">
        <v>7326</v>
      </c>
      <c r="G135" s="250">
        <v>8282</v>
      </c>
      <c r="H135" s="234">
        <v>21130</v>
      </c>
      <c r="I135" s="250">
        <v>22990</v>
      </c>
      <c r="J135" s="234">
        <v>10946</v>
      </c>
      <c r="K135" s="250">
        <v>11036</v>
      </c>
      <c r="L135" s="234">
        <v>28106</v>
      </c>
      <c r="M135" s="250">
        <v>27864</v>
      </c>
      <c r="N135" s="234"/>
      <c r="O135" s="250"/>
      <c r="P135" s="234"/>
      <c r="Q135" s="250"/>
      <c r="R135" s="234">
        <v>29652</v>
      </c>
      <c r="S135" s="250">
        <v>30298</v>
      </c>
      <c r="T135" s="234">
        <v>57456</v>
      </c>
      <c r="U135" s="250">
        <v>58656</v>
      </c>
      <c r="V135" s="234">
        <v>20086</v>
      </c>
      <c r="W135" s="250">
        <v>20540</v>
      </c>
      <c r="X135" s="234">
        <v>47590</v>
      </c>
      <c r="Y135" s="250">
        <v>47680</v>
      </c>
      <c r="Z135" s="234"/>
      <c r="AA135" s="250"/>
      <c r="AB135" s="234"/>
      <c r="AC135" s="250"/>
      <c r="AD135" s="234"/>
      <c r="AE135" s="250"/>
      <c r="AF135" s="234"/>
      <c r="AG135" s="250"/>
      <c r="AH135" s="234"/>
      <c r="AI135" s="250"/>
      <c r="AJ135" s="234"/>
      <c r="AK135" s="250"/>
      <c r="AL135" s="234"/>
      <c r="AM135" s="250"/>
      <c r="AN135" s="234"/>
      <c r="AO135" s="250"/>
    </row>
    <row r="136" spans="1:41">
      <c r="A136" s="291" t="s">
        <v>141</v>
      </c>
      <c r="B136" s="300" t="s">
        <v>421</v>
      </c>
      <c r="C136" s="293"/>
      <c r="D136" s="301">
        <v>482680</v>
      </c>
      <c r="E136" s="295">
        <v>4</v>
      </c>
      <c r="F136" s="234">
        <v>6816</v>
      </c>
      <c r="G136" s="250">
        <v>7178</v>
      </c>
      <c r="H136" s="234">
        <v>19712</v>
      </c>
      <c r="I136" s="250">
        <v>20720</v>
      </c>
      <c r="J136" s="234">
        <v>6860</v>
      </c>
      <c r="K136" s="250">
        <v>7226</v>
      </c>
      <c r="L136" s="234">
        <v>22230</v>
      </c>
      <c r="M136" s="250">
        <v>23364</v>
      </c>
      <c r="N136" s="234"/>
      <c r="O136" s="250"/>
      <c r="P136" s="234"/>
      <c r="Q136" s="250"/>
      <c r="R136" s="234"/>
      <c r="S136" s="250"/>
      <c r="T136" s="234"/>
      <c r="U136" s="250"/>
      <c r="V136" s="234"/>
      <c r="W136" s="250"/>
      <c r="X136" s="234"/>
      <c r="Y136" s="250"/>
      <c r="Z136" s="234"/>
      <c r="AA136" s="250"/>
      <c r="AB136" s="234"/>
      <c r="AC136" s="250"/>
      <c r="AD136" s="234"/>
      <c r="AE136" s="250"/>
      <c r="AF136" s="234"/>
      <c r="AG136" s="250"/>
      <c r="AH136" s="234"/>
      <c r="AI136" s="250"/>
      <c r="AJ136" s="234"/>
      <c r="AK136" s="250"/>
      <c r="AL136" s="234"/>
      <c r="AM136" s="250"/>
      <c r="AN136" s="234"/>
      <c r="AO136" s="250"/>
    </row>
    <row r="137" spans="1:41">
      <c r="A137" s="291" t="s">
        <v>141</v>
      </c>
      <c r="B137" s="292" t="s">
        <v>422</v>
      </c>
      <c r="C137" s="297" t="s">
        <v>439</v>
      </c>
      <c r="D137" s="294">
        <v>139719</v>
      </c>
      <c r="E137" s="299">
        <v>4</v>
      </c>
      <c r="F137" s="234">
        <v>6448</v>
      </c>
      <c r="G137" s="250">
        <v>6566</v>
      </c>
      <c r="H137" s="234">
        <v>18954</v>
      </c>
      <c r="I137" s="250">
        <v>19386</v>
      </c>
      <c r="J137" s="234">
        <v>5914</v>
      </c>
      <c r="K137" s="250">
        <v>6040</v>
      </c>
      <c r="L137" s="234">
        <v>17350</v>
      </c>
      <c r="M137" s="250">
        <v>17820</v>
      </c>
      <c r="N137" s="234"/>
      <c r="O137" s="250"/>
      <c r="P137" s="234"/>
      <c r="Q137" s="250"/>
      <c r="R137" s="234"/>
      <c r="S137" s="250"/>
      <c r="T137" s="234"/>
      <c r="U137" s="250"/>
      <c r="V137" s="234"/>
      <c r="W137" s="250"/>
      <c r="X137" s="234"/>
      <c r="Y137" s="250"/>
      <c r="Z137" s="234"/>
      <c r="AA137" s="250"/>
      <c r="AB137" s="234"/>
      <c r="AC137" s="250"/>
      <c r="AD137" s="234"/>
      <c r="AE137" s="250"/>
      <c r="AF137" s="234"/>
      <c r="AG137" s="250"/>
      <c r="AH137" s="234"/>
      <c r="AI137" s="250"/>
      <c r="AJ137" s="234"/>
      <c r="AK137" s="250"/>
      <c r="AL137" s="234"/>
      <c r="AM137" s="250"/>
      <c r="AN137" s="234"/>
      <c r="AO137" s="250"/>
    </row>
    <row r="138" spans="1:41">
      <c r="A138" s="291" t="s">
        <v>141</v>
      </c>
      <c r="B138" s="292" t="s">
        <v>423</v>
      </c>
      <c r="C138" s="293" t="s">
        <v>440</v>
      </c>
      <c r="D138" s="294">
        <v>139764</v>
      </c>
      <c r="E138" s="295">
        <v>5</v>
      </c>
      <c r="F138" s="234">
        <v>6106</v>
      </c>
      <c r="G138" s="250">
        <v>6234</v>
      </c>
      <c r="H138" s="234">
        <v>18612</v>
      </c>
      <c r="I138" s="250">
        <v>19054</v>
      </c>
      <c r="J138" s="234">
        <v>5662</v>
      </c>
      <c r="K138" s="250">
        <v>5816</v>
      </c>
      <c r="L138" s="234">
        <v>18526</v>
      </c>
      <c r="M138" s="250">
        <v>19040</v>
      </c>
      <c r="N138" s="234"/>
      <c r="O138" s="250"/>
      <c r="P138" s="234"/>
      <c r="Q138" s="250"/>
      <c r="R138" s="234"/>
      <c r="S138" s="250"/>
      <c r="T138" s="234"/>
      <c r="U138" s="250"/>
      <c r="V138" s="234"/>
      <c r="W138" s="250"/>
      <c r="X138" s="234"/>
      <c r="Y138" s="250"/>
      <c r="Z138" s="234"/>
      <c r="AA138" s="250"/>
      <c r="AB138" s="234"/>
      <c r="AC138" s="250"/>
      <c r="AD138" s="234"/>
      <c r="AE138" s="250"/>
      <c r="AF138" s="234"/>
      <c r="AG138" s="250"/>
      <c r="AH138" s="234"/>
      <c r="AI138" s="250"/>
      <c r="AJ138" s="234"/>
      <c r="AK138" s="250"/>
      <c r="AL138" s="234"/>
      <c r="AM138" s="250"/>
      <c r="AN138" s="234"/>
      <c r="AO138" s="250"/>
    </row>
    <row r="139" spans="1:41">
      <c r="A139" s="291" t="s">
        <v>141</v>
      </c>
      <c r="B139" s="292" t="s">
        <v>424</v>
      </c>
      <c r="C139" s="293"/>
      <c r="D139" s="294">
        <v>140960</v>
      </c>
      <c r="E139" s="295">
        <v>5</v>
      </c>
      <c r="F139" s="234">
        <v>6498</v>
      </c>
      <c r="G139" s="250">
        <v>6616</v>
      </c>
      <c r="H139" s="234">
        <v>19004</v>
      </c>
      <c r="I139" s="250">
        <v>19436</v>
      </c>
      <c r="J139" s="234">
        <v>6352</v>
      </c>
      <c r="K139" s="250">
        <v>6444</v>
      </c>
      <c r="L139" s="234">
        <v>18834</v>
      </c>
      <c r="M139" s="250">
        <v>19176</v>
      </c>
      <c r="N139" s="234"/>
      <c r="O139" s="250"/>
      <c r="P139" s="234"/>
      <c r="Q139" s="250"/>
      <c r="R139" s="234"/>
      <c r="S139" s="250"/>
      <c r="T139" s="234"/>
      <c r="U139" s="250"/>
      <c r="V139" s="234"/>
      <c r="W139" s="250"/>
      <c r="X139" s="234"/>
      <c r="Y139" s="250"/>
      <c r="Z139" s="234"/>
      <c r="AA139" s="250"/>
      <c r="AB139" s="234"/>
      <c r="AC139" s="250"/>
      <c r="AD139" s="234"/>
      <c r="AE139" s="250"/>
      <c r="AF139" s="234"/>
      <c r="AG139" s="250"/>
      <c r="AH139" s="234"/>
      <c r="AI139" s="250"/>
      <c r="AJ139" s="234"/>
      <c r="AK139" s="250"/>
      <c r="AL139" s="234"/>
      <c r="AM139" s="250"/>
      <c r="AN139" s="234"/>
      <c r="AO139" s="250"/>
    </row>
    <row r="140" spans="1:41">
      <c r="A140" s="302" t="s">
        <v>141</v>
      </c>
      <c r="B140" s="292" t="s">
        <v>425</v>
      </c>
      <c r="C140" s="297"/>
      <c r="D140" s="294">
        <v>139463</v>
      </c>
      <c r="E140" s="303">
        <v>6</v>
      </c>
      <c r="F140" s="234">
        <v>3982</v>
      </c>
      <c r="G140" s="250">
        <v>4056</v>
      </c>
      <c r="H140" s="234">
        <v>12038</v>
      </c>
      <c r="I140" s="250">
        <v>12314</v>
      </c>
      <c r="J140" s="234"/>
      <c r="K140" s="250"/>
      <c r="L140" s="234"/>
      <c r="M140" s="250"/>
      <c r="N140" s="234"/>
      <c r="O140" s="250"/>
      <c r="P140" s="234"/>
      <c r="Q140" s="250"/>
      <c r="R140" s="234"/>
      <c r="S140" s="250"/>
      <c r="T140" s="234"/>
      <c r="U140" s="250"/>
      <c r="V140" s="234"/>
      <c r="W140" s="250"/>
      <c r="X140" s="234"/>
      <c r="Y140" s="250"/>
      <c r="Z140" s="234"/>
      <c r="AA140" s="250"/>
      <c r="AB140" s="234"/>
      <c r="AC140" s="250"/>
      <c r="AD140" s="234"/>
      <c r="AE140" s="250"/>
      <c r="AF140" s="234"/>
      <c r="AG140" s="250"/>
      <c r="AH140" s="234"/>
      <c r="AI140" s="250"/>
      <c r="AJ140" s="234"/>
      <c r="AK140" s="250"/>
      <c r="AL140" s="234"/>
      <c r="AM140" s="250"/>
      <c r="AN140" s="234"/>
      <c r="AO140" s="250"/>
    </row>
    <row r="141" spans="1:41">
      <c r="A141" s="302" t="s">
        <v>141</v>
      </c>
      <c r="B141" s="292" t="s">
        <v>426</v>
      </c>
      <c r="C141" s="297"/>
      <c r="D141" s="294">
        <v>447689</v>
      </c>
      <c r="E141" s="295">
        <v>6</v>
      </c>
      <c r="F141" s="234">
        <v>5252</v>
      </c>
      <c r="G141" s="250">
        <v>5548</v>
      </c>
      <c r="H141" s="234">
        <v>14948</v>
      </c>
      <c r="I141" s="250">
        <v>16052</v>
      </c>
      <c r="J141" s="234"/>
      <c r="K141" s="250"/>
      <c r="L141" s="234"/>
      <c r="M141" s="250"/>
      <c r="N141" s="234"/>
      <c r="O141" s="250"/>
      <c r="P141" s="234"/>
      <c r="Q141" s="250"/>
      <c r="R141" s="234"/>
      <c r="S141" s="250"/>
      <c r="T141" s="234"/>
      <c r="U141" s="250"/>
      <c r="V141" s="234"/>
      <c r="W141" s="250"/>
      <c r="X141" s="234"/>
      <c r="Y141" s="250"/>
      <c r="Z141" s="234"/>
      <c r="AA141" s="250"/>
      <c r="AB141" s="234"/>
      <c r="AC141" s="250"/>
      <c r="AD141" s="234"/>
      <c r="AE141" s="250"/>
      <c r="AF141" s="234"/>
      <c r="AG141" s="250"/>
      <c r="AH141" s="234"/>
      <c r="AI141" s="250"/>
      <c r="AJ141" s="234"/>
      <c r="AK141" s="250"/>
      <c r="AL141" s="234"/>
      <c r="AM141" s="250"/>
      <c r="AN141" s="234"/>
      <c r="AO141" s="250"/>
    </row>
    <row r="142" spans="1:41">
      <c r="A142" s="291" t="s">
        <v>141</v>
      </c>
      <c r="B142" s="300" t="s">
        <v>427</v>
      </c>
      <c r="C142" s="293"/>
      <c r="D142" s="301">
        <v>482158</v>
      </c>
      <c r="E142" s="295">
        <v>6</v>
      </c>
      <c r="F142" s="234">
        <v>4072</v>
      </c>
      <c r="G142" s="250">
        <v>4542</v>
      </c>
      <c r="H142" s="234">
        <v>12128</v>
      </c>
      <c r="I142" s="250">
        <v>13328</v>
      </c>
      <c r="J142" s="591"/>
      <c r="K142" s="250">
        <v>5962</v>
      </c>
      <c r="L142" s="234"/>
      <c r="M142" s="250">
        <v>17602</v>
      </c>
      <c r="N142" s="234"/>
      <c r="O142" s="250"/>
      <c r="P142" s="234"/>
      <c r="Q142" s="250"/>
      <c r="R142" s="234"/>
      <c r="S142" s="250"/>
      <c r="T142" s="234"/>
      <c r="U142" s="250"/>
      <c r="V142" s="234"/>
      <c r="W142" s="250"/>
      <c r="X142" s="234"/>
      <c r="Y142" s="250"/>
      <c r="Z142" s="234"/>
      <c r="AA142" s="250"/>
      <c r="AB142" s="234"/>
      <c r="AC142" s="250"/>
      <c r="AD142" s="234"/>
      <c r="AE142" s="250"/>
      <c r="AF142" s="234"/>
      <c r="AG142" s="250"/>
      <c r="AH142" s="234"/>
      <c r="AI142" s="250"/>
      <c r="AJ142" s="234"/>
      <c r="AK142" s="250"/>
      <c r="AL142" s="234"/>
      <c r="AM142" s="250"/>
      <c r="AN142" s="234"/>
      <c r="AO142" s="250"/>
    </row>
    <row r="143" spans="1:41">
      <c r="A143" s="302" t="s">
        <v>141</v>
      </c>
      <c r="B143" s="292" t="s">
        <v>428</v>
      </c>
      <c r="C143" s="297"/>
      <c r="D143" s="304">
        <v>138558</v>
      </c>
      <c r="E143" s="306">
        <v>7</v>
      </c>
      <c r="F143" s="234">
        <v>3992</v>
      </c>
      <c r="G143" s="250">
        <v>4066</v>
      </c>
      <c r="H143" s="234">
        <v>12048</v>
      </c>
      <c r="I143" s="250">
        <v>12324</v>
      </c>
      <c r="J143" s="234"/>
      <c r="K143" s="250"/>
      <c r="L143" s="234"/>
      <c r="M143" s="250"/>
      <c r="N143" s="234"/>
      <c r="O143" s="250"/>
      <c r="P143" s="234"/>
      <c r="Q143" s="250"/>
      <c r="R143" s="234"/>
      <c r="S143" s="250"/>
      <c r="T143" s="234"/>
      <c r="U143" s="250"/>
      <c r="V143" s="234"/>
      <c r="W143" s="250"/>
      <c r="X143" s="234"/>
      <c r="Y143" s="250"/>
      <c r="Z143" s="234"/>
      <c r="AA143" s="250"/>
      <c r="AB143" s="234"/>
      <c r="AC143" s="250"/>
      <c r="AD143" s="234"/>
      <c r="AE143" s="250"/>
      <c r="AF143" s="234"/>
      <c r="AG143" s="250"/>
      <c r="AH143" s="234"/>
      <c r="AI143" s="250"/>
      <c r="AJ143" s="234"/>
      <c r="AK143" s="250"/>
      <c r="AL143" s="234"/>
      <c r="AM143" s="250"/>
      <c r="AN143" s="234"/>
      <c r="AO143" s="250"/>
    </row>
    <row r="144" spans="1:41">
      <c r="A144" s="302" t="s">
        <v>141</v>
      </c>
      <c r="B144" s="305" t="s">
        <v>429</v>
      </c>
      <c r="C144" s="293" t="s">
        <v>441</v>
      </c>
      <c r="D144" s="304">
        <v>139250</v>
      </c>
      <c r="E144" s="306">
        <v>7</v>
      </c>
      <c r="F144" s="234">
        <v>4360</v>
      </c>
      <c r="G144" s="250">
        <v>4434</v>
      </c>
      <c r="H144" s="234">
        <v>12416</v>
      </c>
      <c r="I144" s="250">
        <v>12692</v>
      </c>
      <c r="J144" s="234"/>
      <c r="K144" s="250"/>
      <c r="L144" s="234"/>
      <c r="M144" s="250"/>
      <c r="N144" s="234"/>
      <c r="O144" s="250"/>
      <c r="P144" s="234"/>
      <c r="Q144" s="250"/>
      <c r="R144" s="234"/>
      <c r="S144" s="250"/>
      <c r="T144" s="234"/>
      <c r="U144" s="250"/>
      <c r="V144" s="234"/>
      <c r="W144" s="250"/>
      <c r="X144" s="234"/>
      <c r="Y144" s="250"/>
      <c r="Z144" s="234"/>
      <c r="AA144" s="250"/>
      <c r="AB144" s="234"/>
      <c r="AC144" s="250"/>
      <c r="AD144" s="234"/>
      <c r="AE144" s="250"/>
      <c r="AF144" s="234"/>
      <c r="AG144" s="250"/>
      <c r="AH144" s="234"/>
      <c r="AI144" s="250"/>
      <c r="AJ144" s="234"/>
      <c r="AK144" s="250"/>
      <c r="AL144" s="234"/>
      <c r="AM144" s="250"/>
      <c r="AN144" s="234"/>
      <c r="AO144" s="250"/>
    </row>
    <row r="145" spans="1:41">
      <c r="A145" s="302" t="s">
        <v>141</v>
      </c>
      <c r="B145" s="292" t="s">
        <v>430</v>
      </c>
      <c r="C145" s="293" t="s">
        <v>442</v>
      </c>
      <c r="D145" s="304">
        <v>139968</v>
      </c>
      <c r="E145" s="306">
        <v>7</v>
      </c>
      <c r="F145" s="234">
        <v>4090</v>
      </c>
      <c r="G145" s="250">
        <v>4164</v>
      </c>
      <c r="H145" s="234">
        <v>12146</v>
      </c>
      <c r="I145" s="250">
        <v>12422</v>
      </c>
      <c r="J145" s="234"/>
      <c r="K145" s="250"/>
      <c r="L145" s="234"/>
      <c r="M145" s="250"/>
      <c r="N145" s="234"/>
      <c r="O145" s="250"/>
      <c r="P145" s="234"/>
      <c r="Q145" s="250"/>
      <c r="R145" s="234"/>
      <c r="S145" s="250"/>
      <c r="T145" s="234"/>
      <c r="U145" s="250"/>
      <c r="V145" s="234"/>
      <c r="W145" s="250"/>
      <c r="X145" s="234"/>
      <c r="Y145" s="250"/>
      <c r="Z145" s="234"/>
      <c r="AA145" s="250"/>
      <c r="AB145" s="234"/>
      <c r="AC145" s="250"/>
      <c r="AD145" s="234"/>
      <c r="AE145" s="250"/>
      <c r="AF145" s="234"/>
      <c r="AG145" s="250"/>
      <c r="AH145" s="234"/>
      <c r="AI145" s="250"/>
      <c r="AJ145" s="234"/>
      <c r="AK145" s="250"/>
      <c r="AL145" s="234"/>
      <c r="AM145" s="250"/>
      <c r="AN145" s="234"/>
      <c r="AO145" s="250"/>
    </row>
    <row r="146" spans="1:41">
      <c r="A146" s="302" t="s">
        <v>141</v>
      </c>
      <c r="B146" s="292" t="s">
        <v>431</v>
      </c>
      <c r="C146" s="293"/>
      <c r="D146" s="304">
        <v>244437</v>
      </c>
      <c r="E146" s="306">
        <v>8</v>
      </c>
      <c r="F146" s="234">
        <v>3678</v>
      </c>
      <c r="G146" s="250">
        <v>3758</v>
      </c>
      <c r="H146" s="234">
        <v>11086</v>
      </c>
      <c r="I146" s="250">
        <v>11352</v>
      </c>
      <c r="J146" s="234"/>
      <c r="K146" s="250"/>
      <c r="L146" s="234"/>
      <c r="M146" s="250"/>
      <c r="N146" s="234"/>
      <c r="O146" s="250"/>
      <c r="P146" s="234"/>
      <c r="Q146" s="250"/>
      <c r="R146" s="234"/>
      <c r="S146" s="250"/>
      <c r="T146" s="234"/>
      <c r="U146" s="250"/>
      <c r="V146" s="234"/>
      <c r="W146" s="250"/>
      <c r="X146" s="234"/>
      <c r="Y146" s="250"/>
      <c r="Z146" s="234"/>
      <c r="AA146" s="250"/>
      <c r="AB146" s="234"/>
      <c r="AC146" s="250"/>
      <c r="AD146" s="234"/>
      <c r="AE146" s="250"/>
      <c r="AF146" s="234"/>
      <c r="AG146" s="250"/>
      <c r="AH146" s="234"/>
      <c r="AI146" s="250"/>
      <c r="AJ146" s="234"/>
      <c r="AK146" s="250"/>
      <c r="AL146" s="234"/>
      <c r="AM146" s="250"/>
      <c r="AN146" s="234"/>
      <c r="AO146" s="250"/>
    </row>
    <row r="147" spans="1:41">
      <c r="A147" s="302" t="s">
        <v>141</v>
      </c>
      <c r="B147" s="292" t="s">
        <v>432</v>
      </c>
      <c r="C147" s="293" t="s">
        <v>443</v>
      </c>
      <c r="D147" s="304">
        <v>138901</v>
      </c>
      <c r="E147" s="306">
        <v>9</v>
      </c>
      <c r="F147" s="234">
        <v>3590</v>
      </c>
      <c r="G147" s="250">
        <v>3830</v>
      </c>
      <c r="H147" s="234">
        <v>10998</v>
      </c>
      <c r="I147" s="250">
        <v>11752</v>
      </c>
      <c r="J147" s="234"/>
      <c r="K147" s="250"/>
      <c r="L147" s="234"/>
      <c r="M147" s="250"/>
      <c r="N147" s="234"/>
      <c r="O147" s="250"/>
      <c r="P147" s="234"/>
      <c r="Q147" s="250"/>
      <c r="R147" s="234"/>
      <c r="S147" s="250"/>
      <c r="T147" s="234"/>
      <c r="U147" s="250"/>
      <c r="V147" s="234"/>
      <c r="W147" s="250"/>
      <c r="X147" s="234"/>
      <c r="Y147" s="250"/>
      <c r="Z147" s="234"/>
      <c r="AA147" s="250"/>
      <c r="AB147" s="234"/>
      <c r="AC147" s="250"/>
      <c r="AD147" s="234"/>
      <c r="AE147" s="250"/>
      <c r="AF147" s="234"/>
      <c r="AG147" s="250"/>
      <c r="AH147" s="234"/>
      <c r="AI147" s="250"/>
      <c r="AJ147" s="234"/>
      <c r="AK147" s="250"/>
      <c r="AL147" s="234"/>
      <c r="AM147" s="250"/>
      <c r="AN147" s="234"/>
      <c r="AO147" s="250"/>
    </row>
    <row r="148" spans="1:41">
      <c r="A148" s="302" t="s">
        <v>141</v>
      </c>
      <c r="B148" s="307" t="s">
        <v>433</v>
      </c>
      <c r="C148" s="293" t="s">
        <v>444</v>
      </c>
      <c r="D148" s="304">
        <v>139010</v>
      </c>
      <c r="E148" s="306">
        <v>9</v>
      </c>
      <c r="F148" s="234">
        <v>3706</v>
      </c>
      <c r="G148" s="250">
        <v>3772</v>
      </c>
      <c r="H148" s="234">
        <v>11114</v>
      </c>
      <c r="I148" s="250">
        <v>11366</v>
      </c>
      <c r="J148" s="234"/>
      <c r="K148" s="250"/>
      <c r="L148" s="234"/>
      <c r="M148" s="250"/>
      <c r="N148" s="234"/>
      <c r="O148" s="250"/>
      <c r="P148" s="234"/>
      <c r="Q148" s="250"/>
      <c r="R148" s="234"/>
      <c r="S148" s="250"/>
      <c r="T148" s="234"/>
      <c r="U148" s="250"/>
      <c r="V148" s="234"/>
      <c r="W148" s="250"/>
      <c r="X148" s="234"/>
      <c r="Y148" s="250"/>
      <c r="Z148" s="234"/>
      <c r="AA148" s="250"/>
      <c r="AB148" s="234"/>
      <c r="AC148" s="250"/>
      <c r="AD148" s="234"/>
      <c r="AE148" s="250"/>
      <c r="AF148" s="234"/>
      <c r="AG148" s="250"/>
      <c r="AH148" s="234"/>
      <c r="AI148" s="250"/>
      <c r="AJ148" s="234"/>
      <c r="AK148" s="250"/>
      <c r="AL148" s="234"/>
      <c r="AM148" s="250"/>
      <c r="AN148" s="234"/>
      <c r="AO148" s="250"/>
    </row>
    <row r="149" spans="1:41">
      <c r="A149" s="302" t="s">
        <v>141</v>
      </c>
      <c r="B149" s="305" t="s">
        <v>434</v>
      </c>
      <c r="C149" s="293" t="s">
        <v>443</v>
      </c>
      <c r="D149" s="304">
        <v>138691</v>
      </c>
      <c r="E149" s="306">
        <v>9</v>
      </c>
      <c r="F149" s="234">
        <v>3834</v>
      </c>
      <c r="G149" s="250">
        <v>3940</v>
      </c>
      <c r="H149" s="234">
        <v>11242</v>
      </c>
      <c r="I149" s="250">
        <v>11534</v>
      </c>
      <c r="J149" s="234"/>
      <c r="K149" s="250"/>
      <c r="L149" s="234"/>
      <c r="M149" s="250"/>
      <c r="N149" s="234"/>
      <c r="O149" s="250"/>
      <c r="P149" s="234"/>
      <c r="Q149" s="250"/>
      <c r="R149" s="234"/>
      <c r="S149" s="250"/>
      <c r="T149" s="234"/>
      <c r="U149" s="250"/>
      <c r="V149" s="234"/>
      <c r="W149" s="250"/>
      <c r="X149" s="234"/>
      <c r="Y149" s="250"/>
      <c r="Z149" s="234"/>
      <c r="AA149" s="250"/>
      <c r="AB149" s="234"/>
      <c r="AC149" s="250"/>
      <c r="AD149" s="234"/>
      <c r="AE149" s="250"/>
      <c r="AF149" s="234"/>
      <c r="AG149" s="250"/>
      <c r="AH149" s="234"/>
      <c r="AI149" s="250"/>
      <c r="AJ149" s="234"/>
      <c r="AK149" s="250"/>
      <c r="AL149" s="234"/>
      <c r="AM149" s="250"/>
      <c r="AN149" s="234"/>
      <c r="AO149" s="250"/>
    </row>
    <row r="150" spans="1:41">
      <c r="A150" s="302" t="s">
        <v>141</v>
      </c>
      <c r="B150" s="292" t="s">
        <v>435</v>
      </c>
      <c r="C150" s="293" t="s">
        <v>443</v>
      </c>
      <c r="D150" s="304">
        <v>139621</v>
      </c>
      <c r="E150" s="306">
        <v>9</v>
      </c>
      <c r="F150" s="234">
        <v>3546</v>
      </c>
      <c r="G150" s="250">
        <v>3762</v>
      </c>
      <c r="H150" s="234">
        <v>10954</v>
      </c>
      <c r="I150" s="250">
        <v>11356</v>
      </c>
      <c r="J150" s="234"/>
      <c r="K150" s="250"/>
      <c r="L150" s="234"/>
      <c r="M150" s="250"/>
      <c r="N150" s="234"/>
      <c r="O150" s="250"/>
      <c r="P150" s="234"/>
      <c r="Q150" s="250"/>
      <c r="R150" s="234"/>
      <c r="S150" s="250"/>
      <c r="T150" s="234"/>
      <c r="U150" s="250"/>
      <c r="V150" s="234"/>
      <c r="W150" s="250"/>
      <c r="X150" s="234"/>
      <c r="Y150" s="250"/>
      <c r="Z150" s="234"/>
      <c r="AA150" s="250"/>
      <c r="AB150" s="234"/>
      <c r="AC150" s="250"/>
      <c r="AD150" s="234"/>
      <c r="AE150" s="250"/>
      <c r="AF150" s="234"/>
      <c r="AG150" s="250"/>
      <c r="AH150" s="234"/>
      <c r="AI150" s="250"/>
      <c r="AJ150" s="234"/>
      <c r="AK150" s="250"/>
      <c r="AL150" s="234"/>
      <c r="AM150" s="250"/>
      <c r="AN150" s="234"/>
      <c r="AO150" s="250"/>
    </row>
    <row r="151" spans="1:41">
      <c r="A151" s="308" t="s">
        <v>141</v>
      </c>
      <c r="B151" s="300" t="s">
        <v>436</v>
      </c>
      <c r="C151" s="293" t="s">
        <v>445</v>
      </c>
      <c r="D151" s="304">
        <v>139700</v>
      </c>
      <c r="E151" s="309">
        <v>9</v>
      </c>
      <c r="F151" s="234">
        <v>3594</v>
      </c>
      <c r="G151" s="250">
        <v>3660</v>
      </c>
      <c r="H151" s="234">
        <v>11002</v>
      </c>
      <c r="I151" s="250">
        <v>11254</v>
      </c>
      <c r="J151" s="234"/>
      <c r="K151" s="250"/>
      <c r="L151" s="234"/>
      <c r="M151" s="250"/>
      <c r="N151" s="234"/>
      <c r="O151" s="250"/>
      <c r="P151" s="234"/>
      <c r="Q151" s="250"/>
      <c r="R151" s="234"/>
      <c r="S151" s="250"/>
      <c r="T151" s="234"/>
      <c r="U151" s="250"/>
      <c r="V151" s="234"/>
      <c r="W151" s="250"/>
      <c r="X151" s="234"/>
      <c r="Y151" s="250"/>
      <c r="Z151" s="234"/>
      <c r="AA151" s="250"/>
      <c r="AB151" s="234"/>
      <c r="AC151" s="250"/>
      <c r="AD151" s="234"/>
      <c r="AE151" s="250"/>
      <c r="AF151" s="234"/>
      <c r="AG151" s="250"/>
      <c r="AH151" s="234"/>
      <c r="AI151" s="250"/>
      <c r="AJ151" s="234"/>
      <c r="AK151" s="250"/>
      <c r="AL151" s="234"/>
      <c r="AM151" s="250"/>
      <c r="AN151" s="234"/>
      <c r="AO151" s="250"/>
    </row>
    <row r="152" spans="1:41">
      <c r="A152" s="291" t="s">
        <v>141</v>
      </c>
      <c r="B152" s="300" t="s">
        <v>437</v>
      </c>
      <c r="C152" s="293" t="s">
        <v>443</v>
      </c>
      <c r="D152" s="301">
        <v>482699</v>
      </c>
      <c r="E152" s="309">
        <v>9</v>
      </c>
      <c r="F152" s="234">
        <v>3690</v>
      </c>
      <c r="G152" s="250">
        <v>3756</v>
      </c>
      <c r="H152" s="234">
        <v>11098</v>
      </c>
      <c r="I152" s="250">
        <v>11350</v>
      </c>
      <c r="J152" s="234"/>
      <c r="K152" s="250"/>
      <c r="L152" s="234"/>
      <c r="M152" s="250"/>
      <c r="N152" s="234"/>
      <c r="O152" s="250"/>
      <c r="P152" s="234"/>
      <c r="Q152" s="250"/>
      <c r="R152" s="234"/>
      <c r="S152" s="250"/>
      <c r="T152" s="234"/>
      <c r="U152" s="250"/>
      <c r="V152" s="234"/>
      <c r="W152" s="250"/>
      <c r="X152" s="234"/>
      <c r="Y152" s="250"/>
      <c r="Z152" s="234"/>
      <c r="AA152" s="250"/>
      <c r="AB152" s="234"/>
      <c r="AC152" s="250"/>
      <c r="AD152" s="234"/>
      <c r="AE152" s="250"/>
      <c r="AF152" s="234"/>
      <c r="AG152" s="250"/>
      <c r="AH152" s="234"/>
      <c r="AI152" s="250"/>
      <c r="AJ152" s="234"/>
      <c r="AK152" s="250"/>
      <c r="AL152" s="234"/>
      <c r="AM152" s="250"/>
      <c r="AN152" s="234"/>
      <c r="AO152" s="250"/>
    </row>
    <row r="153" spans="1:41">
      <c r="A153" s="269" t="s">
        <v>141</v>
      </c>
      <c r="B153" s="270" t="s">
        <v>386</v>
      </c>
      <c r="C153" s="271"/>
      <c r="D153" s="272">
        <v>138682</v>
      </c>
      <c r="E153" s="273">
        <v>12</v>
      </c>
      <c r="F153" s="234">
        <v>3411</v>
      </c>
      <c r="G153" s="250">
        <v>3182</v>
      </c>
      <c r="H153" s="234">
        <v>6081</v>
      </c>
      <c r="I153" s="250">
        <v>5852</v>
      </c>
      <c r="J153" s="234"/>
      <c r="K153" s="250"/>
      <c r="L153" s="234"/>
      <c r="M153" s="250"/>
      <c r="N153" s="234"/>
      <c r="O153" s="250"/>
      <c r="P153" s="234"/>
      <c r="Q153" s="250"/>
      <c r="R153" s="234"/>
      <c r="S153" s="250"/>
      <c r="T153" s="234"/>
      <c r="U153" s="250"/>
      <c r="V153" s="234"/>
      <c r="W153" s="250"/>
      <c r="X153" s="234"/>
      <c r="Y153" s="250"/>
      <c r="Z153" s="234"/>
      <c r="AA153" s="250"/>
      <c r="AB153" s="234"/>
      <c r="AC153" s="250"/>
      <c r="AD153" s="234"/>
      <c r="AE153" s="250"/>
      <c r="AF153" s="234"/>
      <c r="AG153" s="250"/>
      <c r="AH153" s="234"/>
      <c r="AI153" s="250"/>
      <c r="AJ153" s="234"/>
      <c r="AK153" s="250"/>
      <c r="AL153" s="234"/>
      <c r="AM153" s="250"/>
      <c r="AN153" s="234"/>
      <c r="AO153" s="250"/>
    </row>
    <row r="154" spans="1:41">
      <c r="A154" s="269" t="s">
        <v>141</v>
      </c>
      <c r="B154" s="270" t="s">
        <v>387</v>
      </c>
      <c r="C154" s="271"/>
      <c r="D154" s="272">
        <v>246813</v>
      </c>
      <c r="E154" s="273">
        <v>12</v>
      </c>
      <c r="F154" s="234">
        <v>3218</v>
      </c>
      <c r="G154" s="250">
        <v>3218</v>
      </c>
      <c r="H154" s="234">
        <v>5888</v>
      </c>
      <c r="I154" s="250">
        <v>5888</v>
      </c>
      <c r="J154" s="234"/>
      <c r="K154" s="250"/>
      <c r="L154" s="234"/>
      <c r="M154" s="250"/>
      <c r="N154" s="234"/>
      <c r="O154" s="250"/>
      <c r="P154" s="234"/>
      <c r="Q154" s="250"/>
      <c r="R154" s="234"/>
      <c r="S154" s="250"/>
      <c r="T154" s="234"/>
      <c r="U154" s="250"/>
      <c r="V154" s="234"/>
      <c r="W154" s="250"/>
      <c r="X154" s="234"/>
      <c r="Y154" s="250"/>
      <c r="Z154" s="234"/>
      <c r="AA154" s="250"/>
      <c r="AB154" s="234"/>
      <c r="AC154" s="250"/>
      <c r="AD154" s="234"/>
      <c r="AE154" s="250"/>
      <c r="AF154" s="234"/>
      <c r="AG154" s="250"/>
      <c r="AH154" s="234"/>
      <c r="AI154" s="250"/>
      <c r="AJ154" s="234"/>
      <c r="AK154" s="250"/>
      <c r="AL154" s="234"/>
      <c r="AM154" s="250"/>
      <c r="AN154" s="234"/>
      <c r="AO154" s="250"/>
    </row>
    <row r="155" spans="1:41">
      <c r="A155" s="269" t="s">
        <v>141</v>
      </c>
      <c r="B155" s="270" t="s">
        <v>388</v>
      </c>
      <c r="C155" s="271"/>
      <c r="D155" s="272">
        <v>138840</v>
      </c>
      <c r="E155" s="273">
        <v>12</v>
      </c>
      <c r="F155" s="234">
        <v>3274</v>
      </c>
      <c r="G155" s="250">
        <v>3280</v>
      </c>
      <c r="H155" s="234">
        <v>5944</v>
      </c>
      <c r="I155" s="250">
        <v>5950</v>
      </c>
      <c r="J155" s="234"/>
      <c r="K155" s="250"/>
      <c r="L155" s="234"/>
      <c r="M155" s="250"/>
      <c r="N155" s="234"/>
      <c r="O155" s="250"/>
      <c r="P155" s="234"/>
      <c r="Q155" s="250"/>
      <c r="R155" s="234"/>
      <c r="S155" s="250"/>
      <c r="T155" s="234"/>
      <c r="U155" s="250"/>
      <c r="V155" s="234"/>
      <c r="W155" s="250"/>
      <c r="X155" s="234"/>
      <c r="Y155" s="250"/>
      <c r="Z155" s="234"/>
      <c r="AA155" s="250"/>
      <c r="AB155" s="234"/>
      <c r="AC155" s="250"/>
      <c r="AD155" s="234"/>
      <c r="AE155" s="250"/>
      <c r="AF155" s="234"/>
      <c r="AG155" s="250"/>
      <c r="AH155" s="234"/>
      <c r="AI155" s="250"/>
      <c r="AJ155" s="234"/>
      <c r="AK155" s="250"/>
      <c r="AL155" s="234"/>
      <c r="AM155" s="250"/>
      <c r="AN155" s="234"/>
      <c r="AO155" s="250"/>
    </row>
    <row r="156" spans="1:41">
      <c r="A156" s="269" t="s">
        <v>141</v>
      </c>
      <c r="B156" s="270" t="s">
        <v>389</v>
      </c>
      <c r="C156" s="271"/>
      <c r="D156" s="272">
        <v>138956</v>
      </c>
      <c r="E156" s="273">
        <v>12</v>
      </c>
      <c r="F156" s="234">
        <v>3148</v>
      </c>
      <c r="G156" s="250">
        <v>3178</v>
      </c>
      <c r="H156" s="234">
        <v>5818</v>
      </c>
      <c r="I156" s="250">
        <v>5848</v>
      </c>
      <c r="J156" s="234"/>
      <c r="K156" s="250"/>
      <c r="L156" s="234"/>
      <c r="M156" s="250"/>
      <c r="N156" s="234"/>
      <c r="O156" s="250"/>
      <c r="P156" s="234"/>
      <c r="Q156" s="250"/>
      <c r="R156" s="234"/>
      <c r="S156" s="250"/>
      <c r="T156" s="234"/>
      <c r="U156" s="250"/>
      <c r="V156" s="234"/>
      <c r="W156" s="250"/>
      <c r="X156" s="234"/>
      <c r="Y156" s="250"/>
      <c r="Z156" s="234"/>
      <c r="AA156" s="250"/>
      <c r="AB156" s="234"/>
      <c r="AC156" s="250"/>
      <c r="AD156" s="234"/>
      <c r="AE156" s="250"/>
      <c r="AF156" s="234"/>
      <c r="AG156" s="250"/>
      <c r="AH156" s="234"/>
      <c r="AI156" s="250"/>
      <c r="AJ156" s="234"/>
      <c r="AK156" s="250"/>
      <c r="AL156" s="234"/>
      <c r="AM156" s="250"/>
      <c r="AN156" s="234"/>
      <c r="AO156" s="250"/>
    </row>
    <row r="157" spans="1:41">
      <c r="A157" s="269" t="s">
        <v>141</v>
      </c>
      <c r="B157" s="270" t="s">
        <v>390</v>
      </c>
      <c r="C157" s="271"/>
      <c r="D157" s="272">
        <v>483045</v>
      </c>
      <c r="E157" s="273">
        <v>12</v>
      </c>
      <c r="F157" s="234">
        <v>3198</v>
      </c>
      <c r="G157" s="250">
        <v>3208</v>
      </c>
      <c r="H157" s="234">
        <v>5868</v>
      </c>
      <c r="I157" s="250">
        <v>5878</v>
      </c>
      <c r="J157" s="234"/>
      <c r="K157" s="250"/>
      <c r="L157" s="234"/>
      <c r="M157" s="250"/>
      <c r="N157" s="234"/>
      <c r="O157" s="250"/>
      <c r="P157" s="234"/>
      <c r="Q157" s="250"/>
      <c r="R157" s="234"/>
      <c r="S157" s="250"/>
      <c r="T157" s="234"/>
      <c r="U157" s="250"/>
      <c r="V157" s="234"/>
      <c r="W157" s="250"/>
      <c r="X157" s="234"/>
      <c r="Y157" s="250"/>
      <c r="Z157" s="234"/>
      <c r="AA157" s="250"/>
      <c r="AB157" s="234"/>
      <c r="AC157" s="250"/>
      <c r="AD157" s="234"/>
      <c r="AE157" s="250"/>
      <c r="AF157" s="234"/>
      <c r="AG157" s="250"/>
      <c r="AH157" s="234"/>
      <c r="AI157" s="250"/>
      <c r="AJ157" s="234"/>
      <c r="AK157" s="250"/>
      <c r="AL157" s="234"/>
      <c r="AM157" s="250"/>
      <c r="AN157" s="234"/>
      <c r="AO157" s="250"/>
    </row>
    <row r="158" spans="1:41">
      <c r="A158" s="269" t="s">
        <v>141</v>
      </c>
      <c r="B158" s="274" t="s">
        <v>391</v>
      </c>
      <c r="C158" s="271"/>
      <c r="D158" s="272">
        <v>140331</v>
      </c>
      <c r="E158" s="273">
        <v>12</v>
      </c>
      <c r="F158" s="234">
        <v>3216</v>
      </c>
      <c r="G158" s="250">
        <v>3216</v>
      </c>
      <c r="H158" s="234">
        <v>5886</v>
      </c>
      <c r="I158" s="250">
        <v>5886</v>
      </c>
      <c r="J158" s="234"/>
      <c r="K158" s="250"/>
      <c r="L158" s="234"/>
      <c r="M158" s="250"/>
      <c r="N158" s="234"/>
      <c r="O158" s="250"/>
      <c r="P158" s="234"/>
      <c r="Q158" s="250"/>
      <c r="R158" s="234"/>
      <c r="S158" s="250"/>
      <c r="T158" s="234"/>
      <c r="U158" s="250"/>
      <c r="V158" s="234"/>
      <c r="W158" s="250"/>
      <c r="X158" s="234"/>
      <c r="Y158" s="250"/>
      <c r="Z158" s="234"/>
      <c r="AA158" s="250"/>
      <c r="AB158" s="234"/>
      <c r="AC158" s="250"/>
      <c r="AD158" s="234"/>
      <c r="AE158" s="250"/>
      <c r="AF158" s="234"/>
      <c r="AG158" s="250"/>
      <c r="AH158" s="234"/>
      <c r="AI158" s="250"/>
      <c r="AJ158" s="234"/>
      <c r="AK158" s="250"/>
      <c r="AL158" s="234"/>
      <c r="AM158" s="250"/>
      <c r="AN158" s="234"/>
      <c r="AO158" s="250"/>
    </row>
    <row r="159" spans="1:41">
      <c r="A159" s="275" t="s">
        <v>141</v>
      </c>
      <c r="B159" s="276" t="s">
        <v>392</v>
      </c>
      <c r="C159" s="271"/>
      <c r="D159" s="272">
        <v>485458</v>
      </c>
      <c r="E159" s="277">
        <v>12</v>
      </c>
      <c r="F159" s="234">
        <v>3435</v>
      </c>
      <c r="G159" s="250">
        <v>3435</v>
      </c>
      <c r="H159" s="234">
        <v>6105</v>
      </c>
      <c r="I159" s="250">
        <v>6105</v>
      </c>
      <c r="J159" s="234"/>
      <c r="K159" s="250"/>
      <c r="L159" s="234"/>
      <c r="M159" s="250"/>
      <c r="N159" s="234"/>
      <c r="O159" s="250"/>
      <c r="P159" s="234"/>
      <c r="Q159" s="250"/>
      <c r="R159" s="234"/>
      <c r="S159" s="250"/>
      <c r="T159" s="234"/>
      <c r="U159" s="250"/>
      <c r="V159" s="234"/>
      <c r="W159" s="250"/>
      <c r="X159" s="234"/>
      <c r="Y159" s="250"/>
      <c r="Z159" s="234"/>
      <c r="AA159" s="250"/>
      <c r="AB159" s="234"/>
      <c r="AC159" s="250"/>
      <c r="AD159" s="234"/>
      <c r="AE159" s="250"/>
      <c r="AF159" s="234"/>
      <c r="AG159" s="250"/>
      <c r="AH159" s="234"/>
      <c r="AI159" s="250"/>
      <c r="AJ159" s="234"/>
      <c r="AK159" s="250"/>
      <c r="AL159" s="234"/>
      <c r="AM159" s="250"/>
      <c r="AN159" s="234"/>
      <c r="AO159" s="250"/>
    </row>
    <row r="160" spans="1:41">
      <c r="A160" s="278" t="s">
        <v>141</v>
      </c>
      <c r="B160" s="270" t="s">
        <v>393</v>
      </c>
      <c r="C160" s="271"/>
      <c r="D160" s="272">
        <v>139357</v>
      </c>
      <c r="E160" s="273">
        <v>12</v>
      </c>
      <c r="F160" s="234">
        <v>3030</v>
      </c>
      <c r="G160" s="250">
        <v>3228</v>
      </c>
      <c r="H160" s="234">
        <v>5700</v>
      </c>
      <c r="I160" s="250">
        <v>5898</v>
      </c>
      <c r="J160" s="234"/>
      <c r="K160" s="250"/>
      <c r="L160" s="234"/>
      <c r="M160" s="250"/>
      <c r="N160" s="234"/>
      <c r="O160" s="250"/>
      <c r="P160" s="234"/>
      <c r="Q160" s="250"/>
      <c r="R160" s="234"/>
      <c r="S160" s="250"/>
      <c r="T160" s="234"/>
      <c r="U160" s="250"/>
      <c r="V160" s="234"/>
      <c r="W160" s="250"/>
      <c r="X160" s="234"/>
      <c r="Y160" s="250"/>
      <c r="Z160" s="234"/>
      <c r="AA160" s="250"/>
      <c r="AB160" s="234"/>
      <c r="AC160" s="250"/>
      <c r="AD160" s="234"/>
      <c r="AE160" s="250"/>
      <c r="AF160" s="234"/>
      <c r="AG160" s="250"/>
      <c r="AH160" s="234"/>
      <c r="AI160" s="250"/>
      <c r="AJ160" s="234"/>
      <c r="AK160" s="250"/>
      <c r="AL160" s="234"/>
      <c r="AM160" s="250"/>
      <c r="AN160" s="234"/>
      <c r="AO160" s="250"/>
    </row>
    <row r="161" spans="1:41">
      <c r="A161" s="269" t="s">
        <v>141</v>
      </c>
      <c r="B161" s="274" t="s">
        <v>394</v>
      </c>
      <c r="C161" s="271"/>
      <c r="D161" s="272">
        <v>139384</v>
      </c>
      <c r="E161" s="273">
        <v>12</v>
      </c>
      <c r="F161" s="234">
        <v>3208</v>
      </c>
      <c r="G161" s="250">
        <v>3218</v>
      </c>
      <c r="H161" s="234">
        <v>5878</v>
      </c>
      <c r="I161" s="250">
        <v>5888</v>
      </c>
      <c r="J161" s="234"/>
      <c r="K161" s="250"/>
      <c r="L161" s="234"/>
      <c r="M161" s="250"/>
      <c r="N161" s="234"/>
      <c r="O161" s="250"/>
      <c r="P161" s="234"/>
      <c r="Q161" s="250"/>
      <c r="R161" s="234"/>
      <c r="S161" s="250"/>
      <c r="T161" s="234"/>
      <c r="U161" s="250"/>
      <c r="V161" s="234"/>
      <c r="W161" s="250"/>
      <c r="X161" s="234"/>
      <c r="Y161" s="250"/>
      <c r="Z161" s="234"/>
      <c r="AA161" s="250"/>
      <c r="AB161" s="234"/>
      <c r="AC161" s="250"/>
      <c r="AD161" s="234"/>
      <c r="AE161" s="250"/>
      <c r="AF161" s="234"/>
      <c r="AG161" s="250"/>
      <c r="AH161" s="234"/>
      <c r="AI161" s="250"/>
      <c r="AJ161" s="234"/>
      <c r="AK161" s="250"/>
      <c r="AL161" s="234"/>
      <c r="AM161" s="250"/>
      <c r="AN161" s="234"/>
      <c r="AO161" s="250"/>
    </row>
    <row r="162" spans="1:41">
      <c r="A162" s="269" t="s">
        <v>141</v>
      </c>
      <c r="B162" s="274" t="s">
        <v>395</v>
      </c>
      <c r="C162" s="279"/>
      <c r="D162" s="272">
        <v>244446</v>
      </c>
      <c r="E162" s="273">
        <v>12</v>
      </c>
      <c r="F162" s="234">
        <v>3368</v>
      </c>
      <c r="G162" s="250">
        <v>3374</v>
      </c>
      <c r="H162" s="234">
        <v>6038</v>
      </c>
      <c r="I162" s="250">
        <v>6044</v>
      </c>
      <c r="J162" s="234"/>
      <c r="K162" s="250"/>
      <c r="L162" s="234"/>
      <c r="M162" s="250"/>
      <c r="N162" s="234"/>
      <c r="O162" s="250"/>
      <c r="P162" s="234"/>
      <c r="Q162" s="250"/>
      <c r="R162" s="234"/>
      <c r="S162" s="250"/>
      <c r="T162" s="234"/>
      <c r="U162" s="250"/>
      <c r="V162" s="234"/>
      <c r="W162" s="250"/>
      <c r="X162" s="234"/>
      <c r="Y162" s="250"/>
      <c r="Z162" s="234"/>
      <c r="AA162" s="250"/>
      <c r="AB162" s="234"/>
      <c r="AC162" s="250"/>
      <c r="AD162" s="234"/>
      <c r="AE162" s="250"/>
      <c r="AF162" s="234"/>
      <c r="AG162" s="250"/>
      <c r="AH162" s="234"/>
      <c r="AI162" s="250"/>
      <c r="AJ162" s="234"/>
      <c r="AK162" s="250"/>
      <c r="AL162" s="234"/>
      <c r="AM162" s="250"/>
      <c r="AN162" s="234"/>
      <c r="AO162" s="250"/>
    </row>
    <row r="163" spans="1:41">
      <c r="A163" s="275" t="s">
        <v>141</v>
      </c>
      <c r="B163" s="270" t="s">
        <v>396</v>
      </c>
      <c r="C163" s="271"/>
      <c r="D163" s="272">
        <v>140012</v>
      </c>
      <c r="E163" s="273">
        <v>12</v>
      </c>
      <c r="F163" s="234">
        <v>3330</v>
      </c>
      <c r="G163" s="250">
        <v>3330</v>
      </c>
      <c r="H163" s="234">
        <v>6000</v>
      </c>
      <c r="I163" s="250">
        <v>6000</v>
      </c>
      <c r="J163" s="234"/>
      <c r="K163" s="250"/>
      <c r="L163" s="234"/>
      <c r="M163" s="250"/>
      <c r="N163" s="234"/>
      <c r="O163" s="250"/>
      <c r="P163" s="234"/>
      <c r="Q163" s="250"/>
      <c r="R163" s="234"/>
      <c r="S163" s="250"/>
      <c r="T163" s="234"/>
      <c r="U163" s="250"/>
      <c r="V163" s="234"/>
      <c r="W163" s="250"/>
      <c r="X163" s="234"/>
      <c r="Y163" s="250"/>
      <c r="Z163" s="234"/>
      <c r="AA163" s="250"/>
      <c r="AB163" s="234"/>
      <c r="AC163" s="250"/>
      <c r="AD163" s="234"/>
      <c r="AE163" s="250"/>
      <c r="AF163" s="234"/>
      <c r="AG163" s="250"/>
      <c r="AH163" s="234"/>
      <c r="AI163" s="250"/>
      <c r="AJ163" s="234"/>
      <c r="AK163" s="250"/>
      <c r="AL163" s="234"/>
      <c r="AM163" s="250"/>
      <c r="AN163" s="234"/>
      <c r="AO163" s="250"/>
    </row>
    <row r="164" spans="1:41">
      <c r="A164" s="275" t="s">
        <v>141</v>
      </c>
      <c r="B164" s="270" t="s">
        <v>397</v>
      </c>
      <c r="C164" s="271"/>
      <c r="D164" s="272">
        <v>140243</v>
      </c>
      <c r="E164" s="273">
        <v>12</v>
      </c>
      <c r="F164" s="234">
        <v>3164</v>
      </c>
      <c r="G164" s="250">
        <v>3164</v>
      </c>
      <c r="H164" s="234">
        <v>5834</v>
      </c>
      <c r="I164" s="250">
        <v>5834</v>
      </c>
      <c r="J164" s="234"/>
      <c r="K164" s="250"/>
      <c r="L164" s="234"/>
      <c r="M164" s="250"/>
      <c r="N164" s="234"/>
      <c r="O164" s="250"/>
      <c r="P164" s="234"/>
      <c r="Q164" s="250"/>
      <c r="R164" s="234"/>
      <c r="S164" s="250"/>
      <c r="T164" s="234"/>
      <c r="U164" s="250"/>
      <c r="V164" s="234"/>
      <c r="W164" s="250"/>
      <c r="X164" s="234"/>
      <c r="Y164" s="250"/>
      <c r="Z164" s="234"/>
      <c r="AA164" s="250"/>
      <c r="AB164" s="234"/>
      <c r="AC164" s="250"/>
      <c r="AD164" s="234"/>
      <c r="AE164" s="250"/>
      <c r="AF164" s="234"/>
      <c r="AG164" s="250"/>
      <c r="AH164" s="234"/>
      <c r="AI164" s="250"/>
      <c r="AJ164" s="234"/>
      <c r="AK164" s="250"/>
      <c r="AL164" s="234"/>
      <c r="AM164" s="250"/>
      <c r="AN164" s="234"/>
      <c r="AO164" s="250"/>
    </row>
    <row r="165" spans="1:41">
      <c r="A165" s="275" t="s">
        <v>141</v>
      </c>
      <c r="B165" s="270" t="s">
        <v>398</v>
      </c>
      <c r="C165" s="271"/>
      <c r="D165" s="272">
        <v>140678</v>
      </c>
      <c r="E165" s="273">
        <v>12</v>
      </c>
      <c r="F165" s="234">
        <v>3218</v>
      </c>
      <c r="G165" s="250">
        <v>3258</v>
      </c>
      <c r="H165" s="234">
        <v>5888</v>
      </c>
      <c r="I165" s="250">
        <v>5928</v>
      </c>
      <c r="J165" s="234"/>
      <c r="K165" s="250"/>
      <c r="L165" s="234"/>
      <c r="M165" s="250"/>
      <c r="N165" s="234"/>
      <c r="O165" s="250"/>
      <c r="P165" s="234"/>
      <c r="Q165" s="250"/>
      <c r="R165" s="234"/>
      <c r="S165" s="250"/>
      <c r="T165" s="234"/>
      <c r="U165" s="250"/>
      <c r="V165" s="234"/>
      <c r="W165" s="250"/>
      <c r="X165" s="234"/>
      <c r="Y165" s="250"/>
      <c r="Z165" s="234"/>
      <c r="AA165" s="250"/>
      <c r="AB165" s="234"/>
      <c r="AC165" s="250"/>
      <c r="AD165" s="234"/>
      <c r="AE165" s="250"/>
      <c r="AF165" s="234"/>
      <c r="AG165" s="250"/>
      <c r="AH165" s="234"/>
      <c r="AI165" s="250"/>
      <c r="AJ165" s="234"/>
      <c r="AK165" s="250"/>
      <c r="AL165" s="234"/>
      <c r="AM165" s="250"/>
      <c r="AN165" s="234"/>
      <c r="AO165" s="250"/>
    </row>
    <row r="166" spans="1:41">
      <c r="A166" s="269" t="s">
        <v>141</v>
      </c>
      <c r="B166" s="274" t="s">
        <v>399</v>
      </c>
      <c r="C166" s="279"/>
      <c r="D166" s="272">
        <v>420431</v>
      </c>
      <c r="E166" s="273">
        <v>12</v>
      </c>
      <c r="F166" s="234">
        <v>3148</v>
      </c>
      <c r="G166" s="250">
        <v>3148</v>
      </c>
      <c r="H166" s="234">
        <v>5818</v>
      </c>
      <c r="I166" s="250">
        <v>5818</v>
      </c>
      <c r="J166" s="234"/>
      <c r="K166" s="250"/>
      <c r="L166" s="234"/>
      <c r="M166" s="250"/>
      <c r="N166" s="234"/>
      <c r="O166" s="250"/>
      <c r="P166" s="234"/>
      <c r="Q166" s="250"/>
      <c r="R166" s="234"/>
      <c r="S166" s="250"/>
      <c r="T166" s="234"/>
      <c r="U166" s="250"/>
      <c r="V166" s="234"/>
      <c r="W166" s="250"/>
      <c r="X166" s="234"/>
      <c r="Y166" s="250"/>
      <c r="Z166" s="234"/>
      <c r="AA166" s="250"/>
      <c r="AB166" s="234"/>
      <c r="AC166" s="250"/>
      <c r="AD166" s="234"/>
      <c r="AE166" s="250"/>
      <c r="AF166" s="234"/>
      <c r="AG166" s="250"/>
      <c r="AH166" s="234"/>
      <c r="AI166" s="250"/>
      <c r="AJ166" s="234"/>
      <c r="AK166" s="250"/>
      <c r="AL166" s="234"/>
      <c r="AM166" s="250"/>
      <c r="AN166" s="234"/>
      <c r="AO166" s="250"/>
    </row>
    <row r="167" spans="1:41">
      <c r="A167" s="280" t="s">
        <v>141</v>
      </c>
      <c r="B167" s="270" t="s">
        <v>400</v>
      </c>
      <c r="C167" s="271"/>
      <c r="D167" s="272">
        <v>366465</v>
      </c>
      <c r="E167" s="273">
        <v>12</v>
      </c>
      <c r="F167" s="234">
        <v>3346</v>
      </c>
      <c r="G167" s="250">
        <v>3396</v>
      </c>
      <c r="H167" s="234">
        <v>6016</v>
      </c>
      <c r="I167" s="250">
        <v>6066</v>
      </c>
      <c r="J167" s="234"/>
      <c r="K167" s="250"/>
      <c r="L167" s="234"/>
      <c r="M167" s="250"/>
      <c r="N167" s="234"/>
      <c r="O167" s="250"/>
      <c r="P167" s="234"/>
      <c r="Q167" s="250"/>
      <c r="R167" s="234"/>
      <c r="S167" s="250"/>
      <c r="T167" s="234"/>
      <c r="U167" s="250"/>
      <c r="V167" s="234"/>
      <c r="W167" s="250"/>
      <c r="X167" s="234"/>
      <c r="Y167" s="250"/>
      <c r="Z167" s="234"/>
      <c r="AA167" s="250"/>
      <c r="AB167" s="234"/>
      <c r="AC167" s="250"/>
      <c r="AD167" s="234"/>
      <c r="AE167" s="250"/>
      <c r="AF167" s="234"/>
      <c r="AG167" s="250"/>
      <c r="AH167" s="234"/>
      <c r="AI167" s="250"/>
      <c r="AJ167" s="234"/>
      <c r="AK167" s="250"/>
      <c r="AL167" s="234"/>
      <c r="AM167" s="250"/>
      <c r="AN167" s="234"/>
      <c r="AO167" s="250"/>
    </row>
    <row r="168" spans="1:41">
      <c r="A168" s="280" t="s">
        <v>141</v>
      </c>
      <c r="B168" s="270" t="s">
        <v>401</v>
      </c>
      <c r="C168" s="271"/>
      <c r="D168" s="272">
        <v>140942</v>
      </c>
      <c r="E168" s="273">
        <v>12</v>
      </c>
      <c r="F168" s="234">
        <v>3178</v>
      </c>
      <c r="G168" s="250">
        <v>3188</v>
      </c>
      <c r="H168" s="234">
        <v>5848</v>
      </c>
      <c r="I168" s="250">
        <v>5858</v>
      </c>
      <c r="J168" s="234"/>
      <c r="K168" s="250"/>
      <c r="L168" s="234"/>
      <c r="M168" s="250"/>
      <c r="N168" s="234"/>
      <c r="O168" s="250"/>
      <c r="P168" s="234"/>
      <c r="Q168" s="250"/>
      <c r="R168" s="234"/>
      <c r="S168" s="250"/>
      <c r="T168" s="234"/>
      <c r="U168" s="250"/>
      <c r="V168" s="234"/>
      <c r="W168" s="250"/>
      <c r="X168" s="234"/>
      <c r="Y168" s="250"/>
      <c r="Z168" s="234"/>
      <c r="AA168" s="250"/>
      <c r="AB168" s="234"/>
      <c r="AC168" s="250"/>
      <c r="AD168" s="234"/>
      <c r="AE168" s="250"/>
      <c r="AF168" s="234"/>
      <c r="AG168" s="250"/>
      <c r="AH168" s="234"/>
      <c r="AI168" s="250"/>
      <c r="AJ168" s="234"/>
      <c r="AK168" s="250"/>
      <c r="AL168" s="234"/>
      <c r="AM168" s="250"/>
      <c r="AN168" s="234"/>
      <c r="AO168" s="250"/>
    </row>
    <row r="169" spans="1:41">
      <c r="A169" s="280" t="s">
        <v>141</v>
      </c>
      <c r="B169" s="270" t="s">
        <v>402</v>
      </c>
      <c r="C169" s="271"/>
      <c r="D169" s="272">
        <v>141006</v>
      </c>
      <c r="E169" s="273">
        <v>12</v>
      </c>
      <c r="F169" s="234">
        <v>3258</v>
      </c>
      <c r="G169" s="250">
        <v>3258</v>
      </c>
      <c r="H169" s="234">
        <v>5928</v>
      </c>
      <c r="I169" s="250">
        <v>5928</v>
      </c>
      <c r="J169" s="234"/>
      <c r="K169" s="250"/>
      <c r="L169" s="234"/>
      <c r="M169" s="250"/>
      <c r="N169" s="234"/>
      <c r="O169" s="250"/>
      <c r="P169" s="234"/>
      <c r="Q169" s="250"/>
      <c r="R169" s="234"/>
      <c r="S169" s="250"/>
      <c r="T169" s="234"/>
      <c r="U169" s="250"/>
      <c r="V169" s="234"/>
      <c r="W169" s="250"/>
      <c r="X169" s="234"/>
      <c r="Y169" s="250"/>
      <c r="Z169" s="234"/>
      <c r="AA169" s="250"/>
      <c r="AB169" s="234"/>
      <c r="AC169" s="250"/>
      <c r="AD169" s="234"/>
      <c r="AE169" s="250"/>
      <c r="AF169" s="234"/>
      <c r="AG169" s="250"/>
      <c r="AH169" s="234"/>
      <c r="AI169" s="250"/>
      <c r="AJ169" s="234"/>
      <c r="AK169" s="250"/>
      <c r="AL169" s="234"/>
      <c r="AM169" s="250"/>
      <c r="AN169" s="234"/>
      <c r="AO169" s="250"/>
    </row>
    <row r="170" spans="1:41">
      <c r="A170" s="280" t="s">
        <v>141</v>
      </c>
      <c r="B170" s="274" t="s">
        <v>403</v>
      </c>
      <c r="C170" s="271"/>
      <c r="D170" s="272">
        <v>368911</v>
      </c>
      <c r="E170" s="273">
        <v>12</v>
      </c>
      <c r="F170" s="234">
        <v>3308</v>
      </c>
      <c r="G170" s="250">
        <v>3308</v>
      </c>
      <c r="H170" s="234">
        <v>5978</v>
      </c>
      <c r="I170" s="250">
        <v>5978</v>
      </c>
      <c r="J170" s="234"/>
      <c r="K170" s="250"/>
      <c r="L170" s="234"/>
      <c r="M170" s="250"/>
      <c r="N170" s="234"/>
      <c r="O170" s="250"/>
      <c r="P170" s="234"/>
      <c r="Q170" s="250"/>
      <c r="R170" s="234"/>
      <c r="S170" s="250"/>
      <c r="T170" s="234"/>
      <c r="U170" s="250"/>
      <c r="V170" s="234"/>
      <c r="W170" s="250"/>
      <c r="X170" s="234"/>
      <c r="Y170" s="250"/>
      <c r="Z170" s="234"/>
      <c r="AA170" s="250"/>
      <c r="AB170" s="234"/>
      <c r="AC170" s="250"/>
      <c r="AD170" s="234"/>
      <c r="AE170" s="250"/>
      <c r="AF170" s="234"/>
      <c r="AG170" s="250"/>
      <c r="AH170" s="234"/>
      <c r="AI170" s="250"/>
      <c r="AJ170" s="234"/>
      <c r="AK170" s="250"/>
      <c r="AL170" s="234"/>
      <c r="AM170" s="250"/>
      <c r="AN170" s="234"/>
      <c r="AO170" s="250"/>
    </row>
    <row r="171" spans="1:41">
      <c r="A171" s="280" t="s">
        <v>141</v>
      </c>
      <c r="B171" s="276" t="s">
        <v>404</v>
      </c>
      <c r="C171" s="271"/>
      <c r="D171" s="272">
        <v>139986</v>
      </c>
      <c r="E171" s="277">
        <v>12</v>
      </c>
      <c r="F171" s="234">
        <v>3483</v>
      </c>
      <c r="G171" s="250">
        <v>3588</v>
      </c>
      <c r="H171" s="234">
        <v>6153</v>
      </c>
      <c r="I171" s="250">
        <v>6258</v>
      </c>
      <c r="J171" s="234"/>
      <c r="K171" s="250"/>
      <c r="L171" s="234"/>
      <c r="M171" s="250"/>
      <c r="N171" s="234"/>
      <c r="O171" s="250"/>
      <c r="P171" s="234"/>
      <c r="Q171" s="250"/>
      <c r="R171" s="234"/>
      <c r="S171" s="250"/>
      <c r="T171" s="234"/>
      <c r="U171" s="250"/>
      <c r="V171" s="234"/>
      <c r="W171" s="250"/>
      <c r="X171" s="234"/>
      <c r="Y171" s="250"/>
      <c r="Z171" s="234"/>
      <c r="AA171" s="250"/>
      <c r="AB171" s="234"/>
      <c r="AC171" s="250"/>
      <c r="AD171" s="234"/>
      <c r="AE171" s="250"/>
      <c r="AF171" s="234"/>
      <c r="AG171" s="250"/>
      <c r="AH171" s="234"/>
      <c r="AI171" s="250"/>
      <c r="AJ171" s="234"/>
      <c r="AK171" s="250"/>
      <c r="AL171" s="234"/>
      <c r="AM171" s="250"/>
      <c r="AN171" s="234"/>
      <c r="AO171" s="250"/>
    </row>
    <row r="172" spans="1:41">
      <c r="A172" s="280" t="s">
        <v>141</v>
      </c>
      <c r="B172" s="276" t="s">
        <v>407</v>
      </c>
      <c r="C172" s="271"/>
      <c r="D172" s="272">
        <v>487162</v>
      </c>
      <c r="E172" s="277">
        <v>12</v>
      </c>
      <c r="F172" s="281">
        <v>3136</v>
      </c>
      <c r="G172" s="250">
        <v>3148</v>
      </c>
      <c r="H172" s="281">
        <v>5806</v>
      </c>
      <c r="I172" s="250">
        <v>5818</v>
      </c>
      <c r="J172" s="234"/>
      <c r="K172" s="250"/>
      <c r="L172" s="234"/>
      <c r="M172" s="250"/>
      <c r="N172" s="234"/>
      <c r="O172" s="250"/>
      <c r="P172" s="234"/>
      <c r="Q172" s="250"/>
      <c r="R172" s="234"/>
      <c r="S172" s="250"/>
      <c r="T172" s="234"/>
      <c r="U172" s="250"/>
      <c r="V172" s="234"/>
      <c r="W172" s="250"/>
      <c r="X172" s="234"/>
      <c r="Y172" s="250"/>
      <c r="Z172" s="234"/>
      <c r="AA172" s="250"/>
      <c r="AB172" s="234"/>
      <c r="AC172" s="250"/>
      <c r="AD172" s="234"/>
      <c r="AE172" s="250"/>
      <c r="AF172" s="234"/>
      <c r="AG172" s="250"/>
      <c r="AH172" s="234"/>
      <c r="AI172" s="250"/>
      <c r="AJ172" s="234"/>
      <c r="AK172" s="250"/>
      <c r="AL172" s="234"/>
      <c r="AM172" s="250"/>
      <c r="AN172" s="234"/>
      <c r="AO172" s="250"/>
    </row>
    <row r="173" spans="1:41">
      <c r="A173" s="278" t="s">
        <v>141</v>
      </c>
      <c r="B173" s="274" t="s">
        <v>405</v>
      </c>
      <c r="C173" s="271"/>
      <c r="D173" s="272">
        <v>139278</v>
      </c>
      <c r="E173" s="273">
        <v>12</v>
      </c>
      <c r="F173" s="234">
        <v>3258</v>
      </c>
      <c r="G173" s="250">
        <v>3258</v>
      </c>
      <c r="H173" s="234">
        <v>5928</v>
      </c>
      <c r="I173" s="250">
        <v>5928</v>
      </c>
      <c r="J173" s="234"/>
      <c r="K173" s="250"/>
      <c r="L173" s="234"/>
      <c r="M173" s="250"/>
      <c r="N173" s="234"/>
      <c r="O173" s="250"/>
      <c r="P173" s="234"/>
      <c r="Q173" s="250"/>
      <c r="R173" s="234"/>
      <c r="S173" s="250"/>
      <c r="T173" s="234"/>
      <c r="U173" s="250"/>
      <c r="V173" s="234"/>
      <c r="W173" s="250"/>
      <c r="X173" s="234"/>
      <c r="Y173" s="250"/>
      <c r="Z173" s="234"/>
      <c r="AA173" s="250"/>
      <c r="AB173" s="234"/>
      <c r="AC173" s="250"/>
      <c r="AD173" s="234"/>
      <c r="AE173" s="250"/>
      <c r="AF173" s="234"/>
      <c r="AG173" s="250"/>
      <c r="AH173" s="234"/>
      <c r="AI173" s="250"/>
      <c r="AJ173" s="234"/>
      <c r="AK173" s="250"/>
      <c r="AL173" s="234"/>
      <c r="AM173" s="250"/>
      <c r="AN173" s="234"/>
      <c r="AO173" s="250"/>
    </row>
    <row r="174" spans="1:41">
      <c r="A174" s="280" t="s">
        <v>141</v>
      </c>
      <c r="B174" s="276" t="s">
        <v>406</v>
      </c>
      <c r="C174" s="271"/>
      <c r="D174" s="272">
        <v>141255</v>
      </c>
      <c r="E174" s="277">
        <v>12</v>
      </c>
      <c r="F174" s="234">
        <v>3168</v>
      </c>
      <c r="G174" s="250">
        <v>3268</v>
      </c>
      <c r="H174" s="234">
        <v>5838</v>
      </c>
      <c r="I174" s="250">
        <v>5938</v>
      </c>
      <c r="J174" s="234"/>
      <c r="K174" s="250"/>
      <c r="L174" s="234"/>
      <c r="M174" s="250"/>
      <c r="N174" s="234"/>
      <c r="O174" s="250"/>
      <c r="P174" s="234"/>
      <c r="Q174" s="250"/>
      <c r="R174" s="234"/>
      <c r="S174" s="250"/>
      <c r="T174" s="234"/>
      <c r="U174" s="250"/>
      <c r="V174" s="234"/>
      <c r="W174" s="250"/>
      <c r="X174" s="234"/>
      <c r="Y174" s="250"/>
      <c r="Z174" s="234"/>
      <c r="AA174" s="250"/>
      <c r="AB174" s="234"/>
      <c r="AC174" s="250"/>
      <c r="AD174" s="234"/>
      <c r="AE174" s="250"/>
      <c r="AF174" s="234"/>
      <c r="AG174" s="250"/>
      <c r="AH174" s="234"/>
      <c r="AI174" s="250"/>
      <c r="AJ174" s="234"/>
      <c r="AK174" s="250"/>
      <c r="AL174" s="234"/>
      <c r="AM174" s="250"/>
      <c r="AN174" s="234"/>
      <c r="AO174" s="250"/>
    </row>
    <row r="175" spans="1:41">
      <c r="A175" s="474" t="s">
        <v>35</v>
      </c>
      <c r="B175" s="475" t="s">
        <v>851</v>
      </c>
      <c r="C175" s="420"/>
      <c r="D175" s="476">
        <v>157085</v>
      </c>
      <c r="E175" s="427">
        <v>1</v>
      </c>
      <c r="F175" s="321">
        <v>10464</v>
      </c>
      <c r="G175" s="250">
        <v>10780</v>
      </c>
      <c r="H175" s="321">
        <v>22734</v>
      </c>
      <c r="I175" s="250">
        <v>24104</v>
      </c>
      <c r="J175" s="234">
        <v>11312</v>
      </c>
      <c r="K175" s="250">
        <v>11652</v>
      </c>
      <c r="L175" s="234">
        <v>24664</v>
      </c>
      <c r="M175" s="250">
        <v>26154</v>
      </c>
      <c r="N175" s="234">
        <v>20988</v>
      </c>
      <c r="O175" s="250">
        <v>21618</v>
      </c>
      <c r="P175" s="234">
        <v>38508</v>
      </c>
      <c r="Q175" s="250">
        <v>40836</v>
      </c>
      <c r="R175" s="234">
        <v>34888</v>
      </c>
      <c r="S175" s="250">
        <v>35929</v>
      </c>
      <c r="T175" s="234">
        <v>63948</v>
      </c>
      <c r="U175" s="250">
        <v>65861</v>
      </c>
      <c r="V175" s="234">
        <v>30188</v>
      </c>
      <c r="W175" s="250">
        <v>31088</v>
      </c>
      <c r="X175" s="234">
        <v>61628</v>
      </c>
      <c r="Y175" s="250">
        <v>63472</v>
      </c>
      <c r="Z175" s="321">
        <v>26448</v>
      </c>
      <c r="AA175" s="250">
        <v>26448</v>
      </c>
      <c r="AB175" s="234">
        <v>48028</v>
      </c>
      <c r="AC175" s="250">
        <v>48028</v>
      </c>
      <c r="AD175" s="234"/>
      <c r="AE175" s="250"/>
      <c r="AF175" s="234"/>
      <c r="AG175" s="250"/>
      <c r="AH175" s="234"/>
      <c r="AI175" s="250"/>
      <c r="AJ175" s="234"/>
      <c r="AK175" s="250"/>
      <c r="AL175" s="234"/>
      <c r="AM175" s="250"/>
      <c r="AN175" s="234"/>
      <c r="AO175" s="250"/>
    </row>
    <row r="176" spans="1:41">
      <c r="A176" s="474" t="s">
        <v>35</v>
      </c>
      <c r="B176" s="475" t="s">
        <v>852</v>
      </c>
      <c r="C176" s="420"/>
      <c r="D176" s="476">
        <v>157289</v>
      </c>
      <c r="E176" s="427">
        <v>1</v>
      </c>
      <c r="F176" s="234">
        <v>10432</v>
      </c>
      <c r="G176" s="250">
        <f>10542+196</f>
        <v>10738</v>
      </c>
      <c r="H176" s="234">
        <v>24320</v>
      </c>
      <c r="I176" s="250">
        <f>24848+196</f>
        <v>25044</v>
      </c>
      <c r="J176" s="321">
        <v>11522</v>
      </c>
      <c r="K176" s="250">
        <f>11664+196</f>
        <v>11860</v>
      </c>
      <c r="L176" s="234">
        <v>23764</v>
      </c>
      <c r="M176" s="250">
        <f>24274+196</f>
        <v>24470</v>
      </c>
      <c r="N176" s="234">
        <v>19702</v>
      </c>
      <c r="O176" s="250">
        <f>20092+196</f>
        <v>20288</v>
      </c>
      <c r="P176" s="234">
        <v>36538</v>
      </c>
      <c r="Q176" s="250">
        <f>37432+196</f>
        <v>37628</v>
      </c>
      <c r="R176" s="234">
        <v>35598</v>
      </c>
      <c r="S176" s="250">
        <f>36464+196</f>
        <v>36660</v>
      </c>
      <c r="T176" s="234">
        <v>54008</v>
      </c>
      <c r="U176" s="250">
        <f>55426+196</f>
        <v>55622</v>
      </c>
      <c r="V176" s="234">
        <v>30168</v>
      </c>
      <c r="W176" s="250">
        <f>30870+196</f>
        <v>31066</v>
      </c>
      <c r="X176" s="234">
        <v>62670</v>
      </c>
      <c r="Y176" s="250">
        <f>64348+196</f>
        <v>64544</v>
      </c>
      <c r="Z176" s="234"/>
      <c r="AA176" s="250"/>
      <c r="AB176" s="234"/>
      <c r="AC176" s="250"/>
      <c r="AD176" s="234"/>
      <c r="AE176" s="250"/>
      <c r="AF176" s="234"/>
      <c r="AG176" s="250"/>
      <c r="AH176" s="234"/>
      <c r="AI176" s="250"/>
      <c r="AJ176" s="234"/>
      <c r="AK176" s="250"/>
      <c r="AL176" s="234"/>
      <c r="AM176" s="250"/>
      <c r="AN176" s="234"/>
      <c r="AO176" s="250"/>
    </row>
    <row r="177" spans="1:41">
      <c r="A177" s="474" t="s">
        <v>35</v>
      </c>
      <c r="B177" s="475" t="s">
        <v>853</v>
      </c>
      <c r="C177" s="420"/>
      <c r="D177" s="476">
        <v>156620</v>
      </c>
      <c r="E177" s="427">
        <v>3</v>
      </c>
      <c r="F177" s="234">
        <v>7920</v>
      </c>
      <c r="G177" s="250">
        <f>8150+300</f>
        <v>8450</v>
      </c>
      <c r="H177" s="234">
        <v>17448</v>
      </c>
      <c r="I177" s="250">
        <f>17640+300</f>
        <v>17940</v>
      </c>
      <c r="J177" s="234">
        <v>11400</v>
      </c>
      <c r="K177" s="250">
        <f>500*24+300</f>
        <v>12300</v>
      </c>
      <c r="L177" s="234">
        <v>19320</v>
      </c>
      <c r="M177" s="250">
        <f>830*24+300</f>
        <v>20220</v>
      </c>
      <c r="N177" s="234"/>
      <c r="O177" s="250"/>
      <c r="P177" s="234"/>
      <c r="Q177" s="250"/>
      <c r="R177" s="234"/>
      <c r="S177" s="250"/>
      <c r="T177" s="234"/>
      <c r="U177" s="250"/>
      <c r="V177" s="234"/>
      <c r="W177" s="250"/>
      <c r="X177" s="234"/>
      <c r="Y177" s="250"/>
      <c r="Z177" s="234"/>
      <c r="AA177" s="250"/>
      <c r="AB177" s="234"/>
      <c r="AC177" s="250"/>
      <c r="AD177" s="234"/>
      <c r="AE177" s="250"/>
      <c r="AF177" s="234"/>
      <c r="AG177" s="250"/>
      <c r="AH177" s="234"/>
      <c r="AI177" s="250"/>
      <c r="AJ177" s="234"/>
      <c r="AK177" s="250"/>
      <c r="AL177" s="234"/>
      <c r="AM177" s="250"/>
      <c r="AN177" s="234"/>
      <c r="AO177" s="250"/>
    </row>
    <row r="178" spans="1:41">
      <c r="A178" s="474" t="s">
        <v>35</v>
      </c>
      <c r="B178" s="475" t="s">
        <v>854</v>
      </c>
      <c r="C178" s="420"/>
      <c r="D178" s="476">
        <v>157386</v>
      </c>
      <c r="E178" s="427">
        <v>3</v>
      </c>
      <c r="F178" s="234">
        <v>7866</v>
      </c>
      <c r="G178" s="250">
        <f>7966+132</f>
        <v>8098</v>
      </c>
      <c r="H178" s="234">
        <v>19666</v>
      </c>
      <c r="I178" s="250">
        <f>20114+132</f>
        <v>20246</v>
      </c>
      <c r="J178" s="234">
        <v>13488</v>
      </c>
      <c r="K178" s="250">
        <f>(574*24)+(5*24)</f>
        <v>13896</v>
      </c>
      <c r="L178" s="234">
        <v>13488</v>
      </c>
      <c r="M178" s="250">
        <f>(574*24)+(5*24)</f>
        <v>13896</v>
      </c>
      <c r="N178" s="234"/>
      <c r="O178" s="250"/>
      <c r="P178" s="234"/>
      <c r="Q178" s="250"/>
      <c r="R178" s="234"/>
      <c r="S178" s="250"/>
      <c r="T178" s="234"/>
      <c r="U178" s="250"/>
      <c r="V178" s="234"/>
      <c r="W178" s="250"/>
      <c r="X178" s="234"/>
      <c r="Y178" s="250"/>
      <c r="Z178" s="234"/>
      <c r="AA178" s="250"/>
      <c r="AB178" s="234"/>
      <c r="AC178" s="250"/>
      <c r="AD178" s="234"/>
      <c r="AE178" s="250"/>
      <c r="AF178" s="234"/>
      <c r="AG178" s="250"/>
      <c r="AH178" s="234"/>
      <c r="AI178" s="250"/>
      <c r="AJ178" s="234"/>
      <c r="AK178" s="250"/>
      <c r="AL178" s="234"/>
      <c r="AM178" s="250"/>
      <c r="AN178" s="234"/>
      <c r="AO178" s="250"/>
    </row>
    <row r="179" spans="1:41">
      <c r="A179" s="474" t="s">
        <v>35</v>
      </c>
      <c r="B179" s="475" t="s">
        <v>855</v>
      </c>
      <c r="C179" s="420"/>
      <c r="D179" s="476">
        <v>157401</v>
      </c>
      <c r="E179" s="427">
        <v>3</v>
      </c>
      <c r="F179" s="234">
        <v>7392</v>
      </c>
      <c r="G179" s="250">
        <v>7608</v>
      </c>
      <c r="H179" s="234">
        <v>20112</v>
      </c>
      <c r="I179" s="250">
        <v>20712</v>
      </c>
      <c r="J179" s="234">
        <v>11232</v>
      </c>
      <c r="K179" s="250">
        <f>482*24</f>
        <v>11568</v>
      </c>
      <c r="L179" s="234">
        <v>31632</v>
      </c>
      <c r="M179" s="250">
        <f>1358*24</f>
        <v>32592</v>
      </c>
      <c r="N179" s="234"/>
      <c r="O179" s="250"/>
      <c r="P179" s="234"/>
      <c r="Q179" s="250"/>
      <c r="R179" s="234"/>
      <c r="S179" s="250"/>
      <c r="T179" s="234"/>
      <c r="U179" s="250"/>
      <c r="V179" s="234"/>
      <c r="W179" s="250"/>
      <c r="X179" s="234"/>
      <c r="Y179" s="250"/>
      <c r="Z179" s="234"/>
      <c r="AA179" s="250"/>
      <c r="AB179" s="234"/>
      <c r="AC179" s="250"/>
      <c r="AD179" s="234"/>
      <c r="AE179" s="250"/>
      <c r="AF179" s="234"/>
      <c r="AG179" s="250"/>
      <c r="AH179" s="234"/>
      <c r="AI179" s="250"/>
      <c r="AJ179" s="234"/>
      <c r="AK179" s="250"/>
      <c r="AL179" s="234"/>
      <c r="AM179" s="250"/>
      <c r="AN179" s="234"/>
      <c r="AO179" s="250"/>
    </row>
    <row r="180" spans="1:41">
      <c r="A180" s="474" t="s">
        <v>35</v>
      </c>
      <c r="B180" s="475" t="s">
        <v>856</v>
      </c>
      <c r="C180" s="426"/>
      <c r="D180" s="476">
        <v>157447</v>
      </c>
      <c r="E180" s="480">
        <v>3</v>
      </c>
      <c r="F180" s="234">
        <v>8856</v>
      </c>
      <c r="G180" s="250">
        <f>(16*24)+8736</f>
        <v>9120</v>
      </c>
      <c r="H180" s="234">
        <v>17328</v>
      </c>
      <c r="I180" s="250">
        <f>(16*24)+17472</f>
        <v>17856</v>
      </c>
      <c r="J180" s="234">
        <v>12816</v>
      </c>
      <c r="K180" s="250">
        <f>(16*24)+(534*24)</f>
        <v>13200</v>
      </c>
      <c r="L180" s="234">
        <v>19512</v>
      </c>
      <c r="M180" s="250">
        <f>(16*24)+(24*822)</f>
        <v>20112</v>
      </c>
      <c r="N180" s="234">
        <v>17440</v>
      </c>
      <c r="O180" s="250">
        <f>(16*24)+17576</f>
        <v>17960</v>
      </c>
      <c r="P180" s="234">
        <v>27970</v>
      </c>
      <c r="Q180" s="250">
        <f>(16*24)+28418</f>
        <v>28802</v>
      </c>
      <c r="R180" s="234"/>
      <c r="S180" s="250"/>
      <c r="T180" s="234"/>
      <c r="U180" s="250"/>
      <c r="V180" s="234"/>
      <c r="W180" s="250"/>
      <c r="X180" s="234"/>
      <c r="Y180" s="250"/>
      <c r="Z180" s="234"/>
      <c r="AA180" s="250"/>
      <c r="AB180" s="234"/>
      <c r="AC180" s="250"/>
      <c r="AD180" s="234"/>
      <c r="AE180" s="250"/>
      <c r="AF180" s="234"/>
      <c r="AG180" s="250"/>
      <c r="AH180" s="234"/>
      <c r="AI180" s="250"/>
      <c r="AJ180" s="234"/>
      <c r="AK180" s="250"/>
      <c r="AL180" s="234"/>
      <c r="AM180" s="250"/>
      <c r="AN180" s="234"/>
      <c r="AO180" s="250"/>
    </row>
    <row r="181" spans="1:41">
      <c r="A181" s="474" t="s">
        <v>35</v>
      </c>
      <c r="B181" s="475" t="s">
        <v>857</v>
      </c>
      <c r="C181" s="420"/>
      <c r="D181" s="476">
        <v>157951</v>
      </c>
      <c r="E181" s="427">
        <v>3</v>
      </c>
      <c r="F181" s="234">
        <v>9140</v>
      </c>
      <c r="G181" s="250">
        <f>9282+(70+30)*2</f>
        <v>9482</v>
      </c>
      <c r="H181" s="234">
        <v>23352</v>
      </c>
      <c r="I181" s="250">
        <f>23932+(70+30)*2</f>
        <v>24132</v>
      </c>
      <c r="J181" s="234">
        <v>12308</v>
      </c>
      <c r="K181" s="250">
        <f>532*24+(70+30)*2</f>
        <v>12968</v>
      </c>
      <c r="L181" s="234">
        <v>16532</v>
      </c>
      <c r="M181" s="250">
        <f>752*24+(70+30)*2</f>
        <v>18248</v>
      </c>
      <c r="N181" s="234"/>
      <c r="O181" s="250"/>
      <c r="P181" s="234"/>
      <c r="Q181" s="250"/>
      <c r="R181" s="234"/>
      <c r="S181" s="250"/>
      <c r="T181" s="234"/>
      <c r="U181" s="250"/>
      <c r="V181" s="234"/>
      <c r="W181" s="250"/>
      <c r="X181" s="234"/>
      <c r="Y181" s="250"/>
      <c r="Z181" s="234"/>
      <c r="AA181" s="250"/>
      <c r="AB181" s="234"/>
      <c r="AC181" s="250"/>
      <c r="AD181" s="234"/>
      <c r="AE181" s="250"/>
      <c r="AF181" s="234"/>
      <c r="AG181" s="250"/>
      <c r="AH181" s="234"/>
      <c r="AI181" s="250"/>
      <c r="AJ181" s="234"/>
      <c r="AK181" s="250"/>
      <c r="AL181" s="234"/>
      <c r="AM181" s="250"/>
      <c r="AN181" s="234"/>
      <c r="AO181" s="250"/>
    </row>
    <row r="182" spans="1:41">
      <c r="A182" s="474" t="s">
        <v>35</v>
      </c>
      <c r="B182" s="475" t="s">
        <v>858</v>
      </c>
      <c r="C182" s="420"/>
      <c r="D182" s="476">
        <v>157058</v>
      </c>
      <c r="E182" s="427">
        <v>4</v>
      </c>
      <c r="F182" s="234">
        <v>7014</v>
      </c>
      <c r="G182" s="250">
        <v>7364</v>
      </c>
      <c r="H182" s="234">
        <v>16832</v>
      </c>
      <c r="I182" s="250">
        <v>17666</v>
      </c>
      <c r="J182" s="234">
        <v>9552</v>
      </c>
      <c r="K182" s="250">
        <f>24*418</f>
        <v>10032</v>
      </c>
      <c r="L182" s="234">
        <v>14376</v>
      </c>
      <c r="M182" s="250">
        <f>24*629</f>
        <v>15096</v>
      </c>
      <c r="N182" s="234"/>
      <c r="O182" s="250"/>
      <c r="P182" s="234"/>
      <c r="Q182" s="250"/>
      <c r="R182" s="234"/>
      <c r="S182" s="250"/>
      <c r="T182" s="234"/>
      <c r="U182" s="250"/>
      <c r="V182" s="234"/>
      <c r="W182" s="250"/>
      <c r="X182" s="234"/>
      <c r="Y182" s="250"/>
      <c r="Z182" s="234"/>
      <c r="AA182" s="250"/>
      <c r="AB182" s="234"/>
      <c r="AC182" s="250"/>
      <c r="AD182" s="234"/>
      <c r="AE182" s="250"/>
      <c r="AF182" s="234"/>
      <c r="AG182" s="250"/>
      <c r="AH182" s="234"/>
      <c r="AI182" s="250"/>
      <c r="AJ182" s="234"/>
      <c r="AK182" s="250"/>
      <c r="AL182" s="234"/>
      <c r="AM182" s="250"/>
      <c r="AN182" s="234"/>
      <c r="AO182" s="250"/>
    </row>
    <row r="183" spans="1:41">
      <c r="A183" s="474" t="s">
        <v>35</v>
      </c>
      <c r="B183" s="475" t="s">
        <v>859</v>
      </c>
      <c r="C183" s="425"/>
      <c r="D183" s="421">
        <v>157173</v>
      </c>
      <c r="E183" s="422">
        <v>8</v>
      </c>
      <c r="F183" s="234">
        <v>4530</v>
      </c>
      <c r="G183" s="250">
        <f>(147+8)*30</f>
        <v>4650</v>
      </c>
      <c r="H183" s="234">
        <v>15570</v>
      </c>
      <c r="I183" s="250">
        <f>(515+8)*30</f>
        <v>15690</v>
      </c>
      <c r="J183" s="234"/>
      <c r="K183" s="250"/>
      <c r="L183" s="234"/>
      <c r="M183" s="250"/>
      <c r="N183" s="234"/>
      <c r="O183" s="250"/>
      <c r="P183" s="234"/>
      <c r="Q183" s="250"/>
      <c r="R183" s="234"/>
      <c r="S183" s="250"/>
      <c r="T183" s="234"/>
      <c r="U183" s="250"/>
      <c r="V183" s="234"/>
      <c r="W183" s="250"/>
      <c r="X183" s="234"/>
      <c r="Y183" s="250"/>
      <c r="Z183" s="234"/>
      <c r="AA183" s="250"/>
      <c r="AB183" s="234"/>
      <c r="AC183" s="250"/>
      <c r="AD183" s="234"/>
      <c r="AE183" s="250"/>
      <c r="AF183" s="234"/>
      <c r="AG183" s="250"/>
      <c r="AH183" s="234"/>
      <c r="AI183" s="250"/>
      <c r="AJ183" s="234"/>
      <c r="AK183" s="250"/>
      <c r="AL183" s="234"/>
      <c r="AM183" s="250"/>
      <c r="AN183" s="234"/>
      <c r="AO183" s="250"/>
    </row>
    <row r="184" spans="1:41">
      <c r="A184" s="474" t="s">
        <v>35</v>
      </c>
      <c r="B184" s="475" t="s">
        <v>860</v>
      </c>
      <c r="C184" s="425"/>
      <c r="D184" s="421">
        <v>156921</v>
      </c>
      <c r="E184" s="422">
        <v>8</v>
      </c>
      <c r="F184" s="234">
        <v>4530</v>
      </c>
      <c r="G184" s="250">
        <f t="shared" ref="G184:G198" si="0">(147+8)*30</f>
        <v>4650</v>
      </c>
      <c r="H184" s="234">
        <v>15570</v>
      </c>
      <c r="I184" s="250">
        <f t="shared" ref="I184:I198" si="1">(515+8)*30</f>
        <v>15690</v>
      </c>
      <c r="J184" s="234"/>
      <c r="K184" s="250"/>
      <c r="L184" s="234"/>
      <c r="M184" s="250"/>
      <c r="N184" s="234"/>
      <c r="O184" s="250"/>
      <c r="P184" s="234"/>
      <c r="Q184" s="250"/>
      <c r="R184" s="234"/>
      <c r="S184" s="250"/>
      <c r="T184" s="234"/>
      <c r="U184" s="250"/>
      <c r="V184" s="234"/>
      <c r="W184" s="250"/>
      <c r="X184" s="234"/>
      <c r="Y184" s="250"/>
      <c r="Z184" s="234"/>
      <c r="AA184" s="250"/>
      <c r="AB184" s="234"/>
      <c r="AC184" s="250"/>
      <c r="AD184" s="234"/>
      <c r="AE184" s="250"/>
      <c r="AF184" s="234"/>
      <c r="AG184" s="250"/>
      <c r="AH184" s="234"/>
      <c r="AI184" s="250"/>
      <c r="AJ184" s="234"/>
      <c r="AK184" s="250"/>
      <c r="AL184" s="234"/>
      <c r="AM184" s="250"/>
      <c r="AN184" s="234"/>
      <c r="AO184" s="250"/>
    </row>
    <row r="185" spans="1:41">
      <c r="A185" s="474" t="s">
        <v>35</v>
      </c>
      <c r="B185" s="475" t="s">
        <v>861</v>
      </c>
      <c r="C185" s="425"/>
      <c r="D185" s="421">
        <v>156231</v>
      </c>
      <c r="E185" s="422">
        <v>9</v>
      </c>
      <c r="F185" s="234">
        <v>4530</v>
      </c>
      <c r="G185" s="250">
        <f t="shared" si="0"/>
        <v>4650</v>
      </c>
      <c r="H185" s="234">
        <v>15570</v>
      </c>
      <c r="I185" s="250">
        <f t="shared" si="1"/>
        <v>15690</v>
      </c>
      <c r="J185" s="234"/>
      <c r="K185" s="250"/>
      <c r="L185" s="234"/>
      <c r="M185" s="250"/>
      <c r="N185" s="234"/>
      <c r="O185" s="250"/>
      <c r="P185" s="234"/>
      <c r="Q185" s="250"/>
      <c r="R185" s="234"/>
      <c r="S185" s="250"/>
      <c r="T185" s="234"/>
      <c r="U185" s="250"/>
      <c r="V185" s="234"/>
      <c r="W185" s="250"/>
      <c r="X185" s="234"/>
      <c r="Y185" s="250"/>
      <c r="Z185" s="234"/>
      <c r="AA185" s="250"/>
      <c r="AB185" s="234"/>
      <c r="AC185" s="250"/>
      <c r="AD185" s="234"/>
      <c r="AE185" s="250"/>
      <c r="AF185" s="234"/>
      <c r="AG185" s="250"/>
      <c r="AH185" s="234"/>
      <c r="AI185" s="250"/>
      <c r="AJ185" s="234"/>
      <c r="AK185" s="250"/>
      <c r="AL185" s="234"/>
      <c r="AM185" s="250"/>
      <c r="AN185" s="234"/>
      <c r="AO185" s="250"/>
    </row>
    <row r="186" spans="1:41">
      <c r="A186" s="474" t="s">
        <v>35</v>
      </c>
      <c r="B186" s="475" t="s">
        <v>862</v>
      </c>
      <c r="C186" s="425"/>
      <c r="D186" s="477">
        <v>157553</v>
      </c>
      <c r="E186" s="422">
        <v>9</v>
      </c>
      <c r="F186" s="234">
        <v>4530</v>
      </c>
      <c r="G186" s="250">
        <f t="shared" si="0"/>
        <v>4650</v>
      </c>
      <c r="H186" s="234">
        <v>15570</v>
      </c>
      <c r="I186" s="250">
        <f t="shared" si="1"/>
        <v>15690</v>
      </c>
      <c r="J186" s="234"/>
      <c r="K186" s="250"/>
      <c r="L186" s="234"/>
      <c r="M186" s="250"/>
      <c r="N186" s="234"/>
      <c r="O186" s="250"/>
      <c r="P186" s="234"/>
      <c r="Q186" s="250"/>
      <c r="R186" s="234"/>
      <c r="S186" s="250"/>
      <c r="T186" s="234"/>
      <c r="U186" s="250"/>
      <c r="V186" s="234"/>
      <c r="W186" s="250"/>
      <c r="X186" s="234"/>
      <c r="Y186" s="250"/>
      <c r="Z186" s="234"/>
      <c r="AA186" s="250"/>
      <c r="AB186" s="234"/>
      <c r="AC186" s="250"/>
      <c r="AD186" s="234"/>
      <c r="AE186" s="250"/>
      <c r="AF186" s="234"/>
      <c r="AG186" s="250"/>
      <c r="AH186" s="234"/>
      <c r="AI186" s="250"/>
      <c r="AJ186" s="234"/>
      <c r="AK186" s="250"/>
      <c r="AL186" s="234"/>
      <c r="AM186" s="250"/>
      <c r="AN186" s="234"/>
      <c r="AO186" s="250"/>
    </row>
    <row r="187" spans="1:41">
      <c r="A187" s="474" t="s">
        <v>35</v>
      </c>
      <c r="B187" s="475" t="s">
        <v>863</v>
      </c>
      <c r="C187" s="425"/>
      <c r="D187" s="477">
        <v>156648</v>
      </c>
      <c r="E187" s="422">
        <v>9</v>
      </c>
      <c r="F187" s="234">
        <v>4530</v>
      </c>
      <c r="G187" s="250">
        <f t="shared" si="0"/>
        <v>4650</v>
      </c>
      <c r="H187" s="234">
        <v>15570</v>
      </c>
      <c r="I187" s="250">
        <f t="shared" si="1"/>
        <v>15690</v>
      </c>
      <c r="J187" s="234"/>
      <c r="K187" s="250"/>
      <c r="L187" s="234"/>
      <c r="M187" s="250"/>
      <c r="N187" s="234"/>
      <c r="O187" s="250"/>
      <c r="P187" s="234"/>
      <c r="Q187" s="250"/>
      <c r="R187" s="234"/>
      <c r="S187" s="250"/>
      <c r="T187" s="234"/>
      <c r="U187" s="250"/>
      <c r="V187" s="234"/>
      <c r="W187" s="250"/>
      <c r="X187" s="234"/>
      <c r="Y187" s="250"/>
      <c r="Z187" s="234"/>
      <c r="AA187" s="250"/>
      <c r="AB187" s="234"/>
      <c r="AC187" s="250"/>
      <c r="AD187" s="234"/>
      <c r="AE187" s="250"/>
      <c r="AF187" s="234"/>
      <c r="AG187" s="250"/>
      <c r="AH187" s="234"/>
      <c r="AI187" s="250"/>
      <c r="AJ187" s="234"/>
      <c r="AK187" s="250"/>
      <c r="AL187" s="234"/>
      <c r="AM187" s="250"/>
      <c r="AN187" s="234"/>
      <c r="AO187" s="250"/>
    </row>
    <row r="188" spans="1:41">
      <c r="A188" s="474" t="s">
        <v>35</v>
      </c>
      <c r="B188" s="475" t="s">
        <v>864</v>
      </c>
      <c r="C188" s="420" t="s">
        <v>444</v>
      </c>
      <c r="D188" s="477">
        <v>156790</v>
      </c>
      <c r="E188" s="427">
        <v>9</v>
      </c>
      <c r="F188" s="234">
        <v>4530</v>
      </c>
      <c r="G188" s="250">
        <f t="shared" si="0"/>
        <v>4650</v>
      </c>
      <c r="H188" s="234">
        <v>15570</v>
      </c>
      <c r="I188" s="250">
        <f t="shared" si="1"/>
        <v>15690</v>
      </c>
      <c r="J188" s="234"/>
      <c r="K188" s="250"/>
      <c r="L188" s="234"/>
      <c r="M188" s="250"/>
      <c r="N188" s="234"/>
      <c r="O188" s="250"/>
      <c r="P188" s="234"/>
      <c r="Q188" s="250"/>
      <c r="R188" s="234"/>
      <c r="S188" s="250"/>
      <c r="T188" s="234"/>
      <c r="U188" s="250"/>
      <c r="V188" s="234"/>
      <c r="W188" s="250"/>
      <c r="X188" s="234"/>
      <c r="Y188" s="250"/>
      <c r="Z188" s="234"/>
      <c r="AA188" s="250"/>
      <c r="AB188" s="234"/>
      <c r="AC188" s="250"/>
      <c r="AD188" s="234"/>
      <c r="AE188" s="250"/>
      <c r="AF188" s="234"/>
      <c r="AG188" s="250"/>
      <c r="AH188" s="234"/>
      <c r="AI188" s="250"/>
      <c r="AJ188" s="234"/>
      <c r="AK188" s="250"/>
      <c r="AL188" s="234"/>
      <c r="AM188" s="250"/>
      <c r="AN188" s="234"/>
      <c r="AO188" s="250"/>
    </row>
    <row r="189" spans="1:41">
      <c r="A189" s="474" t="s">
        <v>35</v>
      </c>
      <c r="B189" s="475" t="s">
        <v>865</v>
      </c>
      <c r="C189" s="420" t="s">
        <v>564</v>
      </c>
      <c r="D189" s="477">
        <v>156860</v>
      </c>
      <c r="E189" s="427">
        <v>9</v>
      </c>
      <c r="F189" s="234">
        <v>4530</v>
      </c>
      <c r="G189" s="250">
        <f t="shared" si="0"/>
        <v>4650</v>
      </c>
      <c r="H189" s="234">
        <v>15570</v>
      </c>
      <c r="I189" s="250">
        <f t="shared" si="1"/>
        <v>15690</v>
      </c>
      <c r="J189" s="234"/>
      <c r="K189" s="250"/>
      <c r="L189" s="234"/>
      <c r="M189" s="250"/>
      <c r="N189" s="234"/>
      <c r="O189" s="250"/>
      <c r="P189" s="234"/>
      <c r="Q189" s="250"/>
      <c r="R189" s="234"/>
      <c r="S189" s="250"/>
      <c r="T189" s="234"/>
      <c r="U189" s="250"/>
      <c r="V189" s="234"/>
      <c r="W189" s="250"/>
      <c r="X189" s="234"/>
      <c r="Y189" s="250"/>
      <c r="Z189" s="234"/>
      <c r="AA189" s="250"/>
      <c r="AB189" s="234"/>
      <c r="AC189" s="250"/>
      <c r="AD189" s="234"/>
      <c r="AE189" s="250"/>
      <c r="AF189" s="234"/>
      <c r="AG189" s="250"/>
      <c r="AH189" s="234"/>
      <c r="AI189" s="250"/>
      <c r="AJ189" s="234"/>
      <c r="AK189" s="250"/>
      <c r="AL189" s="234"/>
      <c r="AM189" s="250"/>
      <c r="AN189" s="234"/>
      <c r="AO189" s="250"/>
    </row>
    <row r="190" spans="1:41">
      <c r="A190" s="474" t="s">
        <v>35</v>
      </c>
      <c r="B190" s="475" t="s">
        <v>866</v>
      </c>
      <c r="C190" s="420" t="s">
        <v>564</v>
      </c>
      <c r="D190" s="477">
        <v>157304</v>
      </c>
      <c r="E190" s="479">
        <v>9</v>
      </c>
      <c r="F190" s="234">
        <v>4530</v>
      </c>
      <c r="G190" s="250">
        <f t="shared" si="0"/>
        <v>4650</v>
      </c>
      <c r="H190" s="234">
        <v>15570</v>
      </c>
      <c r="I190" s="250">
        <f t="shared" si="1"/>
        <v>15690</v>
      </c>
      <c r="J190" s="234"/>
      <c r="K190" s="250"/>
      <c r="L190" s="234"/>
      <c r="M190" s="250"/>
      <c r="N190" s="234"/>
      <c r="O190" s="250"/>
      <c r="P190" s="234"/>
      <c r="Q190" s="250"/>
      <c r="R190" s="234"/>
      <c r="S190" s="250"/>
      <c r="T190" s="234"/>
      <c r="U190" s="250"/>
      <c r="V190" s="234"/>
      <c r="W190" s="250"/>
      <c r="X190" s="234"/>
      <c r="Y190" s="250"/>
      <c r="Z190" s="234"/>
      <c r="AA190" s="250"/>
      <c r="AB190" s="234"/>
      <c r="AC190" s="250"/>
      <c r="AD190" s="234"/>
      <c r="AE190" s="250"/>
      <c r="AF190" s="234"/>
      <c r="AG190" s="250"/>
      <c r="AH190" s="234"/>
      <c r="AI190" s="250"/>
      <c r="AJ190" s="234"/>
      <c r="AK190" s="250"/>
      <c r="AL190" s="234"/>
      <c r="AM190" s="250"/>
      <c r="AN190" s="234"/>
      <c r="AO190" s="250"/>
    </row>
    <row r="191" spans="1:41">
      <c r="A191" s="474" t="s">
        <v>35</v>
      </c>
      <c r="B191" s="475" t="s">
        <v>867</v>
      </c>
      <c r="C191" s="478"/>
      <c r="D191" s="477">
        <v>157331</v>
      </c>
      <c r="E191" s="479">
        <v>9</v>
      </c>
      <c r="F191" s="234">
        <v>4530</v>
      </c>
      <c r="G191" s="250">
        <f t="shared" si="0"/>
        <v>4650</v>
      </c>
      <c r="H191" s="234">
        <v>15570</v>
      </c>
      <c r="I191" s="250">
        <f t="shared" si="1"/>
        <v>15690</v>
      </c>
      <c r="J191" s="234"/>
      <c r="K191" s="250"/>
      <c r="L191" s="234"/>
      <c r="M191" s="250"/>
      <c r="N191" s="234"/>
      <c r="O191" s="250"/>
      <c r="P191" s="234"/>
      <c r="Q191" s="250"/>
      <c r="R191" s="234"/>
      <c r="S191" s="250"/>
      <c r="T191" s="234"/>
      <c r="U191" s="250"/>
      <c r="V191" s="234"/>
      <c r="W191" s="250"/>
      <c r="X191" s="234"/>
      <c r="Y191" s="250"/>
      <c r="Z191" s="234"/>
      <c r="AA191" s="250"/>
      <c r="AB191" s="234"/>
      <c r="AC191" s="250"/>
      <c r="AD191" s="234"/>
      <c r="AE191" s="250"/>
      <c r="AF191" s="234"/>
      <c r="AG191" s="250"/>
      <c r="AH191" s="234"/>
      <c r="AI191" s="250"/>
      <c r="AJ191" s="234"/>
      <c r="AK191" s="250"/>
      <c r="AL191" s="234"/>
      <c r="AM191" s="250"/>
      <c r="AN191" s="234"/>
      <c r="AO191" s="250"/>
    </row>
    <row r="192" spans="1:41">
      <c r="A192" s="474" t="s">
        <v>35</v>
      </c>
      <c r="B192" s="475" t="s">
        <v>868</v>
      </c>
      <c r="C192" s="425"/>
      <c r="D192" s="477">
        <v>247940</v>
      </c>
      <c r="E192" s="422">
        <v>9</v>
      </c>
      <c r="F192" s="234">
        <v>4530</v>
      </c>
      <c r="G192" s="250">
        <f t="shared" si="0"/>
        <v>4650</v>
      </c>
      <c r="H192" s="234">
        <v>15570</v>
      </c>
      <c r="I192" s="250">
        <f t="shared" si="1"/>
        <v>15690</v>
      </c>
      <c r="J192" s="234"/>
      <c r="K192" s="250"/>
      <c r="L192" s="234"/>
      <c r="M192" s="250"/>
      <c r="N192" s="234"/>
      <c r="O192" s="250"/>
      <c r="P192" s="234"/>
      <c r="Q192" s="250"/>
      <c r="R192" s="234"/>
      <c r="S192" s="250"/>
      <c r="T192" s="234"/>
      <c r="U192" s="250"/>
      <c r="V192" s="234"/>
      <c r="W192" s="250"/>
      <c r="X192" s="234"/>
      <c r="Y192" s="250"/>
      <c r="Z192" s="234"/>
      <c r="AA192" s="250"/>
      <c r="AB192" s="234"/>
      <c r="AC192" s="250"/>
      <c r="AD192" s="234"/>
      <c r="AE192" s="250"/>
      <c r="AF192" s="234"/>
      <c r="AG192" s="250"/>
      <c r="AH192" s="234"/>
      <c r="AI192" s="250"/>
      <c r="AJ192" s="234"/>
      <c r="AK192" s="250"/>
      <c r="AL192" s="234"/>
      <c r="AM192" s="250"/>
      <c r="AN192" s="234"/>
      <c r="AO192" s="250"/>
    </row>
    <row r="193" spans="1:41">
      <c r="A193" s="474" t="s">
        <v>35</v>
      </c>
      <c r="B193" s="475" t="s">
        <v>869</v>
      </c>
      <c r="C193" s="420"/>
      <c r="D193" s="477">
        <v>157711</v>
      </c>
      <c r="E193" s="422">
        <v>9</v>
      </c>
      <c r="F193" s="234">
        <v>4530</v>
      </c>
      <c r="G193" s="250">
        <f t="shared" si="0"/>
        <v>4650</v>
      </c>
      <c r="H193" s="234">
        <v>15570</v>
      </c>
      <c r="I193" s="250">
        <f t="shared" si="1"/>
        <v>15690</v>
      </c>
      <c r="J193" s="234"/>
      <c r="K193" s="250"/>
      <c r="L193" s="234"/>
      <c r="M193" s="250"/>
      <c r="N193" s="234"/>
      <c r="O193" s="250"/>
      <c r="P193" s="234"/>
      <c r="Q193" s="250"/>
      <c r="R193" s="234"/>
      <c r="S193" s="250"/>
      <c r="T193" s="234"/>
      <c r="U193" s="250"/>
      <c r="V193" s="234"/>
      <c r="W193" s="250"/>
      <c r="X193" s="234"/>
      <c r="Y193" s="250"/>
      <c r="Z193" s="234"/>
      <c r="AA193" s="250"/>
      <c r="AB193" s="234"/>
      <c r="AC193" s="250"/>
      <c r="AD193" s="234"/>
      <c r="AE193" s="250"/>
      <c r="AF193" s="234"/>
      <c r="AG193" s="250"/>
      <c r="AH193" s="234"/>
      <c r="AI193" s="250"/>
      <c r="AJ193" s="234"/>
      <c r="AK193" s="250"/>
      <c r="AL193" s="234"/>
      <c r="AM193" s="250"/>
      <c r="AN193" s="234"/>
      <c r="AO193" s="250"/>
    </row>
    <row r="194" spans="1:41">
      <c r="A194" s="474" t="s">
        <v>35</v>
      </c>
      <c r="B194" s="475" t="s">
        <v>870</v>
      </c>
      <c r="C194" s="420" t="s">
        <v>564</v>
      </c>
      <c r="D194" s="477">
        <v>157739</v>
      </c>
      <c r="E194" s="422">
        <v>9</v>
      </c>
      <c r="F194" s="234">
        <v>4530</v>
      </c>
      <c r="G194" s="250">
        <f t="shared" si="0"/>
        <v>4650</v>
      </c>
      <c r="H194" s="234">
        <v>15570</v>
      </c>
      <c r="I194" s="250">
        <f t="shared" si="1"/>
        <v>15690</v>
      </c>
      <c r="J194" s="234"/>
      <c r="K194" s="250"/>
      <c r="L194" s="234"/>
      <c r="M194" s="250"/>
      <c r="N194" s="234"/>
      <c r="O194" s="250"/>
      <c r="P194" s="234"/>
      <c r="Q194" s="250"/>
      <c r="R194" s="234"/>
      <c r="S194" s="250"/>
      <c r="T194" s="234"/>
      <c r="U194" s="250"/>
      <c r="V194" s="234"/>
      <c r="W194" s="250"/>
      <c r="X194" s="234"/>
      <c r="Y194" s="250"/>
      <c r="Z194" s="234"/>
      <c r="AA194" s="250"/>
      <c r="AB194" s="234"/>
      <c r="AC194" s="250"/>
      <c r="AD194" s="234"/>
      <c r="AE194" s="250"/>
      <c r="AF194" s="234"/>
      <c r="AG194" s="250"/>
      <c r="AH194" s="234"/>
      <c r="AI194" s="250"/>
      <c r="AJ194" s="234"/>
      <c r="AK194" s="250"/>
      <c r="AL194" s="234"/>
      <c r="AM194" s="250"/>
      <c r="AN194" s="234"/>
      <c r="AO194" s="250"/>
    </row>
    <row r="195" spans="1:41">
      <c r="A195" s="474" t="s">
        <v>35</v>
      </c>
      <c r="B195" s="475" t="s">
        <v>871</v>
      </c>
      <c r="C195" s="425"/>
      <c r="D195" s="477">
        <v>157483</v>
      </c>
      <c r="E195" s="422">
        <v>9</v>
      </c>
      <c r="F195" s="234">
        <v>4530</v>
      </c>
      <c r="G195" s="250">
        <f t="shared" si="0"/>
        <v>4650</v>
      </c>
      <c r="H195" s="234">
        <v>15570</v>
      </c>
      <c r="I195" s="250">
        <f t="shared" si="1"/>
        <v>15690</v>
      </c>
      <c r="J195" s="234"/>
      <c r="K195" s="250"/>
      <c r="L195" s="234"/>
      <c r="M195" s="250"/>
      <c r="N195" s="234"/>
      <c r="O195" s="250"/>
      <c r="P195" s="234"/>
      <c r="Q195" s="250"/>
      <c r="R195" s="234"/>
      <c r="S195" s="250"/>
      <c r="T195" s="234"/>
      <c r="U195" s="250"/>
      <c r="V195" s="234"/>
      <c r="W195" s="250"/>
      <c r="X195" s="234"/>
      <c r="Y195" s="250"/>
      <c r="Z195" s="234"/>
      <c r="AA195" s="250"/>
      <c r="AB195" s="234"/>
      <c r="AC195" s="250"/>
      <c r="AD195" s="234"/>
      <c r="AE195" s="250"/>
      <c r="AF195" s="234"/>
      <c r="AG195" s="250"/>
      <c r="AH195" s="234"/>
      <c r="AI195" s="250"/>
      <c r="AJ195" s="234"/>
      <c r="AK195" s="250"/>
      <c r="AL195" s="234"/>
      <c r="AM195" s="250"/>
      <c r="AN195" s="234"/>
      <c r="AO195" s="250"/>
    </row>
    <row r="196" spans="1:41">
      <c r="A196" s="474" t="s">
        <v>35</v>
      </c>
      <c r="B196" s="475" t="s">
        <v>872</v>
      </c>
      <c r="C196" s="425"/>
      <c r="D196" s="477">
        <v>156851</v>
      </c>
      <c r="E196" s="422">
        <v>10</v>
      </c>
      <c r="F196" s="234">
        <v>4530</v>
      </c>
      <c r="G196" s="250">
        <f t="shared" si="0"/>
        <v>4650</v>
      </c>
      <c r="H196" s="234">
        <v>15570</v>
      </c>
      <c r="I196" s="250">
        <f t="shared" si="1"/>
        <v>15690</v>
      </c>
      <c r="J196" s="234"/>
      <c r="K196" s="250"/>
      <c r="L196" s="234"/>
      <c r="M196" s="250"/>
      <c r="N196" s="234"/>
      <c r="O196" s="250"/>
      <c r="P196" s="234"/>
      <c r="Q196" s="250"/>
      <c r="R196" s="234"/>
      <c r="S196" s="250"/>
      <c r="T196" s="234"/>
      <c r="U196" s="250"/>
      <c r="V196" s="234"/>
      <c r="W196" s="250"/>
      <c r="X196" s="234"/>
      <c r="Y196" s="250"/>
      <c r="Z196" s="234"/>
      <c r="AA196" s="250"/>
      <c r="AB196" s="234"/>
      <c r="AC196" s="250"/>
      <c r="AD196" s="234"/>
      <c r="AE196" s="250"/>
      <c r="AF196" s="234"/>
      <c r="AG196" s="250"/>
      <c r="AH196" s="234"/>
      <c r="AI196" s="250"/>
      <c r="AJ196" s="234"/>
      <c r="AK196" s="250"/>
      <c r="AL196" s="234"/>
      <c r="AM196" s="250"/>
      <c r="AN196" s="234"/>
      <c r="AO196" s="250"/>
    </row>
    <row r="197" spans="1:41">
      <c r="A197" s="474" t="s">
        <v>35</v>
      </c>
      <c r="B197" s="475" t="s">
        <v>873</v>
      </c>
      <c r="C197" s="478"/>
      <c r="D197" s="477">
        <v>157438</v>
      </c>
      <c r="E197" s="479">
        <v>12</v>
      </c>
      <c r="F197" s="234">
        <v>4530</v>
      </c>
      <c r="G197" s="250">
        <f t="shared" si="0"/>
        <v>4650</v>
      </c>
      <c r="H197" s="234">
        <v>15570</v>
      </c>
      <c r="I197" s="250">
        <f t="shared" si="1"/>
        <v>15690</v>
      </c>
      <c r="J197" s="234"/>
      <c r="K197" s="250"/>
      <c r="L197" s="234"/>
      <c r="M197" s="250"/>
      <c r="N197" s="234"/>
      <c r="O197" s="250"/>
      <c r="P197" s="234"/>
      <c r="Q197" s="250"/>
      <c r="R197" s="234"/>
      <c r="S197" s="250"/>
      <c r="T197" s="234"/>
      <c r="U197" s="250"/>
      <c r="V197" s="234"/>
      <c r="W197" s="250"/>
      <c r="X197" s="234"/>
      <c r="Y197" s="250"/>
      <c r="Z197" s="234"/>
      <c r="AA197" s="250"/>
      <c r="AB197" s="234"/>
      <c r="AC197" s="250"/>
      <c r="AD197" s="234"/>
      <c r="AE197" s="250"/>
      <c r="AF197" s="234"/>
      <c r="AG197" s="250"/>
      <c r="AH197" s="234"/>
      <c r="AI197" s="250"/>
      <c r="AJ197" s="234"/>
      <c r="AK197" s="250"/>
      <c r="AL197" s="234"/>
      <c r="AM197" s="250"/>
      <c r="AN197" s="234"/>
      <c r="AO197" s="250"/>
    </row>
    <row r="198" spans="1:41">
      <c r="A198" s="474" t="s">
        <v>35</v>
      </c>
      <c r="B198" s="475" t="s">
        <v>874</v>
      </c>
      <c r="C198" s="425"/>
      <c r="D198" s="477">
        <v>156338</v>
      </c>
      <c r="E198" s="422">
        <v>12</v>
      </c>
      <c r="F198" s="234">
        <v>4530</v>
      </c>
      <c r="G198" s="250">
        <f t="shared" si="0"/>
        <v>4650</v>
      </c>
      <c r="H198" s="234">
        <v>15570</v>
      </c>
      <c r="I198" s="250">
        <f t="shared" si="1"/>
        <v>15690</v>
      </c>
      <c r="J198" s="234"/>
      <c r="K198" s="250"/>
      <c r="L198" s="234"/>
      <c r="M198" s="250"/>
      <c r="N198" s="234"/>
      <c r="O198" s="250"/>
      <c r="P198" s="234"/>
      <c r="Q198" s="250"/>
      <c r="R198" s="234"/>
      <c r="S198" s="250"/>
      <c r="T198" s="234"/>
      <c r="U198" s="250"/>
      <c r="V198" s="234"/>
      <c r="W198" s="250"/>
      <c r="X198" s="234"/>
      <c r="Y198" s="250"/>
      <c r="Z198" s="234"/>
      <c r="AA198" s="250"/>
      <c r="AB198" s="234"/>
      <c r="AC198" s="250"/>
      <c r="AD198" s="234"/>
      <c r="AE198" s="250"/>
      <c r="AF198" s="234"/>
      <c r="AG198" s="250"/>
      <c r="AH198" s="234"/>
      <c r="AI198" s="250"/>
      <c r="AJ198" s="234"/>
      <c r="AK198" s="250"/>
      <c r="AL198" s="234"/>
      <c r="AM198" s="250"/>
      <c r="AN198" s="234"/>
      <c r="AO198" s="250"/>
    </row>
    <row r="199" spans="1:41">
      <c r="A199" s="359" t="s">
        <v>71</v>
      </c>
      <c r="B199" s="360" t="s">
        <v>566</v>
      </c>
      <c r="C199" s="361"/>
      <c r="D199" s="362">
        <v>159391</v>
      </c>
      <c r="E199" s="363">
        <v>1</v>
      </c>
      <c r="F199" s="234">
        <v>8750</v>
      </c>
      <c r="G199" s="250">
        <v>9714</v>
      </c>
      <c r="H199" s="234">
        <v>26467</v>
      </c>
      <c r="I199" s="594">
        <v>26877</v>
      </c>
      <c r="J199" s="234">
        <v>9877</v>
      </c>
      <c r="K199" s="250">
        <v>10954</v>
      </c>
      <c r="L199" s="234">
        <v>27778</v>
      </c>
      <c r="M199" s="250">
        <v>28208</v>
      </c>
      <c r="N199" s="234">
        <v>20998</v>
      </c>
      <c r="O199" s="250">
        <v>21947</v>
      </c>
      <c r="P199" s="234">
        <v>40348</v>
      </c>
      <c r="Q199" s="250">
        <v>41297</v>
      </c>
      <c r="R199" s="234"/>
      <c r="S199" s="250"/>
      <c r="T199" s="234"/>
      <c r="U199" s="250"/>
      <c r="V199" s="234"/>
      <c r="W199" s="250"/>
      <c r="X199" s="234"/>
      <c r="Y199" s="250"/>
      <c r="Z199" s="234"/>
      <c r="AA199" s="250"/>
      <c r="AB199" s="234"/>
      <c r="AC199" s="250"/>
      <c r="AD199" s="234"/>
      <c r="AE199" s="250"/>
      <c r="AF199" s="234"/>
      <c r="AG199" s="250"/>
      <c r="AH199" s="234"/>
      <c r="AI199" s="250"/>
      <c r="AJ199" s="234"/>
      <c r="AK199" s="250"/>
      <c r="AL199" s="234">
        <v>23997</v>
      </c>
      <c r="AM199" s="250">
        <v>25277</v>
      </c>
      <c r="AN199" s="234">
        <v>51697</v>
      </c>
      <c r="AO199" s="250">
        <v>54377</v>
      </c>
    </row>
    <row r="200" spans="1:41">
      <c r="A200" s="359" t="s">
        <v>71</v>
      </c>
      <c r="B200" s="364" t="s">
        <v>567</v>
      </c>
      <c r="C200" s="361"/>
      <c r="D200" s="362">
        <v>159647</v>
      </c>
      <c r="E200" s="363">
        <v>2</v>
      </c>
      <c r="F200" s="234">
        <v>8052</v>
      </c>
      <c r="G200" s="250">
        <v>8854</v>
      </c>
      <c r="H200" s="234">
        <v>22635</v>
      </c>
      <c r="I200" s="594">
        <v>25852</v>
      </c>
      <c r="J200" s="234">
        <v>8250</v>
      </c>
      <c r="K200" s="250">
        <v>8893</v>
      </c>
      <c r="L200" s="234">
        <v>19530</v>
      </c>
      <c r="M200" s="250">
        <v>22042</v>
      </c>
      <c r="N200" s="234"/>
      <c r="O200" s="250"/>
      <c r="P200" s="234"/>
      <c r="Q200" s="250"/>
      <c r="R200" s="234"/>
      <c r="S200" s="250"/>
      <c r="T200" s="234"/>
      <c r="U200" s="250"/>
      <c r="V200" s="234"/>
      <c r="W200" s="250"/>
      <c r="X200" s="234"/>
      <c r="Y200" s="250"/>
      <c r="Z200" s="234"/>
      <c r="AA200" s="250"/>
      <c r="AB200" s="234"/>
      <c r="AC200" s="250"/>
      <c r="AD200" s="234"/>
      <c r="AE200" s="250"/>
      <c r="AF200" s="234"/>
      <c r="AG200" s="250"/>
      <c r="AH200" s="234"/>
      <c r="AI200" s="250"/>
      <c r="AJ200" s="234"/>
      <c r="AK200" s="250"/>
      <c r="AL200" s="234"/>
      <c r="AM200" s="250"/>
      <c r="AN200" s="234"/>
      <c r="AO200" s="250"/>
    </row>
    <row r="201" spans="1:41">
      <c r="A201" s="359" t="s">
        <v>71</v>
      </c>
      <c r="B201" s="360" t="s">
        <v>568</v>
      </c>
      <c r="C201" s="361"/>
      <c r="D201" s="362">
        <v>160658</v>
      </c>
      <c r="E201" s="363">
        <v>2</v>
      </c>
      <c r="F201" s="234">
        <v>6936</v>
      </c>
      <c r="G201" s="250">
        <v>8540</v>
      </c>
      <c r="H201" s="234">
        <v>19336</v>
      </c>
      <c r="I201" s="594">
        <v>22268</v>
      </c>
      <c r="J201" s="234">
        <v>7748.4</v>
      </c>
      <c r="K201" s="250">
        <v>9000</v>
      </c>
      <c r="L201" s="234">
        <v>20148</v>
      </c>
      <c r="M201" s="250">
        <v>22728</v>
      </c>
      <c r="N201" s="234"/>
      <c r="O201" s="250"/>
      <c r="P201" s="234"/>
      <c r="Q201" s="250"/>
      <c r="R201" s="234"/>
      <c r="S201" s="250"/>
      <c r="T201" s="234"/>
      <c r="U201" s="250"/>
      <c r="V201" s="234"/>
      <c r="W201" s="250"/>
      <c r="X201" s="234"/>
      <c r="Y201" s="250"/>
      <c r="Z201" s="234"/>
      <c r="AA201" s="250"/>
      <c r="AB201" s="234"/>
      <c r="AC201" s="250"/>
      <c r="AD201" s="234"/>
      <c r="AE201" s="250"/>
      <c r="AF201" s="234"/>
      <c r="AG201" s="250"/>
      <c r="AH201" s="234"/>
      <c r="AI201" s="250"/>
      <c r="AJ201" s="234"/>
      <c r="AK201" s="250"/>
      <c r="AL201" s="234"/>
      <c r="AM201" s="250"/>
      <c r="AN201" s="234"/>
      <c r="AO201" s="250"/>
    </row>
    <row r="202" spans="1:41">
      <c r="A202" s="359" t="s">
        <v>71</v>
      </c>
      <c r="B202" s="364" t="s">
        <v>569</v>
      </c>
      <c r="C202" s="361"/>
      <c r="D202" s="362">
        <v>159939</v>
      </c>
      <c r="E202" s="363">
        <v>2</v>
      </c>
      <c r="F202" s="234">
        <v>7483</v>
      </c>
      <c r="G202" s="250">
        <v>8244.3700000000008</v>
      </c>
      <c r="H202" s="234">
        <v>21092</v>
      </c>
      <c r="I202" s="594">
        <v>22061.37</v>
      </c>
      <c r="J202" s="234">
        <v>8083</v>
      </c>
      <c r="K202" s="250">
        <v>8880.3700000000008</v>
      </c>
      <c r="L202" s="234">
        <v>21693</v>
      </c>
      <c r="M202" s="250">
        <v>22319.37</v>
      </c>
      <c r="N202" s="234"/>
      <c r="O202" s="250"/>
      <c r="P202" s="234"/>
      <c r="Q202" s="250"/>
      <c r="R202" s="234"/>
      <c r="S202" s="250"/>
      <c r="T202" s="234"/>
      <c r="U202" s="250"/>
      <c r="V202" s="234"/>
      <c r="W202" s="250"/>
      <c r="X202" s="234"/>
      <c r="Y202" s="250"/>
      <c r="Z202" s="234"/>
      <c r="AA202" s="250"/>
      <c r="AB202" s="234"/>
      <c r="AC202" s="250"/>
      <c r="AD202" s="234"/>
      <c r="AE202" s="250"/>
      <c r="AF202" s="234"/>
      <c r="AG202" s="250"/>
      <c r="AH202" s="234"/>
      <c r="AI202" s="250"/>
      <c r="AJ202" s="234"/>
      <c r="AK202" s="250"/>
      <c r="AL202" s="234"/>
      <c r="AM202" s="250"/>
      <c r="AN202" s="234"/>
      <c r="AO202" s="250"/>
    </row>
    <row r="203" spans="1:41">
      <c r="A203" s="359" t="s">
        <v>71</v>
      </c>
      <c r="B203" s="364" t="s">
        <v>570</v>
      </c>
      <c r="C203" s="361"/>
      <c r="D203" s="362">
        <v>160612</v>
      </c>
      <c r="E203" s="363">
        <v>3</v>
      </c>
      <c r="F203" s="234">
        <v>6619</v>
      </c>
      <c r="G203" s="250">
        <v>7340</v>
      </c>
      <c r="H203" s="234">
        <v>19182</v>
      </c>
      <c r="I203" s="594">
        <v>19818</v>
      </c>
      <c r="J203" s="234">
        <v>7266</v>
      </c>
      <c r="K203" s="250">
        <v>7988</v>
      </c>
      <c r="L203" s="234">
        <v>19829</v>
      </c>
      <c r="M203" s="250">
        <v>20466</v>
      </c>
      <c r="N203" s="234"/>
      <c r="O203" s="250"/>
      <c r="P203" s="234"/>
      <c r="Q203" s="250"/>
      <c r="R203" s="234"/>
      <c r="S203" s="250"/>
      <c r="T203" s="234"/>
      <c r="U203" s="250"/>
      <c r="V203" s="234"/>
      <c r="W203" s="250"/>
      <c r="X203" s="234"/>
      <c r="Y203" s="250"/>
      <c r="Z203" s="234"/>
      <c r="AA203" s="250"/>
      <c r="AB203" s="234"/>
      <c r="AC203" s="250"/>
      <c r="AD203" s="234"/>
      <c r="AE203" s="250"/>
      <c r="AF203" s="234"/>
      <c r="AG203" s="250"/>
      <c r="AH203" s="234"/>
      <c r="AI203" s="250"/>
      <c r="AJ203" s="234"/>
      <c r="AK203" s="250"/>
      <c r="AL203" s="234"/>
      <c r="AM203" s="250"/>
      <c r="AN203" s="234"/>
      <c r="AO203" s="250"/>
    </row>
    <row r="204" spans="1:41">
      <c r="A204" s="359" t="s">
        <v>71</v>
      </c>
      <c r="B204" s="364" t="s">
        <v>571</v>
      </c>
      <c r="C204" s="361"/>
      <c r="D204" s="362">
        <v>160621</v>
      </c>
      <c r="E204" s="363">
        <v>3</v>
      </c>
      <c r="F204" s="234">
        <v>6534</v>
      </c>
      <c r="G204" s="250">
        <v>7346</v>
      </c>
      <c r="H204" s="234">
        <v>14808</v>
      </c>
      <c r="I204" s="594">
        <v>16696</v>
      </c>
      <c r="J204" s="234">
        <v>7584</v>
      </c>
      <c r="K204" s="250">
        <v>8484</v>
      </c>
      <c r="L204" s="234">
        <v>15058</v>
      </c>
      <c r="M204" s="250">
        <v>16930</v>
      </c>
      <c r="N204" s="234">
        <v>12014</v>
      </c>
      <c r="O204" s="250">
        <v>13560</v>
      </c>
      <c r="P204" s="234">
        <v>21614</v>
      </c>
      <c r="Q204" s="250">
        <v>24160</v>
      </c>
      <c r="R204" s="234"/>
      <c r="S204" s="250"/>
      <c r="T204" s="234"/>
      <c r="U204" s="250"/>
      <c r="V204" s="234"/>
      <c r="W204" s="250"/>
      <c r="X204" s="234"/>
      <c r="Y204" s="250"/>
      <c r="Z204" s="234"/>
      <c r="AA204" s="250"/>
      <c r="AB204" s="234"/>
      <c r="AC204" s="250"/>
      <c r="AD204" s="234"/>
      <c r="AE204" s="250"/>
      <c r="AF204" s="234"/>
      <c r="AG204" s="250"/>
      <c r="AH204" s="234"/>
      <c r="AI204" s="250"/>
      <c r="AJ204" s="234"/>
      <c r="AK204" s="250"/>
      <c r="AL204" s="234"/>
      <c r="AM204" s="250"/>
      <c r="AN204" s="234"/>
      <c r="AO204" s="250"/>
    </row>
    <row r="205" spans="1:41">
      <c r="A205" s="359" t="s">
        <v>71</v>
      </c>
      <c r="B205" s="360" t="s">
        <v>572</v>
      </c>
      <c r="C205" s="361"/>
      <c r="D205" s="362">
        <v>159993</v>
      </c>
      <c r="E205" s="363">
        <v>3</v>
      </c>
      <c r="F205" s="234">
        <v>6962</v>
      </c>
      <c r="G205" s="250">
        <v>7658</v>
      </c>
      <c r="H205" s="234">
        <v>19120</v>
      </c>
      <c r="I205" s="594">
        <v>19758</v>
      </c>
      <c r="J205" s="234">
        <v>7526</v>
      </c>
      <c r="K205" s="250">
        <v>8280</v>
      </c>
      <c r="L205" s="234">
        <v>19684</v>
      </c>
      <c r="M205" s="250">
        <v>20380</v>
      </c>
      <c r="N205" s="234"/>
      <c r="O205" s="250"/>
      <c r="P205" s="234"/>
      <c r="Q205" s="250"/>
      <c r="R205" s="234"/>
      <c r="S205" s="250"/>
      <c r="T205" s="234"/>
      <c r="U205" s="250"/>
      <c r="V205" s="234"/>
      <c r="W205" s="250"/>
      <c r="X205" s="234"/>
      <c r="Y205" s="250"/>
      <c r="Z205" s="234">
        <v>20853</v>
      </c>
      <c r="AA205" s="250">
        <v>22268</v>
      </c>
      <c r="AB205" s="234">
        <v>41206</v>
      </c>
      <c r="AC205" s="250">
        <v>42524</v>
      </c>
      <c r="AD205" s="234"/>
      <c r="AE205" s="250"/>
      <c r="AF205" s="234"/>
      <c r="AG205" s="250"/>
      <c r="AH205" s="234"/>
      <c r="AI205" s="250"/>
      <c r="AJ205" s="234"/>
      <c r="AK205" s="250"/>
      <c r="AL205" s="234"/>
      <c r="AM205" s="250"/>
      <c r="AN205" s="234"/>
      <c r="AO205" s="250"/>
    </row>
    <row r="206" spans="1:41">
      <c r="A206" s="359" t="s">
        <v>71</v>
      </c>
      <c r="B206" s="360" t="s">
        <v>573</v>
      </c>
      <c r="C206" s="361"/>
      <c r="D206" s="362">
        <v>159009</v>
      </c>
      <c r="E206" s="363">
        <v>4</v>
      </c>
      <c r="F206" s="234">
        <v>6525</v>
      </c>
      <c r="G206" s="250">
        <v>7063</v>
      </c>
      <c r="H206" s="234">
        <v>15744</v>
      </c>
      <c r="I206" s="594">
        <v>16086</v>
      </c>
      <c r="J206" s="234">
        <v>6334</v>
      </c>
      <c r="K206" s="250">
        <v>6821</v>
      </c>
      <c r="L206" s="234">
        <v>15553</v>
      </c>
      <c r="M206" s="250">
        <v>15844</v>
      </c>
      <c r="N206" s="234"/>
      <c r="O206" s="250"/>
      <c r="P206" s="234"/>
      <c r="Q206" s="250"/>
      <c r="R206" s="234"/>
      <c r="S206" s="250"/>
      <c r="T206" s="234"/>
      <c r="U206" s="250"/>
      <c r="V206" s="234"/>
      <c r="W206" s="250"/>
      <c r="X206" s="234"/>
      <c r="Y206" s="250"/>
      <c r="Z206" s="234"/>
      <c r="AA206" s="250"/>
      <c r="AB206" s="234"/>
      <c r="AC206" s="250"/>
      <c r="AD206" s="234"/>
      <c r="AE206" s="250"/>
      <c r="AF206" s="234"/>
      <c r="AG206" s="250"/>
      <c r="AH206" s="234"/>
      <c r="AI206" s="250"/>
      <c r="AJ206" s="234"/>
      <c r="AK206" s="250"/>
      <c r="AL206" s="234"/>
      <c r="AM206" s="250"/>
      <c r="AN206" s="234"/>
      <c r="AO206" s="250"/>
    </row>
    <row r="207" spans="1:41">
      <c r="A207" s="359" t="s">
        <v>71</v>
      </c>
      <c r="B207" s="360" t="s">
        <v>574</v>
      </c>
      <c r="C207" s="361"/>
      <c r="D207" s="362">
        <v>159416</v>
      </c>
      <c r="E207" s="363">
        <v>4</v>
      </c>
      <c r="F207" s="234">
        <v>6360</v>
      </c>
      <c r="G207" s="250">
        <v>6903</v>
      </c>
      <c r="H207" s="234">
        <v>17466</v>
      </c>
      <c r="I207" s="594">
        <v>20057</v>
      </c>
      <c r="J207" s="234">
        <v>6241</v>
      </c>
      <c r="K207" s="250">
        <v>6859</v>
      </c>
      <c r="L207" s="234">
        <v>16840</v>
      </c>
      <c r="M207" s="250">
        <v>19356</v>
      </c>
      <c r="N207" s="234"/>
      <c r="O207" s="250"/>
      <c r="P207" s="234"/>
      <c r="Q207" s="250"/>
      <c r="R207" s="234"/>
      <c r="S207" s="250"/>
      <c r="T207" s="234"/>
      <c r="U207" s="250"/>
      <c r="V207" s="234"/>
      <c r="W207" s="250"/>
      <c r="X207" s="234"/>
      <c r="Y207" s="250"/>
      <c r="Z207" s="234"/>
      <c r="AA207" s="250"/>
      <c r="AB207" s="234"/>
      <c r="AC207" s="250"/>
      <c r="AD207" s="234"/>
      <c r="AE207" s="250"/>
      <c r="AF207" s="234"/>
      <c r="AG207" s="250"/>
      <c r="AH207" s="234"/>
      <c r="AI207" s="250"/>
      <c r="AJ207" s="234"/>
      <c r="AK207" s="250"/>
      <c r="AL207" s="234"/>
      <c r="AM207" s="250"/>
      <c r="AN207" s="234"/>
      <c r="AO207" s="250"/>
    </row>
    <row r="208" spans="1:41">
      <c r="A208" s="359" t="s">
        <v>71</v>
      </c>
      <c r="B208" s="364" t="s">
        <v>575</v>
      </c>
      <c r="C208" s="361" t="s">
        <v>438</v>
      </c>
      <c r="D208" s="362">
        <v>159717</v>
      </c>
      <c r="E208" s="363">
        <v>4</v>
      </c>
      <c r="F208" s="234">
        <v>6334</v>
      </c>
      <c r="G208" s="250">
        <v>7289</v>
      </c>
      <c r="H208" s="234">
        <v>17404</v>
      </c>
      <c r="I208" s="594">
        <v>18364</v>
      </c>
      <c r="J208" s="234">
        <v>6823</v>
      </c>
      <c r="K208" s="250">
        <v>7644</v>
      </c>
      <c r="L208" s="234">
        <v>17893</v>
      </c>
      <c r="M208" s="250">
        <v>18719</v>
      </c>
      <c r="N208" s="234"/>
      <c r="O208" s="250"/>
      <c r="P208" s="234"/>
      <c r="Q208" s="250"/>
      <c r="R208" s="234"/>
      <c r="S208" s="250"/>
      <c r="T208" s="234"/>
      <c r="U208" s="250"/>
      <c r="V208" s="234"/>
      <c r="W208" s="250"/>
      <c r="X208" s="234"/>
      <c r="Y208" s="250"/>
      <c r="Z208" s="234"/>
      <c r="AA208" s="250"/>
      <c r="AB208" s="234"/>
      <c r="AC208" s="250"/>
      <c r="AD208" s="234"/>
      <c r="AE208" s="250"/>
      <c r="AF208" s="234"/>
      <c r="AG208" s="250"/>
      <c r="AH208" s="234"/>
      <c r="AI208" s="250"/>
      <c r="AJ208" s="234"/>
      <c r="AK208" s="250"/>
      <c r="AL208" s="234"/>
      <c r="AM208" s="250"/>
      <c r="AN208" s="234"/>
      <c r="AO208" s="250"/>
    </row>
    <row r="209" spans="1:41">
      <c r="A209" s="359" t="s">
        <v>71</v>
      </c>
      <c r="B209" s="364" t="s">
        <v>576</v>
      </c>
      <c r="C209" s="361"/>
      <c r="D209" s="362">
        <v>159966</v>
      </c>
      <c r="E209" s="363">
        <v>4</v>
      </c>
      <c r="F209" s="234">
        <v>7264</v>
      </c>
      <c r="G209" s="250">
        <v>7378</v>
      </c>
      <c r="H209" s="234">
        <v>17511</v>
      </c>
      <c r="I209" s="594">
        <v>18309</v>
      </c>
      <c r="J209" s="234">
        <v>7870</v>
      </c>
      <c r="K209" s="250">
        <v>7984</v>
      </c>
      <c r="L209" s="234">
        <v>18117</v>
      </c>
      <c r="M209" s="250">
        <v>18915</v>
      </c>
      <c r="N209" s="234"/>
      <c r="O209" s="250"/>
      <c r="P209" s="234"/>
      <c r="Q209" s="250"/>
      <c r="R209" s="234"/>
      <c r="S209" s="250"/>
      <c r="T209" s="234"/>
      <c r="U209" s="250"/>
      <c r="V209" s="234"/>
      <c r="W209" s="250"/>
      <c r="X209" s="234"/>
      <c r="Y209" s="250"/>
      <c r="Z209" s="234"/>
      <c r="AA209" s="250"/>
      <c r="AB209" s="234"/>
      <c r="AC209" s="250"/>
      <c r="AD209" s="234"/>
      <c r="AE209" s="250"/>
      <c r="AF209" s="234"/>
      <c r="AG209" s="250"/>
      <c r="AH209" s="234"/>
      <c r="AI209" s="250"/>
      <c r="AJ209" s="234"/>
      <c r="AK209" s="250"/>
      <c r="AL209" s="234"/>
      <c r="AM209" s="250"/>
      <c r="AN209" s="234"/>
      <c r="AO209" s="250"/>
    </row>
    <row r="210" spans="1:41">
      <c r="A210" s="359" t="s">
        <v>71</v>
      </c>
      <c r="B210" s="360" t="s">
        <v>577</v>
      </c>
      <c r="C210" s="361"/>
      <c r="D210" s="362">
        <v>160038</v>
      </c>
      <c r="E210" s="363">
        <v>4</v>
      </c>
      <c r="F210" s="234">
        <v>6837</v>
      </c>
      <c r="G210" s="250">
        <v>7507</v>
      </c>
      <c r="H210" s="234">
        <v>17625</v>
      </c>
      <c r="I210" s="594">
        <v>18295</v>
      </c>
      <c r="J210" s="234">
        <v>7590</v>
      </c>
      <c r="K210" s="250">
        <v>8461</v>
      </c>
      <c r="L210" s="234">
        <v>18378</v>
      </c>
      <c r="M210" s="250">
        <v>19249</v>
      </c>
      <c r="N210" s="234"/>
      <c r="O210" s="250"/>
      <c r="P210" s="234"/>
      <c r="Q210" s="250"/>
      <c r="R210" s="234"/>
      <c r="S210" s="250"/>
      <c r="T210" s="234"/>
      <c r="U210" s="250"/>
      <c r="V210" s="234"/>
      <c r="W210" s="250"/>
      <c r="X210" s="234"/>
      <c r="Y210" s="250"/>
      <c r="Z210" s="234"/>
      <c r="AA210" s="250"/>
      <c r="AB210" s="234"/>
      <c r="AC210" s="250"/>
      <c r="AD210" s="234"/>
      <c r="AE210" s="250"/>
      <c r="AF210" s="234"/>
      <c r="AG210" s="250"/>
      <c r="AH210" s="234"/>
      <c r="AI210" s="250"/>
      <c r="AJ210" s="234"/>
      <c r="AK210" s="250"/>
      <c r="AL210" s="234"/>
      <c r="AM210" s="250"/>
      <c r="AN210" s="234"/>
      <c r="AO210" s="250"/>
    </row>
    <row r="211" spans="1:41">
      <c r="A211" s="359" t="s">
        <v>71</v>
      </c>
      <c r="B211" s="365" t="s">
        <v>578</v>
      </c>
      <c r="C211" s="366"/>
      <c r="D211" s="362">
        <v>160630</v>
      </c>
      <c r="E211" s="374">
        <v>5</v>
      </c>
      <c r="F211" s="234">
        <v>5250.47</v>
      </c>
      <c r="G211" s="250">
        <v>5931</v>
      </c>
      <c r="H211" s="234">
        <v>11546.47</v>
      </c>
      <c r="I211" s="594">
        <v>14832</v>
      </c>
      <c r="J211" s="234">
        <v>6750.3</v>
      </c>
      <c r="K211" s="250">
        <v>7468</v>
      </c>
      <c r="L211" s="234">
        <v>11660</v>
      </c>
      <c r="M211" s="250">
        <v>14409</v>
      </c>
      <c r="N211" s="234"/>
      <c r="O211" s="250"/>
      <c r="P211" s="234"/>
      <c r="Q211" s="250"/>
      <c r="R211" s="234"/>
      <c r="S211" s="250"/>
      <c r="T211" s="234"/>
      <c r="U211" s="250"/>
      <c r="V211" s="234"/>
      <c r="W211" s="250"/>
      <c r="X211" s="234"/>
      <c r="Y211" s="250"/>
      <c r="Z211" s="234"/>
      <c r="AA211" s="250"/>
      <c r="AB211" s="234"/>
      <c r="AC211" s="250"/>
      <c r="AD211" s="234"/>
      <c r="AE211" s="250"/>
      <c r="AF211" s="234"/>
      <c r="AG211" s="250"/>
      <c r="AH211" s="234"/>
      <c r="AI211" s="250"/>
      <c r="AJ211" s="234"/>
      <c r="AK211" s="250"/>
      <c r="AL211" s="234"/>
      <c r="AM211" s="250"/>
      <c r="AN211" s="234"/>
      <c r="AO211" s="250"/>
    </row>
    <row r="212" spans="1:41">
      <c r="A212" s="359" t="s">
        <v>71</v>
      </c>
      <c r="B212" s="365" t="s">
        <v>579</v>
      </c>
      <c r="C212" s="366"/>
      <c r="D212" s="362">
        <v>159382</v>
      </c>
      <c r="E212" s="363">
        <v>6</v>
      </c>
      <c r="F212" s="234">
        <v>6047</v>
      </c>
      <c r="G212" s="250">
        <v>6158</v>
      </c>
      <c r="H212" s="234">
        <v>12905</v>
      </c>
      <c r="I212" s="594">
        <v>13150</v>
      </c>
      <c r="J212" s="234"/>
      <c r="K212" s="250"/>
      <c r="L212" s="234"/>
      <c r="M212" s="250"/>
      <c r="N212" s="234"/>
      <c r="O212" s="250"/>
      <c r="P212" s="234"/>
      <c r="Q212" s="250"/>
      <c r="R212" s="234"/>
      <c r="S212" s="250"/>
      <c r="T212" s="234"/>
      <c r="U212" s="250"/>
      <c r="V212" s="234"/>
      <c r="W212" s="250"/>
      <c r="X212" s="234"/>
      <c r="Y212" s="250"/>
      <c r="Z212" s="234"/>
      <c r="AA212" s="250"/>
      <c r="AB212" s="234"/>
      <c r="AC212" s="250"/>
      <c r="AD212" s="234"/>
      <c r="AE212" s="250"/>
      <c r="AF212" s="234"/>
      <c r="AG212" s="250"/>
      <c r="AH212" s="234"/>
      <c r="AI212" s="250"/>
      <c r="AJ212" s="234"/>
      <c r="AK212" s="250"/>
      <c r="AL212" s="234"/>
      <c r="AM212" s="250"/>
      <c r="AN212" s="234"/>
      <c r="AO212" s="250"/>
    </row>
    <row r="213" spans="1:41">
      <c r="A213" s="359" t="s">
        <v>71</v>
      </c>
      <c r="B213" s="368" t="s">
        <v>580</v>
      </c>
      <c r="C213" s="369"/>
      <c r="D213" s="362">
        <v>437103</v>
      </c>
      <c r="E213" s="370">
        <v>8</v>
      </c>
      <c r="F213" s="234">
        <v>3693.6</v>
      </c>
      <c r="G213" s="250">
        <v>4178.3599999999997</v>
      </c>
      <c r="H213" s="234">
        <v>7771.44</v>
      </c>
      <c r="I213" s="594">
        <v>8256.2000000000007</v>
      </c>
      <c r="J213" s="234"/>
      <c r="K213" s="250"/>
      <c r="L213" s="234"/>
      <c r="M213" s="250"/>
      <c r="N213" s="234"/>
      <c r="O213" s="250"/>
      <c r="P213" s="234"/>
      <c r="Q213" s="250"/>
      <c r="R213" s="234"/>
      <c r="S213" s="250"/>
      <c r="T213" s="234"/>
      <c r="U213" s="250"/>
      <c r="V213" s="234"/>
      <c r="W213" s="250"/>
      <c r="X213" s="234"/>
      <c r="Y213" s="250"/>
      <c r="Z213" s="234"/>
      <c r="AA213" s="250"/>
      <c r="AB213" s="234"/>
      <c r="AC213" s="250"/>
      <c r="AD213" s="234"/>
      <c r="AE213" s="250"/>
      <c r="AF213" s="234"/>
      <c r="AG213" s="250"/>
      <c r="AH213" s="234"/>
      <c r="AI213" s="250"/>
      <c r="AJ213" s="234"/>
      <c r="AK213" s="250"/>
      <c r="AL213" s="234"/>
      <c r="AM213" s="250"/>
      <c r="AN213" s="234"/>
      <c r="AO213" s="250"/>
    </row>
    <row r="214" spans="1:41">
      <c r="A214" s="359" t="s">
        <v>71</v>
      </c>
      <c r="B214" s="365" t="s">
        <v>581</v>
      </c>
      <c r="C214" s="366"/>
      <c r="D214" s="362">
        <v>158431</v>
      </c>
      <c r="E214" s="363">
        <v>8</v>
      </c>
      <c r="F214" s="234">
        <v>3615.6</v>
      </c>
      <c r="G214" s="250">
        <v>3971</v>
      </c>
      <c r="H214" s="234">
        <v>7519.2</v>
      </c>
      <c r="I214" s="594">
        <v>8648</v>
      </c>
      <c r="J214" s="234"/>
      <c r="K214" s="250"/>
      <c r="L214" s="234"/>
      <c r="M214" s="250"/>
      <c r="N214" s="234"/>
      <c r="O214" s="250"/>
      <c r="P214" s="234"/>
      <c r="Q214" s="250"/>
      <c r="R214" s="234"/>
      <c r="S214" s="250"/>
      <c r="T214" s="234"/>
      <c r="U214" s="250"/>
      <c r="V214" s="234"/>
      <c r="W214" s="250"/>
      <c r="X214" s="234"/>
      <c r="Y214" s="250"/>
      <c r="Z214" s="234"/>
      <c r="AA214" s="250"/>
      <c r="AB214" s="234"/>
      <c r="AC214" s="250"/>
      <c r="AD214" s="234"/>
      <c r="AE214" s="250"/>
      <c r="AF214" s="234"/>
      <c r="AG214" s="250"/>
      <c r="AH214" s="234"/>
      <c r="AI214" s="250"/>
      <c r="AJ214" s="234"/>
      <c r="AK214" s="250"/>
      <c r="AL214" s="234"/>
      <c r="AM214" s="250"/>
      <c r="AN214" s="234"/>
      <c r="AO214" s="250"/>
    </row>
    <row r="215" spans="1:41">
      <c r="A215" s="371" t="s">
        <v>71</v>
      </c>
      <c r="B215" s="368" t="s">
        <v>582</v>
      </c>
      <c r="C215" s="369"/>
      <c r="D215" s="362">
        <v>158662</v>
      </c>
      <c r="E215" s="372">
        <v>8</v>
      </c>
      <c r="F215" s="234">
        <v>3625.6</v>
      </c>
      <c r="G215" s="250">
        <v>3980.96</v>
      </c>
      <c r="H215" s="234">
        <v>7685.6</v>
      </c>
      <c r="I215" s="594">
        <v>8269.76</v>
      </c>
      <c r="J215" s="234"/>
      <c r="K215" s="250"/>
      <c r="L215" s="234"/>
      <c r="M215" s="250"/>
      <c r="N215" s="234"/>
      <c r="O215" s="250"/>
      <c r="P215" s="234"/>
      <c r="Q215" s="250"/>
      <c r="R215" s="234"/>
      <c r="S215" s="250"/>
      <c r="T215" s="234"/>
      <c r="U215" s="250"/>
      <c r="V215" s="234"/>
      <c r="W215" s="250"/>
      <c r="X215" s="234"/>
      <c r="Y215" s="250"/>
      <c r="Z215" s="234"/>
      <c r="AA215" s="250"/>
      <c r="AB215" s="234"/>
      <c r="AC215" s="250"/>
      <c r="AD215" s="234"/>
      <c r="AE215" s="250"/>
      <c r="AF215" s="234"/>
      <c r="AG215" s="250"/>
      <c r="AH215" s="234"/>
      <c r="AI215" s="250"/>
      <c r="AJ215" s="234"/>
      <c r="AK215" s="250"/>
      <c r="AL215" s="234"/>
      <c r="AM215" s="250"/>
      <c r="AN215" s="234"/>
      <c r="AO215" s="250"/>
    </row>
    <row r="216" spans="1:41">
      <c r="A216" s="359" t="s">
        <v>71</v>
      </c>
      <c r="B216" s="373" t="s">
        <v>583</v>
      </c>
      <c r="C216" s="366"/>
      <c r="D216" s="362">
        <v>440624</v>
      </c>
      <c r="E216" s="363">
        <v>9</v>
      </c>
      <c r="F216" s="234">
        <v>3635.6</v>
      </c>
      <c r="G216" s="250">
        <v>3991</v>
      </c>
      <c r="H216" s="234">
        <v>6687.6</v>
      </c>
      <c r="I216" s="594">
        <v>7444</v>
      </c>
      <c r="J216" s="234"/>
      <c r="K216" s="250"/>
      <c r="L216" s="234"/>
      <c r="M216" s="250"/>
      <c r="N216" s="234"/>
      <c r="O216" s="250"/>
      <c r="P216" s="234"/>
      <c r="Q216" s="250"/>
      <c r="R216" s="234"/>
      <c r="S216" s="250"/>
      <c r="T216" s="234"/>
      <c r="U216" s="250"/>
      <c r="V216" s="234"/>
      <c r="W216" s="250"/>
      <c r="X216" s="234"/>
      <c r="Y216" s="250"/>
      <c r="Z216" s="234"/>
      <c r="AA216" s="250"/>
      <c r="AB216" s="234"/>
      <c r="AC216" s="250"/>
      <c r="AD216" s="234"/>
      <c r="AE216" s="250"/>
      <c r="AF216" s="234"/>
      <c r="AG216" s="250"/>
      <c r="AH216" s="234"/>
      <c r="AI216" s="250"/>
      <c r="AJ216" s="234"/>
      <c r="AK216" s="250"/>
      <c r="AL216" s="234"/>
      <c r="AM216" s="250"/>
      <c r="AN216" s="234"/>
      <c r="AO216" s="250"/>
    </row>
    <row r="217" spans="1:41">
      <c r="A217" s="359" t="s">
        <v>71</v>
      </c>
      <c r="B217" s="373" t="s">
        <v>584</v>
      </c>
      <c r="C217" s="472" t="s">
        <v>849</v>
      </c>
      <c r="D217" s="362">
        <v>159407</v>
      </c>
      <c r="E217" s="367">
        <v>10</v>
      </c>
      <c r="F217" s="234">
        <v>3569</v>
      </c>
      <c r="G217" s="250">
        <v>3828</v>
      </c>
      <c r="H217" s="234">
        <v>8933</v>
      </c>
      <c r="I217" s="594">
        <v>9192</v>
      </c>
      <c r="J217" s="234"/>
      <c r="K217" s="250"/>
      <c r="L217" s="234"/>
      <c r="M217" s="250"/>
      <c r="N217" s="234"/>
      <c r="O217" s="250"/>
      <c r="P217" s="234"/>
      <c r="Q217" s="250"/>
      <c r="R217" s="234"/>
      <c r="S217" s="250"/>
      <c r="T217" s="234"/>
      <c r="U217" s="250"/>
      <c r="V217" s="234"/>
      <c r="W217" s="250"/>
      <c r="X217" s="234"/>
      <c r="Y217" s="250"/>
      <c r="Z217" s="234"/>
      <c r="AA217" s="250"/>
      <c r="AB217" s="234"/>
      <c r="AC217" s="250"/>
      <c r="AD217" s="234"/>
      <c r="AE217" s="250"/>
      <c r="AF217" s="234"/>
      <c r="AG217" s="250"/>
      <c r="AH217" s="234"/>
      <c r="AI217" s="250"/>
      <c r="AJ217" s="234"/>
      <c r="AK217" s="250"/>
      <c r="AL217" s="234"/>
      <c r="AM217" s="250"/>
      <c r="AN217" s="234"/>
      <c r="AO217" s="250"/>
    </row>
    <row r="218" spans="1:41">
      <c r="A218" s="359" t="s">
        <v>71</v>
      </c>
      <c r="B218" s="373" t="s">
        <v>585</v>
      </c>
      <c r="C218" s="369"/>
      <c r="D218" s="362">
        <v>434061</v>
      </c>
      <c r="E218" s="370">
        <v>9</v>
      </c>
      <c r="F218" s="234">
        <v>3565.6</v>
      </c>
      <c r="G218" s="250">
        <v>4040.96</v>
      </c>
      <c r="H218" s="234">
        <v>6745.6</v>
      </c>
      <c r="I218" s="594">
        <v>7645.74</v>
      </c>
      <c r="J218" s="234"/>
      <c r="K218" s="250"/>
      <c r="L218" s="234"/>
      <c r="M218" s="250"/>
      <c r="N218" s="234"/>
      <c r="O218" s="250"/>
      <c r="P218" s="234"/>
      <c r="Q218" s="250"/>
      <c r="R218" s="234"/>
      <c r="S218" s="250"/>
      <c r="T218" s="234"/>
      <c r="U218" s="250"/>
      <c r="V218" s="234"/>
      <c r="W218" s="250"/>
      <c r="X218" s="234"/>
      <c r="Y218" s="250"/>
      <c r="Z218" s="234"/>
      <c r="AA218" s="250"/>
      <c r="AB218" s="234"/>
      <c r="AC218" s="250"/>
      <c r="AD218" s="234"/>
      <c r="AE218" s="250"/>
      <c r="AF218" s="234"/>
      <c r="AG218" s="250"/>
      <c r="AH218" s="234"/>
      <c r="AI218" s="250"/>
      <c r="AJ218" s="234"/>
      <c r="AK218" s="250"/>
      <c r="AL218" s="234"/>
      <c r="AM218" s="250"/>
      <c r="AN218" s="234"/>
      <c r="AO218" s="250"/>
    </row>
    <row r="219" spans="1:41">
      <c r="A219" s="359" t="s">
        <v>71</v>
      </c>
      <c r="B219" s="373" t="s">
        <v>586</v>
      </c>
      <c r="C219" s="366"/>
      <c r="D219" s="375">
        <v>160649</v>
      </c>
      <c r="E219" s="363">
        <v>9</v>
      </c>
      <c r="F219" s="234">
        <v>3634</v>
      </c>
      <c r="G219" s="250">
        <v>3996</v>
      </c>
      <c r="H219" s="234">
        <v>6234</v>
      </c>
      <c r="I219" s="594">
        <v>7296</v>
      </c>
      <c r="J219" s="234"/>
      <c r="K219" s="250"/>
      <c r="L219" s="234"/>
      <c r="M219" s="250"/>
      <c r="N219" s="234"/>
      <c r="O219" s="250"/>
      <c r="P219" s="234"/>
      <c r="Q219" s="250"/>
      <c r="R219" s="234"/>
      <c r="S219" s="250"/>
      <c r="T219" s="234"/>
      <c r="U219" s="250"/>
      <c r="V219" s="234"/>
      <c r="W219" s="250"/>
      <c r="X219" s="234"/>
      <c r="Y219" s="250"/>
      <c r="Z219" s="234"/>
      <c r="AA219" s="250"/>
      <c r="AB219" s="234"/>
      <c r="AC219" s="250"/>
      <c r="AD219" s="234"/>
      <c r="AE219" s="250"/>
      <c r="AF219" s="234"/>
      <c r="AG219" s="250"/>
      <c r="AH219" s="234"/>
      <c r="AI219" s="250"/>
      <c r="AJ219" s="234"/>
      <c r="AK219" s="250"/>
      <c r="AL219" s="234"/>
      <c r="AM219" s="250"/>
      <c r="AN219" s="234"/>
      <c r="AO219" s="250"/>
    </row>
    <row r="220" spans="1:41">
      <c r="A220" s="359" t="s">
        <v>71</v>
      </c>
      <c r="B220" s="360" t="s">
        <v>587</v>
      </c>
      <c r="C220" s="361"/>
      <c r="D220" s="375">
        <v>158884</v>
      </c>
      <c r="E220" s="363">
        <v>10</v>
      </c>
      <c r="F220" s="234">
        <v>3579.6</v>
      </c>
      <c r="G220" s="250">
        <v>3944</v>
      </c>
      <c r="H220" s="234">
        <v>6943.6</v>
      </c>
      <c r="I220" s="594">
        <v>7443</v>
      </c>
      <c r="J220" s="234"/>
      <c r="K220" s="250"/>
      <c r="L220" s="234"/>
      <c r="M220" s="250"/>
      <c r="N220" s="234"/>
      <c r="O220" s="250"/>
      <c r="P220" s="234"/>
      <c r="Q220" s="250"/>
      <c r="R220" s="234"/>
      <c r="S220" s="250"/>
      <c r="T220" s="234"/>
      <c r="U220" s="250"/>
      <c r="V220" s="234"/>
      <c r="W220" s="250"/>
      <c r="X220" s="234"/>
      <c r="Y220" s="250"/>
      <c r="Z220" s="234"/>
      <c r="AA220" s="250"/>
      <c r="AB220" s="234"/>
      <c r="AC220" s="250"/>
      <c r="AD220" s="234"/>
      <c r="AE220" s="250"/>
      <c r="AF220" s="234"/>
      <c r="AG220" s="250"/>
      <c r="AH220" s="234"/>
      <c r="AI220" s="250"/>
      <c r="AJ220" s="234"/>
      <c r="AK220" s="250"/>
      <c r="AL220" s="234"/>
      <c r="AM220" s="250"/>
      <c r="AN220" s="234"/>
      <c r="AO220" s="250"/>
    </row>
    <row r="221" spans="1:41">
      <c r="A221" s="359" t="s">
        <v>71</v>
      </c>
      <c r="B221" s="368" t="s">
        <v>588</v>
      </c>
      <c r="C221" s="369"/>
      <c r="D221" s="375">
        <v>436304</v>
      </c>
      <c r="E221" s="363">
        <v>10</v>
      </c>
      <c r="F221" s="234">
        <v>3555.6</v>
      </c>
      <c r="G221" s="250">
        <v>3911.08</v>
      </c>
      <c r="H221" s="234">
        <v>8425</v>
      </c>
      <c r="I221" s="594">
        <v>8425</v>
      </c>
      <c r="J221" s="234"/>
      <c r="K221" s="250"/>
      <c r="L221" s="234"/>
      <c r="M221" s="250"/>
      <c r="N221" s="234"/>
      <c r="O221" s="250"/>
      <c r="P221" s="234"/>
      <c r="Q221" s="250"/>
      <c r="R221" s="234"/>
      <c r="S221" s="250"/>
      <c r="T221" s="234"/>
      <c r="U221" s="250"/>
      <c r="V221" s="234"/>
      <c r="W221" s="250"/>
      <c r="X221" s="234"/>
      <c r="Y221" s="250"/>
      <c r="Z221" s="234"/>
      <c r="AA221" s="250"/>
      <c r="AB221" s="234"/>
      <c r="AC221" s="250"/>
      <c r="AD221" s="234"/>
      <c r="AE221" s="250"/>
      <c r="AF221" s="234"/>
      <c r="AG221" s="250"/>
      <c r="AH221" s="234"/>
      <c r="AI221" s="250"/>
      <c r="AJ221" s="234"/>
      <c r="AK221" s="250"/>
      <c r="AL221" s="234"/>
      <c r="AM221" s="250"/>
      <c r="AN221" s="234"/>
      <c r="AO221" s="250"/>
    </row>
    <row r="222" spans="1:41">
      <c r="A222" s="371" t="s">
        <v>71</v>
      </c>
      <c r="B222" s="376" t="s">
        <v>589</v>
      </c>
      <c r="C222" s="377"/>
      <c r="D222" s="375">
        <v>158088</v>
      </c>
      <c r="E222" s="363">
        <v>12</v>
      </c>
      <c r="F222" s="234">
        <v>3585.6</v>
      </c>
      <c r="G222" s="250">
        <v>3940.96</v>
      </c>
      <c r="H222" s="234">
        <v>6344</v>
      </c>
      <c r="I222" s="594">
        <v>8049.92</v>
      </c>
      <c r="J222" s="234"/>
      <c r="K222" s="250"/>
      <c r="L222" s="234"/>
      <c r="M222" s="250"/>
      <c r="N222" s="234"/>
      <c r="O222" s="250"/>
      <c r="P222" s="234"/>
      <c r="Q222" s="250"/>
      <c r="R222" s="234"/>
      <c r="S222" s="250"/>
      <c r="T222" s="234"/>
      <c r="U222" s="250"/>
      <c r="V222" s="234"/>
      <c r="W222" s="250"/>
      <c r="X222" s="234"/>
      <c r="Y222" s="250"/>
      <c r="Z222" s="234"/>
      <c r="AA222" s="250"/>
      <c r="AB222" s="234"/>
      <c r="AC222" s="250"/>
      <c r="AD222" s="234"/>
      <c r="AE222" s="250"/>
      <c r="AF222" s="234"/>
      <c r="AG222" s="250"/>
      <c r="AH222" s="234"/>
      <c r="AI222" s="250"/>
      <c r="AJ222" s="234"/>
      <c r="AK222" s="250"/>
      <c r="AL222" s="234"/>
      <c r="AM222" s="250"/>
      <c r="AN222" s="234"/>
      <c r="AO222" s="250"/>
    </row>
    <row r="223" spans="1:41">
      <c r="A223" s="359" t="s">
        <v>71</v>
      </c>
      <c r="B223" s="365" t="s">
        <v>590</v>
      </c>
      <c r="C223" s="366"/>
      <c r="D223" s="375">
        <v>160481</v>
      </c>
      <c r="E223" s="363">
        <v>12</v>
      </c>
      <c r="F223" s="234">
        <v>3565.6</v>
      </c>
      <c r="G223" s="250">
        <v>3920.96</v>
      </c>
      <c r="H223" s="234">
        <v>6775.6</v>
      </c>
      <c r="I223" s="594">
        <v>7443.92</v>
      </c>
      <c r="J223" s="234"/>
      <c r="K223" s="250"/>
      <c r="L223" s="234"/>
      <c r="M223" s="250"/>
      <c r="N223" s="234"/>
      <c r="O223" s="250"/>
      <c r="P223" s="234"/>
      <c r="Q223" s="250"/>
      <c r="R223" s="234"/>
      <c r="S223" s="250"/>
      <c r="T223" s="234"/>
      <c r="U223" s="250"/>
      <c r="V223" s="234"/>
      <c r="W223" s="250"/>
      <c r="X223" s="234"/>
      <c r="Y223" s="250"/>
      <c r="Z223" s="234"/>
      <c r="AA223" s="250"/>
      <c r="AB223" s="234"/>
      <c r="AC223" s="250"/>
      <c r="AD223" s="234"/>
      <c r="AE223" s="250"/>
      <c r="AF223" s="234"/>
      <c r="AG223" s="250"/>
      <c r="AH223" s="234"/>
      <c r="AI223" s="250"/>
      <c r="AJ223" s="234"/>
      <c r="AK223" s="250"/>
      <c r="AL223" s="234"/>
      <c r="AM223" s="250"/>
      <c r="AN223" s="234"/>
      <c r="AO223" s="250"/>
    </row>
    <row r="224" spans="1:41">
      <c r="A224" s="371" t="s">
        <v>71</v>
      </c>
      <c r="B224" s="376" t="s">
        <v>591</v>
      </c>
      <c r="C224" s="377"/>
      <c r="D224" s="375">
        <v>160667</v>
      </c>
      <c r="E224" s="363">
        <v>12</v>
      </c>
      <c r="F224" s="234">
        <v>3589.6</v>
      </c>
      <c r="G224" s="250">
        <v>3945.08</v>
      </c>
      <c r="H224" s="234">
        <v>6352</v>
      </c>
      <c r="I224" s="594">
        <v>7453.88</v>
      </c>
      <c r="J224" s="234"/>
      <c r="K224" s="250"/>
      <c r="L224" s="234"/>
      <c r="M224" s="250"/>
      <c r="N224" s="234"/>
      <c r="O224" s="250"/>
      <c r="P224" s="234"/>
      <c r="Q224" s="250"/>
      <c r="R224" s="234"/>
      <c r="S224" s="250"/>
      <c r="T224" s="234"/>
      <c r="U224" s="250"/>
      <c r="V224" s="234"/>
      <c r="W224" s="250"/>
      <c r="X224" s="234"/>
      <c r="Y224" s="250"/>
      <c r="Z224" s="234"/>
      <c r="AA224" s="250"/>
      <c r="AB224" s="234"/>
      <c r="AC224" s="250"/>
      <c r="AD224" s="234"/>
      <c r="AE224" s="250"/>
      <c r="AF224" s="234"/>
      <c r="AG224" s="250"/>
      <c r="AH224" s="234"/>
      <c r="AI224" s="250"/>
      <c r="AJ224" s="234"/>
      <c r="AK224" s="250"/>
      <c r="AL224" s="234"/>
      <c r="AM224" s="250"/>
      <c r="AN224" s="234"/>
      <c r="AO224" s="250"/>
    </row>
    <row r="225" spans="1:41">
      <c r="A225" s="371" t="s">
        <v>71</v>
      </c>
      <c r="B225" s="376" t="s">
        <v>592</v>
      </c>
      <c r="C225" s="377"/>
      <c r="D225" s="375">
        <v>160010</v>
      </c>
      <c r="E225" s="363">
        <v>12</v>
      </c>
      <c r="F225" s="234">
        <v>2565.52</v>
      </c>
      <c r="G225" s="250">
        <v>2817.96</v>
      </c>
      <c r="H225" s="234">
        <v>6334</v>
      </c>
      <c r="I225" s="594">
        <v>7443.96</v>
      </c>
      <c r="J225" s="234"/>
      <c r="K225" s="250"/>
      <c r="L225" s="234"/>
      <c r="M225" s="250"/>
      <c r="N225" s="234"/>
      <c r="O225" s="250"/>
      <c r="P225" s="234"/>
      <c r="Q225" s="250"/>
      <c r="R225" s="234"/>
      <c r="S225" s="250"/>
      <c r="T225" s="234"/>
      <c r="U225" s="250"/>
      <c r="V225" s="234"/>
      <c r="W225" s="250"/>
      <c r="X225" s="234"/>
      <c r="Y225" s="250"/>
      <c r="Z225" s="234"/>
      <c r="AA225" s="250"/>
      <c r="AB225" s="234"/>
      <c r="AC225" s="250"/>
      <c r="AD225" s="234"/>
      <c r="AE225" s="250"/>
      <c r="AF225" s="234"/>
      <c r="AG225" s="250"/>
      <c r="AH225" s="234"/>
      <c r="AI225" s="250"/>
      <c r="AJ225" s="234"/>
      <c r="AK225" s="250"/>
      <c r="AL225" s="234"/>
      <c r="AM225" s="250"/>
      <c r="AN225" s="234"/>
      <c r="AO225" s="250"/>
    </row>
    <row r="226" spans="1:41">
      <c r="A226" s="371" t="s">
        <v>71</v>
      </c>
      <c r="B226" s="376" t="s">
        <v>593</v>
      </c>
      <c r="C226" s="377"/>
      <c r="D226" s="375">
        <v>160913</v>
      </c>
      <c r="E226" s="363">
        <v>12</v>
      </c>
      <c r="F226" s="234">
        <v>2575.52</v>
      </c>
      <c r="G226" s="250">
        <v>2827.8</v>
      </c>
      <c r="H226" s="234">
        <v>6447.78</v>
      </c>
      <c r="I226" s="594">
        <v>7614.8</v>
      </c>
      <c r="J226" s="234"/>
      <c r="K226" s="250"/>
      <c r="L226" s="234"/>
      <c r="M226" s="250"/>
      <c r="N226" s="234"/>
      <c r="O226" s="250"/>
      <c r="P226" s="234"/>
      <c r="Q226" s="250"/>
      <c r="R226" s="234"/>
      <c r="S226" s="250"/>
      <c r="T226" s="234"/>
      <c r="U226" s="250"/>
      <c r="V226" s="234"/>
      <c r="W226" s="250"/>
      <c r="X226" s="234"/>
      <c r="Y226" s="250"/>
      <c r="Z226" s="234"/>
      <c r="AA226" s="250"/>
      <c r="AB226" s="234"/>
      <c r="AC226" s="250"/>
      <c r="AD226" s="234"/>
      <c r="AE226" s="250"/>
      <c r="AF226" s="234"/>
      <c r="AG226" s="250"/>
      <c r="AH226" s="234"/>
      <c r="AI226" s="250"/>
      <c r="AJ226" s="234"/>
      <c r="AK226" s="250"/>
      <c r="AL226" s="234"/>
      <c r="AM226" s="250"/>
      <c r="AN226" s="234"/>
      <c r="AO226" s="250"/>
    </row>
    <row r="227" spans="1:41">
      <c r="A227" s="359" t="s">
        <v>71</v>
      </c>
      <c r="B227" s="365" t="s">
        <v>594</v>
      </c>
      <c r="C227" s="361"/>
      <c r="D227" s="375">
        <v>160579</v>
      </c>
      <c r="E227" s="363">
        <v>12</v>
      </c>
      <c r="F227" s="234">
        <v>3661.6</v>
      </c>
      <c r="G227" s="250">
        <v>4016.72</v>
      </c>
      <c r="H227" s="234">
        <v>6685.6</v>
      </c>
      <c r="I227" s="594">
        <v>7443.72</v>
      </c>
      <c r="J227" s="234"/>
      <c r="K227" s="250"/>
      <c r="L227" s="234"/>
      <c r="M227" s="250"/>
      <c r="N227" s="234"/>
      <c r="O227" s="250"/>
      <c r="P227" s="234"/>
      <c r="Q227" s="250"/>
      <c r="R227" s="234"/>
      <c r="S227" s="250"/>
      <c r="T227" s="234"/>
      <c r="U227" s="250"/>
      <c r="V227" s="234"/>
      <c r="W227" s="250"/>
      <c r="X227" s="234"/>
      <c r="Y227" s="250"/>
      <c r="Z227" s="234"/>
      <c r="AA227" s="250"/>
      <c r="AB227" s="234"/>
      <c r="AC227" s="250"/>
      <c r="AD227" s="234"/>
      <c r="AE227" s="250"/>
      <c r="AF227" s="234"/>
      <c r="AG227" s="250"/>
      <c r="AH227" s="234"/>
      <c r="AI227" s="250"/>
      <c r="AJ227" s="234"/>
      <c r="AK227" s="250"/>
      <c r="AL227" s="234"/>
      <c r="AM227" s="250"/>
      <c r="AN227" s="234"/>
      <c r="AO227" s="250"/>
    </row>
    <row r="228" spans="1:41">
      <c r="A228" s="359" t="s">
        <v>71</v>
      </c>
      <c r="B228" s="360" t="s">
        <v>595</v>
      </c>
      <c r="C228" s="361"/>
      <c r="D228" s="362">
        <v>159373</v>
      </c>
      <c r="E228" s="363">
        <v>15</v>
      </c>
      <c r="F228" s="234"/>
      <c r="G228" s="250"/>
      <c r="H228" s="234"/>
      <c r="I228" s="250"/>
      <c r="J228" s="234"/>
      <c r="K228" s="250"/>
      <c r="L228" s="234"/>
      <c r="M228" s="250"/>
      <c r="N228" s="234"/>
      <c r="O228" s="250"/>
      <c r="P228" s="234"/>
      <c r="Q228" s="250"/>
      <c r="R228" s="234">
        <v>27368</v>
      </c>
      <c r="S228" s="250">
        <v>31473</v>
      </c>
      <c r="T228" s="234">
        <v>56088</v>
      </c>
      <c r="U228" s="250">
        <v>60240</v>
      </c>
      <c r="V228" s="234">
        <v>23431</v>
      </c>
      <c r="W228" s="250">
        <v>26946</v>
      </c>
      <c r="X228" s="234">
        <v>57100</v>
      </c>
      <c r="Y228" s="250">
        <v>62713</v>
      </c>
      <c r="Z228" s="234"/>
      <c r="AA228" s="250"/>
      <c r="AB228" s="234"/>
      <c r="AC228" s="250"/>
      <c r="AD228" s="234"/>
      <c r="AE228" s="250"/>
      <c r="AF228" s="234"/>
      <c r="AG228" s="250"/>
      <c r="AH228" s="234"/>
      <c r="AI228" s="250"/>
      <c r="AJ228" s="234"/>
      <c r="AK228" s="250"/>
      <c r="AL228" s="234"/>
      <c r="AM228" s="250"/>
      <c r="AN228" s="234"/>
      <c r="AO228" s="250"/>
    </row>
    <row r="229" spans="1:41">
      <c r="A229" s="359" t="s">
        <v>71</v>
      </c>
      <c r="B229" s="364" t="s">
        <v>596</v>
      </c>
      <c r="C229" s="361"/>
      <c r="D229" s="362">
        <v>435000</v>
      </c>
      <c r="E229" s="363">
        <v>15</v>
      </c>
      <c r="F229" s="234"/>
      <c r="G229" s="250"/>
      <c r="H229" s="234"/>
      <c r="I229" s="250"/>
      <c r="J229" s="234"/>
      <c r="K229" s="250"/>
      <c r="L229" s="234"/>
      <c r="M229" s="250"/>
      <c r="N229" s="234"/>
      <c r="O229" s="250"/>
      <c r="P229" s="234"/>
      <c r="Q229" s="250"/>
      <c r="R229" s="234">
        <v>23167</v>
      </c>
      <c r="S229" s="250">
        <v>26642</v>
      </c>
      <c r="T229" s="234">
        <v>53913</v>
      </c>
      <c r="U229" s="250">
        <v>62000</v>
      </c>
      <c r="V229" s="234"/>
      <c r="W229" s="250"/>
      <c r="X229" s="234"/>
      <c r="Y229" s="250"/>
      <c r="Z229" s="234"/>
      <c r="AA229" s="250"/>
      <c r="AB229" s="234"/>
      <c r="AC229" s="250"/>
      <c r="AD229" s="234"/>
      <c r="AE229" s="250"/>
      <c r="AF229" s="234"/>
      <c r="AG229" s="250"/>
      <c r="AH229" s="234"/>
      <c r="AI229" s="250"/>
      <c r="AJ229" s="234"/>
      <c r="AK229" s="250"/>
      <c r="AL229" s="234"/>
      <c r="AM229" s="250"/>
      <c r="AN229" s="234"/>
      <c r="AO229" s="250"/>
    </row>
    <row r="230" spans="1:41">
      <c r="A230" s="314" t="s">
        <v>136</v>
      </c>
      <c r="B230" s="320" t="s">
        <v>597</v>
      </c>
      <c r="C230" s="378"/>
      <c r="D230" s="323">
        <v>163286</v>
      </c>
      <c r="E230" s="324">
        <v>1</v>
      </c>
      <c r="F230" s="321">
        <v>9579</v>
      </c>
      <c r="G230" s="250">
        <v>9966</v>
      </c>
      <c r="H230" s="234">
        <v>29720</v>
      </c>
      <c r="I230" s="250">
        <v>31144</v>
      </c>
      <c r="J230" s="321">
        <v>16202</v>
      </c>
      <c r="K230" s="250">
        <v>16953</v>
      </c>
      <c r="L230" s="321">
        <v>32906</v>
      </c>
      <c r="M230" s="250">
        <v>34497</v>
      </c>
      <c r="N230" s="234"/>
      <c r="O230" s="250"/>
      <c r="P230" s="234"/>
      <c r="Q230" s="250"/>
      <c r="R230" s="234"/>
      <c r="S230" s="250"/>
      <c r="T230" s="234"/>
      <c r="U230" s="250"/>
      <c r="V230" s="234"/>
      <c r="W230" s="250"/>
      <c r="X230" s="234"/>
      <c r="Y230" s="250"/>
      <c r="Z230" s="234"/>
      <c r="AA230" s="250"/>
      <c r="AB230" s="234"/>
      <c r="AC230" s="250"/>
      <c r="AD230" s="234"/>
      <c r="AE230" s="250"/>
      <c r="AF230" s="234"/>
      <c r="AG230" s="250"/>
      <c r="AH230" s="234"/>
      <c r="AI230" s="250"/>
      <c r="AJ230" s="234"/>
      <c r="AK230" s="250"/>
      <c r="AL230" s="234"/>
      <c r="AM230" s="250"/>
      <c r="AN230" s="234"/>
      <c r="AO230" s="250"/>
    </row>
    <row r="231" spans="1:41">
      <c r="A231" s="314" t="s">
        <v>136</v>
      </c>
      <c r="B231" s="315" t="s">
        <v>123</v>
      </c>
      <c r="C231" s="379"/>
      <c r="D231" s="323">
        <v>163453</v>
      </c>
      <c r="E231" s="318">
        <v>2</v>
      </c>
      <c r="F231" s="234">
        <v>7378</v>
      </c>
      <c r="G231" s="250">
        <v>7508</v>
      </c>
      <c r="H231" s="234">
        <v>16862</v>
      </c>
      <c r="I231" s="250">
        <v>17182</v>
      </c>
      <c r="J231" s="234">
        <v>10728</v>
      </c>
      <c r="K231" s="250">
        <v>11016</v>
      </c>
      <c r="L231" s="234">
        <v>19248</v>
      </c>
      <c r="M231" s="250">
        <v>19800</v>
      </c>
      <c r="N231" s="234"/>
      <c r="O231" s="250"/>
      <c r="P231" s="234"/>
      <c r="Q231" s="250"/>
      <c r="R231" s="234"/>
      <c r="S231" s="250"/>
      <c r="T231" s="234"/>
      <c r="U231" s="250"/>
      <c r="V231" s="234"/>
      <c r="W231" s="250"/>
      <c r="X231" s="234"/>
      <c r="Y231" s="250"/>
      <c r="Z231" s="234"/>
      <c r="AA231" s="250"/>
      <c r="AB231" s="234"/>
      <c r="AC231" s="250"/>
      <c r="AD231" s="234"/>
      <c r="AE231" s="250"/>
      <c r="AF231" s="234"/>
      <c r="AG231" s="250"/>
      <c r="AH231" s="234"/>
      <c r="AI231" s="250"/>
      <c r="AJ231" s="234"/>
      <c r="AK231" s="250"/>
      <c r="AL231" s="234"/>
      <c r="AM231" s="250"/>
      <c r="AN231" s="234"/>
      <c r="AO231" s="250"/>
    </row>
    <row r="232" spans="1:41">
      <c r="A232" s="314" t="s">
        <v>136</v>
      </c>
      <c r="B232" s="320" t="s">
        <v>598</v>
      </c>
      <c r="C232" s="378"/>
      <c r="D232" s="323">
        <v>163268</v>
      </c>
      <c r="E232" s="324">
        <v>2</v>
      </c>
      <c r="F232" s="234">
        <v>10384</v>
      </c>
      <c r="G232" s="250">
        <v>11006</v>
      </c>
      <c r="H232" s="234">
        <v>22682</v>
      </c>
      <c r="I232" s="250">
        <v>23770</v>
      </c>
      <c r="J232" s="234">
        <v>16608</v>
      </c>
      <c r="K232" s="250">
        <v>17400</v>
      </c>
      <c r="L232" s="234">
        <v>25368</v>
      </c>
      <c r="M232" s="250">
        <v>26592</v>
      </c>
      <c r="N232" s="234"/>
      <c r="O232" s="250"/>
      <c r="P232" s="234"/>
      <c r="Q232" s="250"/>
      <c r="R232" s="234"/>
      <c r="S232" s="250"/>
      <c r="T232" s="234"/>
      <c r="U232" s="250"/>
      <c r="V232" s="234"/>
      <c r="W232" s="250"/>
      <c r="X232" s="234"/>
      <c r="Y232" s="250"/>
      <c r="Z232" s="234"/>
      <c r="AA232" s="250"/>
      <c r="AB232" s="234"/>
      <c r="AC232" s="250"/>
      <c r="AD232" s="234"/>
      <c r="AE232" s="250"/>
      <c r="AF232" s="234"/>
      <c r="AG232" s="250"/>
      <c r="AH232" s="234"/>
      <c r="AI232" s="250"/>
      <c r="AJ232" s="234"/>
      <c r="AK232" s="250"/>
      <c r="AL232" s="234"/>
      <c r="AM232" s="250"/>
      <c r="AN232" s="234"/>
      <c r="AO232" s="250"/>
    </row>
    <row r="233" spans="1:41">
      <c r="A233" s="314" t="s">
        <v>136</v>
      </c>
      <c r="B233" s="320" t="s">
        <v>599</v>
      </c>
      <c r="C233" s="378"/>
      <c r="D233" s="323">
        <v>164076</v>
      </c>
      <c r="E233" s="324">
        <v>3</v>
      </c>
      <c r="F233" s="321">
        <v>8710</v>
      </c>
      <c r="G233" s="250">
        <v>9182</v>
      </c>
      <c r="H233" s="234">
        <v>20268</v>
      </c>
      <c r="I233" s="250">
        <v>20788</v>
      </c>
      <c r="J233" s="234">
        <v>11616</v>
      </c>
      <c r="K233" s="250">
        <v>11952</v>
      </c>
      <c r="L233" s="234">
        <v>20976</v>
      </c>
      <c r="M233" s="250">
        <v>21504</v>
      </c>
      <c r="N233" s="234"/>
      <c r="O233" s="250"/>
      <c r="P233" s="234"/>
      <c r="Q233" s="250"/>
      <c r="R233" s="234"/>
      <c r="S233" s="250"/>
      <c r="T233" s="234"/>
      <c r="U233" s="250"/>
      <c r="V233" s="234"/>
      <c r="W233" s="250"/>
      <c r="X233" s="234"/>
      <c r="Y233" s="250"/>
      <c r="Z233" s="234"/>
      <c r="AA233" s="250"/>
      <c r="AB233" s="234"/>
      <c r="AC233" s="250"/>
      <c r="AD233" s="234"/>
      <c r="AE233" s="250"/>
      <c r="AF233" s="234"/>
      <c r="AG233" s="250"/>
      <c r="AH233" s="234"/>
      <c r="AI233" s="250"/>
      <c r="AJ233" s="234"/>
      <c r="AK233" s="250"/>
      <c r="AL233" s="234"/>
      <c r="AM233" s="250"/>
      <c r="AN233" s="234"/>
      <c r="AO233" s="250"/>
    </row>
    <row r="234" spans="1:41">
      <c r="A234" s="314" t="s">
        <v>136</v>
      </c>
      <c r="B234" s="320" t="s">
        <v>600</v>
      </c>
      <c r="C234" s="378" t="s">
        <v>438</v>
      </c>
      <c r="D234" s="323">
        <v>162007</v>
      </c>
      <c r="E234" s="324">
        <v>4</v>
      </c>
      <c r="F234" s="234">
        <v>7299</v>
      </c>
      <c r="G234" s="250">
        <v>7658</v>
      </c>
      <c r="H234" s="234">
        <v>17875</v>
      </c>
      <c r="I234" s="250">
        <v>18141</v>
      </c>
      <c r="J234" s="234">
        <v>11370</v>
      </c>
      <c r="K234" s="250">
        <v>11935</v>
      </c>
      <c r="L234" s="234">
        <v>18618</v>
      </c>
      <c r="M234" s="250">
        <v>18895</v>
      </c>
      <c r="N234" s="234"/>
      <c r="O234" s="250"/>
      <c r="P234" s="234"/>
      <c r="Q234" s="250"/>
      <c r="R234" s="234"/>
      <c r="S234" s="250"/>
      <c r="T234" s="234"/>
      <c r="U234" s="250"/>
      <c r="V234" s="234"/>
      <c r="W234" s="250"/>
      <c r="X234" s="234"/>
      <c r="Y234" s="250"/>
      <c r="Z234" s="234"/>
      <c r="AA234" s="250"/>
      <c r="AB234" s="234"/>
      <c r="AC234" s="250"/>
      <c r="AD234" s="234"/>
      <c r="AE234" s="250"/>
      <c r="AF234" s="234"/>
      <c r="AG234" s="250"/>
      <c r="AH234" s="234"/>
      <c r="AI234" s="250"/>
      <c r="AJ234" s="234"/>
      <c r="AK234" s="250"/>
      <c r="AL234" s="234"/>
      <c r="AM234" s="250"/>
      <c r="AN234" s="234"/>
      <c r="AO234" s="250"/>
    </row>
    <row r="235" spans="1:41">
      <c r="A235" s="314" t="s">
        <v>136</v>
      </c>
      <c r="B235" s="325" t="s">
        <v>601</v>
      </c>
      <c r="C235" s="378" t="s">
        <v>438</v>
      </c>
      <c r="D235" s="323">
        <v>162584</v>
      </c>
      <c r="E235" s="324">
        <v>4</v>
      </c>
      <c r="F235" s="321">
        <v>8098</v>
      </c>
      <c r="G235" s="250">
        <v>8488</v>
      </c>
      <c r="H235" s="321">
        <v>19616</v>
      </c>
      <c r="I235" s="250">
        <v>20588</v>
      </c>
      <c r="J235" s="321">
        <v>11161</v>
      </c>
      <c r="K235" s="250">
        <v>11737</v>
      </c>
      <c r="L235" s="321">
        <v>13657</v>
      </c>
      <c r="M235" s="250">
        <v>14353</v>
      </c>
      <c r="N235" s="234"/>
      <c r="O235" s="250"/>
      <c r="P235" s="234"/>
      <c r="Q235" s="250"/>
      <c r="R235" s="234"/>
      <c r="S235" s="250"/>
      <c r="T235" s="234"/>
      <c r="U235" s="250"/>
      <c r="V235" s="234"/>
      <c r="W235" s="250"/>
      <c r="X235" s="234"/>
      <c r="Y235" s="250"/>
      <c r="Z235" s="234"/>
      <c r="AA235" s="250"/>
      <c r="AB235" s="234"/>
      <c r="AC235" s="250"/>
      <c r="AD235" s="234"/>
      <c r="AE235" s="250"/>
      <c r="AF235" s="234"/>
      <c r="AG235" s="250"/>
      <c r="AH235" s="234"/>
      <c r="AI235" s="250"/>
      <c r="AJ235" s="234"/>
      <c r="AK235" s="250"/>
      <c r="AL235" s="234"/>
      <c r="AM235" s="250"/>
      <c r="AN235" s="234"/>
      <c r="AO235" s="250"/>
    </row>
    <row r="236" spans="1:41">
      <c r="A236" s="314" t="s">
        <v>136</v>
      </c>
      <c r="B236" s="320" t="s">
        <v>602</v>
      </c>
      <c r="C236" s="378" t="s">
        <v>438</v>
      </c>
      <c r="D236" s="323">
        <v>163851</v>
      </c>
      <c r="E236" s="324">
        <v>4</v>
      </c>
      <c r="F236" s="321">
        <v>8684</v>
      </c>
      <c r="G236" s="250">
        <v>9086</v>
      </c>
      <c r="H236" s="321">
        <v>17030</v>
      </c>
      <c r="I236" s="250">
        <v>17432</v>
      </c>
      <c r="J236" s="234">
        <v>10464</v>
      </c>
      <c r="K236" s="250">
        <v>10752</v>
      </c>
      <c r="L236" s="234">
        <v>17400</v>
      </c>
      <c r="M236" s="250">
        <v>17688</v>
      </c>
      <c r="N236" s="234"/>
      <c r="O236" s="250"/>
      <c r="P236" s="234"/>
      <c r="Q236" s="250"/>
      <c r="R236" s="234"/>
      <c r="S236" s="250"/>
      <c r="T236" s="234"/>
      <c r="U236" s="250"/>
      <c r="V236" s="234"/>
      <c r="W236" s="250"/>
      <c r="X236" s="234"/>
      <c r="Y236" s="250"/>
      <c r="Z236" s="234"/>
      <c r="AA236" s="250"/>
      <c r="AB236" s="234"/>
      <c r="AC236" s="250"/>
      <c r="AD236" s="234"/>
      <c r="AE236" s="250"/>
      <c r="AF236" s="234"/>
      <c r="AG236" s="250"/>
      <c r="AH236" s="234"/>
      <c r="AI236" s="250"/>
      <c r="AJ236" s="234"/>
      <c r="AK236" s="250"/>
      <c r="AL236" s="234"/>
      <c r="AM236" s="250"/>
      <c r="AN236" s="234"/>
      <c r="AO236" s="250"/>
    </row>
    <row r="237" spans="1:41">
      <c r="A237" s="314" t="s">
        <v>136</v>
      </c>
      <c r="B237" s="320" t="s">
        <v>603</v>
      </c>
      <c r="C237" s="378" t="s">
        <v>562</v>
      </c>
      <c r="D237" s="323">
        <v>161873</v>
      </c>
      <c r="E237" s="324">
        <v>4</v>
      </c>
      <c r="F237" s="234">
        <v>8018</v>
      </c>
      <c r="G237" s="250">
        <v>8326</v>
      </c>
      <c r="H237" s="234">
        <v>18892</v>
      </c>
      <c r="I237" s="250">
        <v>19744</v>
      </c>
      <c r="J237" s="321">
        <v>19200</v>
      </c>
      <c r="K237" s="250">
        <v>20016</v>
      </c>
      <c r="L237" s="321">
        <v>26496</v>
      </c>
      <c r="M237" s="250">
        <v>27672</v>
      </c>
      <c r="N237" s="234">
        <v>27884</v>
      </c>
      <c r="O237" s="250">
        <v>29184</v>
      </c>
      <c r="P237" s="234">
        <v>41044</v>
      </c>
      <c r="Q237" s="250">
        <v>42610</v>
      </c>
      <c r="R237" s="234"/>
      <c r="S237" s="250"/>
      <c r="T237" s="234"/>
      <c r="U237" s="250"/>
      <c r="V237" s="234"/>
      <c r="W237" s="250"/>
      <c r="X237" s="234"/>
      <c r="Y237" s="250"/>
      <c r="Z237" s="234"/>
      <c r="AA237" s="250"/>
      <c r="AB237" s="234"/>
      <c r="AC237" s="250"/>
      <c r="AD237" s="234"/>
      <c r="AE237" s="250"/>
      <c r="AF237" s="234"/>
      <c r="AG237" s="250"/>
      <c r="AH237" s="234"/>
      <c r="AI237" s="250"/>
      <c r="AJ237" s="234"/>
      <c r="AK237" s="250"/>
      <c r="AL237" s="234"/>
      <c r="AM237" s="250"/>
      <c r="AN237" s="234"/>
      <c r="AO237" s="250"/>
    </row>
    <row r="238" spans="1:41">
      <c r="A238" s="314" t="s">
        <v>136</v>
      </c>
      <c r="B238" s="320" t="s">
        <v>604</v>
      </c>
      <c r="C238" s="378"/>
      <c r="D238" s="323">
        <v>163338</v>
      </c>
      <c r="E238" s="324">
        <v>4</v>
      </c>
      <c r="F238" s="234">
        <v>7287</v>
      </c>
      <c r="G238" s="250">
        <v>7625</v>
      </c>
      <c r="H238" s="234">
        <v>16311</v>
      </c>
      <c r="I238" s="250">
        <v>16687</v>
      </c>
      <c r="J238" s="234">
        <v>7310</v>
      </c>
      <c r="K238" s="250">
        <v>7454</v>
      </c>
      <c r="L238" s="234">
        <v>12974</v>
      </c>
      <c r="M238" s="250">
        <v>13238</v>
      </c>
      <c r="N238" s="234"/>
      <c r="O238" s="250"/>
      <c r="P238" s="234"/>
      <c r="Q238" s="250"/>
      <c r="R238" s="234"/>
      <c r="S238" s="250"/>
      <c r="T238" s="234"/>
      <c r="U238" s="250"/>
      <c r="V238" s="234"/>
      <c r="W238" s="250"/>
      <c r="X238" s="234"/>
      <c r="Y238" s="250"/>
      <c r="Z238" s="234">
        <v>28329</v>
      </c>
      <c r="AA238" s="250">
        <v>28960</v>
      </c>
      <c r="AB238" s="234">
        <v>53381</v>
      </c>
      <c r="AC238" s="250">
        <v>54513</v>
      </c>
      <c r="AD238" s="234"/>
      <c r="AE238" s="250"/>
      <c r="AF238" s="234"/>
      <c r="AG238" s="250"/>
      <c r="AH238" s="234"/>
      <c r="AI238" s="250"/>
      <c r="AJ238" s="234"/>
      <c r="AK238" s="250"/>
      <c r="AL238" s="234"/>
      <c r="AM238" s="250"/>
      <c r="AN238" s="234"/>
      <c r="AO238" s="250"/>
    </row>
    <row r="239" spans="1:41">
      <c r="A239" s="314" t="s">
        <v>136</v>
      </c>
      <c r="B239" s="315" t="s">
        <v>605</v>
      </c>
      <c r="C239" s="378"/>
      <c r="D239" s="323">
        <v>162283</v>
      </c>
      <c r="E239" s="324">
        <v>5</v>
      </c>
      <c r="F239" s="234">
        <v>6132</v>
      </c>
      <c r="G239" s="250">
        <v>6362</v>
      </c>
      <c r="H239" s="234">
        <v>11393</v>
      </c>
      <c r="I239" s="250">
        <v>11886</v>
      </c>
      <c r="J239" s="321">
        <v>9002</v>
      </c>
      <c r="K239" s="250">
        <v>9390</v>
      </c>
      <c r="L239" s="321">
        <v>14774</v>
      </c>
      <c r="M239" s="250">
        <v>15534</v>
      </c>
      <c r="N239" s="234"/>
      <c r="O239" s="250"/>
      <c r="P239" s="234"/>
      <c r="Q239" s="250"/>
      <c r="R239" s="234"/>
      <c r="S239" s="250"/>
      <c r="T239" s="234"/>
      <c r="U239" s="250"/>
      <c r="V239" s="234"/>
      <c r="W239" s="250"/>
      <c r="X239" s="234"/>
      <c r="Y239" s="250"/>
      <c r="Z239" s="234"/>
      <c r="AA239" s="250"/>
      <c r="AB239" s="234"/>
      <c r="AC239" s="250"/>
      <c r="AD239" s="234"/>
      <c r="AE239" s="250"/>
      <c r="AF239" s="234"/>
      <c r="AG239" s="250"/>
      <c r="AH239" s="234"/>
      <c r="AI239" s="250"/>
      <c r="AJ239" s="234"/>
      <c r="AK239" s="250"/>
      <c r="AL239" s="234"/>
      <c r="AM239" s="250"/>
      <c r="AN239" s="234"/>
      <c r="AO239" s="250"/>
    </row>
    <row r="240" spans="1:41">
      <c r="A240" s="314" t="s">
        <v>136</v>
      </c>
      <c r="B240" s="320" t="s">
        <v>606</v>
      </c>
      <c r="C240" s="378"/>
      <c r="D240" s="323">
        <v>163912</v>
      </c>
      <c r="E240" s="324">
        <v>6</v>
      </c>
      <c r="F240" s="234">
        <v>13824</v>
      </c>
      <c r="G240" s="250">
        <v>13895</v>
      </c>
      <c r="H240" s="234">
        <v>28674</v>
      </c>
      <c r="I240" s="250">
        <v>28745</v>
      </c>
      <c r="J240" s="234"/>
      <c r="K240" s="250"/>
      <c r="L240" s="234"/>
      <c r="M240" s="250"/>
      <c r="N240" s="234"/>
      <c r="O240" s="250"/>
      <c r="P240" s="234"/>
      <c r="Q240" s="250"/>
      <c r="R240" s="234"/>
      <c r="S240" s="250"/>
      <c r="T240" s="234"/>
      <c r="U240" s="250"/>
      <c r="V240" s="234"/>
      <c r="W240" s="250"/>
      <c r="X240" s="234"/>
      <c r="Y240" s="250"/>
      <c r="Z240" s="234"/>
      <c r="AA240" s="250"/>
      <c r="AB240" s="234"/>
      <c r="AC240" s="250"/>
      <c r="AD240" s="234"/>
      <c r="AE240" s="250"/>
      <c r="AF240" s="234"/>
      <c r="AG240" s="250"/>
      <c r="AH240" s="234"/>
      <c r="AI240" s="250"/>
      <c r="AJ240" s="234"/>
      <c r="AK240" s="250"/>
      <c r="AL240" s="234"/>
      <c r="AM240" s="250"/>
      <c r="AN240" s="234"/>
      <c r="AO240" s="250"/>
    </row>
    <row r="241" spans="1:41">
      <c r="A241" s="314" t="s">
        <v>136</v>
      </c>
      <c r="B241" s="320" t="s">
        <v>607</v>
      </c>
      <c r="C241" s="378"/>
      <c r="D241" s="323">
        <v>161767</v>
      </c>
      <c r="E241" s="318">
        <v>8</v>
      </c>
      <c r="F241" s="234">
        <v>3830</v>
      </c>
      <c r="G241" s="250">
        <v>3920</v>
      </c>
      <c r="H241" s="234">
        <v>11180</v>
      </c>
      <c r="I241" s="250">
        <v>11480</v>
      </c>
      <c r="J241" s="234"/>
      <c r="K241" s="250"/>
      <c r="L241" s="234"/>
      <c r="M241" s="250"/>
      <c r="N241" s="234"/>
      <c r="O241" s="250"/>
      <c r="P241" s="234"/>
      <c r="Q241" s="250"/>
      <c r="R241" s="234"/>
      <c r="S241" s="250"/>
      <c r="T241" s="234"/>
      <c r="U241" s="250"/>
      <c r="V241" s="234"/>
      <c r="W241" s="250"/>
      <c r="X241" s="234"/>
      <c r="Y241" s="250"/>
      <c r="Z241" s="234"/>
      <c r="AA241" s="250"/>
      <c r="AB241" s="234"/>
      <c r="AC241" s="250"/>
      <c r="AD241" s="234"/>
      <c r="AE241" s="250"/>
      <c r="AF241" s="234"/>
      <c r="AG241" s="250"/>
      <c r="AH241" s="234"/>
      <c r="AI241" s="250"/>
      <c r="AJ241" s="234"/>
      <c r="AK241" s="250"/>
      <c r="AL241" s="234"/>
      <c r="AM241" s="250"/>
      <c r="AN241" s="234"/>
      <c r="AO241" s="250"/>
    </row>
    <row r="242" spans="1:41">
      <c r="A242" s="314" t="s">
        <v>136</v>
      </c>
      <c r="B242" s="315" t="s">
        <v>608</v>
      </c>
      <c r="C242" s="378"/>
      <c r="D242" s="323">
        <v>162122</v>
      </c>
      <c r="E242" s="318">
        <v>8</v>
      </c>
      <c r="F242" s="234">
        <v>4244</v>
      </c>
      <c r="G242" s="250">
        <v>4428</v>
      </c>
      <c r="H242" s="234">
        <v>9446</v>
      </c>
      <c r="I242" s="250">
        <v>9889</v>
      </c>
      <c r="J242" s="234"/>
      <c r="K242" s="250"/>
      <c r="L242" s="234"/>
      <c r="M242" s="250"/>
      <c r="N242" s="234"/>
      <c r="O242" s="250"/>
      <c r="P242" s="234"/>
      <c r="Q242" s="250"/>
      <c r="R242" s="234"/>
      <c r="S242" s="250"/>
      <c r="T242" s="234"/>
      <c r="U242" s="250"/>
      <c r="V242" s="234"/>
      <c r="W242" s="250"/>
      <c r="X242" s="234"/>
      <c r="Y242" s="250"/>
      <c r="Z242" s="234"/>
      <c r="AA242" s="250"/>
      <c r="AB242" s="234"/>
      <c r="AC242" s="250"/>
      <c r="AD242" s="234"/>
      <c r="AE242" s="250"/>
      <c r="AF242" s="234"/>
      <c r="AG242" s="250"/>
      <c r="AH242" s="234"/>
      <c r="AI242" s="250"/>
      <c r="AJ242" s="234"/>
      <c r="AK242" s="250"/>
      <c r="AL242" s="234"/>
      <c r="AM242" s="250"/>
      <c r="AN242" s="234"/>
      <c r="AO242" s="250"/>
    </row>
    <row r="243" spans="1:41">
      <c r="A243" s="314" t="s">
        <v>136</v>
      </c>
      <c r="B243" s="320" t="s">
        <v>609</v>
      </c>
      <c r="C243" s="378"/>
      <c r="D243" s="323">
        <v>434672</v>
      </c>
      <c r="E243" s="318">
        <v>8</v>
      </c>
      <c r="F243" s="234">
        <v>4252</v>
      </c>
      <c r="G243" s="250">
        <v>4252</v>
      </c>
      <c r="H243" s="234">
        <v>11182</v>
      </c>
      <c r="I243" s="250">
        <v>11182</v>
      </c>
      <c r="J243" s="234"/>
      <c r="K243" s="250"/>
      <c r="L243" s="234"/>
      <c r="M243" s="250"/>
      <c r="N243" s="234"/>
      <c r="O243" s="250"/>
      <c r="P243" s="234"/>
      <c r="Q243" s="250"/>
      <c r="R243" s="234"/>
      <c r="S243" s="250"/>
      <c r="T243" s="234"/>
      <c r="U243" s="250"/>
      <c r="V243" s="234"/>
      <c r="W243" s="250"/>
      <c r="X243" s="234"/>
      <c r="Y243" s="250"/>
      <c r="Z243" s="234"/>
      <c r="AA243" s="250"/>
      <c r="AB243" s="234"/>
      <c r="AC243" s="250"/>
      <c r="AD243" s="234"/>
      <c r="AE243" s="250"/>
      <c r="AF243" s="234"/>
      <c r="AG243" s="250"/>
      <c r="AH243" s="234"/>
      <c r="AI243" s="250"/>
      <c r="AJ243" s="234"/>
      <c r="AK243" s="250"/>
      <c r="AL243" s="234"/>
      <c r="AM243" s="250"/>
      <c r="AN243" s="234"/>
      <c r="AO243" s="250"/>
    </row>
    <row r="244" spans="1:41">
      <c r="A244" s="314" t="s">
        <v>136</v>
      </c>
      <c r="B244" s="315" t="s">
        <v>610</v>
      </c>
      <c r="C244" s="378"/>
      <c r="D244" s="323">
        <v>162779</v>
      </c>
      <c r="E244" s="318">
        <v>8</v>
      </c>
      <c r="F244" s="234">
        <v>4448</v>
      </c>
      <c r="G244" s="250">
        <v>4623</v>
      </c>
      <c r="H244" s="234">
        <v>8288</v>
      </c>
      <c r="I244" s="250">
        <v>8463</v>
      </c>
      <c r="J244" s="234"/>
      <c r="K244" s="250"/>
      <c r="L244" s="234"/>
      <c r="M244" s="250"/>
      <c r="N244" s="234"/>
      <c r="O244" s="250"/>
      <c r="P244" s="234"/>
      <c r="Q244" s="250"/>
      <c r="R244" s="234"/>
      <c r="S244" s="250"/>
      <c r="T244" s="234"/>
      <c r="U244" s="250"/>
      <c r="V244" s="234"/>
      <c r="W244" s="250"/>
      <c r="X244" s="234"/>
      <c r="Y244" s="250"/>
      <c r="Z244" s="234"/>
      <c r="AA244" s="250"/>
      <c r="AB244" s="234"/>
      <c r="AC244" s="250"/>
      <c r="AD244" s="234"/>
      <c r="AE244" s="250"/>
      <c r="AF244" s="234"/>
      <c r="AG244" s="250"/>
      <c r="AH244" s="234"/>
      <c r="AI244" s="250"/>
      <c r="AJ244" s="234"/>
      <c r="AK244" s="250"/>
      <c r="AL244" s="234"/>
      <c r="AM244" s="250"/>
      <c r="AN244" s="234"/>
      <c r="AO244" s="250"/>
    </row>
    <row r="245" spans="1:41">
      <c r="A245" s="314" t="s">
        <v>136</v>
      </c>
      <c r="B245" s="320" t="s">
        <v>611</v>
      </c>
      <c r="C245" s="378"/>
      <c r="D245" s="323">
        <v>163426</v>
      </c>
      <c r="E245" s="318">
        <v>8</v>
      </c>
      <c r="F245" s="234">
        <v>4590</v>
      </c>
      <c r="G245" s="250">
        <v>4728</v>
      </c>
      <c r="H245" s="234">
        <v>12090</v>
      </c>
      <c r="I245" s="250">
        <v>14892</v>
      </c>
      <c r="J245" s="234"/>
      <c r="K245" s="250"/>
      <c r="L245" s="234"/>
      <c r="M245" s="250"/>
      <c r="N245" s="234"/>
      <c r="O245" s="250"/>
      <c r="P245" s="234"/>
      <c r="Q245" s="250"/>
      <c r="R245" s="234"/>
      <c r="S245" s="250"/>
      <c r="T245" s="234"/>
      <c r="U245" s="250"/>
      <c r="V245" s="234"/>
      <c r="W245" s="250"/>
      <c r="X245" s="234"/>
      <c r="Y245" s="250"/>
      <c r="Z245" s="234"/>
      <c r="AA245" s="250"/>
      <c r="AB245" s="234"/>
      <c r="AC245" s="250"/>
      <c r="AD245" s="234"/>
      <c r="AE245" s="250"/>
      <c r="AF245" s="234"/>
      <c r="AG245" s="250"/>
      <c r="AH245" s="234"/>
      <c r="AI245" s="250"/>
      <c r="AJ245" s="234"/>
      <c r="AK245" s="250"/>
      <c r="AL245" s="234"/>
      <c r="AM245" s="250"/>
      <c r="AN245" s="234"/>
      <c r="AO245" s="250"/>
    </row>
    <row r="246" spans="1:41">
      <c r="A246" s="380" t="s">
        <v>136</v>
      </c>
      <c r="B246" s="320" t="s">
        <v>612</v>
      </c>
      <c r="C246" s="378"/>
      <c r="D246" s="323">
        <v>163657</v>
      </c>
      <c r="E246" s="318">
        <v>8</v>
      </c>
      <c r="F246" s="234">
        <v>4400</v>
      </c>
      <c r="G246" s="250">
        <v>4550</v>
      </c>
      <c r="H246" s="234">
        <v>9800</v>
      </c>
      <c r="I246" s="250">
        <v>10100</v>
      </c>
      <c r="J246" s="234"/>
      <c r="K246" s="250"/>
      <c r="L246" s="234"/>
      <c r="M246" s="250"/>
      <c r="N246" s="234"/>
      <c r="O246" s="250"/>
      <c r="P246" s="234"/>
      <c r="Q246" s="250"/>
      <c r="R246" s="234"/>
      <c r="S246" s="250"/>
      <c r="T246" s="234"/>
      <c r="U246" s="250"/>
      <c r="V246" s="234"/>
      <c r="W246" s="250"/>
      <c r="X246" s="234"/>
      <c r="Y246" s="250"/>
      <c r="Z246" s="234"/>
      <c r="AA246" s="250"/>
      <c r="AB246" s="234"/>
      <c r="AC246" s="250"/>
      <c r="AD246" s="234"/>
      <c r="AE246" s="250"/>
      <c r="AF246" s="234"/>
      <c r="AG246" s="250"/>
      <c r="AH246" s="234"/>
      <c r="AI246" s="250"/>
      <c r="AJ246" s="234"/>
      <c r="AK246" s="250"/>
      <c r="AL246" s="234"/>
      <c r="AM246" s="250"/>
      <c r="AN246" s="234"/>
      <c r="AO246" s="250"/>
    </row>
    <row r="247" spans="1:41">
      <c r="A247" s="381" t="s">
        <v>136</v>
      </c>
      <c r="B247" s="325" t="s">
        <v>613</v>
      </c>
      <c r="C247" s="378"/>
      <c r="D247" s="382">
        <v>161688</v>
      </c>
      <c r="E247" s="383">
        <v>9</v>
      </c>
      <c r="F247" s="234">
        <v>3540</v>
      </c>
      <c r="G247" s="250">
        <v>3835</v>
      </c>
      <c r="H247" s="234">
        <v>7650</v>
      </c>
      <c r="I247" s="250">
        <v>8125</v>
      </c>
      <c r="J247" s="234"/>
      <c r="K247" s="250"/>
      <c r="L247" s="234"/>
      <c r="M247" s="250"/>
      <c r="N247" s="234"/>
      <c r="O247" s="250"/>
      <c r="P247" s="234"/>
      <c r="Q247" s="250"/>
      <c r="R247" s="234"/>
      <c r="S247" s="250"/>
      <c r="T247" s="234"/>
      <c r="U247" s="250"/>
      <c r="V247" s="234"/>
      <c r="W247" s="250"/>
      <c r="X247" s="234"/>
      <c r="Y247" s="250"/>
      <c r="Z247" s="234"/>
      <c r="AA247" s="250"/>
      <c r="AB247" s="234"/>
      <c r="AC247" s="250"/>
      <c r="AD247" s="234"/>
      <c r="AE247" s="250"/>
      <c r="AF247" s="234"/>
      <c r="AG247" s="250"/>
      <c r="AH247" s="234"/>
      <c r="AI247" s="250"/>
      <c r="AJ247" s="234"/>
      <c r="AK247" s="250"/>
      <c r="AL247" s="234"/>
      <c r="AM247" s="250"/>
      <c r="AN247" s="234"/>
      <c r="AO247" s="250"/>
    </row>
    <row r="248" spans="1:41">
      <c r="A248" s="381" t="s">
        <v>136</v>
      </c>
      <c r="B248" s="320" t="s">
        <v>614</v>
      </c>
      <c r="C248" s="378" t="s">
        <v>564</v>
      </c>
      <c r="D248" s="323">
        <v>161864</v>
      </c>
      <c r="E248" s="318">
        <v>9</v>
      </c>
      <c r="F248" s="234">
        <v>3030</v>
      </c>
      <c r="G248" s="250">
        <v>2980</v>
      </c>
      <c r="H248" s="234">
        <v>7140</v>
      </c>
      <c r="I248" s="250">
        <v>6898</v>
      </c>
      <c r="J248" s="234"/>
      <c r="K248" s="250"/>
      <c r="L248" s="234"/>
      <c r="M248" s="250"/>
      <c r="N248" s="234"/>
      <c r="O248" s="250"/>
      <c r="P248" s="234"/>
      <c r="Q248" s="250"/>
      <c r="R248" s="234"/>
      <c r="S248" s="250"/>
      <c r="T248" s="234"/>
      <c r="U248" s="250"/>
      <c r="V248" s="234"/>
      <c r="W248" s="250"/>
      <c r="X248" s="234"/>
      <c r="Y248" s="250"/>
      <c r="Z248" s="234"/>
      <c r="AA248" s="250"/>
      <c r="AB248" s="234"/>
      <c r="AC248" s="250"/>
      <c r="AD248" s="234"/>
      <c r="AE248" s="250"/>
      <c r="AF248" s="234"/>
      <c r="AG248" s="250"/>
      <c r="AH248" s="234"/>
      <c r="AI248" s="250"/>
      <c r="AJ248" s="234"/>
      <c r="AK248" s="250"/>
      <c r="AL248" s="234"/>
      <c r="AM248" s="250"/>
      <c r="AN248" s="234"/>
      <c r="AO248" s="250"/>
    </row>
    <row r="249" spans="1:41">
      <c r="A249" s="381" t="s">
        <v>136</v>
      </c>
      <c r="B249" s="384" t="s">
        <v>615</v>
      </c>
      <c r="C249" s="378"/>
      <c r="D249" s="317">
        <v>405872</v>
      </c>
      <c r="E249" s="318">
        <v>9</v>
      </c>
      <c r="F249" s="234">
        <v>4308</v>
      </c>
      <c r="G249" s="250">
        <v>4524</v>
      </c>
      <c r="H249" s="234">
        <v>8736</v>
      </c>
      <c r="I249" s="250">
        <v>9168</v>
      </c>
      <c r="J249" s="234"/>
      <c r="K249" s="250"/>
      <c r="L249" s="234"/>
      <c r="M249" s="250"/>
      <c r="N249" s="234"/>
      <c r="O249" s="250"/>
      <c r="P249" s="234"/>
      <c r="Q249" s="250"/>
      <c r="R249" s="234"/>
      <c r="S249" s="250"/>
      <c r="T249" s="234"/>
      <c r="U249" s="250"/>
      <c r="V249" s="234"/>
      <c r="W249" s="250"/>
      <c r="X249" s="234"/>
      <c r="Y249" s="250"/>
      <c r="Z249" s="234"/>
      <c r="AA249" s="250"/>
      <c r="AB249" s="234"/>
      <c r="AC249" s="250"/>
      <c r="AD249" s="234"/>
      <c r="AE249" s="250"/>
      <c r="AF249" s="234"/>
      <c r="AG249" s="250"/>
      <c r="AH249" s="234"/>
      <c r="AI249" s="250"/>
      <c r="AJ249" s="234"/>
      <c r="AK249" s="250"/>
      <c r="AL249" s="234"/>
      <c r="AM249" s="250"/>
      <c r="AN249" s="234"/>
      <c r="AO249" s="250"/>
    </row>
    <row r="250" spans="1:41">
      <c r="A250" s="381" t="s">
        <v>136</v>
      </c>
      <c r="B250" s="325" t="s">
        <v>616</v>
      </c>
      <c r="C250" s="378"/>
      <c r="D250" s="323">
        <v>162557</v>
      </c>
      <c r="E250" s="318">
        <v>9</v>
      </c>
      <c r="F250" s="234">
        <v>3945</v>
      </c>
      <c r="G250" s="250">
        <v>4165</v>
      </c>
      <c r="H250" s="234">
        <v>10485</v>
      </c>
      <c r="I250" s="250">
        <v>10945</v>
      </c>
      <c r="J250" s="234"/>
      <c r="K250" s="250"/>
      <c r="L250" s="234"/>
      <c r="M250" s="250"/>
      <c r="N250" s="234"/>
      <c r="O250" s="250"/>
      <c r="P250" s="234"/>
      <c r="Q250" s="250"/>
      <c r="R250" s="234"/>
      <c r="S250" s="250"/>
      <c r="T250" s="234"/>
      <c r="U250" s="250"/>
      <c r="V250" s="234"/>
      <c r="W250" s="250"/>
      <c r="X250" s="234"/>
      <c r="Y250" s="250"/>
      <c r="Z250" s="234"/>
      <c r="AA250" s="250"/>
      <c r="AB250" s="234"/>
      <c r="AC250" s="250"/>
      <c r="AD250" s="234"/>
      <c r="AE250" s="250"/>
      <c r="AF250" s="234"/>
      <c r="AG250" s="250"/>
      <c r="AH250" s="234"/>
      <c r="AI250" s="250"/>
      <c r="AJ250" s="234"/>
      <c r="AK250" s="250"/>
      <c r="AL250" s="234"/>
      <c r="AM250" s="250"/>
      <c r="AN250" s="234"/>
      <c r="AO250" s="250"/>
    </row>
    <row r="251" spans="1:41">
      <c r="A251" s="381" t="s">
        <v>136</v>
      </c>
      <c r="B251" s="325" t="s">
        <v>617</v>
      </c>
      <c r="C251" s="378"/>
      <c r="D251" s="382">
        <v>162690</v>
      </c>
      <c r="E251" s="318">
        <v>9</v>
      </c>
      <c r="F251" s="234">
        <v>3684</v>
      </c>
      <c r="G251" s="250">
        <v>3930</v>
      </c>
      <c r="H251" s="234">
        <v>7164</v>
      </c>
      <c r="I251" s="250">
        <v>7650</v>
      </c>
      <c r="J251" s="234"/>
      <c r="K251" s="250"/>
      <c r="L251" s="234"/>
      <c r="M251" s="250"/>
      <c r="N251" s="234"/>
      <c r="O251" s="250"/>
      <c r="P251" s="234"/>
      <c r="Q251" s="250"/>
      <c r="R251" s="234"/>
      <c r="S251" s="250"/>
      <c r="T251" s="234"/>
      <c r="U251" s="250"/>
      <c r="V251" s="234"/>
      <c r="W251" s="250"/>
      <c r="X251" s="234"/>
      <c r="Y251" s="250"/>
      <c r="Z251" s="234"/>
      <c r="AA251" s="250"/>
      <c r="AB251" s="234"/>
      <c r="AC251" s="250"/>
      <c r="AD251" s="234"/>
      <c r="AE251" s="250"/>
      <c r="AF251" s="234"/>
      <c r="AG251" s="250"/>
      <c r="AH251" s="234"/>
      <c r="AI251" s="250"/>
      <c r="AJ251" s="234"/>
      <c r="AK251" s="250"/>
      <c r="AL251" s="234"/>
      <c r="AM251" s="250"/>
      <c r="AN251" s="234"/>
      <c r="AO251" s="250"/>
    </row>
    <row r="252" spans="1:41">
      <c r="A252" s="381" t="s">
        <v>136</v>
      </c>
      <c r="B252" s="320" t="s">
        <v>618</v>
      </c>
      <c r="C252" s="378"/>
      <c r="D252" s="323">
        <v>162706</v>
      </c>
      <c r="E252" s="318">
        <v>9</v>
      </c>
      <c r="F252" s="234">
        <v>3744</v>
      </c>
      <c r="G252" s="250">
        <v>4176</v>
      </c>
      <c r="H252" s="234">
        <v>8964</v>
      </c>
      <c r="I252" s="250">
        <v>9396</v>
      </c>
      <c r="J252" s="234"/>
      <c r="K252" s="250"/>
      <c r="L252" s="234"/>
      <c r="M252" s="250"/>
      <c r="N252" s="234"/>
      <c r="O252" s="250"/>
      <c r="P252" s="234"/>
      <c r="Q252" s="250"/>
      <c r="R252" s="234"/>
      <c r="S252" s="250"/>
      <c r="T252" s="234"/>
      <c r="U252" s="250"/>
      <c r="V252" s="234"/>
      <c r="W252" s="250"/>
      <c r="X252" s="234"/>
      <c r="Y252" s="250"/>
      <c r="Z252" s="234"/>
      <c r="AA252" s="250"/>
      <c r="AB252" s="234"/>
      <c r="AC252" s="250"/>
      <c r="AD252" s="234"/>
      <c r="AE252" s="250"/>
      <c r="AF252" s="234"/>
      <c r="AG252" s="250"/>
      <c r="AH252" s="234"/>
      <c r="AI252" s="250"/>
      <c r="AJ252" s="234"/>
      <c r="AK252" s="250"/>
      <c r="AL252" s="234"/>
      <c r="AM252" s="250"/>
      <c r="AN252" s="234"/>
      <c r="AO252" s="250"/>
    </row>
    <row r="253" spans="1:41">
      <c r="A253" s="314" t="s">
        <v>136</v>
      </c>
      <c r="B253" s="384" t="s">
        <v>619</v>
      </c>
      <c r="C253" s="385" t="s">
        <v>444</v>
      </c>
      <c r="D253" s="317">
        <v>164313</v>
      </c>
      <c r="E253" s="318">
        <v>9</v>
      </c>
      <c r="F253" s="234">
        <v>3360</v>
      </c>
      <c r="G253" s="250">
        <v>3600</v>
      </c>
      <c r="H253" s="234">
        <v>8640</v>
      </c>
      <c r="I253" s="250">
        <v>9030</v>
      </c>
      <c r="J253" s="234"/>
      <c r="K253" s="250"/>
      <c r="L253" s="234"/>
      <c r="M253" s="250"/>
      <c r="N253" s="234"/>
      <c r="O253" s="250"/>
      <c r="P253" s="234"/>
      <c r="Q253" s="250"/>
      <c r="R253" s="234"/>
      <c r="S253" s="250"/>
      <c r="T253" s="234"/>
      <c r="U253" s="250"/>
      <c r="V253" s="234"/>
      <c r="W253" s="250"/>
      <c r="X253" s="234"/>
      <c r="Y253" s="250"/>
      <c r="Z253" s="234"/>
      <c r="AA253" s="250"/>
      <c r="AB253" s="234"/>
      <c r="AC253" s="250"/>
      <c r="AD253" s="234"/>
      <c r="AE253" s="250"/>
      <c r="AF253" s="234"/>
      <c r="AG253" s="250"/>
      <c r="AH253" s="234"/>
      <c r="AI253" s="250"/>
      <c r="AJ253" s="234"/>
      <c r="AK253" s="250"/>
      <c r="AL253" s="234"/>
      <c r="AM253" s="250"/>
      <c r="AN253" s="234"/>
      <c r="AO253" s="250"/>
    </row>
    <row r="254" spans="1:41">
      <c r="A254" s="314" t="s">
        <v>136</v>
      </c>
      <c r="B254" s="320" t="s">
        <v>620</v>
      </c>
      <c r="C254" s="378"/>
      <c r="D254" s="323">
        <v>162104</v>
      </c>
      <c r="E254" s="318">
        <v>10</v>
      </c>
      <c r="F254" s="234">
        <v>3240</v>
      </c>
      <c r="G254" s="250">
        <v>3390</v>
      </c>
      <c r="H254" s="234">
        <v>7290</v>
      </c>
      <c r="I254" s="250">
        <v>7440</v>
      </c>
      <c r="J254" s="234"/>
      <c r="K254" s="250"/>
      <c r="L254" s="234"/>
      <c r="M254" s="250"/>
      <c r="N254" s="234"/>
      <c r="O254" s="250"/>
      <c r="P254" s="234"/>
      <c r="Q254" s="250"/>
      <c r="R254" s="234"/>
      <c r="S254" s="250"/>
      <c r="T254" s="234"/>
      <c r="U254" s="250"/>
      <c r="V254" s="234"/>
      <c r="W254" s="250"/>
      <c r="X254" s="234"/>
      <c r="Y254" s="250"/>
      <c r="Z254" s="234"/>
      <c r="AA254" s="250"/>
      <c r="AB254" s="234"/>
      <c r="AC254" s="250"/>
      <c r="AD254" s="234"/>
      <c r="AE254" s="250"/>
      <c r="AF254" s="234"/>
      <c r="AG254" s="250"/>
      <c r="AH254" s="234"/>
      <c r="AI254" s="250"/>
      <c r="AJ254" s="234"/>
      <c r="AK254" s="250"/>
      <c r="AL254" s="234"/>
      <c r="AM254" s="250"/>
      <c r="AN254" s="234"/>
      <c r="AO254" s="250"/>
    </row>
    <row r="255" spans="1:41">
      <c r="A255" s="314" t="s">
        <v>136</v>
      </c>
      <c r="B255" s="320" t="s">
        <v>621</v>
      </c>
      <c r="C255" s="378"/>
      <c r="D255" s="323">
        <v>162168</v>
      </c>
      <c r="E255" s="318">
        <v>10</v>
      </c>
      <c r="F255" s="234">
        <v>4310</v>
      </c>
      <c r="G255" s="250">
        <v>4520</v>
      </c>
      <c r="H255" s="234">
        <v>8690</v>
      </c>
      <c r="I255" s="250">
        <v>8900</v>
      </c>
      <c r="J255" s="234"/>
      <c r="K255" s="250"/>
      <c r="L255" s="234"/>
      <c r="M255" s="250"/>
      <c r="N255" s="234"/>
      <c r="O255" s="250"/>
      <c r="P255" s="234"/>
      <c r="Q255" s="250"/>
      <c r="R255" s="234"/>
      <c r="S255" s="250"/>
      <c r="T255" s="234"/>
      <c r="U255" s="250"/>
      <c r="V255" s="234"/>
      <c r="W255" s="250"/>
      <c r="X255" s="234"/>
      <c r="Y255" s="250"/>
      <c r="Z255" s="234"/>
      <c r="AA255" s="250"/>
      <c r="AB255" s="234"/>
      <c r="AC255" s="250"/>
      <c r="AD255" s="234"/>
      <c r="AE255" s="250"/>
      <c r="AF255" s="234"/>
      <c r="AG255" s="250"/>
      <c r="AH255" s="234"/>
      <c r="AI255" s="250"/>
      <c r="AJ255" s="234"/>
      <c r="AK255" s="250"/>
      <c r="AL255" s="234"/>
      <c r="AM255" s="250"/>
      <c r="AN255" s="234"/>
      <c r="AO255" s="250"/>
    </row>
    <row r="256" spans="1:41">
      <c r="A256" s="381" t="s">
        <v>136</v>
      </c>
      <c r="B256" s="325" t="s">
        <v>622</v>
      </c>
      <c r="C256" s="378"/>
      <c r="D256" s="323">
        <v>162609</v>
      </c>
      <c r="E256" s="318">
        <v>10</v>
      </c>
      <c r="F256" s="234">
        <v>3630</v>
      </c>
      <c r="G256" s="250">
        <v>3890</v>
      </c>
      <c r="H256" s="234">
        <v>8460</v>
      </c>
      <c r="I256" s="250">
        <v>8750</v>
      </c>
      <c r="J256" s="234"/>
      <c r="K256" s="250"/>
      <c r="L256" s="234"/>
      <c r="M256" s="250"/>
      <c r="N256" s="234"/>
      <c r="O256" s="250"/>
      <c r="P256" s="234"/>
      <c r="Q256" s="250"/>
      <c r="R256" s="234"/>
      <c r="S256" s="250"/>
      <c r="T256" s="234"/>
      <c r="U256" s="250"/>
      <c r="V256" s="234"/>
      <c r="W256" s="250"/>
      <c r="X256" s="234"/>
      <c r="Y256" s="250"/>
      <c r="Z256" s="234"/>
      <c r="AA256" s="250"/>
      <c r="AB256" s="234"/>
      <c r="AC256" s="250"/>
      <c r="AD256" s="234"/>
      <c r="AE256" s="250"/>
      <c r="AF256" s="234"/>
      <c r="AG256" s="250"/>
      <c r="AH256" s="234"/>
      <c r="AI256" s="250"/>
      <c r="AJ256" s="234"/>
      <c r="AK256" s="250"/>
      <c r="AL256" s="234"/>
      <c r="AM256" s="250"/>
      <c r="AN256" s="234"/>
      <c r="AO256" s="250"/>
    </row>
    <row r="257" spans="1:41">
      <c r="A257" s="381" t="s">
        <v>136</v>
      </c>
      <c r="B257" s="320" t="s">
        <v>623</v>
      </c>
      <c r="C257" s="378"/>
      <c r="D257" s="323">
        <v>163204</v>
      </c>
      <c r="E257" s="324">
        <v>15</v>
      </c>
      <c r="F257" s="234">
        <v>6744</v>
      </c>
      <c r="G257" s="250">
        <v>7056</v>
      </c>
      <c r="H257" s="234">
        <v>12336</v>
      </c>
      <c r="I257" s="250">
        <v>12336</v>
      </c>
      <c r="J257" s="234">
        <v>11352</v>
      </c>
      <c r="K257" s="250"/>
      <c r="L257" s="234">
        <v>16176</v>
      </c>
      <c r="M257" s="250"/>
      <c r="N257" s="234"/>
      <c r="O257" s="250"/>
      <c r="P257" s="234"/>
      <c r="Q257" s="250"/>
      <c r="R257" s="234"/>
      <c r="S257" s="250"/>
      <c r="T257" s="234"/>
      <c r="U257" s="250"/>
      <c r="V257" s="234"/>
      <c r="W257" s="250"/>
      <c r="X257" s="234"/>
      <c r="Y257" s="250"/>
      <c r="Z257" s="234"/>
      <c r="AA257" s="250"/>
      <c r="AB257" s="234"/>
      <c r="AC257" s="250"/>
      <c r="AD257" s="234"/>
      <c r="AE257" s="250"/>
      <c r="AF257" s="234"/>
      <c r="AG257" s="250"/>
      <c r="AH257" s="234"/>
      <c r="AI257" s="250"/>
      <c r="AJ257" s="234"/>
      <c r="AK257" s="250"/>
      <c r="AL257" s="234"/>
      <c r="AM257" s="250"/>
      <c r="AN257" s="234"/>
      <c r="AO257" s="250"/>
    </row>
    <row r="258" spans="1:41">
      <c r="A258" s="381" t="s">
        <v>136</v>
      </c>
      <c r="B258" s="325" t="s">
        <v>624</v>
      </c>
      <c r="C258" s="378"/>
      <c r="D258" s="323">
        <v>163259</v>
      </c>
      <c r="E258" s="324">
        <v>15</v>
      </c>
      <c r="F258" s="234">
        <v>9680</v>
      </c>
      <c r="G258" s="250">
        <v>10143</v>
      </c>
      <c r="H258" s="234">
        <v>31210</v>
      </c>
      <c r="I258" s="250">
        <v>32779</v>
      </c>
      <c r="J258" s="321">
        <v>17227</v>
      </c>
      <c r="K258" s="250">
        <v>18271</v>
      </c>
      <c r="L258" s="321">
        <v>25368</v>
      </c>
      <c r="M258" s="250">
        <v>26772</v>
      </c>
      <c r="N258" s="234">
        <v>28657</v>
      </c>
      <c r="O258" s="250">
        <v>30177</v>
      </c>
      <c r="P258" s="234">
        <v>41464</v>
      </c>
      <c r="Q258" s="250">
        <v>43657</v>
      </c>
      <c r="R258" s="234">
        <v>32835</v>
      </c>
      <c r="S258" s="250">
        <v>34499</v>
      </c>
      <c r="T258" s="234">
        <v>58907</v>
      </c>
      <c r="U258" s="250">
        <v>60743</v>
      </c>
      <c r="V258" s="234">
        <v>31566</v>
      </c>
      <c r="W258" s="250">
        <v>35521</v>
      </c>
      <c r="X258" s="234">
        <v>61331</v>
      </c>
      <c r="Y258" s="250">
        <v>64441</v>
      </c>
      <c r="Z258" s="234">
        <v>22514</v>
      </c>
      <c r="AA258" s="250">
        <v>23582</v>
      </c>
      <c r="AB258" s="234">
        <v>38574</v>
      </c>
      <c r="AC258" s="250">
        <v>40003</v>
      </c>
      <c r="AD258" s="234"/>
      <c r="AE258" s="250"/>
      <c r="AF258" s="234"/>
      <c r="AG258" s="250"/>
      <c r="AH258" s="234"/>
      <c r="AI258" s="250"/>
      <c r="AJ258" s="234"/>
      <c r="AK258" s="250"/>
      <c r="AL258" s="234"/>
      <c r="AM258" s="250"/>
      <c r="AN258" s="234"/>
      <c r="AO258" s="250"/>
    </row>
    <row r="259" spans="1:41">
      <c r="A259" s="398" t="s">
        <v>137</v>
      </c>
      <c r="B259" s="399" t="s">
        <v>640</v>
      </c>
      <c r="C259" s="401"/>
      <c r="D259" s="473">
        <v>176080</v>
      </c>
      <c r="E259" s="405">
        <v>1</v>
      </c>
      <c r="F259" s="234">
        <v>7140</v>
      </c>
      <c r="G259" s="319">
        <f>7392+100+10</f>
        <v>7502</v>
      </c>
      <c r="H259" s="234">
        <v>18478</v>
      </c>
      <c r="I259" s="319">
        <f>20032+100+10</f>
        <v>20142</v>
      </c>
      <c r="J259" s="234">
        <v>7140</v>
      </c>
      <c r="K259" s="319">
        <f>7392+100+10</f>
        <v>7502</v>
      </c>
      <c r="L259" s="234">
        <v>18478</v>
      </c>
      <c r="M259" s="319">
        <f>20032+100+10</f>
        <v>20142</v>
      </c>
      <c r="N259" s="234"/>
      <c r="O259" s="319"/>
      <c r="P259" s="234"/>
      <c r="Q259" s="319"/>
      <c r="R259" s="234"/>
      <c r="S259" s="319"/>
      <c r="T259" s="234"/>
      <c r="U259" s="319"/>
      <c r="V259" s="234"/>
      <c r="W259" s="319"/>
      <c r="X259" s="234"/>
      <c r="Y259" s="319"/>
      <c r="Z259" s="234"/>
      <c r="AA259" s="319"/>
      <c r="AB259" s="234"/>
      <c r="AC259" s="319"/>
      <c r="AD259" s="234"/>
      <c r="AE259" s="319"/>
      <c r="AF259" s="234"/>
      <c r="AG259" s="319"/>
      <c r="AH259" s="234"/>
      <c r="AI259" s="319"/>
      <c r="AJ259" s="234"/>
      <c r="AK259" s="319"/>
      <c r="AL259" s="234">
        <v>19477</v>
      </c>
      <c r="AM259" s="319">
        <f>20099+100+10</f>
        <v>20209</v>
      </c>
      <c r="AN259" s="234">
        <v>44677</v>
      </c>
      <c r="AO259" s="319">
        <f>45299+100+10</f>
        <v>45409</v>
      </c>
    </row>
    <row r="260" spans="1:41">
      <c r="A260" s="398" t="s">
        <v>137</v>
      </c>
      <c r="B260" s="399" t="s">
        <v>641</v>
      </c>
      <c r="C260" s="401"/>
      <c r="D260" s="473">
        <v>176372</v>
      </c>
      <c r="E260" s="405">
        <v>1</v>
      </c>
      <c r="F260" s="234">
        <v>6980</v>
      </c>
      <c r="G260" s="319">
        <f>7224+70+40</f>
        <v>7334</v>
      </c>
      <c r="H260" s="234">
        <v>15550</v>
      </c>
      <c r="I260" s="319">
        <f>16094+70+40</f>
        <v>16204</v>
      </c>
      <c r="J260" s="234">
        <v>6980</v>
      </c>
      <c r="K260" s="319">
        <f>7224+70+40</f>
        <v>7334</v>
      </c>
      <c r="L260" s="234">
        <v>15550</v>
      </c>
      <c r="M260" s="319">
        <f>16094+70+40</f>
        <v>16204</v>
      </c>
      <c r="N260" s="234"/>
      <c r="O260" s="319"/>
      <c r="P260" s="234"/>
      <c r="Q260" s="319"/>
      <c r="R260" s="234"/>
      <c r="S260" s="319"/>
      <c r="T260" s="234"/>
      <c r="U260" s="319"/>
      <c r="V260" s="234"/>
      <c r="W260" s="319"/>
      <c r="X260" s="234"/>
      <c r="Y260" s="319"/>
      <c r="Z260" s="234"/>
      <c r="AA260" s="319"/>
      <c r="AB260" s="234"/>
      <c r="AC260" s="319"/>
      <c r="AD260" s="234"/>
      <c r="AE260" s="319"/>
      <c r="AF260" s="234"/>
      <c r="AG260" s="319"/>
      <c r="AH260" s="234"/>
      <c r="AI260" s="319"/>
      <c r="AJ260" s="234"/>
      <c r="AK260" s="319"/>
      <c r="AL260" s="234"/>
      <c r="AM260" s="319"/>
      <c r="AN260" s="234"/>
      <c r="AO260" s="319"/>
    </row>
    <row r="261" spans="1:41">
      <c r="A261" s="400" t="s">
        <v>137</v>
      </c>
      <c r="B261" s="399" t="s">
        <v>642</v>
      </c>
      <c r="C261" s="401"/>
      <c r="D261" s="473">
        <v>175856</v>
      </c>
      <c r="E261" s="405">
        <v>2</v>
      </c>
      <c r="F261" s="234">
        <v>6602</v>
      </c>
      <c r="G261" s="319">
        <f>6866+100+20</f>
        <v>6986</v>
      </c>
      <c r="H261" s="234">
        <v>16174</v>
      </c>
      <c r="I261" s="319">
        <f>16821+100+20</f>
        <v>16941</v>
      </c>
      <c r="J261" s="234">
        <v>6602</v>
      </c>
      <c r="K261" s="319">
        <f>6866+100+20</f>
        <v>6986</v>
      </c>
      <c r="L261" s="234">
        <v>16174</v>
      </c>
      <c r="M261" s="319">
        <f>16821+100+20</f>
        <v>16941</v>
      </c>
      <c r="N261" s="234"/>
      <c r="O261" s="319"/>
      <c r="P261" s="234"/>
      <c r="Q261" s="319"/>
      <c r="R261" s="234"/>
      <c r="S261" s="319"/>
      <c r="T261" s="234"/>
      <c r="U261" s="319"/>
      <c r="V261" s="234"/>
      <c r="W261" s="319"/>
      <c r="X261" s="234"/>
      <c r="Y261" s="319"/>
      <c r="Z261" s="234"/>
      <c r="AA261" s="319"/>
      <c r="AB261" s="234"/>
      <c r="AC261" s="319"/>
      <c r="AD261" s="234"/>
      <c r="AE261" s="319"/>
      <c r="AF261" s="234"/>
      <c r="AG261" s="319"/>
      <c r="AH261" s="234"/>
      <c r="AI261" s="319"/>
      <c r="AJ261" s="234"/>
      <c r="AK261" s="319"/>
      <c r="AL261" s="234"/>
      <c r="AM261" s="319"/>
      <c r="AN261" s="234"/>
      <c r="AO261" s="319"/>
    </row>
    <row r="262" spans="1:41">
      <c r="A262" s="400" t="s">
        <v>137</v>
      </c>
      <c r="B262" s="399" t="s">
        <v>643</v>
      </c>
      <c r="C262" s="401" t="s">
        <v>850</v>
      </c>
      <c r="D262" s="473">
        <v>176017</v>
      </c>
      <c r="E262" s="405">
        <v>2</v>
      </c>
      <c r="F262" s="234">
        <v>7096</v>
      </c>
      <c r="G262" s="319">
        <f>7344+100+10</f>
        <v>7454</v>
      </c>
      <c r="H262" s="234">
        <v>19144</v>
      </c>
      <c r="I262" s="319">
        <f>20574+100+10</f>
        <v>20684</v>
      </c>
      <c r="J262" s="234">
        <v>7096</v>
      </c>
      <c r="K262" s="319">
        <f>7344+100+10</f>
        <v>7454</v>
      </c>
      <c r="L262" s="234">
        <v>19144</v>
      </c>
      <c r="M262" s="319">
        <f>20574+100+10</f>
        <v>20684</v>
      </c>
      <c r="N262" s="234">
        <v>14788</v>
      </c>
      <c r="O262" s="319">
        <f>15036+100+10</f>
        <v>15146</v>
      </c>
      <c r="P262" s="234">
        <v>31787</v>
      </c>
      <c r="Q262" s="319">
        <f>32374+100+10</f>
        <v>32484</v>
      </c>
      <c r="R262" s="234"/>
      <c r="S262" s="319"/>
      <c r="T262" s="234"/>
      <c r="U262" s="319"/>
      <c r="V262" s="234"/>
      <c r="W262" s="319"/>
      <c r="X262" s="234"/>
      <c r="Y262" s="319"/>
      <c r="Z262" s="234">
        <v>19973</v>
      </c>
      <c r="AA262" s="319">
        <f>21463+100+10</f>
        <v>21573</v>
      </c>
      <c r="AB262" s="234">
        <v>43350</v>
      </c>
      <c r="AC262" s="319">
        <f>46711+100+10</f>
        <v>46821</v>
      </c>
      <c r="AD262" s="234"/>
      <c r="AE262" s="319"/>
      <c r="AF262" s="234"/>
      <c r="AG262" s="319"/>
      <c r="AH262" s="234"/>
      <c r="AI262" s="319"/>
      <c r="AJ262" s="234"/>
      <c r="AK262" s="319"/>
      <c r="AL262" s="234"/>
      <c r="AM262" s="319"/>
      <c r="AN262" s="234"/>
      <c r="AO262" s="319"/>
    </row>
    <row r="263" spans="1:41">
      <c r="A263" s="400" t="s">
        <v>137</v>
      </c>
      <c r="B263" s="402" t="s">
        <v>644</v>
      </c>
      <c r="C263" s="401"/>
      <c r="D263" s="473">
        <v>175342</v>
      </c>
      <c r="E263" s="405">
        <v>4</v>
      </c>
      <c r="F263" s="234">
        <v>6200</v>
      </c>
      <c r="G263" s="319">
        <v>6386</v>
      </c>
      <c r="H263" s="234">
        <v>15433</v>
      </c>
      <c r="I263" s="319">
        <v>6386</v>
      </c>
      <c r="J263" s="234">
        <v>6200</v>
      </c>
      <c r="K263" s="319">
        <v>6386</v>
      </c>
      <c r="L263" s="234">
        <v>15433</v>
      </c>
      <c r="M263" s="319">
        <v>6386</v>
      </c>
      <c r="N263" s="234"/>
      <c r="O263" s="319"/>
      <c r="P263" s="234"/>
      <c r="Q263" s="319"/>
      <c r="R263" s="234"/>
      <c r="S263" s="319"/>
      <c r="T263" s="234"/>
      <c r="U263" s="319"/>
      <c r="V263" s="234"/>
      <c r="W263" s="319"/>
      <c r="X263" s="234"/>
      <c r="Y263" s="319"/>
      <c r="Z263" s="234"/>
      <c r="AA263" s="319"/>
      <c r="AB263" s="234"/>
      <c r="AC263" s="319"/>
      <c r="AD263" s="234"/>
      <c r="AE263" s="319"/>
      <c r="AF263" s="234"/>
      <c r="AG263" s="319"/>
      <c r="AH263" s="234"/>
      <c r="AI263" s="319"/>
      <c r="AJ263" s="234"/>
      <c r="AK263" s="319"/>
      <c r="AL263" s="234"/>
      <c r="AM263" s="319"/>
      <c r="AN263" s="234"/>
      <c r="AO263" s="319"/>
    </row>
    <row r="264" spans="1:41">
      <c r="A264" s="398" t="s">
        <v>137</v>
      </c>
      <c r="B264" s="399" t="s">
        <v>645</v>
      </c>
      <c r="C264" s="401" t="s">
        <v>438</v>
      </c>
      <c r="D264" s="473">
        <v>175616</v>
      </c>
      <c r="E264" s="405">
        <v>4</v>
      </c>
      <c r="F264" s="234">
        <v>6012</v>
      </c>
      <c r="G264" s="319">
        <f>6012+100</f>
        <v>6112</v>
      </c>
      <c r="H264" s="234">
        <v>6012</v>
      </c>
      <c r="I264" s="319">
        <f>6012+100</f>
        <v>6112</v>
      </c>
      <c r="J264" s="234">
        <v>6012</v>
      </c>
      <c r="K264" s="319">
        <f>6012+100</f>
        <v>6112</v>
      </c>
      <c r="L264" s="234">
        <v>6012</v>
      </c>
      <c r="M264" s="319">
        <f>6012+100</f>
        <v>6112</v>
      </c>
      <c r="N264" s="234"/>
      <c r="O264" s="319"/>
      <c r="P264" s="234"/>
      <c r="Q264" s="319"/>
      <c r="R264" s="234"/>
      <c r="S264" s="319"/>
      <c r="T264" s="234"/>
      <c r="U264" s="319"/>
      <c r="V264" s="234"/>
      <c r="W264" s="319"/>
      <c r="X264" s="234"/>
      <c r="Y264" s="319"/>
      <c r="Z264" s="234"/>
      <c r="AA264" s="319"/>
      <c r="AB264" s="234"/>
      <c r="AC264" s="319"/>
      <c r="AD264" s="234"/>
      <c r="AE264" s="319"/>
      <c r="AF264" s="234"/>
      <c r="AG264" s="319"/>
      <c r="AH264" s="234"/>
      <c r="AI264" s="319"/>
      <c r="AJ264" s="234"/>
      <c r="AK264" s="319"/>
      <c r="AL264" s="234"/>
      <c r="AM264" s="319"/>
      <c r="AN264" s="234"/>
      <c r="AO264" s="319"/>
    </row>
    <row r="265" spans="1:41">
      <c r="A265" s="400" t="s">
        <v>137</v>
      </c>
      <c r="B265" s="404" t="s">
        <v>646</v>
      </c>
      <c r="C265" s="401"/>
      <c r="D265" s="473">
        <v>176044</v>
      </c>
      <c r="E265" s="405">
        <v>4</v>
      </c>
      <c r="F265" s="234">
        <v>5916</v>
      </c>
      <c r="G265" s="319">
        <f>5916+20</f>
        <v>5936</v>
      </c>
      <c r="H265" s="234">
        <v>5916</v>
      </c>
      <c r="I265" s="319">
        <f>5916+20</f>
        <v>5936</v>
      </c>
      <c r="J265" s="234">
        <v>5916</v>
      </c>
      <c r="K265" s="319">
        <f>5916+20</f>
        <v>5936</v>
      </c>
      <c r="L265" s="234">
        <v>5916</v>
      </c>
      <c r="M265" s="319">
        <f>5916+20</f>
        <v>5936</v>
      </c>
      <c r="N265" s="234"/>
      <c r="O265" s="319"/>
      <c r="P265" s="234"/>
      <c r="Q265" s="319"/>
      <c r="R265" s="234"/>
      <c r="S265" s="319"/>
      <c r="T265" s="234"/>
      <c r="U265" s="319"/>
      <c r="V265" s="234"/>
      <c r="W265" s="319"/>
      <c r="X265" s="234"/>
      <c r="Y265" s="319"/>
      <c r="Z265" s="234"/>
      <c r="AA265" s="319"/>
      <c r="AB265" s="234"/>
      <c r="AC265" s="319"/>
      <c r="AD265" s="234"/>
      <c r="AE265" s="319"/>
      <c r="AF265" s="234"/>
      <c r="AG265" s="319"/>
      <c r="AH265" s="234"/>
      <c r="AI265" s="319"/>
      <c r="AJ265" s="234"/>
      <c r="AK265" s="319"/>
      <c r="AL265" s="234"/>
      <c r="AM265" s="319"/>
      <c r="AN265" s="234"/>
      <c r="AO265" s="319"/>
    </row>
    <row r="266" spans="1:41">
      <c r="A266" s="400" t="s">
        <v>137</v>
      </c>
      <c r="B266" s="402" t="s">
        <v>647</v>
      </c>
      <c r="C266" s="401"/>
      <c r="D266" s="473">
        <v>176035</v>
      </c>
      <c r="E266" s="405">
        <v>5</v>
      </c>
      <c r="F266" s="234">
        <v>5640</v>
      </c>
      <c r="G266" s="319">
        <f>5681+100</f>
        <v>5781</v>
      </c>
      <c r="H266" s="234">
        <v>15360</v>
      </c>
      <c r="I266" s="319">
        <f>15747+100</f>
        <v>15847</v>
      </c>
      <c r="J266" s="234">
        <v>5640</v>
      </c>
      <c r="K266" s="319">
        <f>5681+100</f>
        <v>5781</v>
      </c>
      <c r="L266" s="234">
        <v>15360</v>
      </c>
      <c r="M266" s="319">
        <f>15747+100</f>
        <v>15847</v>
      </c>
      <c r="N266" s="234"/>
      <c r="O266" s="319"/>
      <c r="P266" s="234"/>
      <c r="Q266" s="319"/>
      <c r="R266" s="234"/>
      <c r="S266" s="319"/>
      <c r="T266" s="234"/>
      <c r="U266" s="319"/>
      <c r="V266" s="234"/>
      <c r="W266" s="319"/>
      <c r="X266" s="234"/>
      <c r="Y266" s="319"/>
      <c r="Z266" s="234"/>
      <c r="AA266" s="319"/>
      <c r="AB266" s="234"/>
      <c r="AC266" s="319"/>
      <c r="AD266" s="234"/>
      <c r="AE266" s="319"/>
      <c r="AF266" s="234"/>
      <c r="AG266" s="319"/>
      <c r="AH266" s="234"/>
      <c r="AI266" s="319"/>
      <c r="AJ266" s="234"/>
      <c r="AK266" s="319"/>
      <c r="AL266" s="234"/>
      <c r="AM266" s="319"/>
      <c r="AN266" s="234"/>
      <c r="AO266" s="319"/>
    </row>
    <row r="267" spans="1:41">
      <c r="A267" s="400" t="s">
        <v>137</v>
      </c>
      <c r="B267" s="402" t="s">
        <v>648</v>
      </c>
      <c r="C267" s="403"/>
      <c r="D267" s="400">
        <v>176026</v>
      </c>
      <c r="E267" s="400">
        <v>15</v>
      </c>
      <c r="F267" s="234">
        <v>6996</v>
      </c>
      <c r="G267" s="319">
        <v>7344</v>
      </c>
      <c r="H267" s="234">
        <v>19044</v>
      </c>
      <c r="I267" s="319">
        <v>20574</v>
      </c>
      <c r="J267" s="234">
        <v>6996</v>
      </c>
      <c r="K267" s="319">
        <v>7344</v>
      </c>
      <c r="L267" s="234">
        <v>19044</v>
      </c>
      <c r="M267" s="319">
        <v>20574</v>
      </c>
      <c r="N267" s="234"/>
      <c r="O267" s="319"/>
      <c r="P267" s="234"/>
      <c r="Q267" s="319"/>
      <c r="R267" s="234">
        <v>24349</v>
      </c>
      <c r="S267" s="319">
        <v>25649</v>
      </c>
      <c r="T267" s="234">
        <v>55137</v>
      </c>
      <c r="U267" s="319">
        <v>58114</v>
      </c>
      <c r="V267" s="234">
        <v>24310</v>
      </c>
      <c r="W267" s="319">
        <v>25525</v>
      </c>
      <c r="X267" s="234">
        <v>56643</v>
      </c>
      <c r="Y267" s="319">
        <v>59475</v>
      </c>
      <c r="Z267" s="234"/>
      <c r="AA267" s="319"/>
      <c r="AB267" s="234"/>
      <c r="AC267" s="319"/>
      <c r="AD267" s="234"/>
      <c r="AE267" s="319"/>
      <c r="AF267" s="234"/>
      <c r="AG267" s="319"/>
      <c r="AH267" s="234"/>
      <c r="AI267" s="319"/>
      <c r="AJ267" s="234"/>
      <c r="AK267" s="319"/>
      <c r="AL267" s="234"/>
      <c r="AM267" s="319"/>
      <c r="AN267" s="234"/>
      <c r="AO267" s="319"/>
    </row>
    <row r="268" spans="1:41">
      <c r="A268" s="386" t="s">
        <v>137</v>
      </c>
      <c r="B268" s="387" t="s">
        <v>625</v>
      </c>
      <c r="C268" s="388"/>
      <c r="D268" s="389">
        <v>175786</v>
      </c>
      <c r="E268" s="390">
        <v>8</v>
      </c>
      <c r="F268" s="234">
        <v>2500</v>
      </c>
      <c r="G268" s="250">
        <f>1300*2</f>
        <v>2600</v>
      </c>
      <c r="H268" s="234">
        <v>5100</v>
      </c>
      <c r="I268" s="250">
        <f>2600+1300+1300</f>
        <v>5200</v>
      </c>
      <c r="J268" s="234"/>
      <c r="K268" s="250"/>
      <c r="L268" s="234"/>
      <c r="M268" s="250"/>
      <c r="N268" s="234"/>
      <c r="O268" s="250"/>
      <c r="P268" s="234"/>
      <c r="Q268" s="250"/>
      <c r="R268" s="234"/>
      <c r="S268" s="250"/>
      <c r="T268" s="234"/>
      <c r="U268" s="250"/>
      <c r="V268" s="234"/>
      <c r="W268" s="250"/>
      <c r="X268" s="234"/>
      <c r="Y268" s="250"/>
      <c r="Z268" s="234"/>
      <c r="AA268" s="250"/>
      <c r="AB268" s="234"/>
      <c r="AC268" s="250"/>
      <c r="AD268" s="234"/>
      <c r="AE268" s="250"/>
      <c r="AF268" s="234"/>
      <c r="AG268" s="250"/>
      <c r="AH268" s="234"/>
      <c r="AI268" s="250"/>
      <c r="AJ268" s="234"/>
      <c r="AK268" s="250"/>
      <c r="AL268" s="234"/>
      <c r="AM268" s="250"/>
      <c r="AN268" s="234"/>
      <c r="AO268" s="250"/>
    </row>
    <row r="269" spans="1:41">
      <c r="A269" s="386" t="s">
        <v>137</v>
      </c>
      <c r="B269" s="391" t="s">
        <v>626</v>
      </c>
      <c r="C269" s="388"/>
      <c r="D269" s="392">
        <v>175829</v>
      </c>
      <c r="E269" s="393">
        <v>8</v>
      </c>
      <c r="F269" s="234">
        <v>2400</v>
      </c>
      <c r="G269" s="250">
        <f>1200*2</f>
        <v>2400</v>
      </c>
      <c r="H269" s="234">
        <v>4800</v>
      </c>
      <c r="I269" s="250">
        <f>2400+2400</f>
        <v>4800</v>
      </c>
      <c r="J269" s="234"/>
      <c r="K269" s="250"/>
      <c r="L269" s="234"/>
      <c r="M269" s="250"/>
      <c r="N269" s="234"/>
      <c r="O269" s="250"/>
      <c r="P269" s="234"/>
      <c r="Q269" s="250"/>
      <c r="R269" s="234"/>
      <c r="S269" s="250"/>
      <c r="T269" s="234"/>
      <c r="U269" s="250"/>
      <c r="V269" s="234"/>
      <c r="W269" s="250"/>
      <c r="X269" s="234"/>
      <c r="Y269" s="250"/>
      <c r="Z269" s="234"/>
      <c r="AA269" s="250"/>
      <c r="AB269" s="234"/>
      <c r="AC269" s="250"/>
      <c r="AD269" s="234"/>
      <c r="AE269" s="250"/>
      <c r="AF269" s="234"/>
      <c r="AG269" s="250"/>
      <c r="AH269" s="234"/>
      <c r="AI269" s="250"/>
      <c r="AJ269" s="234"/>
      <c r="AK269" s="250"/>
      <c r="AL269" s="234"/>
      <c r="AM269" s="250"/>
      <c r="AN269" s="234"/>
      <c r="AO269" s="250"/>
    </row>
    <row r="270" spans="1:41">
      <c r="A270" s="394" t="s">
        <v>137</v>
      </c>
      <c r="B270" s="395" t="s">
        <v>627</v>
      </c>
      <c r="C270" s="388"/>
      <c r="D270" s="386">
        <v>176071</v>
      </c>
      <c r="E270" s="396">
        <v>8</v>
      </c>
      <c r="F270" s="234">
        <v>2492</v>
      </c>
      <c r="G270" s="250">
        <f>1496*2</f>
        <v>2992</v>
      </c>
      <c r="H270" s="234">
        <v>4338</v>
      </c>
      <c r="I270" s="250">
        <f>+G270+923+923</f>
        <v>4838</v>
      </c>
      <c r="J270" s="234"/>
      <c r="K270" s="250"/>
      <c r="L270" s="234"/>
      <c r="M270" s="250"/>
      <c r="N270" s="234"/>
      <c r="O270" s="250"/>
      <c r="P270" s="234"/>
      <c r="Q270" s="250"/>
      <c r="R270" s="234"/>
      <c r="S270" s="250"/>
      <c r="T270" s="234"/>
      <c r="U270" s="250"/>
      <c r="V270" s="234"/>
      <c r="W270" s="250"/>
      <c r="X270" s="234"/>
      <c r="Y270" s="250"/>
      <c r="Z270" s="234"/>
      <c r="AA270" s="250"/>
      <c r="AB270" s="234"/>
      <c r="AC270" s="250"/>
      <c r="AD270" s="234"/>
      <c r="AE270" s="250"/>
      <c r="AF270" s="234"/>
      <c r="AG270" s="250"/>
      <c r="AH270" s="234"/>
      <c r="AI270" s="250"/>
      <c r="AJ270" s="234"/>
      <c r="AK270" s="250"/>
      <c r="AL270" s="234"/>
      <c r="AM270" s="250"/>
      <c r="AN270" s="234"/>
      <c r="AO270" s="250"/>
    </row>
    <row r="271" spans="1:41">
      <c r="A271" s="394" t="s">
        <v>137</v>
      </c>
      <c r="B271" s="395" t="s">
        <v>628</v>
      </c>
      <c r="C271" s="388"/>
      <c r="D271" s="386">
        <v>176178</v>
      </c>
      <c r="E271" s="396">
        <v>8</v>
      </c>
      <c r="F271" s="234">
        <v>2550</v>
      </c>
      <c r="G271" s="250">
        <f>1275*2</f>
        <v>2550</v>
      </c>
      <c r="H271" s="234">
        <v>4950</v>
      </c>
      <c r="I271" s="250">
        <f>+G271+1200+1200</f>
        <v>4950</v>
      </c>
      <c r="J271" s="234"/>
      <c r="K271" s="250"/>
      <c r="L271" s="234"/>
      <c r="M271" s="250"/>
      <c r="N271" s="234"/>
      <c r="O271" s="250"/>
      <c r="P271" s="234"/>
      <c r="Q271" s="250"/>
      <c r="R271" s="234"/>
      <c r="S271" s="250"/>
      <c r="T271" s="234"/>
      <c r="U271" s="250"/>
      <c r="V271" s="234"/>
      <c r="W271" s="250"/>
      <c r="X271" s="234"/>
      <c r="Y271" s="250"/>
      <c r="Z271" s="234"/>
      <c r="AA271" s="250"/>
      <c r="AB271" s="234"/>
      <c r="AC271" s="250"/>
      <c r="AD271" s="234"/>
      <c r="AE271" s="250"/>
      <c r="AF271" s="234"/>
      <c r="AG271" s="250"/>
      <c r="AH271" s="234"/>
      <c r="AI271" s="250"/>
      <c r="AJ271" s="234"/>
      <c r="AK271" s="250"/>
      <c r="AL271" s="234"/>
      <c r="AM271" s="250"/>
      <c r="AN271" s="234"/>
      <c r="AO271" s="250"/>
    </row>
    <row r="272" spans="1:41">
      <c r="A272" s="394" t="s">
        <v>137</v>
      </c>
      <c r="B272" s="387" t="s">
        <v>629</v>
      </c>
      <c r="C272" s="388"/>
      <c r="D272" s="389">
        <v>175573</v>
      </c>
      <c r="E272" s="390">
        <v>9</v>
      </c>
      <c r="F272" s="234">
        <v>2550</v>
      </c>
      <c r="G272" s="250">
        <f>1365*2</f>
        <v>2730</v>
      </c>
      <c r="H272" s="234">
        <v>4550</v>
      </c>
      <c r="I272" s="250">
        <f>+G272+2000</f>
        <v>4730</v>
      </c>
      <c r="J272" s="234"/>
      <c r="K272" s="250"/>
      <c r="L272" s="234"/>
      <c r="M272" s="250"/>
      <c r="N272" s="234"/>
      <c r="O272" s="250"/>
      <c r="P272" s="234"/>
      <c r="Q272" s="250"/>
      <c r="R272" s="234"/>
      <c r="S272" s="250"/>
      <c r="T272" s="234"/>
      <c r="U272" s="250"/>
      <c r="V272" s="234"/>
      <c r="W272" s="250"/>
      <c r="X272" s="234"/>
      <c r="Y272" s="250"/>
      <c r="Z272" s="234"/>
      <c r="AA272" s="250"/>
      <c r="AB272" s="234"/>
      <c r="AC272" s="250"/>
      <c r="AD272" s="234"/>
      <c r="AE272" s="250"/>
      <c r="AF272" s="234"/>
      <c r="AG272" s="250"/>
      <c r="AH272" s="234"/>
      <c r="AI272" s="250"/>
      <c r="AJ272" s="234"/>
      <c r="AK272" s="250"/>
      <c r="AL272" s="234"/>
      <c r="AM272" s="250"/>
      <c r="AN272" s="234"/>
      <c r="AO272" s="250"/>
    </row>
    <row r="273" spans="1:41">
      <c r="A273" s="394" t="s">
        <v>137</v>
      </c>
      <c r="B273" s="391" t="s">
        <v>630</v>
      </c>
      <c r="C273" s="388"/>
      <c r="D273" s="386">
        <v>175643</v>
      </c>
      <c r="E273" s="397">
        <v>9</v>
      </c>
      <c r="F273" s="234">
        <v>2210</v>
      </c>
      <c r="G273" s="250">
        <f>1115*2</f>
        <v>2230</v>
      </c>
      <c r="H273" s="234">
        <v>4310</v>
      </c>
      <c r="I273" s="250">
        <f>+G273+1050+1050</f>
        <v>4330</v>
      </c>
      <c r="J273" s="234"/>
      <c r="K273" s="250"/>
      <c r="L273" s="234"/>
      <c r="M273" s="250"/>
      <c r="N273" s="234"/>
      <c r="O273" s="250"/>
      <c r="P273" s="234"/>
      <c r="Q273" s="250"/>
      <c r="R273" s="234"/>
      <c r="S273" s="250"/>
      <c r="T273" s="234"/>
      <c r="U273" s="250"/>
      <c r="V273" s="234"/>
      <c r="W273" s="250"/>
      <c r="X273" s="234"/>
      <c r="Y273" s="250"/>
      <c r="Z273" s="234"/>
      <c r="AA273" s="250"/>
      <c r="AB273" s="234"/>
      <c r="AC273" s="250"/>
      <c r="AD273" s="234"/>
      <c r="AE273" s="250"/>
      <c r="AF273" s="234"/>
      <c r="AG273" s="250"/>
      <c r="AH273" s="234"/>
      <c r="AI273" s="250"/>
      <c r="AJ273" s="234"/>
      <c r="AK273" s="250"/>
      <c r="AL273" s="234"/>
      <c r="AM273" s="250"/>
      <c r="AN273" s="234"/>
      <c r="AO273" s="250"/>
    </row>
    <row r="274" spans="1:41">
      <c r="A274" s="386" t="s">
        <v>137</v>
      </c>
      <c r="B274" s="395" t="s">
        <v>631</v>
      </c>
      <c r="C274" s="388"/>
      <c r="D274" s="386">
        <v>175652</v>
      </c>
      <c r="E274" s="397">
        <v>9</v>
      </c>
      <c r="F274" s="234">
        <v>2600</v>
      </c>
      <c r="G274" s="250">
        <f>1420*2</f>
        <v>2840</v>
      </c>
      <c r="H274" s="234">
        <v>4800</v>
      </c>
      <c r="I274" s="250">
        <f>+G274+1200+1200</f>
        <v>5240</v>
      </c>
      <c r="J274" s="234"/>
      <c r="K274" s="250"/>
      <c r="L274" s="234"/>
      <c r="M274" s="250"/>
      <c r="N274" s="234"/>
      <c r="O274" s="250"/>
      <c r="P274" s="234"/>
      <c r="Q274" s="250"/>
      <c r="R274" s="234"/>
      <c r="S274" s="250"/>
      <c r="T274" s="234"/>
      <c r="U274" s="250"/>
      <c r="V274" s="234"/>
      <c r="W274" s="250"/>
      <c r="X274" s="234"/>
      <c r="Y274" s="250"/>
      <c r="Z274" s="234"/>
      <c r="AA274" s="250"/>
      <c r="AB274" s="234"/>
      <c r="AC274" s="250"/>
      <c r="AD274" s="234"/>
      <c r="AE274" s="250"/>
      <c r="AF274" s="234"/>
      <c r="AG274" s="250"/>
      <c r="AH274" s="234"/>
      <c r="AI274" s="250"/>
      <c r="AJ274" s="234"/>
      <c r="AK274" s="250"/>
      <c r="AL274" s="234"/>
      <c r="AM274" s="250"/>
      <c r="AN274" s="234"/>
      <c r="AO274" s="250"/>
    </row>
    <row r="275" spans="1:41">
      <c r="A275" s="386" t="s">
        <v>137</v>
      </c>
      <c r="B275" s="391" t="s">
        <v>632</v>
      </c>
      <c r="C275" s="388" t="s">
        <v>901</v>
      </c>
      <c r="D275" s="386">
        <v>175810</v>
      </c>
      <c r="E275" s="396">
        <v>9</v>
      </c>
      <c r="F275" s="234">
        <v>2288</v>
      </c>
      <c r="G275" s="250">
        <f>1180*2</f>
        <v>2360</v>
      </c>
      <c r="H275" s="234">
        <v>4868</v>
      </c>
      <c r="I275" s="250">
        <f>+G275+1290+1290</f>
        <v>4940</v>
      </c>
      <c r="J275" s="234"/>
      <c r="K275" s="250"/>
      <c r="L275" s="234"/>
      <c r="M275" s="250"/>
      <c r="N275" s="234"/>
      <c r="O275" s="250"/>
      <c r="P275" s="234"/>
      <c r="Q275" s="250"/>
      <c r="R275" s="234"/>
      <c r="S275" s="250"/>
      <c r="T275" s="234"/>
      <c r="U275" s="250"/>
      <c r="V275" s="234"/>
      <c r="W275" s="250"/>
      <c r="X275" s="234"/>
      <c r="Y275" s="250"/>
      <c r="Z275" s="234"/>
      <c r="AA275" s="250"/>
      <c r="AB275" s="234"/>
      <c r="AC275" s="250"/>
      <c r="AD275" s="234"/>
      <c r="AE275" s="250"/>
      <c r="AF275" s="234"/>
      <c r="AG275" s="250"/>
      <c r="AH275" s="234"/>
      <c r="AI275" s="250"/>
      <c r="AJ275" s="234"/>
      <c r="AK275" s="250"/>
      <c r="AL275" s="234"/>
      <c r="AM275" s="250"/>
      <c r="AN275" s="234"/>
      <c r="AO275" s="250"/>
    </row>
    <row r="276" spans="1:41">
      <c r="A276" s="386" t="s">
        <v>137</v>
      </c>
      <c r="B276" s="391" t="s">
        <v>633</v>
      </c>
      <c r="C276" s="388"/>
      <c r="D276" s="386">
        <v>175883</v>
      </c>
      <c r="E276" s="396">
        <v>9</v>
      </c>
      <c r="F276" s="234">
        <v>2722</v>
      </c>
      <c r="G276" s="250">
        <f>1361*2</f>
        <v>2722</v>
      </c>
      <c r="H276" s="234">
        <v>4722</v>
      </c>
      <c r="I276" s="250">
        <f>+G276+1000+1000</f>
        <v>4722</v>
      </c>
      <c r="J276" s="234"/>
      <c r="K276" s="250"/>
      <c r="L276" s="234"/>
      <c r="M276" s="250"/>
      <c r="N276" s="234"/>
      <c r="O276" s="250"/>
      <c r="P276" s="234"/>
      <c r="Q276" s="250"/>
      <c r="R276" s="234"/>
      <c r="S276" s="250"/>
      <c r="T276" s="234"/>
      <c r="U276" s="250"/>
      <c r="V276" s="234"/>
      <c r="W276" s="250"/>
      <c r="X276" s="234"/>
      <c r="Y276" s="250"/>
      <c r="Z276" s="234"/>
      <c r="AA276" s="250"/>
      <c r="AB276" s="234"/>
      <c r="AC276" s="250"/>
      <c r="AD276" s="234"/>
      <c r="AE276" s="250"/>
      <c r="AF276" s="234"/>
      <c r="AG276" s="250"/>
      <c r="AH276" s="234"/>
      <c r="AI276" s="250"/>
      <c r="AJ276" s="234"/>
      <c r="AK276" s="250"/>
      <c r="AL276" s="234"/>
      <c r="AM276" s="250"/>
      <c r="AN276" s="234"/>
      <c r="AO276" s="250"/>
    </row>
    <row r="277" spans="1:41">
      <c r="A277" s="386" t="s">
        <v>137</v>
      </c>
      <c r="B277" s="395" t="s">
        <v>634</v>
      </c>
      <c r="C277" s="388"/>
      <c r="D277" s="386">
        <v>175935</v>
      </c>
      <c r="E277" s="396">
        <v>9</v>
      </c>
      <c r="F277" s="234">
        <v>2314</v>
      </c>
      <c r="G277" s="250">
        <f>1157+1157</f>
        <v>2314</v>
      </c>
      <c r="H277" s="234">
        <v>3594</v>
      </c>
      <c r="I277" s="250">
        <f>+G277+640+640</f>
        <v>3594</v>
      </c>
      <c r="J277" s="234"/>
      <c r="K277" s="250"/>
      <c r="L277" s="234"/>
      <c r="M277" s="250"/>
      <c r="N277" s="234"/>
      <c r="O277" s="250"/>
      <c r="P277" s="234"/>
      <c r="Q277" s="250"/>
      <c r="R277" s="234"/>
      <c r="S277" s="250"/>
      <c r="T277" s="234"/>
      <c r="U277" s="250"/>
      <c r="V277" s="234"/>
      <c r="W277" s="250"/>
      <c r="X277" s="234"/>
      <c r="Y277" s="250"/>
      <c r="Z277" s="234"/>
      <c r="AA277" s="250"/>
      <c r="AB277" s="234"/>
      <c r="AC277" s="250"/>
      <c r="AD277" s="234"/>
      <c r="AE277" s="250"/>
      <c r="AF277" s="234"/>
      <c r="AG277" s="250"/>
      <c r="AH277" s="234"/>
      <c r="AI277" s="250"/>
      <c r="AJ277" s="234"/>
      <c r="AK277" s="250"/>
      <c r="AL277" s="234"/>
      <c r="AM277" s="250"/>
      <c r="AN277" s="234"/>
      <c r="AO277" s="250"/>
    </row>
    <row r="278" spans="1:41">
      <c r="A278" s="386" t="s">
        <v>137</v>
      </c>
      <c r="B278" s="395" t="s">
        <v>635</v>
      </c>
      <c r="C278" s="388"/>
      <c r="D278" s="386">
        <v>176008</v>
      </c>
      <c r="E278" s="396">
        <v>9</v>
      </c>
      <c r="F278" s="234">
        <v>2520</v>
      </c>
      <c r="G278" s="250">
        <f>1260*2</f>
        <v>2520</v>
      </c>
      <c r="H278" s="234">
        <v>4128</v>
      </c>
      <c r="I278" s="250">
        <f>+G278+804+804</f>
        <v>4128</v>
      </c>
      <c r="J278" s="234"/>
      <c r="K278" s="250"/>
      <c r="L278" s="234"/>
      <c r="M278" s="250"/>
      <c r="N278" s="234"/>
      <c r="O278" s="250"/>
      <c r="P278" s="234"/>
      <c r="Q278" s="250"/>
      <c r="R278" s="234"/>
      <c r="S278" s="250"/>
      <c r="T278" s="234"/>
      <c r="U278" s="250"/>
      <c r="V278" s="234"/>
      <c r="W278" s="250"/>
      <c r="X278" s="234"/>
      <c r="Y278" s="250"/>
      <c r="Z278" s="234"/>
      <c r="AA278" s="250"/>
      <c r="AB278" s="234"/>
      <c r="AC278" s="250"/>
      <c r="AD278" s="234"/>
      <c r="AE278" s="250"/>
      <c r="AF278" s="234"/>
      <c r="AG278" s="250"/>
      <c r="AH278" s="234"/>
      <c r="AI278" s="250"/>
      <c r="AJ278" s="234"/>
      <c r="AK278" s="250"/>
      <c r="AL278" s="234"/>
      <c r="AM278" s="250"/>
      <c r="AN278" s="234"/>
      <c r="AO278" s="250"/>
    </row>
    <row r="279" spans="1:41">
      <c r="A279" s="386" t="s">
        <v>137</v>
      </c>
      <c r="B279" s="395" t="s">
        <v>636</v>
      </c>
      <c r="C279" s="388"/>
      <c r="D279" s="386">
        <v>176169</v>
      </c>
      <c r="E279" s="396">
        <v>9</v>
      </c>
      <c r="F279" s="234">
        <v>2322</v>
      </c>
      <c r="G279" s="250">
        <f>1211+1211</f>
        <v>2422</v>
      </c>
      <c r="H279" s="234">
        <v>4572</v>
      </c>
      <c r="I279" s="250">
        <f>+G279+1125+1125</f>
        <v>4672</v>
      </c>
      <c r="J279" s="234"/>
      <c r="K279" s="250"/>
      <c r="L279" s="234"/>
      <c r="M279" s="250"/>
      <c r="N279" s="234"/>
      <c r="O279" s="250"/>
      <c r="P279" s="234"/>
      <c r="Q279" s="250"/>
      <c r="R279" s="234"/>
      <c r="S279" s="250"/>
      <c r="T279" s="234"/>
      <c r="U279" s="250"/>
      <c r="V279" s="234"/>
      <c r="W279" s="250"/>
      <c r="X279" s="234"/>
      <c r="Y279" s="250"/>
      <c r="Z279" s="234"/>
      <c r="AA279" s="250"/>
      <c r="AB279" s="234"/>
      <c r="AC279" s="250"/>
      <c r="AD279" s="234"/>
      <c r="AE279" s="250"/>
      <c r="AF279" s="234"/>
      <c r="AG279" s="250"/>
      <c r="AH279" s="234"/>
      <c r="AI279" s="250"/>
      <c r="AJ279" s="234"/>
      <c r="AK279" s="250"/>
      <c r="AL279" s="234"/>
      <c r="AM279" s="250"/>
      <c r="AN279" s="234"/>
      <c r="AO279" s="250"/>
    </row>
    <row r="280" spans="1:41">
      <c r="A280" s="386" t="s">
        <v>137</v>
      </c>
      <c r="B280" s="387" t="s">
        <v>637</v>
      </c>
      <c r="C280" s="388"/>
      <c r="D280" s="389">
        <v>176239</v>
      </c>
      <c r="E280" s="396">
        <v>9</v>
      </c>
      <c r="F280" s="234">
        <v>2750</v>
      </c>
      <c r="G280" s="250">
        <f>1375+1375</f>
        <v>2750</v>
      </c>
      <c r="H280" s="234">
        <v>5148</v>
      </c>
      <c r="I280" s="250">
        <f>+G280+1199+1199</f>
        <v>5148</v>
      </c>
      <c r="J280" s="234"/>
      <c r="K280" s="250"/>
      <c r="L280" s="234"/>
      <c r="M280" s="250"/>
      <c r="N280" s="234"/>
      <c r="O280" s="250"/>
      <c r="P280" s="234"/>
      <c r="Q280" s="250"/>
      <c r="R280" s="234"/>
      <c r="S280" s="250"/>
      <c r="T280" s="234"/>
      <c r="U280" s="250"/>
      <c r="V280" s="234"/>
      <c r="W280" s="250"/>
      <c r="X280" s="234"/>
      <c r="Y280" s="250"/>
      <c r="Z280" s="234"/>
      <c r="AA280" s="250"/>
      <c r="AB280" s="234"/>
      <c r="AC280" s="250"/>
      <c r="AD280" s="234"/>
      <c r="AE280" s="250"/>
      <c r="AF280" s="234"/>
      <c r="AG280" s="250"/>
      <c r="AH280" s="234"/>
      <c r="AI280" s="250"/>
      <c r="AJ280" s="234"/>
      <c r="AK280" s="250"/>
      <c r="AL280" s="234"/>
      <c r="AM280" s="250"/>
      <c r="AN280" s="234"/>
      <c r="AO280" s="250"/>
    </row>
    <row r="281" spans="1:41">
      <c r="A281" s="386" t="s">
        <v>137</v>
      </c>
      <c r="B281" s="391" t="s">
        <v>638</v>
      </c>
      <c r="C281" s="388"/>
      <c r="D281" s="386">
        <v>175519</v>
      </c>
      <c r="E281" s="396">
        <v>10</v>
      </c>
      <c r="F281" s="234">
        <v>2300</v>
      </c>
      <c r="G281" s="250">
        <f>1250+1250</f>
        <v>2500</v>
      </c>
      <c r="H281" s="234">
        <v>5400</v>
      </c>
      <c r="I281" s="250">
        <f>+G281+1550+1550</f>
        <v>5600</v>
      </c>
      <c r="J281" s="234"/>
      <c r="K281" s="250"/>
      <c r="L281" s="234"/>
      <c r="M281" s="250"/>
      <c r="N281" s="234"/>
      <c r="O281" s="250"/>
      <c r="P281" s="234"/>
      <c r="Q281" s="250"/>
      <c r="R281" s="234"/>
      <c r="S281" s="250"/>
      <c r="T281" s="234"/>
      <c r="U281" s="250"/>
      <c r="V281" s="234"/>
      <c r="W281" s="250"/>
      <c r="X281" s="234"/>
      <c r="Y281" s="250"/>
      <c r="Z281" s="234"/>
      <c r="AA281" s="250"/>
      <c r="AB281" s="234"/>
      <c r="AC281" s="250"/>
      <c r="AD281" s="234"/>
      <c r="AE281" s="250"/>
      <c r="AF281" s="234"/>
      <c r="AG281" s="250"/>
      <c r="AH281" s="234"/>
      <c r="AI281" s="250"/>
      <c r="AJ281" s="234"/>
      <c r="AK281" s="250"/>
      <c r="AL281" s="234"/>
      <c r="AM281" s="250"/>
      <c r="AN281" s="234"/>
      <c r="AO281" s="250"/>
    </row>
    <row r="282" spans="1:41">
      <c r="A282" s="386" t="s">
        <v>137</v>
      </c>
      <c r="B282" s="395" t="s">
        <v>639</v>
      </c>
      <c r="C282" s="388"/>
      <c r="D282" s="386">
        <v>176354</v>
      </c>
      <c r="E282" s="396">
        <v>10</v>
      </c>
      <c r="F282" s="234">
        <v>2620</v>
      </c>
      <c r="G282" s="250">
        <f>1360*2</f>
        <v>2720</v>
      </c>
      <c r="H282" s="234">
        <v>5320</v>
      </c>
      <c r="I282" s="250">
        <f>+G282+1350+1350</f>
        <v>5420</v>
      </c>
      <c r="J282" s="234"/>
      <c r="K282" s="250"/>
      <c r="L282" s="234"/>
      <c r="M282" s="250"/>
      <c r="N282" s="234"/>
      <c r="O282" s="250"/>
      <c r="P282" s="234"/>
      <c r="Q282" s="250"/>
      <c r="R282" s="234"/>
      <c r="S282" s="250"/>
      <c r="T282" s="234"/>
      <c r="U282" s="250"/>
      <c r="V282" s="234"/>
      <c r="W282" s="250"/>
      <c r="X282" s="234"/>
      <c r="Y282" s="250"/>
      <c r="Z282" s="234"/>
      <c r="AA282" s="250"/>
      <c r="AB282" s="234"/>
      <c r="AC282" s="250"/>
      <c r="AD282" s="234"/>
      <c r="AE282" s="250"/>
      <c r="AF282" s="234"/>
      <c r="AG282" s="250"/>
      <c r="AH282" s="234"/>
      <c r="AI282" s="250"/>
      <c r="AJ282" s="234"/>
      <c r="AK282" s="250"/>
      <c r="AL282" s="234"/>
      <c r="AM282" s="250"/>
      <c r="AN282" s="234"/>
      <c r="AO282" s="250"/>
    </row>
    <row r="283" spans="1:41">
      <c r="A283" s="336" t="s">
        <v>138</v>
      </c>
      <c r="B283" s="337" t="s">
        <v>505</v>
      </c>
      <c r="C283" s="338"/>
      <c r="D283" s="339">
        <v>199193</v>
      </c>
      <c r="E283" s="340">
        <v>1</v>
      </c>
      <c r="F283" s="234">
        <v>8296</v>
      </c>
      <c r="G283" s="250">
        <v>8581</v>
      </c>
      <c r="H283" s="234">
        <v>23551</v>
      </c>
      <c r="I283" s="250">
        <v>24932</v>
      </c>
      <c r="J283" s="234">
        <v>9892</v>
      </c>
      <c r="K283" s="250">
        <v>10224</v>
      </c>
      <c r="L283" s="234">
        <v>23580</v>
      </c>
      <c r="M283" s="250">
        <v>24323</v>
      </c>
      <c r="N283" s="234"/>
      <c r="O283" s="250"/>
      <c r="P283" s="234"/>
      <c r="Q283" s="250"/>
      <c r="R283" s="234"/>
      <c r="S283" s="250"/>
      <c r="T283" s="234"/>
      <c r="U283" s="250"/>
      <c r="V283" s="234"/>
      <c r="W283" s="250"/>
      <c r="X283" s="234"/>
      <c r="Y283" s="250"/>
      <c r="Z283" s="234"/>
      <c r="AA283" s="250"/>
      <c r="AB283" s="234"/>
      <c r="AC283" s="250"/>
      <c r="AD283" s="234"/>
      <c r="AE283" s="250"/>
      <c r="AF283" s="234"/>
      <c r="AG283" s="250"/>
      <c r="AH283" s="234"/>
      <c r="AI283" s="250"/>
      <c r="AJ283" s="234"/>
      <c r="AK283" s="250"/>
      <c r="AL283" s="234">
        <v>17836</v>
      </c>
      <c r="AM283" s="250">
        <v>18168</v>
      </c>
      <c r="AN283" s="234">
        <v>42239</v>
      </c>
      <c r="AO283" s="250">
        <v>42982</v>
      </c>
    </row>
    <row r="284" spans="1:41">
      <c r="A284" s="336" t="s">
        <v>138</v>
      </c>
      <c r="B284" s="337" t="s">
        <v>506</v>
      </c>
      <c r="C284" s="338"/>
      <c r="D284" s="339">
        <v>199120</v>
      </c>
      <c r="E284" s="340">
        <v>1</v>
      </c>
      <c r="F284" s="234">
        <v>8336</v>
      </c>
      <c r="G284" s="250">
        <v>8591</v>
      </c>
      <c r="H284" s="234">
        <v>33418</v>
      </c>
      <c r="I284" s="250">
        <v>33673</v>
      </c>
      <c r="J284" s="234">
        <v>10594</v>
      </c>
      <c r="K284" s="250">
        <v>11074</v>
      </c>
      <c r="L284" s="234">
        <v>27805</v>
      </c>
      <c r="M284" s="250">
        <v>28285</v>
      </c>
      <c r="N284" s="234">
        <v>22560</v>
      </c>
      <c r="O284" s="250">
        <v>23041</v>
      </c>
      <c r="P284" s="234">
        <v>39191</v>
      </c>
      <c r="Q284" s="250">
        <v>39672</v>
      </c>
      <c r="R284" s="234">
        <v>20792</v>
      </c>
      <c r="S284" s="250">
        <v>23772</v>
      </c>
      <c r="T284" s="234">
        <v>47671</v>
      </c>
      <c r="U284" s="250">
        <v>50651</v>
      </c>
      <c r="V284" s="234">
        <v>32415</v>
      </c>
      <c r="W284" s="250">
        <v>34395</v>
      </c>
      <c r="X284" s="234">
        <v>55110</v>
      </c>
      <c r="Y284" s="250">
        <v>56490</v>
      </c>
      <c r="Z284" s="234">
        <v>20247</v>
      </c>
      <c r="AA284" s="250">
        <v>21187</v>
      </c>
      <c r="AB284" s="234">
        <v>42711</v>
      </c>
      <c r="AC284" s="250">
        <v>43651</v>
      </c>
      <c r="AD284" s="234"/>
      <c r="AE284" s="250"/>
      <c r="AF284" s="234"/>
      <c r="AG284" s="250"/>
      <c r="AH284" s="234"/>
      <c r="AI284" s="250"/>
      <c r="AJ284" s="234"/>
      <c r="AK284" s="250"/>
      <c r="AL284" s="234"/>
      <c r="AM284" s="250"/>
      <c r="AN284" s="234"/>
      <c r="AO284" s="250"/>
    </row>
    <row r="285" spans="1:41">
      <c r="A285" s="336" t="s">
        <v>138</v>
      </c>
      <c r="B285" s="337" t="s">
        <v>507</v>
      </c>
      <c r="C285" s="341"/>
      <c r="D285" s="339">
        <v>199139</v>
      </c>
      <c r="E285" s="344">
        <v>1</v>
      </c>
      <c r="F285" s="234">
        <v>6277</v>
      </c>
      <c r="G285" s="250">
        <v>6532</v>
      </c>
      <c r="H285" s="234">
        <v>19448</v>
      </c>
      <c r="I285" s="250">
        <v>19703</v>
      </c>
      <c r="J285" s="234">
        <v>6763</v>
      </c>
      <c r="K285" s="250">
        <v>7032</v>
      </c>
      <c r="L285" s="234">
        <v>19050</v>
      </c>
      <c r="M285" s="250">
        <v>19703</v>
      </c>
      <c r="N285" s="234"/>
      <c r="O285" s="250"/>
      <c r="P285" s="234"/>
      <c r="Q285" s="250"/>
      <c r="R285" s="234"/>
      <c r="S285" s="250"/>
      <c r="T285" s="234"/>
      <c r="U285" s="250"/>
      <c r="V285" s="234"/>
      <c r="W285" s="250"/>
      <c r="X285" s="234"/>
      <c r="Y285" s="250"/>
      <c r="Z285" s="234"/>
      <c r="AA285" s="250"/>
      <c r="AB285" s="234"/>
      <c r="AC285" s="250"/>
      <c r="AD285" s="234"/>
      <c r="AE285" s="250"/>
      <c r="AF285" s="234"/>
      <c r="AG285" s="250"/>
      <c r="AH285" s="234"/>
      <c r="AI285" s="250"/>
      <c r="AJ285" s="234"/>
      <c r="AK285" s="250"/>
      <c r="AL285" s="234"/>
      <c r="AM285" s="250"/>
      <c r="AN285" s="234"/>
      <c r="AO285" s="250"/>
    </row>
    <row r="286" spans="1:41">
      <c r="A286" s="336" t="s">
        <v>138</v>
      </c>
      <c r="B286" s="337" t="s">
        <v>508</v>
      </c>
      <c r="C286" s="338"/>
      <c r="D286" s="339">
        <v>199148</v>
      </c>
      <c r="E286" s="342">
        <v>1</v>
      </c>
      <c r="F286" s="234">
        <v>6454</v>
      </c>
      <c r="G286" s="250">
        <v>6745</v>
      </c>
      <c r="H286" s="234">
        <v>21316</v>
      </c>
      <c r="I286" s="250">
        <v>21607</v>
      </c>
      <c r="J286" s="234">
        <v>7163</v>
      </c>
      <c r="K286" s="250">
        <v>7489</v>
      </c>
      <c r="L286" s="234">
        <v>20612</v>
      </c>
      <c r="M286" s="250">
        <v>20938</v>
      </c>
      <c r="N286" s="234"/>
      <c r="O286" s="250"/>
      <c r="P286" s="234"/>
      <c r="Q286" s="250"/>
      <c r="R286" s="234"/>
      <c r="S286" s="250"/>
      <c r="T286" s="234"/>
      <c r="U286" s="250"/>
      <c r="V286" s="234"/>
      <c r="W286" s="250"/>
      <c r="X286" s="234"/>
      <c r="Y286" s="250"/>
      <c r="Z286" s="234"/>
      <c r="AA286" s="250"/>
      <c r="AB286" s="234"/>
      <c r="AC286" s="250"/>
      <c r="AD286" s="234"/>
      <c r="AE286" s="250"/>
      <c r="AF286" s="234"/>
      <c r="AG286" s="250"/>
      <c r="AH286" s="234"/>
      <c r="AI286" s="250"/>
      <c r="AJ286" s="234"/>
      <c r="AK286" s="250"/>
      <c r="AL286" s="234"/>
      <c r="AM286" s="250"/>
      <c r="AN286" s="234"/>
      <c r="AO286" s="250"/>
    </row>
    <row r="287" spans="1:41">
      <c r="A287" s="336" t="s">
        <v>138</v>
      </c>
      <c r="B287" s="337" t="s">
        <v>509</v>
      </c>
      <c r="C287" s="341"/>
      <c r="D287" s="339">
        <v>198464</v>
      </c>
      <c r="E287" s="340">
        <v>2</v>
      </c>
      <c r="F287" s="234">
        <v>6143</v>
      </c>
      <c r="G287" s="250">
        <v>6580</v>
      </c>
      <c r="H287" s="234">
        <v>21340</v>
      </c>
      <c r="I287" s="250">
        <v>22154</v>
      </c>
      <c r="J287" s="234">
        <v>6407</v>
      </c>
      <c r="K287" s="250">
        <v>6857</v>
      </c>
      <c r="L287" s="234">
        <v>18724</v>
      </c>
      <c r="M287" s="250">
        <v>19459</v>
      </c>
      <c r="N287" s="234"/>
      <c r="O287" s="250"/>
      <c r="P287" s="234"/>
      <c r="Q287" s="250"/>
      <c r="R287" s="234">
        <v>18954</v>
      </c>
      <c r="S287" s="250">
        <v>20554</v>
      </c>
      <c r="T287" s="234">
        <v>46519</v>
      </c>
      <c r="U287" s="250">
        <v>46758</v>
      </c>
      <c r="V287" s="234">
        <v>31223</v>
      </c>
      <c r="W287" s="250">
        <v>32849</v>
      </c>
      <c r="X287" s="234">
        <v>31223</v>
      </c>
      <c r="Y287" s="250">
        <v>32849</v>
      </c>
      <c r="Z287" s="234"/>
      <c r="AA287" s="250"/>
      <c r="AB287" s="234"/>
      <c r="AC287" s="250"/>
      <c r="AD287" s="234"/>
      <c r="AE287" s="250"/>
      <c r="AF287" s="234"/>
      <c r="AG287" s="250"/>
      <c r="AH287" s="234"/>
      <c r="AI287" s="250"/>
      <c r="AJ287" s="234"/>
      <c r="AK287" s="250"/>
      <c r="AL287" s="234"/>
      <c r="AM287" s="250"/>
      <c r="AN287" s="234"/>
      <c r="AO287" s="250"/>
    </row>
    <row r="288" spans="1:41">
      <c r="A288" s="336" t="s">
        <v>138</v>
      </c>
      <c r="B288" s="337" t="s">
        <v>510</v>
      </c>
      <c r="C288" s="338"/>
      <c r="D288" s="339">
        <v>197869</v>
      </c>
      <c r="E288" s="340">
        <v>3</v>
      </c>
      <c r="F288" s="234">
        <v>6553</v>
      </c>
      <c r="G288" s="250">
        <v>6852</v>
      </c>
      <c r="H288" s="234">
        <v>19720</v>
      </c>
      <c r="I288" s="250">
        <v>20677</v>
      </c>
      <c r="J288" s="234">
        <v>7084</v>
      </c>
      <c r="K288" s="250">
        <v>7409</v>
      </c>
      <c r="L288" s="234">
        <v>19029</v>
      </c>
      <c r="M288" s="250">
        <v>19951</v>
      </c>
      <c r="N288" s="234"/>
      <c r="O288" s="250"/>
      <c r="P288" s="234"/>
      <c r="Q288" s="250"/>
      <c r="R288" s="234"/>
      <c r="S288" s="250"/>
      <c r="T288" s="234"/>
      <c r="U288" s="250"/>
      <c r="V288" s="234"/>
      <c r="W288" s="250"/>
      <c r="X288" s="234"/>
      <c r="Y288" s="250"/>
      <c r="Z288" s="234"/>
      <c r="AA288" s="250"/>
      <c r="AB288" s="234"/>
      <c r="AC288" s="250"/>
      <c r="AD288" s="234"/>
      <c r="AE288" s="250"/>
      <c r="AF288" s="234"/>
      <c r="AG288" s="250"/>
      <c r="AH288" s="234"/>
      <c r="AI288" s="250"/>
      <c r="AJ288" s="234"/>
      <c r="AK288" s="250"/>
      <c r="AL288" s="234"/>
      <c r="AM288" s="250"/>
      <c r="AN288" s="234"/>
      <c r="AO288" s="250"/>
    </row>
    <row r="289" spans="1:41">
      <c r="A289" s="336" t="s">
        <v>138</v>
      </c>
      <c r="B289" s="337" t="s">
        <v>511</v>
      </c>
      <c r="C289" s="338"/>
      <c r="D289" s="339">
        <v>199102</v>
      </c>
      <c r="E289" s="340">
        <v>3</v>
      </c>
      <c r="F289" s="234">
        <v>5642</v>
      </c>
      <c r="G289" s="250">
        <v>5972</v>
      </c>
      <c r="H289" s="234">
        <v>18402</v>
      </c>
      <c r="I289" s="250">
        <v>18732</v>
      </c>
      <c r="J289" s="234">
        <v>6717</v>
      </c>
      <c r="K289" s="250">
        <v>7047</v>
      </c>
      <c r="L289" s="234">
        <v>19122</v>
      </c>
      <c r="M289" s="250">
        <v>19452</v>
      </c>
      <c r="N289" s="234"/>
      <c r="O289" s="250"/>
      <c r="P289" s="234"/>
      <c r="Q289" s="250"/>
      <c r="R289" s="234"/>
      <c r="S289" s="250"/>
      <c r="T289" s="234"/>
      <c r="U289" s="250"/>
      <c r="V289" s="234"/>
      <c r="W289" s="250"/>
      <c r="X289" s="234"/>
      <c r="Y289" s="250"/>
      <c r="Z289" s="234"/>
      <c r="AA289" s="250"/>
      <c r="AB289" s="234"/>
      <c r="AC289" s="250"/>
      <c r="AD289" s="234"/>
      <c r="AE289" s="250"/>
      <c r="AF289" s="234"/>
      <c r="AG289" s="250"/>
      <c r="AH289" s="234"/>
      <c r="AI289" s="250"/>
      <c r="AJ289" s="234"/>
      <c r="AK289" s="250"/>
      <c r="AL289" s="234"/>
      <c r="AM289" s="250"/>
      <c r="AN289" s="234"/>
      <c r="AO289" s="250"/>
    </row>
    <row r="290" spans="1:41">
      <c r="A290" s="336" t="s">
        <v>138</v>
      </c>
      <c r="B290" s="337" t="s">
        <v>512</v>
      </c>
      <c r="C290" s="338"/>
      <c r="D290" s="339">
        <v>199157</v>
      </c>
      <c r="E290" s="340">
        <v>3</v>
      </c>
      <c r="F290" s="234">
        <v>5526</v>
      </c>
      <c r="G290" s="250">
        <v>5755</v>
      </c>
      <c r="H290" s="234">
        <v>16941</v>
      </c>
      <c r="I290" s="250">
        <v>17793</v>
      </c>
      <c r="J290" s="234">
        <v>6329</v>
      </c>
      <c r="K290" s="250">
        <v>6627</v>
      </c>
      <c r="L290" s="234">
        <v>17978</v>
      </c>
      <c r="M290" s="250">
        <v>18883</v>
      </c>
      <c r="N290" s="234">
        <v>11015</v>
      </c>
      <c r="O290" s="250">
        <v>13269</v>
      </c>
      <c r="P290" s="234">
        <v>26056</v>
      </c>
      <c r="Q290" s="250">
        <v>32251</v>
      </c>
      <c r="R290" s="234"/>
      <c r="S290" s="250"/>
      <c r="T290" s="234"/>
      <c r="U290" s="250"/>
      <c r="V290" s="234"/>
      <c r="W290" s="250"/>
      <c r="X290" s="234"/>
      <c r="Y290" s="250"/>
      <c r="Z290" s="234"/>
      <c r="AA290" s="250"/>
      <c r="AB290" s="234"/>
      <c r="AC290" s="250"/>
      <c r="AD290" s="234"/>
      <c r="AE290" s="250"/>
      <c r="AF290" s="234"/>
      <c r="AG290" s="250"/>
      <c r="AH290" s="234"/>
      <c r="AI290" s="250"/>
      <c r="AJ290" s="234"/>
      <c r="AK290" s="250"/>
      <c r="AL290" s="234"/>
      <c r="AM290" s="250"/>
      <c r="AN290" s="234"/>
      <c r="AO290" s="250"/>
    </row>
    <row r="291" spans="1:41">
      <c r="A291" s="336" t="s">
        <v>138</v>
      </c>
      <c r="B291" s="337" t="s">
        <v>513</v>
      </c>
      <c r="C291" s="338"/>
      <c r="D291" s="339">
        <v>199218</v>
      </c>
      <c r="E291" s="340">
        <v>3</v>
      </c>
      <c r="F291" s="234">
        <v>6392</v>
      </c>
      <c r="G291" s="250">
        <v>6691</v>
      </c>
      <c r="H291" s="234">
        <v>20420</v>
      </c>
      <c r="I291" s="250">
        <v>20557</v>
      </c>
      <c r="J291" s="234">
        <v>6529</v>
      </c>
      <c r="K291" s="250">
        <v>6832</v>
      </c>
      <c r="L291" s="234">
        <v>18464</v>
      </c>
      <c r="M291" s="250">
        <v>18923</v>
      </c>
      <c r="N291" s="234"/>
      <c r="O291" s="250"/>
      <c r="P291" s="234"/>
      <c r="Q291" s="250"/>
      <c r="R291" s="234"/>
      <c r="S291" s="250"/>
      <c r="T291" s="234"/>
      <c r="U291" s="250"/>
      <c r="V291" s="234"/>
      <c r="W291" s="250"/>
      <c r="X291" s="234"/>
      <c r="Y291" s="250"/>
      <c r="Z291" s="234"/>
      <c r="AA291" s="250"/>
      <c r="AB291" s="234"/>
      <c r="AC291" s="250"/>
      <c r="AD291" s="234"/>
      <c r="AE291" s="250"/>
      <c r="AF291" s="234"/>
      <c r="AG291" s="250"/>
      <c r="AH291" s="234"/>
      <c r="AI291" s="250"/>
      <c r="AJ291" s="234"/>
      <c r="AK291" s="250"/>
      <c r="AL291" s="234"/>
      <c r="AM291" s="250"/>
      <c r="AN291" s="234"/>
      <c r="AO291" s="250"/>
    </row>
    <row r="292" spans="1:41">
      <c r="A292" s="336" t="s">
        <v>138</v>
      </c>
      <c r="B292" s="337" t="s">
        <v>514</v>
      </c>
      <c r="C292" s="338"/>
      <c r="D292" s="339">
        <v>200004</v>
      </c>
      <c r="E292" s="340">
        <v>3</v>
      </c>
      <c r="F292" s="234">
        <v>6305</v>
      </c>
      <c r="G292" s="250">
        <v>6623</v>
      </c>
      <c r="H292" s="234">
        <v>16698</v>
      </c>
      <c r="I292" s="250">
        <v>17016</v>
      </c>
      <c r="J292" s="234">
        <v>6734</v>
      </c>
      <c r="K292" s="250">
        <v>7065</v>
      </c>
      <c r="L292" s="234">
        <v>17141</v>
      </c>
      <c r="M292" s="250">
        <v>17472</v>
      </c>
      <c r="N292" s="234"/>
      <c r="O292" s="250"/>
      <c r="P292" s="234"/>
      <c r="Q292" s="250"/>
      <c r="R292" s="234"/>
      <c r="S292" s="250"/>
      <c r="T292" s="234"/>
      <c r="U292" s="250"/>
      <c r="V292" s="234"/>
      <c r="W292" s="250"/>
      <c r="X292" s="234"/>
      <c r="Y292" s="250"/>
      <c r="Z292" s="234"/>
      <c r="AA292" s="250"/>
      <c r="AB292" s="234"/>
      <c r="AC292" s="250"/>
      <c r="AD292" s="234"/>
      <c r="AE292" s="250"/>
      <c r="AF292" s="234"/>
      <c r="AG292" s="250"/>
      <c r="AH292" s="234"/>
      <c r="AI292" s="250"/>
      <c r="AJ292" s="234"/>
      <c r="AK292" s="250"/>
      <c r="AL292" s="234"/>
      <c r="AM292" s="250"/>
      <c r="AN292" s="234"/>
      <c r="AO292" s="250"/>
    </row>
    <row r="293" spans="1:41">
      <c r="A293" s="336" t="s">
        <v>138</v>
      </c>
      <c r="B293" s="337" t="s">
        <v>515</v>
      </c>
      <c r="C293" s="338"/>
      <c r="D293" s="339">
        <v>198543</v>
      </c>
      <c r="E293" s="340">
        <v>4</v>
      </c>
      <c r="F293" s="234">
        <v>4655</v>
      </c>
      <c r="G293" s="250">
        <v>4885</v>
      </c>
      <c r="H293" s="234">
        <v>16263</v>
      </c>
      <c r="I293" s="250">
        <v>16493</v>
      </c>
      <c r="J293" s="234">
        <v>5103</v>
      </c>
      <c r="K293" s="250">
        <v>5333</v>
      </c>
      <c r="L293" s="234">
        <v>15951</v>
      </c>
      <c r="M293" s="250">
        <v>16181</v>
      </c>
      <c r="N293" s="234"/>
      <c r="O293" s="250"/>
      <c r="P293" s="234"/>
      <c r="Q293" s="250"/>
      <c r="R293" s="234"/>
      <c r="S293" s="250"/>
      <c r="T293" s="234"/>
      <c r="U293" s="250"/>
      <c r="V293" s="234"/>
      <c r="W293" s="250"/>
      <c r="X293" s="234"/>
      <c r="Y293" s="250"/>
      <c r="Z293" s="234"/>
      <c r="AA293" s="250"/>
      <c r="AB293" s="234"/>
      <c r="AC293" s="250"/>
      <c r="AD293" s="234"/>
      <c r="AE293" s="250"/>
      <c r="AF293" s="234"/>
      <c r="AG293" s="250"/>
      <c r="AH293" s="234"/>
      <c r="AI293" s="250"/>
      <c r="AJ293" s="234"/>
      <c r="AK293" s="250"/>
      <c r="AL293" s="234"/>
      <c r="AM293" s="250"/>
      <c r="AN293" s="234"/>
      <c r="AO293" s="250"/>
    </row>
    <row r="294" spans="1:41">
      <c r="A294" s="336" t="s">
        <v>138</v>
      </c>
      <c r="B294" s="337" t="s">
        <v>516</v>
      </c>
      <c r="C294" s="338"/>
      <c r="D294" s="339">
        <v>199281</v>
      </c>
      <c r="E294" s="340">
        <v>5</v>
      </c>
      <c r="F294" s="234">
        <v>5287</v>
      </c>
      <c r="G294" s="250">
        <v>5564</v>
      </c>
      <c r="H294" s="234">
        <v>15239</v>
      </c>
      <c r="I294" s="250">
        <v>16012</v>
      </c>
      <c r="J294" s="234">
        <v>5386</v>
      </c>
      <c r="K294" s="250">
        <v>5667</v>
      </c>
      <c r="L294" s="234">
        <v>14713</v>
      </c>
      <c r="M294" s="250">
        <v>15459</v>
      </c>
      <c r="N294" s="234"/>
      <c r="O294" s="250"/>
      <c r="P294" s="234"/>
      <c r="Q294" s="250"/>
      <c r="R294" s="234"/>
      <c r="S294" s="250"/>
      <c r="T294" s="234"/>
      <c r="U294" s="250"/>
      <c r="V294" s="234"/>
      <c r="W294" s="250"/>
      <c r="X294" s="234"/>
      <c r="Y294" s="250"/>
      <c r="Z294" s="234"/>
      <c r="AA294" s="250"/>
      <c r="AB294" s="234"/>
      <c r="AC294" s="250"/>
      <c r="AD294" s="234"/>
      <c r="AE294" s="250"/>
      <c r="AF294" s="234"/>
      <c r="AG294" s="250"/>
      <c r="AH294" s="234"/>
      <c r="AI294" s="250"/>
      <c r="AJ294" s="234"/>
      <c r="AK294" s="250"/>
      <c r="AL294" s="234"/>
      <c r="AM294" s="250"/>
      <c r="AN294" s="234"/>
      <c r="AO294" s="250"/>
    </row>
    <row r="295" spans="1:41">
      <c r="A295" s="336" t="s">
        <v>138</v>
      </c>
      <c r="B295" s="337" t="s">
        <v>517</v>
      </c>
      <c r="C295" s="338"/>
      <c r="D295" s="339">
        <v>199999</v>
      </c>
      <c r="E295" s="340">
        <v>5</v>
      </c>
      <c r="F295" s="234">
        <v>5583</v>
      </c>
      <c r="G295" s="250">
        <v>5707</v>
      </c>
      <c r="H295" s="234">
        <v>15113</v>
      </c>
      <c r="I295" s="250">
        <v>15523</v>
      </c>
      <c r="J295" s="234">
        <v>6160</v>
      </c>
      <c r="K295" s="250">
        <v>6227</v>
      </c>
      <c r="L295" s="234">
        <v>15119</v>
      </c>
      <c r="M295" s="250">
        <v>15783</v>
      </c>
      <c r="N295" s="234"/>
      <c r="O295" s="250"/>
      <c r="P295" s="234"/>
      <c r="Q295" s="250"/>
      <c r="R295" s="234"/>
      <c r="S295" s="250"/>
      <c r="T295" s="234"/>
      <c r="U295" s="250"/>
      <c r="V295" s="234"/>
      <c r="W295" s="250"/>
      <c r="X295" s="234"/>
      <c r="Y295" s="250"/>
      <c r="Z295" s="234"/>
      <c r="AA295" s="250"/>
      <c r="AB295" s="234"/>
      <c r="AC295" s="250"/>
      <c r="AD295" s="234"/>
      <c r="AE295" s="250"/>
      <c r="AF295" s="234"/>
      <c r="AG295" s="250"/>
      <c r="AH295" s="234"/>
      <c r="AI295" s="250"/>
      <c r="AJ295" s="234"/>
      <c r="AK295" s="250"/>
      <c r="AL295" s="234"/>
      <c r="AM295" s="250"/>
      <c r="AN295" s="234"/>
      <c r="AO295" s="250"/>
    </row>
    <row r="296" spans="1:41">
      <c r="A296" s="336" t="s">
        <v>138</v>
      </c>
      <c r="B296" s="337" t="s">
        <v>518</v>
      </c>
      <c r="C296" s="338"/>
      <c r="D296" s="339">
        <v>198507</v>
      </c>
      <c r="E296" s="340">
        <v>6</v>
      </c>
      <c r="F296" s="234">
        <v>4498</v>
      </c>
      <c r="G296" s="250">
        <v>4657</v>
      </c>
      <c r="H296" s="234">
        <v>16173</v>
      </c>
      <c r="I296" s="250">
        <v>17010</v>
      </c>
      <c r="J296" s="234">
        <v>4784</v>
      </c>
      <c r="K296" s="250">
        <v>5052</v>
      </c>
      <c r="L296" s="234">
        <v>16631</v>
      </c>
      <c r="M296" s="250">
        <v>17491</v>
      </c>
      <c r="N296" s="234"/>
      <c r="O296" s="250"/>
      <c r="P296" s="234"/>
      <c r="Q296" s="250"/>
      <c r="R296" s="234"/>
      <c r="S296" s="250"/>
      <c r="T296" s="234"/>
      <c r="U296" s="250"/>
      <c r="V296" s="234"/>
      <c r="W296" s="250"/>
      <c r="X296" s="234"/>
      <c r="Y296" s="250"/>
      <c r="Z296" s="234"/>
      <c r="AA296" s="250"/>
      <c r="AB296" s="234"/>
      <c r="AC296" s="250"/>
      <c r="AD296" s="234"/>
      <c r="AE296" s="250"/>
      <c r="AF296" s="234"/>
      <c r="AG296" s="250"/>
      <c r="AH296" s="234"/>
      <c r="AI296" s="250"/>
      <c r="AJ296" s="234"/>
      <c r="AK296" s="250"/>
      <c r="AL296" s="234"/>
      <c r="AM296" s="250"/>
      <c r="AN296" s="234"/>
      <c r="AO296" s="250"/>
    </row>
    <row r="297" spans="1:41">
      <c r="A297" s="336" t="s">
        <v>138</v>
      </c>
      <c r="B297" s="337" t="s">
        <v>519</v>
      </c>
      <c r="C297" s="338"/>
      <c r="D297" s="339">
        <v>199111</v>
      </c>
      <c r="E297" s="340">
        <v>6</v>
      </c>
      <c r="F297" s="234">
        <v>6392</v>
      </c>
      <c r="G297" s="250">
        <v>6605</v>
      </c>
      <c r="H297" s="234">
        <v>21263</v>
      </c>
      <c r="I297" s="250">
        <v>22219</v>
      </c>
      <c r="J297" s="234">
        <v>7097</v>
      </c>
      <c r="K297" s="250">
        <v>7345</v>
      </c>
      <c r="L297" s="234">
        <v>21611</v>
      </c>
      <c r="M297" s="250">
        <v>22585</v>
      </c>
      <c r="N297" s="234"/>
      <c r="O297" s="250"/>
      <c r="P297" s="234"/>
      <c r="Q297" s="250"/>
      <c r="R297" s="234"/>
      <c r="S297" s="250"/>
      <c r="T297" s="234"/>
      <c r="U297" s="250"/>
      <c r="V297" s="234"/>
      <c r="W297" s="250"/>
      <c r="X297" s="234"/>
      <c r="Y297" s="250"/>
      <c r="Z297" s="234"/>
      <c r="AA297" s="250"/>
      <c r="AB297" s="234"/>
      <c r="AC297" s="250"/>
      <c r="AD297" s="234"/>
      <c r="AE297" s="250"/>
      <c r="AF297" s="234"/>
      <c r="AG297" s="250"/>
      <c r="AH297" s="234"/>
      <c r="AI297" s="250"/>
      <c r="AJ297" s="234"/>
      <c r="AK297" s="250"/>
      <c r="AL297" s="234"/>
      <c r="AM297" s="250"/>
      <c r="AN297" s="234"/>
      <c r="AO297" s="250"/>
    </row>
    <row r="298" spans="1:41">
      <c r="A298" s="336" t="s">
        <v>138</v>
      </c>
      <c r="B298" s="337" t="s">
        <v>520</v>
      </c>
      <c r="C298" s="343"/>
      <c r="D298" s="339">
        <v>199184</v>
      </c>
      <c r="E298" s="340">
        <v>15</v>
      </c>
      <c r="F298" s="234">
        <v>8363</v>
      </c>
      <c r="G298" s="250">
        <v>8983</v>
      </c>
      <c r="H298" s="234">
        <v>23733</v>
      </c>
      <c r="I298" s="250">
        <v>24403</v>
      </c>
      <c r="J298" s="234">
        <v>9889</v>
      </c>
      <c r="K298" s="250">
        <v>10559</v>
      </c>
      <c r="L298" s="234">
        <v>22696</v>
      </c>
      <c r="M298" s="250">
        <v>23666</v>
      </c>
      <c r="N298" s="234"/>
      <c r="O298" s="250"/>
      <c r="P298" s="234"/>
      <c r="Q298" s="250"/>
      <c r="R298" s="234"/>
      <c r="S298" s="250"/>
      <c r="T298" s="234"/>
      <c r="U298" s="250"/>
      <c r="V298" s="234"/>
      <c r="W298" s="250"/>
      <c r="X298" s="234"/>
      <c r="Y298" s="250"/>
      <c r="Z298" s="234"/>
      <c r="AA298" s="250"/>
      <c r="AB298" s="234"/>
      <c r="AC298" s="250"/>
      <c r="AD298" s="234"/>
      <c r="AE298" s="250"/>
      <c r="AF298" s="234"/>
      <c r="AG298" s="250"/>
      <c r="AH298" s="234"/>
      <c r="AI298" s="250"/>
      <c r="AJ298" s="234"/>
      <c r="AK298" s="250"/>
      <c r="AL298" s="234"/>
      <c r="AM298" s="250"/>
      <c r="AN298" s="234"/>
      <c r="AO298" s="250"/>
    </row>
    <row r="299" spans="1:41">
      <c r="A299" s="406" t="s">
        <v>138</v>
      </c>
      <c r="B299" s="407" t="s">
        <v>649</v>
      </c>
      <c r="C299" s="408"/>
      <c r="D299" s="409">
        <v>197887</v>
      </c>
      <c r="E299" s="306">
        <v>8</v>
      </c>
      <c r="F299" s="234">
        <v>2033</v>
      </c>
      <c r="G299" s="250">
        <v>2419</v>
      </c>
      <c r="H299" s="234">
        <v>7396</v>
      </c>
      <c r="I299" s="250">
        <v>8563</v>
      </c>
      <c r="J299" s="234"/>
      <c r="K299" s="250"/>
      <c r="L299" s="234"/>
      <c r="M299" s="250"/>
      <c r="N299" s="234"/>
      <c r="O299" s="250"/>
      <c r="P299" s="234"/>
      <c r="Q299" s="250"/>
      <c r="R299" s="234"/>
      <c r="S299" s="250"/>
      <c r="T299" s="234"/>
      <c r="U299" s="250"/>
      <c r="V299" s="234"/>
      <c r="W299" s="250"/>
      <c r="X299" s="234"/>
      <c r="Y299" s="250"/>
      <c r="Z299" s="234"/>
      <c r="AA299" s="250"/>
      <c r="AB299" s="234"/>
      <c r="AC299" s="250"/>
      <c r="AD299" s="234"/>
      <c r="AE299" s="250"/>
      <c r="AF299" s="234"/>
      <c r="AG299" s="250"/>
      <c r="AH299" s="234"/>
      <c r="AI299" s="250"/>
      <c r="AJ299" s="234"/>
      <c r="AK299" s="250"/>
      <c r="AL299" s="234"/>
      <c r="AM299" s="250"/>
      <c r="AN299" s="234"/>
      <c r="AO299" s="250"/>
    </row>
    <row r="300" spans="1:41">
      <c r="A300" s="406" t="s">
        <v>138</v>
      </c>
      <c r="B300" s="407" t="s">
        <v>650</v>
      </c>
      <c r="C300" s="408"/>
      <c r="D300" s="409">
        <v>198154</v>
      </c>
      <c r="E300" s="306">
        <v>8</v>
      </c>
      <c r="F300" s="234">
        <v>2526</v>
      </c>
      <c r="G300" s="250">
        <v>2654</v>
      </c>
      <c r="H300" s="234">
        <v>8670</v>
      </c>
      <c r="I300" s="250">
        <v>8798</v>
      </c>
      <c r="J300" s="234"/>
      <c r="K300" s="250"/>
      <c r="L300" s="234"/>
      <c r="M300" s="250"/>
      <c r="N300" s="234"/>
      <c r="O300" s="250"/>
      <c r="P300" s="234"/>
      <c r="Q300" s="250"/>
      <c r="R300" s="234"/>
      <c r="S300" s="250"/>
      <c r="T300" s="234"/>
      <c r="U300" s="250"/>
      <c r="V300" s="234"/>
      <c r="W300" s="250"/>
      <c r="X300" s="234"/>
      <c r="Y300" s="250"/>
      <c r="Z300" s="234"/>
      <c r="AA300" s="250"/>
      <c r="AB300" s="234"/>
      <c r="AC300" s="250"/>
      <c r="AD300" s="234"/>
      <c r="AE300" s="250"/>
      <c r="AF300" s="234"/>
      <c r="AG300" s="250"/>
      <c r="AH300" s="234"/>
      <c r="AI300" s="250"/>
      <c r="AJ300" s="234"/>
      <c r="AK300" s="250"/>
      <c r="AL300" s="234"/>
      <c r="AM300" s="250"/>
      <c r="AN300" s="234"/>
      <c r="AO300" s="250"/>
    </row>
    <row r="301" spans="1:41">
      <c r="A301" s="406" t="s">
        <v>138</v>
      </c>
      <c r="B301" s="407" t="s">
        <v>651</v>
      </c>
      <c r="C301" s="408"/>
      <c r="D301" s="409">
        <v>198260</v>
      </c>
      <c r="E301" s="306">
        <v>8</v>
      </c>
      <c r="F301" s="234">
        <v>2664</v>
      </c>
      <c r="G301" s="250">
        <v>2664</v>
      </c>
      <c r="H301" s="234">
        <v>8808</v>
      </c>
      <c r="I301" s="250">
        <v>8808</v>
      </c>
      <c r="J301" s="234"/>
      <c r="K301" s="250"/>
      <c r="L301" s="234"/>
      <c r="M301" s="250"/>
      <c r="N301" s="234"/>
      <c r="O301" s="250"/>
      <c r="P301" s="234"/>
      <c r="Q301" s="250"/>
      <c r="R301" s="234"/>
      <c r="S301" s="250"/>
      <c r="T301" s="234"/>
      <c r="U301" s="250"/>
      <c r="V301" s="234"/>
      <c r="W301" s="250"/>
      <c r="X301" s="234"/>
      <c r="Y301" s="250"/>
      <c r="Z301" s="234"/>
      <c r="AA301" s="250"/>
      <c r="AB301" s="234"/>
      <c r="AC301" s="250"/>
      <c r="AD301" s="234"/>
      <c r="AE301" s="250"/>
      <c r="AF301" s="234"/>
      <c r="AG301" s="250"/>
      <c r="AH301" s="234"/>
      <c r="AI301" s="250"/>
      <c r="AJ301" s="234"/>
      <c r="AK301" s="250"/>
      <c r="AL301" s="234"/>
      <c r="AM301" s="250"/>
      <c r="AN301" s="234"/>
      <c r="AO301" s="250"/>
    </row>
    <row r="302" spans="1:41">
      <c r="A302" s="406" t="s">
        <v>138</v>
      </c>
      <c r="B302" s="407" t="s">
        <v>652</v>
      </c>
      <c r="C302" s="408"/>
      <c r="D302" s="409">
        <v>198534</v>
      </c>
      <c r="E302" s="306">
        <v>8</v>
      </c>
      <c r="F302" s="234">
        <v>2394</v>
      </c>
      <c r="G302" s="250">
        <v>2394</v>
      </c>
      <c r="H302" s="234">
        <v>8538</v>
      </c>
      <c r="I302" s="250">
        <v>8538</v>
      </c>
      <c r="J302" s="234"/>
      <c r="K302" s="250"/>
      <c r="L302" s="234"/>
      <c r="M302" s="250"/>
      <c r="N302" s="234"/>
      <c r="O302" s="250"/>
      <c r="P302" s="234"/>
      <c r="Q302" s="250"/>
      <c r="R302" s="234"/>
      <c r="S302" s="250"/>
      <c r="T302" s="234"/>
      <c r="U302" s="250"/>
      <c r="V302" s="234"/>
      <c r="W302" s="250"/>
      <c r="X302" s="234"/>
      <c r="Y302" s="250"/>
      <c r="Z302" s="234"/>
      <c r="AA302" s="250"/>
      <c r="AB302" s="234"/>
      <c r="AC302" s="250"/>
      <c r="AD302" s="234"/>
      <c r="AE302" s="250"/>
      <c r="AF302" s="234"/>
      <c r="AG302" s="250"/>
      <c r="AH302" s="234"/>
      <c r="AI302" s="250"/>
      <c r="AJ302" s="234"/>
      <c r="AK302" s="250"/>
      <c r="AL302" s="234"/>
      <c r="AM302" s="250"/>
      <c r="AN302" s="234"/>
      <c r="AO302" s="250"/>
    </row>
    <row r="303" spans="1:41">
      <c r="A303" s="406" t="s">
        <v>138</v>
      </c>
      <c r="B303" s="407" t="s">
        <v>653</v>
      </c>
      <c r="C303" s="408"/>
      <c r="D303" s="409">
        <v>198552</v>
      </c>
      <c r="E303" s="306">
        <v>8</v>
      </c>
      <c r="F303" s="234">
        <v>2056</v>
      </c>
      <c r="G303" s="250">
        <v>2025</v>
      </c>
      <c r="H303" s="234">
        <v>6688</v>
      </c>
      <c r="I303" s="250">
        <v>6631</v>
      </c>
      <c r="J303" s="234"/>
      <c r="K303" s="250"/>
      <c r="L303" s="234"/>
      <c r="M303" s="250"/>
      <c r="N303" s="234"/>
      <c r="O303" s="250"/>
      <c r="P303" s="234"/>
      <c r="Q303" s="250"/>
      <c r="R303" s="234"/>
      <c r="S303" s="250"/>
      <c r="T303" s="234"/>
      <c r="U303" s="250"/>
      <c r="V303" s="234"/>
      <c r="W303" s="250"/>
      <c r="X303" s="234"/>
      <c r="Y303" s="250"/>
      <c r="Z303" s="234"/>
      <c r="AA303" s="250"/>
      <c r="AB303" s="234"/>
      <c r="AC303" s="250"/>
      <c r="AD303" s="234"/>
      <c r="AE303" s="250"/>
      <c r="AF303" s="234"/>
      <c r="AG303" s="250"/>
      <c r="AH303" s="234"/>
      <c r="AI303" s="250"/>
      <c r="AJ303" s="234"/>
      <c r="AK303" s="250"/>
      <c r="AL303" s="234"/>
      <c r="AM303" s="250"/>
      <c r="AN303" s="234"/>
      <c r="AO303" s="250"/>
    </row>
    <row r="304" spans="1:41">
      <c r="A304" s="406" t="s">
        <v>138</v>
      </c>
      <c r="B304" s="407" t="s">
        <v>654</v>
      </c>
      <c r="C304" s="408"/>
      <c r="D304" s="409">
        <v>198622</v>
      </c>
      <c r="E304" s="306">
        <v>8</v>
      </c>
      <c r="F304" s="234">
        <v>2201</v>
      </c>
      <c r="G304" s="250">
        <v>2208</v>
      </c>
      <c r="H304" s="234">
        <v>7577</v>
      </c>
      <c r="I304" s="250">
        <v>7056</v>
      </c>
      <c r="J304" s="234"/>
      <c r="K304" s="250"/>
      <c r="L304" s="234"/>
      <c r="M304" s="250"/>
      <c r="N304" s="234"/>
      <c r="O304" s="250"/>
      <c r="P304" s="234"/>
      <c r="Q304" s="250"/>
      <c r="R304" s="234"/>
      <c r="S304" s="250"/>
      <c r="T304" s="234"/>
      <c r="U304" s="250"/>
      <c r="V304" s="234"/>
      <c r="W304" s="250"/>
      <c r="X304" s="234"/>
      <c r="Y304" s="250"/>
      <c r="Z304" s="234"/>
      <c r="AA304" s="250"/>
      <c r="AB304" s="234"/>
      <c r="AC304" s="250"/>
      <c r="AD304" s="234"/>
      <c r="AE304" s="250"/>
      <c r="AF304" s="234"/>
      <c r="AG304" s="250"/>
      <c r="AH304" s="234"/>
      <c r="AI304" s="250"/>
      <c r="AJ304" s="234"/>
      <c r="AK304" s="250"/>
      <c r="AL304" s="234"/>
      <c r="AM304" s="250"/>
      <c r="AN304" s="234"/>
      <c r="AO304" s="250"/>
    </row>
    <row r="305" spans="1:41">
      <c r="A305" s="406" t="s">
        <v>138</v>
      </c>
      <c r="B305" s="407" t="s">
        <v>655</v>
      </c>
      <c r="C305" s="408"/>
      <c r="D305" s="409">
        <v>199333</v>
      </c>
      <c r="E305" s="306">
        <v>8</v>
      </c>
      <c r="F305" s="234">
        <v>1979</v>
      </c>
      <c r="G305" s="250">
        <v>2317</v>
      </c>
      <c r="H305" s="234">
        <v>8122</v>
      </c>
      <c r="I305" s="250">
        <v>8376</v>
      </c>
      <c r="J305" s="234"/>
      <c r="K305" s="250"/>
      <c r="L305" s="234"/>
      <c r="M305" s="250"/>
      <c r="N305" s="234"/>
      <c r="O305" s="250"/>
      <c r="P305" s="234"/>
      <c r="Q305" s="250"/>
      <c r="R305" s="234"/>
      <c r="S305" s="250"/>
      <c r="T305" s="234"/>
      <c r="U305" s="250"/>
      <c r="V305" s="234"/>
      <c r="W305" s="250"/>
      <c r="X305" s="234"/>
      <c r="Y305" s="250"/>
      <c r="Z305" s="234"/>
      <c r="AA305" s="250"/>
      <c r="AB305" s="234"/>
      <c r="AC305" s="250"/>
      <c r="AD305" s="234"/>
      <c r="AE305" s="250"/>
      <c r="AF305" s="234"/>
      <c r="AG305" s="250"/>
      <c r="AH305" s="234"/>
      <c r="AI305" s="250"/>
      <c r="AJ305" s="234"/>
      <c r="AK305" s="250"/>
      <c r="AL305" s="234"/>
      <c r="AM305" s="250"/>
      <c r="AN305" s="234"/>
      <c r="AO305" s="250"/>
    </row>
    <row r="306" spans="1:41">
      <c r="A306" s="308" t="s">
        <v>138</v>
      </c>
      <c r="B306" s="300" t="s">
        <v>656</v>
      </c>
      <c r="C306" s="410"/>
      <c r="D306" s="411">
        <v>199494</v>
      </c>
      <c r="E306" s="309">
        <v>8</v>
      </c>
      <c r="F306" s="234">
        <v>2442</v>
      </c>
      <c r="G306" s="250">
        <v>2506</v>
      </c>
      <c r="H306" s="234">
        <v>8586</v>
      </c>
      <c r="I306" s="250">
        <v>8650</v>
      </c>
      <c r="J306" s="234"/>
      <c r="K306" s="250"/>
      <c r="L306" s="234"/>
      <c r="M306" s="250"/>
      <c r="N306" s="234"/>
      <c r="O306" s="250"/>
      <c r="P306" s="234"/>
      <c r="Q306" s="250"/>
      <c r="R306" s="234"/>
      <c r="S306" s="250"/>
      <c r="T306" s="234"/>
      <c r="U306" s="250"/>
      <c r="V306" s="234"/>
      <c r="W306" s="250"/>
      <c r="X306" s="234"/>
      <c r="Y306" s="250"/>
      <c r="Z306" s="234"/>
      <c r="AA306" s="250"/>
      <c r="AB306" s="234"/>
      <c r="AC306" s="250"/>
      <c r="AD306" s="234"/>
      <c r="AE306" s="250"/>
      <c r="AF306" s="234"/>
      <c r="AG306" s="250"/>
      <c r="AH306" s="234"/>
      <c r="AI306" s="250"/>
      <c r="AJ306" s="234"/>
      <c r="AK306" s="250"/>
      <c r="AL306" s="234"/>
      <c r="AM306" s="250"/>
      <c r="AN306" s="234"/>
      <c r="AO306" s="250"/>
    </row>
    <row r="307" spans="1:41">
      <c r="A307" s="406" t="s">
        <v>138</v>
      </c>
      <c r="B307" s="407" t="s">
        <v>657</v>
      </c>
      <c r="C307" s="408"/>
      <c r="D307" s="409">
        <v>199856</v>
      </c>
      <c r="E307" s="306">
        <v>8</v>
      </c>
      <c r="F307" s="234">
        <v>2640</v>
      </c>
      <c r="G307" s="250">
        <v>2768</v>
      </c>
      <c r="H307" s="234">
        <v>8784</v>
      </c>
      <c r="I307" s="250">
        <v>8912</v>
      </c>
      <c r="J307" s="234"/>
      <c r="K307" s="250"/>
      <c r="L307" s="234"/>
      <c r="M307" s="250"/>
      <c r="N307" s="234"/>
      <c r="O307" s="250"/>
      <c r="P307" s="234"/>
      <c r="Q307" s="250"/>
      <c r="R307" s="234"/>
      <c r="S307" s="250"/>
      <c r="T307" s="234"/>
      <c r="U307" s="250"/>
      <c r="V307" s="234"/>
      <c r="W307" s="250"/>
      <c r="X307" s="234"/>
      <c r="Y307" s="250"/>
      <c r="Z307" s="234"/>
      <c r="AA307" s="250"/>
      <c r="AB307" s="234"/>
      <c r="AC307" s="250"/>
      <c r="AD307" s="234"/>
      <c r="AE307" s="250"/>
      <c r="AF307" s="234"/>
      <c r="AG307" s="250"/>
      <c r="AH307" s="234"/>
      <c r="AI307" s="250"/>
      <c r="AJ307" s="234"/>
      <c r="AK307" s="250"/>
      <c r="AL307" s="234"/>
      <c r="AM307" s="250"/>
      <c r="AN307" s="234"/>
      <c r="AO307" s="250"/>
    </row>
    <row r="308" spans="1:41">
      <c r="A308" s="406" t="s">
        <v>138</v>
      </c>
      <c r="B308" s="412" t="s">
        <v>678</v>
      </c>
      <c r="C308" s="415"/>
      <c r="D308" s="409">
        <v>199786</v>
      </c>
      <c r="E308" s="306">
        <v>9</v>
      </c>
      <c r="F308" s="234">
        <v>2175</v>
      </c>
      <c r="G308" s="250">
        <v>2190</v>
      </c>
      <c r="H308" s="234">
        <v>7935</v>
      </c>
      <c r="I308" s="250">
        <v>7950</v>
      </c>
      <c r="J308" s="234"/>
      <c r="K308" s="250"/>
      <c r="L308" s="234"/>
      <c r="M308" s="250"/>
      <c r="N308" s="234"/>
      <c r="O308" s="250"/>
      <c r="P308" s="234"/>
      <c r="Q308" s="250"/>
      <c r="R308" s="234"/>
      <c r="S308" s="250"/>
      <c r="T308" s="234"/>
      <c r="U308" s="250"/>
      <c r="V308" s="234"/>
      <c r="W308" s="250"/>
      <c r="X308" s="234"/>
      <c r="Y308" s="250"/>
      <c r="Z308" s="234"/>
      <c r="AA308" s="250"/>
      <c r="AB308" s="234"/>
      <c r="AC308" s="250"/>
      <c r="AD308" s="234"/>
      <c r="AE308" s="250"/>
      <c r="AF308" s="234"/>
      <c r="AG308" s="250"/>
      <c r="AH308" s="234"/>
      <c r="AI308" s="250"/>
      <c r="AJ308" s="234"/>
      <c r="AK308" s="250"/>
      <c r="AL308" s="234"/>
      <c r="AM308" s="250"/>
      <c r="AN308" s="234"/>
      <c r="AO308" s="250"/>
    </row>
    <row r="309" spans="1:41">
      <c r="A309" s="406" t="s">
        <v>138</v>
      </c>
      <c r="B309" s="412" t="s">
        <v>659</v>
      </c>
      <c r="C309" s="415"/>
      <c r="D309" s="409">
        <v>198118</v>
      </c>
      <c r="E309" s="306">
        <v>9</v>
      </c>
      <c r="F309" s="234">
        <v>2380</v>
      </c>
      <c r="G309" s="250">
        <v>2444</v>
      </c>
      <c r="H309" s="234">
        <v>8524</v>
      </c>
      <c r="I309" s="250">
        <v>8588</v>
      </c>
      <c r="J309" s="234"/>
      <c r="K309" s="250"/>
      <c r="L309" s="234"/>
      <c r="M309" s="250"/>
      <c r="N309" s="234"/>
      <c r="O309" s="250"/>
      <c r="P309" s="234"/>
      <c r="Q309" s="250"/>
      <c r="R309" s="234"/>
      <c r="S309" s="250"/>
      <c r="T309" s="234"/>
      <c r="U309" s="250"/>
      <c r="V309" s="234"/>
      <c r="W309" s="250"/>
      <c r="X309" s="234"/>
      <c r="Y309" s="250"/>
      <c r="Z309" s="234"/>
      <c r="AA309" s="250"/>
      <c r="AB309" s="234"/>
      <c r="AC309" s="250"/>
      <c r="AD309" s="234"/>
      <c r="AE309" s="250"/>
      <c r="AF309" s="234"/>
      <c r="AG309" s="250"/>
      <c r="AH309" s="234"/>
      <c r="AI309" s="250"/>
      <c r="AJ309" s="234"/>
      <c r="AK309" s="250"/>
      <c r="AL309" s="234"/>
      <c r="AM309" s="250"/>
      <c r="AN309" s="234"/>
      <c r="AO309" s="250"/>
    </row>
    <row r="310" spans="1:41">
      <c r="A310" s="406" t="s">
        <v>138</v>
      </c>
      <c r="B310" s="412" t="s">
        <v>660</v>
      </c>
      <c r="C310" s="415"/>
      <c r="D310" s="414">
        <v>198233</v>
      </c>
      <c r="E310" s="295">
        <v>9</v>
      </c>
      <c r="F310" s="234">
        <v>2502</v>
      </c>
      <c r="G310" s="250">
        <v>2195</v>
      </c>
      <c r="H310" s="234">
        <v>8646</v>
      </c>
      <c r="I310" s="250">
        <v>7571</v>
      </c>
      <c r="J310" s="234"/>
      <c r="K310" s="250"/>
      <c r="L310" s="234"/>
      <c r="M310" s="250"/>
      <c r="N310" s="234"/>
      <c r="O310" s="250"/>
      <c r="P310" s="234"/>
      <c r="Q310" s="250"/>
      <c r="R310" s="234"/>
      <c r="S310" s="250"/>
      <c r="T310" s="234"/>
      <c r="U310" s="250"/>
      <c r="V310" s="234"/>
      <c r="W310" s="250"/>
      <c r="X310" s="234"/>
      <c r="Y310" s="250"/>
      <c r="Z310" s="234"/>
      <c r="AA310" s="250"/>
      <c r="AB310" s="234"/>
      <c r="AC310" s="250"/>
      <c r="AD310" s="234"/>
      <c r="AE310" s="250"/>
      <c r="AF310" s="234"/>
      <c r="AG310" s="250"/>
      <c r="AH310" s="234"/>
      <c r="AI310" s="250"/>
      <c r="AJ310" s="234"/>
      <c r="AK310" s="250"/>
      <c r="AL310" s="234"/>
      <c r="AM310" s="250"/>
      <c r="AN310" s="234"/>
      <c r="AO310" s="250"/>
    </row>
    <row r="311" spans="1:41">
      <c r="A311" s="406" t="s">
        <v>138</v>
      </c>
      <c r="B311" s="412" t="s">
        <v>661</v>
      </c>
      <c r="C311" s="415"/>
      <c r="D311" s="414">
        <v>198251</v>
      </c>
      <c r="E311" s="295">
        <v>9</v>
      </c>
      <c r="F311" s="234">
        <v>2412</v>
      </c>
      <c r="G311" s="250">
        <v>2412</v>
      </c>
      <c r="H311" s="234">
        <v>8556</v>
      </c>
      <c r="I311" s="250">
        <v>8556</v>
      </c>
      <c r="J311" s="234"/>
      <c r="K311" s="250"/>
      <c r="L311" s="234"/>
      <c r="M311" s="250"/>
      <c r="N311" s="234"/>
      <c r="O311" s="250"/>
      <c r="P311" s="234"/>
      <c r="Q311" s="250"/>
      <c r="R311" s="234"/>
      <c r="S311" s="250"/>
      <c r="T311" s="234"/>
      <c r="U311" s="250"/>
      <c r="V311" s="234"/>
      <c r="W311" s="250"/>
      <c r="X311" s="234"/>
      <c r="Y311" s="250"/>
      <c r="Z311" s="234"/>
      <c r="AA311" s="250"/>
      <c r="AB311" s="234"/>
      <c r="AC311" s="250"/>
      <c r="AD311" s="234"/>
      <c r="AE311" s="250"/>
      <c r="AF311" s="234"/>
      <c r="AG311" s="250"/>
      <c r="AH311" s="234"/>
      <c r="AI311" s="250"/>
      <c r="AJ311" s="234"/>
      <c r="AK311" s="250"/>
      <c r="AL311" s="234"/>
      <c r="AM311" s="250"/>
      <c r="AN311" s="234"/>
      <c r="AO311" s="250"/>
    </row>
    <row r="312" spans="1:41">
      <c r="A312" s="406" t="s">
        <v>138</v>
      </c>
      <c r="B312" s="412" t="s">
        <v>662</v>
      </c>
      <c r="C312" s="415"/>
      <c r="D312" s="409">
        <v>198321</v>
      </c>
      <c r="E312" s="306">
        <v>9</v>
      </c>
      <c r="F312" s="234">
        <v>2398</v>
      </c>
      <c r="G312" s="250">
        <v>2398</v>
      </c>
      <c r="H312" s="234">
        <v>8542</v>
      </c>
      <c r="I312" s="250">
        <v>8542</v>
      </c>
      <c r="J312" s="234"/>
      <c r="K312" s="250"/>
      <c r="L312" s="234"/>
      <c r="M312" s="250"/>
      <c r="N312" s="234"/>
      <c r="O312" s="250"/>
      <c r="P312" s="234"/>
      <c r="Q312" s="250"/>
      <c r="R312" s="234"/>
      <c r="S312" s="250"/>
      <c r="T312" s="234"/>
      <c r="U312" s="250"/>
      <c r="V312" s="234"/>
      <c r="W312" s="250"/>
      <c r="X312" s="234"/>
      <c r="Y312" s="250"/>
      <c r="Z312" s="234"/>
      <c r="AA312" s="250"/>
      <c r="AB312" s="234"/>
      <c r="AC312" s="250"/>
      <c r="AD312" s="234"/>
      <c r="AE312" s="250"/>
      <c r="AF312" s="234"/>
      <c r="AG312" s="250"/>
      <c r="AH312" s="234"/>
      <c r="AI312" s="250"/>
      <c r="AJ312" s="234"/>
      <c r="AK312" s="250"/>
      <c r="AL312" s="234"/>
      <c r="AM312" s="250"/>
      <c r="AN312" s="234"/>
      <c r="AO312" s="250"/>
    </row>
    <row r="313" spans="1:41">
      <c r="A313" s="406" t="s">
        <v>138</v>
      </c>
      <c r="B313" s="305" t="s">
        <v>663</v>
      </c>
      <c r="C313" s="416"/>
      <c r="D313" s="409">
        <v>198330</v>
      </c>
      <c r="E313" s="306">
        <v>9</v>
      </c>
      <c r="F313" s="234">
        <v>2334</v>
      </c>
      <c r="G313" s="250">
        <v>2334</v>
      </c>
      <c r="H313" s="234">
        <v>8478</v>
      </c>
      <c r="I313" s="250">
        <v>8478</v>
      </c>
      <c r="J313" s="234"/>
      <c r="K313" s="250"/>
      <c r="L313" s="234"/>
      <c r="M313" s="250"/>
      <c r="N313" s="234"/>
      <c r="O313" s="250"/>
      <c r="P313" s="234"/>
      <c r="Q313" s="250"/>
      <c r="R313" s="234"/>
      <c r="S313" s="250"/>
      <c r="T313" s="234"/>
      <c r="U313" s="250"/>
      <c r="V313" s="234"/>
      <c r="W313" s="250"/>
      <c r="X313" s="234"/>
      <c r="Y313" s="250"/>
      <c r="Z313" s="234"/>
      <c r="AA313" s="250"/>
      <c r="AB313" s="234"/>
      <c r="AC313" s="250"/>
      <c r="AD313" s="234"/>
      <c r="AE313" s="250"/>
      <c r="AF313" s="234"/>
      <c r="AG313" s="250"/>
      <c r="AH313" s="234"/>
      <c r="AI313" s="250"/>
      <c r="AJ313" s="234"/>
      <c r="AK313" s="250"/>
      <c r="AL313" s="234"/>
      <c r="AM313" s="250"/>
      <c r="AN313" s="234"/>
      <c r="AO313" s="250"/>
    </row>
    <row r="314" spans="1:41">
      <c r="A314" s="406" t="s">
        <v>138</v>
      </c>
      <c r="B314" s="407" t="s">
        <v>664</v>
      </c>
      <c r="C314" s="408"/>
      <c r="D314" s="409">
        <v>198367</v>
      </c>
      <c r="E314" s="306">
        <v>9</v>
      </c>
      <c r="F314" s="234">
        <v>1847</v>
      </c>
      <c r="G314" s="250">
        <v>1927</v>
      </c>
      <c r="H314" s="234">
        <v>6455</v>
      </c>
      <c r="I314" s="250">
        <v>6535</v>
      </c>
      <c r="J314" s="234"/>
      <c r="K314" s="250"/>
      <c r="L314" s="234"/>
      <c r="M314" s="250"/>
      <c r="N314" s="234"/>
      <c r="O314" s="250"/>
      <c r="P314" s="234"/>
      <c r="Q314" s="250"/>
      <c r="R314" s="234"/>
      <c r="S314" s="250"/>
      <c r="T314" s="234"/>
      <c r="U314" s="250"/>
      <c r="V314" s="234"/>
      <c r="W314" s="250"/>
      <c r="X314" s="234"/>
      <c r="Y314" s="250"/>
      <c r="Z314" s="234"/>
      <c r="AA314" s="250"/>
      <c r="AB314" s="234"/>
      <c r="AC314" s="250"/>
      <c r="AD314" s="234"/>
      <c r="AE314" s="250"/>
      <c r="AF314" s="234"/>
      <c r="AG314" s="250"/>
      <c r="AH314" s="234"/>
      <c r="AI314" s="250"/>
      <c r="AJ314" s="234"/>
      <c r="AK314" s="250"/>
      <c r="AL314" s="234"/>
      <c r="AM314" s="250"/>
      <c r="AN314" s="234"/>
      <c r="AO314" s="250"/>
    </row>
    <row r="315" spans="1:41">
      <c r="A315" s="406" t="s">
        <v>138</v>
      </c>
      <c r="B315" s="407" t="s">
        <v>665</v>
      </c>
      <c r="C315" s="408"/>
      <c r="D315" s="409">
        <v>198376</v>
      </c>
      <c r="E315" s="306">
        <v>9</v>
      </c>
      <c r="F315" s="234">
        <v>2127</v>
      </c>
      <c r="G315" s="250">
        <v>2141</v>
      </c>
      <c r="H315" s="234">
        <v>7652</v>
      </c>
      <c r="I315" s="250">
        <v>8074</v>
      </c>
      <c r="J315" s="234"/>
      <c r="K315" s="250"/>
      <c r="L315" s="234"/>
      <c r="M315" s="250"/>
      <c r="N315" s="234"/>
      <c r="O315" s="250"/>
      <c r="P315" s="234"/>
      <c r="Q315" s="250"/>
      <c r="R315" s="234"/>
      <c r="S315" s="250"/>
      <c r="T315" s="234"/>
      <c r="U315" s="250"/>
      <c r="V315" s="234"/>
      <c r="W315" s="250"/>
      <c r="X315" s="234"/>
      <c r="Y315" s="250"/>
      <c r="Z315" s="234"/>
      <c r="AA315" s="250"/>
      <c r="AB315" s="234"/>
      <c r="AC315" s="250"/>
      <c r="AD315" s="234"/>
      <c r="AE315" s="250"/>
      <c r="AF315" s="234"/>
      <c r="AG315" s="250"/>
      <c r="AH315" s="234"/>
      <c r="AI315" s="250"/>
      <c r="AJ315" s="234"/>
      <c r="AK315" s="250"/>
      <c r="AL315" s="234"/>
      <c r="AM315" s="250"/>
      <c r="AN315" s="234"/>
      <c r="AO315" s="250"/>
    </row>
    <row r="316" spans="1:41">
      <c r="A316" s="308" t="s">
        <v>138</v>
      </c>
      <c r="B316" s="412" t="s">
        <v>666</v>
      </c>
      <c r="C316" s="415"/>
      <c r="D316" s="411">
        <v>198455</v>
      </c>
      <c r="E316" s="295">
        <v>9</v>
      </c>
      <c r="F316" s="234">
        <v>2047</v>
      </c>
      <c r="G316" s="250">
        <v>2050</v>
      </c>
      <c r="H316" s="234">
        <v>7464</v>
      </c>
      <c r="I316" s="250">
        <v>7108</v>
      </c>
      <c r="J316" s="234"/>
      <c r="K316" s="250"/>
      <c r="L316" s="234"/>
      <c r="M316" s="250"/>
      <c r="N316" s="234"/>
      <c r="O316" s="250"/>
      <c r="P316" s="234"/>
      <c r="Q316" s="250"/>
      <c r="R316" s="234"/>
      <c r="S316" s="250"/>
      <c r="T316" s="234"/>
      <c r="U316" s="250"/>
      <c r="V316" s="234"/>
      <c r="W316" s="250"/>
      <c r="X316" s="234"/>
      <c r="Y316" s="250"/>
      <c r="Z316" s="234"/>
      <c r="AA316" s="250"/>
      <c r="AB316" s="234"/>
      <c r="AC316" s="250"/>
      <c r="AD316" s="234"/>
      <c r="AE316" s="250"/>
      <c r="AF316" s="234"/>
      <c r="AG316" s="250"/>
      <c r="AH316" s="234"/>
      <c r="AI316" s="250"/>
      <c r="AJ316" s="234"/>
      <c r="AK316" s="250"/>
      <c r="AL316" s="234"/>
      <c r="AM316" s="250"/>
      <c r="AN316" s="234"/>
      <c r="AO316" s="250"/>
    </row>
    <row r="317" spans="1:41">
      <c r="A317" s="406" t="s">
        <v>138</v>
      </c>
      <c r="B317" s="407" t="s">
        <v>667</v>
      </c>
      <c r="C317" s="408"/>
      <c r="D317" s="409">
        <v>198491</v>
      </c>
      <c r="E317" s="306">
        <v>9</v>
      </c>
      <c r="F317" s="234">
        <v>2376</v>
      </c>
      <c r="G317" s="250">
        <v>2376</v>
      </c>
      <c r="H317" s="234">
        <v>8520</v>
      </c>
      <c r="I317" s="250">
        <v>8520</v>
      </c>
      <c r="J317" s="234"/>
      <c r="K317" s="250"/>
      <c r="L317" s="234"/>
      <c r="M317" s="250"/>
      <c r="N317" s="234"/>
      <c r="O317" s="250"/>
      <c r="P317" s="234"/>
      <c r="Q317" s="250"/>
      <c r="R317" s="234"/>
      <c r="S317" s="250"/>
      <c r="T317" s="234"/>
      <c r="U317" s="250"/>
      <c r="V317" s="234"/>
      <c r="W317" s="250"/>
      <c r="X317" s="234"/>
      <c r="Y317" s="250"/>
      <c r="Z317" s="234"/>
      <c r="AA317" s="250"/>
      <c r="AB317" s="234"/>
      <c r="AC317" s="250"/>
      <c r="AD317" s="234"/>
      <c r="AE317" s="250"/>
      <c r="AF317" s="234"/>
      <c r="AG317" s="250"/>
      <c r="AH317" s="234"/>
      <c r="AI317" s="250"/>
      <c r="AJ317" s="234"/>
      <c r="AK317" s="250"/>
      <c r="AL317" s="234"/>
      <c r="AM317" s="250"/>
      <c r="AN317" s="234"/>
      <c r="AO317" s="250"/>
    </row>
    <row r="318" spans="1:41">
      <c r="A318" s="406" t="s">
        <v>138</v>
      </c>
      <c r="B318" s="412" t="s">
        <v>668</v>
      </c>
      <c r="C318" s="417"/>
      <c r="D318" s="414">
        <v>198570</v>
      </c>
      <c r="E318" s="295">
        <v>9</v>
      </c>
      <c r="F318" s="234">
        <v>2560</v>
      </c>
      <c r="G318" s="250">
        <v>2562</v>
      </c>
      <c r="H318" s="234">
        <v>8704</v>
      </c>
      <c r="I318" s="250">
        <v>8708</v>
      </c>
      <c r="J318" s="234"/>
      <c r="K318" s="250"/>
      <c r="L318" s="234"/>
      <c r="M318" s="250"/>
      <c r="N318" s="234"/>
      <c r="O318" s="250"/>
      <c r="P318" s="234"/>
      <c r="Q318" s="250"/>
      <c r="R318" s="234"/>
      <c r="S318" s="250"/>
      <c r="T318" s="234"/>
      <c r="U318" s="250"/>
      <c r="V318" s="234"/>
      <c r="W318" s="250"/>
      <c r="X318" s="234"/>
      <c r="Y318" s="250"/>
      <c r="Z318" s="234"/>
      <c r="AA318" s="250"/>
      <c r="AB318" s="234"/>
      <c r="AC318" s="250"/>
      <c r="AD318" s="234"/>
      <c r="AE318" s="250"/>
      <c r="AF318" s="234"/>
      <c r="AG318" s="250"/>
      <c r="AH318" s="234"/>
      <c r="AI318" s="250"/>
      <c r="AJ318" s="234"/>
      <c r="AK318" s="250"/>
      <c r="AL318" s="234"/>
      <c r="AM318" s="250"/>
      <c r="AN318" s="234"/>
      <c r="AO318" s="250"/>
    </row>
    <row r="319" spans="1:41">
      <c r="A319" s="406" t="s">
        <v>138</v>
      </c>
      <c r="B319" s="407" t="s">
        <v>669</v>
      </c>
      <c r="C319" s="408"/>
      <c r="D319" s="409">
        <v>198774</v>
      </c>
      <c r="E319" s="306">
        <v>9</v>
      </c>
      <c r="F319" s="234">
        <v>2401</v>
      </c>
      <c r="G319" s="250">
        <v>2401</v>
      </c>
      <c r="H319" s="234">
        <v>8545</v>
      </c>
      <c r="I319" s="250">
        <v>8545</v>
      </c>
      <c r="J319" s="234"/>
      <c r="K319" s="250"/>
      <c r="L319" s="234"/>
      <c r="M319" s="250"/>
      <c r="N319" s="234"/>
      <c r="O319" s="250"/>
      <c r="P319" s="234"/>
      <c r="Q319" s="250"/>
      <c r="R319" s="234"/>
      <c r="S319" s="250"/>
      <c r="T319" s="234"/>
      <c r="U319" s="250"/>
      <c r="V319" s="234"/>
      <c r="W319" s="250"/>
      <c r="X319" s="234"/>
      <c r="Y319" s="250"/>
      <c r="Z319" s="234"/>
      <c r="AA319" s="250"/>
      <c r="AB319" s="234"/>
      <c r="AC319" s="250"/>
      <c r="AD319" s="234"/>
      <c r="AE319" s="250"/>
      <c r="AF319" s="234"/>
      <c r="AG319" s="250"/>
      <c r="AH319" s="234"/>
      <c r="AI319" s="250"/>
      <c r="AJ319" s="234"/>
      <c r="AK319" s="250"/>
      <c r="AL319" s="234"/>
      <c r="AM319" s="250"/>
      <c r="AN319" s="234"/>
      <c r="AO319" s="250"/>
    </row>
    <row r="320" spans="1:41">
      <c r="A320" s="406" t="s">
        <v>138</v>
      </c>
      <c r="B320" s="407" t="s">
        <v>670</v>
      </c>
      <c r="C320" s="408"/>
      <c r="D320" s="409">
        <v>198817</v>
      </c>
      <c r="E320" s="306">
        <v>9</v>
      </c>
      <c r="F320" s="234">
        <v>2423</v>
      </c>
      <c r="G320" s="250">
        <v>2423</v>
      </c>
      <c r="H320" s="234">
        <v>8567</v>
      </c>
      <c r="I320" s="250">
        <v>8567</v>
      </c>
      <c r="J320" s="234"/>
      <c r="K320" s="250"/>
      <c r="L320" s="234"/>
      <c r="M320" s="250"/>
      <c r="N320" s="234"/>
      <c r="O320" s="250"/>
      <c r="P320" s="234"/>
      <c r="Q320" s="250"/>
      <c r="R320" s="234"/>
      <c r="S320" s="250"/>
      <c r="T320" s="234"/>
      <c r="U320" s="250"/>
      <c r="V320" s="234"/>
      <c r="W320" s="250"/>
      <c r="X320" s="234"/>
      <c r="Y320" s="250"/>
      <c r="Z320" s="234"/>
      <c r="AA320" s="250"/>
      <c r="AB320" s="234"/>
      <c r="AC320" s="250"/>
      <c r="AD320" s="234"/>
      <c r="AE320" s="250"/>
      <c r="AF320" s="234"/>
      <c r="AG320" s="250"/>
      <c r="AH320" s="234"/>
      <c r="AI320" s="250"/>
      <c r="AJ320" s="234"/>
      <c r="AK320" s="250"/>
      <c r="AL320" s="234"/>
      <c r="AM320" s="250"/>
      <c r="AN320" s="234"/>
      <c r="AO320" s="250"/>
    </row>
    <row r="321" spans="1:41">
      <c r="A321" s="406" t="s">
        <v>138</v>
      </c>
      <c r="B321" s="407" t="s">
        <v>671</v>
      </c>
      <c r="C321" s="408"/>
      <c r="D321" s="409">
        <v>198987</v>
      </c>
      <c r="E321" s="306">
        <v>9</v>
      </c>
      <c r="F321" s="234">
        <v>2404</v>
      </c>
      <c r="G321" s="250">
        <v>2407</v>
      </c>
      <c r="H321" s="234">
        <v>8548</v>
      </c>
      <c r="I321" s="250">
        <v>8551</v>
      </c>
      <c r="J321" s="234"/>
      <c r="K321" s="250"/>
      <c r="L321" s="234"/>
      <c r="M321" s="250"/>
      <c r="N321" s="234"/>
      <c r="O321" s="250"/>
      <c r="P321" s="234"/>
      <c r="Q321" s="250"/>
      <c r="R321" s="234"/>
      <c r="S321" s="250"/>
      <c r="T321" s="234"/>
      <c r="U321" s="250"/>
      <c r="V321" s="234"/>
      <c r="W321" s="250"/>
      <c r="X321" s="234"/>
      <c r="Y321" s="250"/>
      <c r="Z321" s="234"/>
      <c r="AA321" s="250"/>
      <c r="AB321" s="234"/>
      <c r="AC321" s="250"/>
      <c r="AD321" s="234"/>
      <c r="AE321" s="250"/>
      <c r="AF321" s="234"/>
      <c r="AG321" s="250"/>
      <c r="AH321" s="234"/>
      <c r="AI321" s="250"/>
      <c r="AJ321" s="234"/>
      <c r="AK321" s="250"/>
      <c r="AL321" s="234"/>
      <c r="AM321" s="250"/>
      <c r="AN321" s="234"/>
      <c r="AO321" s="250"/>
    </row>
    <row r="322" spans="1:41">
      <c r="A322" s="406" t="s">
        <v>138</v>
      </c>
      <c r="B322" s="407" t="s">
        <v>672</v>
      </c>
      <c r="C322" s="408"/>
      <c r="D322" s="409">
        <v>199087</v>
      </c>
      <c r="E322" s="306">
        <v>9</v>
      </c>
      <c r="F322" s="234">
        <v>2664</v>
      </c>
      <c r="G322" s="250">
        <v>2504</v>
      </c>
      <c r="H322" s="234">
        <v>8642</v>
      </c>
      <c r="I322" s="250">
        <v>8648</v>
      </c>
      <c r="J322" s="234"/>
      <c r="K322" s="250"/>
      <c r="L322" s="234"/>
      <c r="M322" s="250"/>
      <c r="N322" s="234"/>
      <c r="O322" s="250"/>
      <c r="P322" s="234"/>
      <c r="Q322" s="250"/>
      <c r="R322" s="234"/>
      <c r="S322" s="250"/>
      <c r="T322" s="234"/>
      <c r="U322" s="250"/>
      <c r="V322" s="234"/>
      <c r="W322" s="250"/>
      <c r="X322" s="234"/>
      <c r="Y322" s="250"/>
      <c r="Z322" s="234"/>
      <c r="AA322" s="250"/>
      <c r="AB322" s="234"/>
      <c r="AC322" s="250"/>
      <c r="AD322" s="234"/>
      <c r="AE322" s="250"/>
      <c r="AF322" s="234"/>
      <c r="AG322" s="250"/>
      <c r="AH322" s="234"/>
      <c r="AI322" s="250"/>
      <c r="AJ322" s="234"/>
      <c r="AK322" s="250"/>
      <c r="AL322" s="234"/>
      <c r="AM322" s="250"/>
      <c r="AN322" s="234"/>
      <c r="AO322" s="250"/>
    </row>
    <row r="323" spans="1:41">
      <c r="A323" s="406" t="s">
        <v>138</v>
      </c>
      <c r="B323" s="407" t="s">
        <v>673</v>
      </c>
      <c r="C323" s="408"/>
      <c r="D323" s="409">
        <v>199421</v>
      </c>
      <c r="E323" s="306">
        <v>9</v>
      </c>
      <c r="F323" s="234">
        <v>1816</v>
      </c>
      <c r="G323" s="250">
        <v>1912</v>
      </c>
      <c r="H323" s="234">
        <v>6424</v>
      </c>
      <c r="I323" s="250">
        <v>6520</v>
      </c>
      <c r="J323" s="234"/>
      <c r="K323" s="250"/>
      <c r="L323" s="234"/>
      <c r="M323" s="250"/>
      <c r="N323" s="234"/>
      <c r="O323" s="250"/>
      <c r="P323" s="234"/>
      <c r="Q323" s="250"/>
      <c r="R323" s="234"/>
      <c r="S323" s="250"/>
      <c r="T323" s="234"/>
      <c r="U323" s="250"/>
      <c r="V323" s="234"/>
      <c r="W323" s="250"/>
      <c r="X323" s="234"/>
      <c r="Y323" s="250"/>
      <c r="Z323" s="234"/>
      <c r="AA323" s="250"/>
      <c r="AB323" s="234"/>
      <c r="AC323" s="250"/>
      <c r="AD323" s="234"/>
      <c r="AE323" s="250"/>
      <c r="AF323" s="234"/>
      <c r="AG323" s="250"/>
      <c r="AH323" s="234"/>
      <c r="AI323" s="250"/>
      <c r="AJ323" s="234"/>
      <c r="AK323" s="250"/>
      <c r="AL323" s="234"/>
      <c r="AM323" s="250"/>
      <c r="AN323" s="234"/>
      <c r="AO323" s="250"/>
    </row>
    <row r="324" spans="1:41">
      <c r="A324" s="406" t="s">
        <v>138</v>
      </c>
      <c r="B324" s="412" t="s">
        <v>658</v>
      </c>
      <c r="C324" s="413"/>
      <c r="D324" s="414">
        <v>199449</v>
      </c>
      <c r="E324" s="298">
        <v>9</v>
      </c>
      <c r="F324" s="234">
        <v>2382</v>
      </c>
      <c r="G324" s="250">
        <v>2446</v>
      </c>
      <c r="H324" s="234">
        <v>8526</v>
      </c>
      <c r="I324" s="250">
        <v>8590</v>
      </c>
      <c r="J324" s="234"/>
      <c r="K324" s="250"/>
      <c r="L324" s="234"/>
      <c r="M324" s="250"/>
      <c r="N324" s="234"/>
      <c r="O324" s="250"/>
      <c r="P324" s="234"/>
      <c r="Q324" s="250"/>
      <c r="R324" s="234"/>
      <c r="S324" s="250"/>
      <c r="T324" s="234"/>
      <c r="U324" s="250"/>
      <c r="V324" s="234"/>
      <c r="W324" s="250"/>
      <c r="X324" s="234"/>
      <c r="Y324" s="250"/>
      <c r="Z324" s="234"/>
      <c r="AA324" s="250"/>
      <c r="AB324" s="234"/>
      <c r="AC324" s="250"/>
      <c r="AD324" s="234"/>
      <c r="AE324" s="250"/>
      <c r="AF324" s="234"/>
      <c r="AG324" s="250"/>
      <c r="AH324" s="234"/>
      <c r="AI324" s="250"/>
      <c r="AJ324" s="234"/>
      <c r="AK324" s="250"/>
      <c r="AL324" s="234"/>
      <c r="AM324" s="250"/>
      <c r="AN324" s="234"/>
      <c r="AO324" s="250"/>
    </row>
    <row r="325" spans="1:41">
      <c r="A325" s="406" t="s">
        <v>138</v>
      </c>
      <c r="B325" s="407" t="s">
        <v>674</v>
      </c>
      <c r="C325" s="408"/>
      <c r="D325" s="409">
        <v>199476</v>
      </c>
      <c r="E325" s="306">
        <v>9</v>
      </c>
      <c r="F325" s="234">
        <v>2386</v>
      </c>
      <c r="G325" s="250">
        <v>2401</v>
      </c>
      <c r="H325" s="234">
        <v>8530</v>
      </c>
      <c r="I325" s="250">
        <v>8545</v>
      </c>
      <c r="J325" s="234"/>
      <c r="K325" s="250"/>
      <c r="L325" s="234"/>
      <c r="M325" s="250"/>
      <c r="N325" s="234"/>
      <c r="O325" s="250"/>
      <c r="P325" s="234"/>
      <c r="Q325" s="250"/>
      <c r="R325" s="234"/>
      <c r="S325" s="250"/>
      <c r="T325" s="234"/>
      <c r="U325" s="250"/>
      <c r="V325" s="234"/>
      <c r="W325" s="250"/>
      <c r="X325" s="234"/>
      <c r="Y325" s="250"/>
      <c r="Z325" s="234"/>
      <c r="AA325" s="250"/>
      <c r="AB325" s="234"/>
      <c r="AC325" s="250"/>
      <c r="AD325" s="234"/>
      <c r="AE325" s="250"/>
      <c r="AF325" s="234"/>
      <c r="AG325" s="250"/>
      <c r="AH325" s="234"/>
      <c r="AI325" s="250"/>
      <c r="AJ325" s="234"/>
      <c r="AK325" s="250"/>
      <c r="AL325" s="234"/>
      <c r="AM325" s="250"/>
      <c r="AN325" s="234"/>
      <c r="AO325" s="250"/>
    </row>
    <row r="326" spans="1:41">
      <c r="A326" s="406" t="s">
        <v>138</v>
      </c>
      <c r="B326" s="407" t="s">
        <v>675</v>
      </c>
      <c r="C326" s="408"/>
      <c r="D326" s="409">
        <v>199634</v>
      </c>
      <c r="E326" s="306">
        <v>9</v>
      </c>
      <c r="F326" s="234">
        <v>2385</v>
      </c>
      <c r="G326" s="250">
        <v>2401</v>
      </c>
      <c r="H326" s="234">
        <v>8529</v>
      </c>
      <c r="I326" s="250">
        <v>8545</v>
      </c>
      <c r="J326" s="234"/>
      <c r="K326" s="250"/>
      <c r="L326" s="234"/>
      <c r="M326" s="250"/>
      <c r="N326" s="234"/>
      <c r="O326" s="250"/>
      <c r="P326" s="234"/>
      <c r="Q326" s="250"/>
      <c r="R326" s="234"/>
      <c r="S326" s="250"/>
      <c r="T326" s="234"/>
      <c r="U326" s="250"/>
      <c r="V326" s="234"/>
      <c r="W326" s="250"/>
      <c r="X326" s="234"/>
      <c r="Y326" s="250"/>
      <c r="Z326" s="234"/>
      <c r="AA326" s="250"/>
      <c r="AB326" s="234"/>
      <c r="AC326" s="250"/>
      <c r="AD326" s="234"/>
      <c r="AE326" s="250"/>
      <c r="AF326" s="234"/>
      <c r="AG326" s="250"/>
      <c r="AH326" s="234"/>
      <c r="AI326" s="250"/>
      <c r="AJ326" s="234"/>
      <c r="AK326" s="250"/>
      <c r="AL326" s="234"/>
      <c r="AM326" s="250"/>
      <c r="AN326" s="234"/>
      <c r="AO326" s="250"/>
    </row>
    <row r="327" spans="1:41">
      <c r="A327" s="406" t="s">
        <v>138</v>
      </c>
      <c r="B327" s="407" t="s">
        <v>676</v>
      </c>
      <c r="C327" s="408"/>
      <c r="D327" s="409">
        <v>199740</v>
      </c>
      <c r="E327" s="306">
        <v>9</v>
      </c>
      <c r="F327" s="234">
        <v>2523</v>
      </c>
      <c r="G327" s="250">
        <v>2523</v>
      </c>
      <c r="H327" s="234">
        <v>8667</v>
      </c>
      <c r="I327" s="250">
        <v>8667</v>
      </c>
      <c r="J327" s="234"/>
      <c r="K327" s="250"/>
      <c r="L327" s="234"/>
      <c r="M327" s="250"/>
      <c r="N327" s="234"/>
      <c r="O327" s="250"/>
      <c r="P327" s="234"/>
      <c r="Q327" s="250"/>
      <c r="R327" s="234"/>
      <c r="S327" s="250"/>
      <c r="T327" s="234"/>
      <c r="U327" s="250"/>
      <c r="V327" s="234"/>
      <c r="W327" s="250"/>
      <c r="X327" s="234"/>
      <c r="Y327" s="250"/>
      <c r="Z327" s="234"/>
      <c r="AA327" s="250"/>
      <c r="AB327" s="234"/>
      <c r="AC327" s="250"/>
      <c r="AD327" s="234"/>
      <c r="AE327" s="250"/>
      <c r="AF327" s="234"/>
      <c r="AG327" s="250"/>
      <c r="AH327" s="234"/>
      <c r="AI327" s="250"/>
      <c r="AJ327" s="234"/>
      <c r="AK327" s="250"/>
      <c r="AL327" s="234"/>
      <c r="AM327" s="250"/>
      <c r="AN327" s="234"/>
      <c r="AO327" s="250"/>
    </row>
    <row r="328" spans="1:41">
      <c r="A328" s="406" t="s">
        <v>138</v>
      </c>
      <c r="B328" s="407" t="s">
        <v>677</v>
      </c>
      <c r="C328" s="408"/>
      <c r="D328" s="409">
        <v>199768</v>
      </c>
      <c r="E328" s="306">
        <v>9</v>
      </c>
      <c r="F328" s="234">
        <v>1832</v>
      </c>
      <c r="G328" s="250">
        <v>2180</v>
      </c>
      <c r="H328" s="234">
        <v>7496</v>
      </c>
      <c r="I328" s="250">
        <v>7556</v>
      </c>
      <c r="J328" s="234"/>
      <c r="K328" s="250"/>
      <c r="L328" s="234"/>
      <c r="M328" s="250"/>
      <c r="N328" s="234"/>
      <c r="O328" s="250"/>
      <c r="P328" s="234"/>
      <c r="Q328" s="250"/>
      <c r="R328" s="234"/>
      <c r="S328" s="250"/>
      <c r="T328" s="234"/>
      <c r="U328" s="250"/>
      <c r="V328" s="234"/>
      <c r="W328" s="250"/>
      <c r="X328" s="234"/>
      <c r="Y328" s="250"/>
      <c r="Z328" s="234"/>
      <c r="AA328" s="250"/>
      <c r="AB328" s="234"/>
      <c r="AC328" s="250"/>
      <c r="AD328" s="234"/>
      <c r="AE328" s="250"/>
      <c r="AF328" s="234"/>
      <c r="AG328" s="250"/>
      <c r="AH328" s="234"/>
      <c r="AI328" s="250"/>
      <c r="AJ328" s="234"/>
      <c r="AK328" s="250"/>
      <c r="AL328" s="234"/>
      <c r="AM328" s="250"/>
      <c r="AN328" s="234"/>
      <c r="AO328" s="250"/>
    </row>
    <row r="329" spans="1:41">
      <c r="A329" s="406" t="s">
        <v>138</v>
      </c>
      <c r="B329" s="407" t="s">
        <v>679</v>
      </c>
      <c r="C329" s="408"/>
      <c r="D329" s="409">
        <v>199838</v>
      </c>
      <c r="E329" s="306">
        <v>9</v>
      </c>
      <c r="F329" s="234">
        <v>1838</v>
      </c>
      <c r="G329" s="250">
        <v>1891</v>
      </c>
      <c r="H329" s="234">
        <v>6434</v>
      </c>
      <c r="I329" s="250">
        <v>6499</v>
      </c>
      <c r="J329" s="234"/>
      <c r="K329" s="250"/>
      <c r="L329" s="234"/>
      <c r="M329" s="250"/>
      <c r="N329" s="234"/>
      <c r="O329" s="250"/>
      <c r="P329" s="234"/>
      <c r="Q329" s="250"/>
      <c r="R329" s="234"/>
      <c r="S329" s="250"/>
      <c r="T329" s="234"/>
      <c r="U329" s="250"/>
      <c r="V329" s="234"/>
      <c r="W329" s="250"/>
      <c r="X329" s="234"/>
      <c r="Y329" s="250"/>
      <c r="Z329" s="234"/>
      <c r="AA329" s="250"/>
      <c r="AB329" s="234"/>
      <c r="AC329" s="250"/>
      <c r="AD329" s="234"/>
      <c r="AE329" s="250"/>
      <c r="AF329" s="234"/>
      <c r="AG329" s="250"/>
      <c r="AH329" s="234"/>
      <c r="AI329" s="250"/>
      <c r="AJ329" s="234"/>
      <c r="AK329" s="250"/>
      <c r="AL329" s="234"/>
      <c r="AM329" s="250"/>
      <c r="AN329" s="234"/>
      <c r="AO329" s="250"/>
    </row>
    <row r="330" spans="1:41">
      <c r="A330" s="406" t="s">
        <v>138</v>
      </c>
      <c r="B330" s="407" t="s">
        <v>680</v>
      </c>
      <c r="C330" s="408"/>
      <c r="D330" s="409">
        <v>199892</v>
      </c>
      <c r="E330" s="306">
        <v>9</v>
      </c>
      <c r="F330" s="234">
        <v>2396</v>
      </c>
      <c r="G330" s="250">
        <v>2396</v>
      </c>
      <c r="H330" s="234">
        <v>8540</v>
      </c>
      <c r="I330" s="250">
        <v>8540</v>
      </c>
      <c r="J330" s="234"/>
      <c r="K330" s="250"/>
      <c r="L330" s="234"/>
      <c r="M330" s="250"/>
      <c r="N330" s="234"/>
      <c r="O330" s="250"/>
      <c r="P330" s="234"/>
      <c r="Q330" s="250"/>
      <c r="R330" s="234"/>
      <c r="S330" s="250"/>
      <c r="T330" s="234"/>
      <c r="U330" s="250"/>
      <c r="V330" s="234"/>
      <c r="W330" s="250"/>
      <c r="X330" s="234"/>
      <c r="Y330" s="250"/>
      <c r="Z330" s="234"/>
      <c r="AA330" s="250"/>
      <c r="AB330" s="234"/>
      <c r="AC330" s="250"/>
      <c r="AD330" s="234"/>
      <c r="AE330" s="250"/>
      <c r="AF330" s="234"/>
      <c r="AG330" s="250"/>
      <c r="AH330" s="234"/>
      <c r="AI330" s="250"/>
      <c r="AJ330" s="234"/>
      <c r="AK330" s="250"/>
      <c r="AL330" s="234"/>
      <c r="AM330" s="250"/>
      <c r="AN330" s="234"/>
      <c r="AO330" s="250"/>
    </row>
    <row r="331" spans="1:41">
      <c r="A331" s="406" t="s">
        <v>138</v>
      </c>
      <c r="B331" s="407" t="s">
        <v>681</v>
      </c>
      <c r="C331" s="408" t="s">
        <v>564</v>
      </c>
      <c r="D331" s="409">
        <v>199908</v>
      </c>
      <c r="E331" s="306">
        <v>9</v>
      </c>
      <c r="F331" s="234">
        <v>2417</v>
      </c>
      <c r="G331" s="250">
        <v>2513</v>
      </c>
      <c r="H331" s="234">
        <v>8561</v>
      </c>
      <c r="I331" s="250">
        <v>8657</v>
      </c>
      <c r="J331" s="234"/>
      <c r="K331" s="250"/>
      <c r="L331" s="234"/>
      <c r="M331" s="250"/>
      <c r="N331" s="234"/>
      <c r="O331" s="250"/>
      <c r="P331" s="234"/>
      <c r="Q331" s="250"/>
      <c r="R331" s="234"/>
      <c r="S331" s="250"/>
      <c r="T331" s="234"/>
      <c r="U331" s="250"/>
      <c r="V331" s="234"/>
      <c r="W331" s="250"/>
      <c r="X331" s="234"/>
      <c r="Y331" s="250"/>
      <c r="Z331" s="234"/>
      <c r="AA331" s="250"/>
      <c r="AB331" s="234"/>
      <c r="AC331" s="250"/>
      <c r="AD331" s="234"/>
      <c r="AE331" s="250"/>
      <c r="AF331" s="234"/>
      <c r="AG331" s="250"/>
      <c r="AH331" s="234"/>
      <c r="AI331" s="250"/>
      <c r="AJ331" s="234"/>
      <c r="AK331" s="250"/>
      <c r="AL331" s="234"/>
      <c r="AM331" s="250"/>
      <c r="AN331" s="234"/>
      <c r="AO331" s="250"/>
    </row>
    <row r="332" spans="1:41">
      <c r="A332" s="406" t="s">
        <v>138</v>
      </c>
      <c r="B332" s="407" t="s">
        <v>682</v>
      </c>
      <c r="C332" s="408"/>
      <c r="D332" s="409">
        <v>199926</v>
      </c>
      <c r="E332" s="306">
        <v>9</v>
      </c>
      <c r="F332" s="234">
        <v>2444</v>
      </c>
      <c r="G332" s="250">
        <v>2508</v>
      </c>
      <c r="H332" s="234">
        <v>8588</v>
      </c>
      <c r="I332" s="250">
        <v>8620</v>
      </c>
      <c r="J332" s="234"/>
      <c r="K332" s="250"/>
      <c r="L332" s="234"/>
      <c r="M332" s="250"/>
      <c r="N332" s="234"/>
      <c r="O332" s="250"/>
      <c r="P332" s="234"/>
      <c r="Q332" s="250"/>
      <c r="R332" s="234"/>
      <c r="S332" s="250"/>
      <c r="T332" s="234"/>
      <c r="U332" s="250"/>
      <c r="V332" s="234"/>
      <c r="W332" s="250"/>
      <c r="X332" s="234"/>
      <c r="Y332" s="250"/>
      <c r="Z332" s="234"/>
      <c r="AA332" s="250"/>
      <c r="AB332" s="234"/>
      <c r="AC332" s="250"/>
      <c r="AD332" s="234"/>
      <c r="AE332" s="250"/>
      <c r="AF332" s="234"/>
      <c r="AG332" s="250"/>
      <c r="AH332" s="234"/>
      <c r="AI332" s="250"/>
      <c r="AJ332" s="234"/>
      <c r="AK332" s="250"/>
      <c r="AL332" s="234"/>
      <c r="AM332" s="250"/>
      <c r="AN332" s="234"/>
      <c r="AO332" s="250"/>
    </row>
    <row r="333" spans="1:41">
      <c r="A333" s="308" t="s">
        <v>138</v>
      </c>
      <c r="B333" s="412" t="s">
        <v>686</v>
      </c>
      <c r="C333" s="415"/>
      <c r="D333" s="409">
        <v>197966</v>
      </c>
      <c r="E333" s="306">
        <v>10</v>
      </c>
      <c r="F333" s="234">
        <v>2368</v>
      </c>
      <c r="G333" s="250">
        <v>2368</v>
      </c>
      <c r="H333" s="234">
        <v>8512</v>
      </c>
      <c r="I333" s="250">
        <v>8512</v>
      </c>
      <c r="J333" s="234"/>
      <c r="K333" s="250"/>
      <c r="L333" s="234"/>
      <c r="M333" s="250"/>
      <c r="N333" s="234"/>
      <c r="O333" s="250"/>
      <c r="P333" s="234"/>
      <c r="Q333" s="250"/>
      <c r="R333" s="234"/>
      <c r="S333" s="250"/>
      <c r="T333" s="234"/>
      <c r="U333" s="250"/>
      <c r="V333" s="234"/>
      <c r="W333" s="250"/>
      <c r="X333" s="234"/>
      <c r="Y333" s="250"/>
      <c r="Z333" s="234"/>
      <c r="AA333" s="250"/>
      <c r="AB333" s="234"/>
      <c r="AC333" s="250"/>
      <c r="AD333" s="234"/>
      <c r="AE333" s="250"/>
      <c r="AF333" s="234"/>
      <c r="AG333" s="250"/>
      <c r="AH333" s="234"/>
      <c r="AI333" s="250"/>
      <c r="AJ333" s="234"/>
      <c r="AK333" s="250"/>
      <c r="AL333" s="234"/>
      <c r="AM333" s="250"/>
      <c r="AN333" s="234"/>
      <c r="AO333" s="250"/>
    </row>
    <row r="334" spans="1:41">
      <c r="A334" s="406" t="s">
        <v>138</v>
      </c>
      <c r="B334" s="412" t="s">
        <v>687</v>
      </c>
      <c r="C334" s="415"/>
      <c r="D334" s="409">
        <v>198011</v>
      </c>
      <c r="E334" s="306">
        <v>10</v>
      </c>
      <c r="F334" s="234">
        <v>2097</v>
      </c>
      <c r="G334" s="250">
        <v>2109</v>
      </c>
      <c r="H334" s="234">
        <v>7473</v>
      </c>
      <c r="I334" s="250">
        <v>7485</v>
      </c>
      <c r="J334" s="234"/>
      <c r="K334" s="250"/>
      <c r="L334" s="234"/>
      <c r="M334" s="250"/>
      <c r="N334" s="234"/>
      <c r="O334" s="250"/>
      <c r="P334" s="234"/>
      <c r="Q334" s="250"/>
      <c r="R334" s="234"/>
      <c r="S334" s="250"/>
      <c r="T334" s="234"/>
      <c r="U334" s="250"/>
      <c r="V334" s="234"/>
      <c r="W334" s="250"/>
      <c r="X334" s="234"/>
      <c r="Y334" s="250"/>
      <c r="Z334" s="234"/>
      <c r="AA334" s="250"/>
      <c r="AB334" s="234"/>
      <c r="AC334" s="250"/>
      <c r="AD334" s="234"/>
      <c r="AE334" s="250"/>
      <c r="AF334" s="234"/>
      <c r="AG334" s="250"/>
      <c r="AH334" s="234"/>
      <c r="AI334" s="250"/>
      <c r="AJ334" s="234"/>
      <c r="AK334" s="250"/>
      <c r="AL334" s="234"/>
      <c r="AM334" s="250"/>
      <c r="AN334" s="234"/>
      <c r="AO334" s="250"/>
    </row>
    <row r="335" spans="1:41">
      <c r="A335" s="406" t="s">
        <v>138</v>
      </c>
      <c r="B335" s="412" t="s">
        <v>688</v>
      </c>
      <c r="C335" s="415"/>
      <c r="D335" s="414">
        <v>198039</v>
      </c>
      <c r="E335" s="295">
        <v>10</v>
      </c>
      <c r="F335" s="234">
        <v>2389</v>
      </c>
      <c r="G335" s="250">
        <v>2389</v>
      </c>
      <c r="H335" s="234">
        <v>8533</v>
      </c>
      <c r="I335" s="250">
        <v>8533</v>
      </c>
      <c r="J335" s="234"/>
      <c r="K335" s="250"/>
      <c r="L335" s="234"/>
      <c r="M335" s="250"/>
      <c r="N335" s="234"/>
      <c r="O335" s="250"/>
      <c r="P335" s="234"/>
      <c r="Q335" s="250"/>
      <c r="R335" s="234"/>
      <c r="S335" s="250"/>
      <c r="T335" s="234"/>
      <c r="U335" s="250"/>
      <c r="V335" s="234"/>
      <c r="W335" s="250"/>
      <c r="X335" s="234"/>
      <c r="Y335" s="250"/>
      <c r="Z335" s="234"/>
      <c r="AA335" s="250"/>
      <c r="AB335" s="234"/>
      <c r="AC335" s="250"/>
      <c r="AD335" s="234"/>
      <c r="AE335" s="250"/>
      <c r="AF335" s="234"/>
      <c r="AG335" s="250"/>
      <c r="AH335" s="234"/>
      <c r="AI335" s="250"/>
      <c r="AJ335" s="234"/>
      <c r="AK335" s="250"/>
      <c r="AL335" s="234"/>
      <c r="AM335" s="250"/>
      <c r="AN335" s="234"/>
      <c r="AO335" s="250"/>
    </row>
    <row r="336" spans="1:41">
      <c r="A336" s="406" t="s">
        <v>138</v>
      </c>
      <c r="B336" s="412" t="s">
        <v>689</v>
      </c>
      <c r="C336" s="415"/>
      <c r="D336" s="409">
        <v>198084</v>
      </c>
      <c r="E336" s="306">
        <v>10</v>
      </c>
      <c r="F336" s="234">
        <v>2404</v>
      </c>
      <c r="G336" s="250">
        <v>2404</v>
      </c>
      <c r="H336" s="234">
        <v>8548</v>
      </c>
      <c r="I336" s="250">
        <v>8548</v>
      </c>
      <c r="J336" s="234"/>
      <c r="K336" s="250"/>
      <c r="L336" s="234"/>
      <c r="M336" s="250"/>
      <c r="N336" s="234"/>
      <c r="O336" s="250"/>
      <c r="P336" s="234"/>
      <c r="Q336" s="250"/>
      <c r="R336" s="234"/>
      <c r="S336" s="250"/>
      <c r="T336" s="234"/>
      <c r="U336" s="250"/>
      <c r="V336" s="234"/>
      <c r="W336" s="250"/>
      <c r="X336" s="234"/>
      <c r="Y336" s="250"/>
      <c r="Z336" s="234"/>
      <c r="AA336" s="250"/>
      <c r="AB336" s="234"/>
      <c r="AC336" s="250"/>
      <c r="AD336" s="234"/>
      <c r="AE336" s="250"/>
      <c r="AF336" s="234"/>
      <c r="AG336" s="250"/>
      <c r="AH336" s="234"/>
      <c r="AI336" s="250"/>
      <c r="AJ336" s="234"/>
      <c r="AK336" s="250"/>
      <c r="AL336" s="234"/>
      <c r="AM336" s="250"/>
      <c r="AN336" s="234"/>
      <c r="AO336" s="250"/>
    </row>
    <row r="337" spans="1:41">
      <c r="A337" s="406" t="s">
        <v>138</v>
      </c>
      <c r="B337" s="412" t="s">
        <v>690</v>
      </c>
      <c r="C337" s="415"/>
      <c r="D337" s="409">
        <v>198206</v>
      </c>
      <c r="E337" s="306">
        <v>10</v>
      </c>
      <c r="F337" s="234">
        <v>2676</v>
      </c>
      <c r="G337" s="250">
        <v>2707</v>
      </c>
      <c r="H337" s="234">
        <v>7284</v>
      </c>
      <c r="I337" s="250">
        <v>7312</v>
      </c>
      <c r="J337" s="234"/>
      <c r="K337" s="250"/>
      <c r="L337" s="234"/>
      <c r="M337" s="250"/>
      <c r="N337" s="234"/>
      <c r="O337" s="250"/>
      <c r="P337" s="234"/>
      <c r="Q337" s="250"/>
      <c r="R337" s="234"/>
      <c r="S337" s="250"/>
      <c r="T337" s="234"/>
      <c r="U337" s="250"/>
      <c r="V337" s="234"/>
      <c r="W337" s="250"/>
      <c r="X337" s="234"/>
      <c r="Y337" s="250"/>
      <c r="Z337" s="234"/>
      <c r="AA337" s="250"/>
      <c r="AB337" s="234"/>
      <c r="AC337" s="250"/>
      <c r="AD337" s="234"/>
      <c r="AE337" s="250"/>
      <c r="AF337" s="234"/>
      <c r="AG337" s="250"/>
      <c r="AH337" s="234"/>
      <c r="AI337" s="250"/>
      <c r="AJ337" s="234"/>
      <c r="AK337" s="250"/>
      <c r="AL337" s="234"/>
      <c r="AM337" s="250"/>
      <c r="AN337" s="234"/>
      <c r="AO337" s="250"/>
    </row>
    <row r="338" spans="1:41">
      <c r="A338" s="406" t="s">
        <v>138</v>
      </c>
      <c r="B338" s="412" t="s">
        <v>684</v>
      </c>
      <c r="C338" s="415"/>
      <c r="D338" s="414">
        <v>197814</v>
      </c>
      <c r="E338" s="295">
        <v>10</v>
      </c>
      <c r="F338" s="234">
        <v>2102</v>
      </c>
      <c r="G338" s="250">
        <v>2211</v>
      </c>
      <c r="H338" s="234">
        <v>7404</v>
      </c>
      <c r="I338" s="250">
        <v>7399</v>
      </c>
      <c r="J338" s="234"/>
      <c r="K338" s="250"/>
      <c r="L338" s="234"/>
      <c r="M338" s="250"/>
      <c r="N338" s="234"/>
      <c r="O338" s="250"/>
      <c r="P338" s="234"/>
      <c r="Q338" s="250"/>
      <c r="R338" s="234"/>
      <c r="S338" s="250"/>
      <c r="T338" s="234"/>
      <c r="U338" s="250"/>
      <c r="V338" s="234"/>
      <c r="W338" s="250"/>
      <c r="X338" s="234"/>
      <c r="Y338" s="250"/>
      <c r="Z338" s="234"/>
      <c r="AA338" s="250"/>
      <c r="AB338" s="234"/>
      <c r="AC338" s="250"/>
      <c r="AD338" s="234"/>
      <c r="AE338" s="250"/>
      <c r="AF338" s="234"/>
      <c r="AG338" s="250"/>
      <c r="AH338" s="234"/>
      <c r="AI338" s="250"/>
      <c r="AJ338" s="234"/>
      <c r="AK338" s="250"/>
      <c r="AL338" s="234"/>
      <c r="AM338" s="250"/>
      <c r="AN338" s="234"/>
      <c r="AO338" s="250"/>
    </row>
    <row r="339" spans="1:41">
      <c r="A339" s="406" t="s">
        <v>138</v>
      </c>
      <c r="B339" s="407" t="s">
        <v>691</v>
      </c>
      <c r="C339" s="408"/>
      <c r="D339" s="409">
        <v>198640</v>
      </c>
      <c r="E339" s="306">
        <v>10</v>
      </c>
      <c r="F339" s="234">
        <v>2426</v>
      </c>
      <c r="G339" s="250">
        <v>2436</v>
      </c>
      <c r="H339" s="234">
        <v>8570</v>
      </c>
      <c r="I339" s="250">
        <v>8580</v>
      </c>
      <c r="J339" s="234"/>
      <c r="K339" s="250"/>
      <c r="L339" s="234"/>
      <c r="M339" s="250"/>
      <c r="N339" s="234"/>
      <c r="O339" s="250"/>
      <c r="P339" s="234"/>
      <c r="Q339" s="250"/>
      <c r="R339" s="234"/>
      <c r="S339" s="250"/>
      <c r="T339" s="234"/>
      <c r="U339" s="250"/>
      <c r="V339" s="234"/>
      <c r="W339" s="250"/>
      <c r="X339" s="234"/>
      <c r="Y339" s="250"/>
      <c r="Z339" s="234"/>
      <c r="AA339" s="250"/>
      <c r="AB339" s="234"/>
      <c r="AC339" s="250"/>
      <c r="AD339" s="234"/>
      <c r="AE339" s="250"/>
      <c r="AF339" s="234"/>
      <c r="AG339" s="250"/>
      <c r="AH339" s="234"/>
      <c r="AI339" s="250"/>
      <c r="AJ339" s="234"/>
      <c r="AK339" s="250"/>
      <c r="AL339" s="234"/>
      <c r="AM339" s="250"/>
      <c r="AN339" s="234"/>
      <c r="AO339" s="250"/>
    </row>
    <row r="340" spans="1:41">
      <c r="A340" s="406" t="s">
        <v>138</v>
      </c>
      <c r="B340" s="407" t="s">
        <v>692</v>
      </c>
      <c r="C340" s="417"/>
      <c r="D340" s="409">
        <v>198668</v>
      </c>
      <c r="E340" s="306">
        <v>10</v>
      </c>
      <c r="F340" s="234">
        <v>2410</v>
      </c>
      <c r="G340" s="250">
        <v>2410</v>
      </c>
      <c r="H340" s="234">
        <v>8554</v>
      </c>
      <c r="I340" s="250">
        <v>8554</v>
      </c>
      <c r="J340" s="234"/>
      <c r="K340" s="250"/>
      <c r="L340" s="234"/>
      <c r="M340" s="250"/>
      <c r="N340" s="234"/>
      <c r="O340" s="250"/>
      <c r="P340" s="234"/>
      <c r="Q340" s="250"/>
      <c r="R340" s="234"/>
      <c r="S340" s="250"/>
      <c r="T340" s="234"/>
      <c r="U340" s="250"/>
      <c r="V340" s="234"/>
      <c r="W340" s="250"/>
      <c r="X340" s="234"/>
      <c r="Y340" s="250"/>
      <c r="Z340" s="234"/>
      <c r="AA340" s="250"/>
      <c r="AB340" s="234"/>
      <c r="AC340" s="250"/>
      <c r="AD340" s="234"/>
      <c r="AE340" s="250"/>
      <c r="AF340" s="234"/>
      <c r="AG340" s="250"/>
      <c r="AH340" s="234"/>
      <c r="AI340" s="250"/>
      <c r="AJ340" s="234"/>
      <c r="AK340" s="250"/>
      <c r="AL340" s="234"/>
      <c r="AM340" s="250"/>
      <c r="AN340" s="234"/>
      <c r="AO340" s="250"/>
    </row>
    <row r="341" spans="1:41">
      <c r="A341" s="406" t="s">
        <v>138</v>
      </c>
      <c r="B341" s="407" t="s">
        <v>683</v>
      </c>
      <c r="C341" s="413"/>
      <c r="D341" s="409">
        <v>198710</v>
      </c>
      <c r="E341" s="303">
        <v>10</v>
      </c>
      <c r="F341" s="234">
        <v>2358</v>
      </c>
      <c r="G341" s="250">
        <v>2358</v>
      </c>
      <c r="H341" s="234">
        <v>8502</v>
      </c>
      <c r="I341" s="250">
        <v>8502</v>
      </c>
      <c r="J341" s="234"/>
      <c r="K341" s="250"/>
      <c r="L341" s="234"/>
      <c r="M341" s="250"/>
      <c r="N341" s="234"/>
      <c r="O341" s="250"/>
      <c r="P341" s="234"/>
      <c r="Q341" s="250"/>
      <c r="R341" s="234"/>
      <c r="S341" s="250"/>
      <c r="T341" s="234"/>
      <c r="U341" s="250"/>
      <c r="V341" s="234"/>
      <c r="W341" s="250"/>
      <c r="X341" s="234"/>
      <c r="Y341" s="250"/>
      <c r="Z341" s="234"/>
      <c r="AA341" s="250"/>
      <c r="AB341" s="234"/>
      <c r="AC341" s="250"/>
      <c r="AD341" s="234"/>
      <c r="AE341" s="250"/>
      <c r="AF341" s="234"/>
      <c r="AG341" s="250"/>
      <c r="AH341" s="234"/>
      <c r="AI341" s="250"/>
      <c r="AJ341" s="234"/>
      <c r="AK341" s="250"/>
      <c r="AL341" s="234"/>
      <c r="AM341" s="250"/>
      <c r="AN341" s="234"/>
      <c r="AO341" s="250"/>
    </row>
    <row r="342" spans="1:41">
      <c r="A342" s="406" t="s">
        <v>138</v>
      </c>
      <c r="B342" s="407" t="s">
        <v>693</v>
      </c>
      <c r="C342" s="408"/>
      <c r="D342" s="409">
        <v>198729</v>
      </c>
      <c r="E342" s="306">
        <v>10</v>
      </c>
      <c r="F342" s="234">
        <v>2374</v>
      </c>
      <c r="G342" s="250">
        <v>2374</v>
      </c>
      <c r="H342" s="234">
        <v>8518</v>
      </c>
      <c r="I342" s="250">
        <v>8518</v>
      </c>
      <c r="J342" s="234"/>
      <c r="K342" s="250"/>
      <c r="L342" s="234"/>
      <c r="M342" s="250"/>
      <c r="N342" s="234"/>
      <c r="O342" s="250"/>
      <c r="P342" s="234"/>
      <c r="Q342" s="250"/>
      <c r="R342" s="234"/>
      <c r="S342" s="250"/>
      <c r="T342" s="234"/>
      <c r="U342" s="250"/>
      <c r="V342" s="234"/>
      <c r="W342" s="250"/>
      <c r="X342" s="234"/>
      <c r="Y342" s="250"/>
      <c r="Z342" s="234"/>
      <c r="AA342" s="250"/>
      <c r="AB342" s="234"/>
      <c r="AC342" s="250"/>
      <c r="AD342" s="234"/>
      <c r="AE342" s="250"/>
      <c r="AF342" s="234"/>
      <c r="AG342" s="250"/>
      <c r="AH342" s="234"/>
      <c r="AI342" s="250"/>
      <c r="AJ342" s="234"/>
      <c r="AK342" s="250"/>
      <c r="AL342" s="234"/>
      <c r="AM342" s="250"/>
      <c r="AN342" s="234"/>
      <c r="AO342" s="250"/>
    </row>
    <row r="343" spans="1:41">
      <c r="A343" s="406" t="s">
        <v>138</v>
      </c>
      <c r="B343" s="407" t="s">
        <v>694</v>
      </c>
      <c r="C343" s="408"/>
      <c r="D343" s="409">
        <v>198905</v>
      </c>
      <c r="E343" s="306">
        <v>10</v>
      </c>
      <c r="F343" s="234">
        <v>2238</v>
      </c>
      <c r="G343" s="250">
        <v>1838</v>
      </c>
      <c r="H343" s="234">
        <v>7988</v>
      </c>
      <c r="I343" s="250">
        <v>6446</v>
      </c>
      <c r="J343" s="234"/>
      <c r="K343" s="250"/>
      <c r="L343" s="234"/>
      <c r="M343" s="250"/>
      <c r="N343" s="234"/>
      <c r="O343" s="250"/>
      <c r="P343" s="234"/>
      <c r="Q343" s="250"/>
      <c r="R343" s="234"/>
      <c r="S343" s="250"/>
      <c r="T343" s="234"/>
      <c r="U343" s="250"/>
      <c r="V343" s="234"/>
      <c r="W343" s="250"/>
      <c r="X343" s="234"/>
      <c r="Y343" s="250"/>
      <c r="Z343" s="234"/>
      <c r="AA343" s="250"/>
      <c r="AB343" s="234"/>
      <c r="AC343" s="250"/>
      <c r="AD343" s="234"/>
      <c r="AE343" s="250"/>
      <c r="AF343" s="234"/>
      <c r="AG343" s="250"/>
      <c r="AH343" s="234"/>
      <c r="AI343" s="250"/>
      <c r="AJ343" s="234"/>
      <c r="AK343" s="250"/>
      <c r="AL343" s="234"/>
      <c r="AM343" s="250"/>
      <c r="AN343" s="234"/>
      <c r="AO343" s="250"/>
    </row>
    <row r="344" spans="1:41">
      <c r="A344" s="308" t="s">
        <v>138</v>
      </c>
      <c r="B344" s="412" t="s">
        <v>695</v>
      </c>
      <c r="C344" s="415"/>
      <c r="D344" s="414">
        <v>198914</v>
      </c>
      <c r="E344" s="295">
        <v>10</v>
      </c>
      <c r="F344" s="234">
        <v>2538</v>
      </c>
      <c r="G344" s="250">
        <v>2430</v>
      </c>
      <c r="H344" s="234">
        <v>8685</v>
      </c>
      <c r="I344" s="250">
        <v>8574</v>
      </c>
      <c r="J344" s="234"/>
      <c r="K344" s="250"/>
      <c r="L344" s="234"/>
      <c r="M344" s="250"/>
      <c r="N344" s="234"/>
      <c r="O344" s="250"/>
      <c r="P344" s="234"/>
      <c r="Q344" s="250"/>
      <c r="R344" s="234"/>
      <c r="S344" s="250"/>
      <c r="T344" s="234"/>
      <c r="U344" s="250"/>
      <c r="V344" s="234"/>
      <c r="W344" s="250"/>
      <c r="X344" s="234"/>
      <c r="Y344" s="250"/>
      <c r="Z344" s="234"/>
      <c r="AA344" s="250"/>
      <c r="AB344" s="234"/>
      <c r="AC344" s="250"/>
      <c r="AD344" s="234"/>
      <c r="AE344" s="250"/>
      <c r="AF344" s="234"/>
      <c r="AG344" s="250"/>
      <c r="AH344" s="234"/>
      <c r="AI344" s="250"/>
      <c r="AJ344" s="234"/>
      <c r="AK344" s="250"/>
      <c r="AL344" s="234"/>
      <c r="AM344" s="250"/>
      <c r="AN344" s="234"/>
      <c r="AO344" s="250"/>
    </row>
    <row r="345" spans="1:41">
      <c r="A345" s="406" t="s">
        <v>138</v>
      </c>
      <c r="B345" s="407" t="s">
        <v>696</v>
      </c>
      <c r="C345" s="408"/>
      <c r="D345" s="409">
        <v>198923</v>
      </c>
      <c r="E345" s="306">
        <v>10</v>
      </c>
      <c r="F345" s="234">
        <v>1776</v>
      </c>
      <c r="G345" s="250">
        <v>1776</v>
      </c>
      <c r="H345" s="234">
        <v>6384</v>
      </c>
      <c r="I345" s="250">
        <v>6384</v>
      </c>
      <c r="J345" s="234"/>
      <c r="K345" s="250"/>
      <c r="L345" s="234"/>
      <c r="M345" s="250"/>
      <c r="N345" s="234"/>
      <c r="O345" s="250"/>
      <c r="P345" s="234"/>
      <c r="Q345" s="250"/>
      <c r="R345" s="234"/>
      <c r="S345" s="250"/>
      <c r="T345" s="234"/>
      <c r="U345" s="250"/>
      <c r="V345" s="234"/>
      <c r="W345" s="250"/>
      <c r="X345" s="234"/>
      <c r="Y345" s="250"/>
      <c r="Z345" s="234"/>
      <c r="AA345" s="250"/>
      <c r="AB345" s="234"/>
      <c r="AC345" s="250"/>
      <c r="AD345" s="234"/>
      <c r="AE345" s="250"/>
      <c r="AF345" s="234"/>
      <c r="AG345" s="250"/>
      <c r="AH345" s="234"/>
      <c r="AI345" s="250"/>
      <c r="AJ345" s="234"/>
      <c r="AK345" s="250"/>
      <c r="AL345" s="234"/>
      <c r="AM345" s="250"/>
      <c r="AN345" s="234"/>
      <c r="AO345" s="250"/>
    </row>
    <row r="346" spans="1:41">
      <c r="A346" s="406" t="s">
        <v>138</v>
      </c>
      <c r="B346" s="407" t="s">
        <v>697</v>
      </c>
      <c r="C346" s="408"/>
      <c r="D346" s="409">
        <v>199023</v>
      </c>
      <c r="E346" s="306">
        <v>10</v>
      </c>
      <c r="F346" s="234">
        <v>2409</v>
      </c>
      <c r="G346" s="250">
        <v>2409</v>
      </c>
      <c r="H346" s="234">
        <v>8553</v>
      </c>
      <c r="I346" s="250">
        <v>8553</v>
      </c>
      <c r="J346" s="234"/>
      <c r="K346" s="250"/>
      <c r="L346" s="234"/>
      <c r="M346" s="250"/>
      <c r="N346" s="234"/>
      <c r="O346" s="250"/>
      <c r="P346" s="234"/>
      <c r="Q346" s="250"/>
      <c r="R346" s="234"/>
      <c r="S346" s="250"/>
      <c r="T346" s="234"/>
      <c r="U346" s="250"/>
      <c r="V346" s="234"/>
      <c r="W346" s="250"/>
      <c r="X346" s="234"/>
      <c r="Y346" s="250"/>
      <c r="Z346" s="234"/>
      <c r="AA346" s="250"/>
      <c r="AB346" s="234"/>
      <c r="AC346" s="250"/>
      <c r="AD346" s="234"/>
      <c r="AE346" s="250"/>
      <c r="AF346" s="234"/>
      <c r="AG346" s="250"/>
      <c r="AH346" s="234"/>
      <c r="AI346" s="250"/>
      <c r="AJ346" s="234"/>
      <c r="AK346" s="250"/>
      <c r="AL346" s="234"/>
      <c r="AM346" s="250"/>
      <c r="AN346" s="234"/>
      <c r="AO346" s="250"/>
    </row>
    <row r="347" spans="1:41">
      <c r="A347" s="406" t="s">
        <v>138</v>
      </c>
      <c r="B347" s="407" t="s">
        <v>698</v>
      </c>
      <c r="C347" s="408"/>
      <c r="D347" s="409">
        <v>199263</v>
      </c>
      <c r="E347" s="306">
        <v>10</v>
      </c>
      <c r="F347" s="234">
        <v>2347</v>
      </c>
      <c r="G347" s="250">
        <v>2347</v>
      </c>
      <c r="H347" s="234">
        <v>8491</v>
      </c>
      <c r="I347" s="250">
        <v>8491</v>
      </c>
      <c r="J347" s="234"/>
      <c r="K347" s="250"/>
      <c r="L347" s="234"/>
      <c r="M347" s="250"/>
      <c r="N347" s="234"/>
      <c r="O347" s="250"/>
      <c r="P347" s="234"/>
      <c r="Q347" s="250"/>
      <c r="R347" s="234"/>
      <c r="S347" s="250"/>
      <c r="T347" s="234"/>
      <c r="U347" s="250"/>
      <c r="V347" s="234"/>
      <c r="W347" s="250"/>
      <c r="X347" s="234"/>
      <c r="Y347" s="250"/>
      <c r="Z347" s="234"/>
      <c r="AA347" s="250"/>
      <c r="AB347" s="234"/>
      <c r="AC347" s="250"/>
      <c r="AD347" s="234"/>
      <c r="AE347" s="250"/>
      <c r="AF347" s="234"/>
      <c r="AG347" s="250"/>
      <c r="AH347" s="234"/>
      <c r="AI347" s="250"/>
      <c r="AJ347" s="234"/>
      <c r="AK347" s="250"/>
      <c r="AL347" s="234"/>
      <c r="AM347" s="250"/>
      <c r="AN347" s="234"/>
      <c r="AO347" s="250"/>
    </row>
    <row r="348" spans="1:41">
      <c r="A348" s="406" t="s">
        <v>138</v>
      </c>
      <c r="B348" s="412" t="s">
        <v>699</v>
      </c>
      <c r="C348" s="415"/>
      <c r="D348" s="414">
        <v>199324</v>
      </c>
      <c r="E348" s="295">
        <v>10</v>
      </c>
      <c r="F348" s="234">
        <v>2419</v>
      </c>
      <c r="G348" s="250">
        <v>2419</v>
      </c>
      <c r="H348" s="234">
        <v>8563</v>
      </c>
      <c r="I348" s="250">
        <v>8563</v>
      </c>
      <c r="J348" s="234"/>
      <c r="K348" s="250"/>
      <c r="L348" s="234"/>
      <c r="M348" s="250"/>
      <c r="N348" s="234"/>
      <c r="O348" s="250"/>
      <c r="P348" s="234"/>
      <c r="Q348" s="250"/>
      <c r="R348" s="234"/>
      <c r="S348" s="250"/>
      <c r="T348" s="234"/>
      <c r="U348" s="250"/>
      <c r="V348" s="234"/>
      <c r="W348" s="250"/>
      <c r="X348" s="234"/>
      <c r="Y348" s="250"/>
      <c r="Z348" s="234"/>
      <c r="AA348" s="250"/>
      <c r="AB348" s="234"/>
      <c r="AC348" s="250"/>
      <c r="AD348" s="234"/>
      <c r="AE348" s="250"/>
      <c r="AF348" s="234"/>
      <c r="AG348" s="250"/>
      <c r="AH348" s="234"/>
      <c r="AI348" s="250"/>
      <c r="AJ348" s="234"/>
      <c r="AK348" s="250"/>
      <c r="AL348" s="234"/>
      <c r="AM348" s="250"/>
      <c r="AN348" s="234"/>
      <c r="AO348" s="250"/>
    </row>
    <row r="349" spans="1:41">
      <c r="A349" s="406" t="s">
        <v>138</v>
      </c>
      <c r="B349" s="407" t="s">
        <v>700</v>
      </c>
      <c r="C349" s="408"/>
      <c r="D349" s="409">
        <v>199467</v>
      </c>
      <c r="E349" s="306">
        <v>10</v>
      </c>
      <c r="F349" s="234">
        <v>2405</v>
      </c>
      <c r="G349" s="250">
        <v>2478</v>
      </c>
      <c r="H349" s="234">
        <v>8549</v>
      </c>
      <c r="I349" s="250">
        <v>8622</v>
      </c>
      <c r="J349" s="234"/>
      <c r="K349" s="250"/>
      <c r="L349" s="234"/>
      <c r="M349" s="250"/>
      <c r="N349" s="234"/>
      <c r="O349" s="250"/>
      <c r="P349" s="234"/>
      <c r="Q349" s="250"/>
      <c r="R349" s="234"/>
      <c r="S349" s="250"/>
      <c r="T349" s="234"/>
      <c r="U349" s="250"/>
      <c r="V349" s="234"/>
      <c r="W349" s="250"/>
      <c r="X349" s="234"/>
      <c r="Y349" s="250"/>
      <c r="Z349" s="234"/>
      <c r="AA349" s="250"/>
      <c r="AB349" s="234"/>
      <c r="AC349" s="250"/>
      <c r="AD349" s="234"/>
      <c r="AE349" s="250"/>
      <c r="AF349" s="234"/>
      <c r="AG349" s="250"/>
      <c r="AH349" s="234"/>
      <c r="AI349" s="250"/>
      <c r="AJ349" s="234"/>
      <c r="AK349" s="250"/>
      <c r="AL349" s="234"/>
      <c r="AM349" s="250"/>
      <c r="AN349" s="234"/>
      <c r="AO349" s="250"/>
    </row>
    <row r="350" spans="1:41">
      <c r="A350" s="406" t="s">
        <v>138</v>
      </c>
      <c r="B350" s="412" t="s">
        <v>701</v>
      </c>
      <c r="C350" s="415"/>
      <c r="D350" s="414">
        <v>199485</v>
      </c>
      <c r="E350" s="295">
        <v>10</v>
      </c>
      <c r="F350" s="234">
        <v>1844</v>
      </c>
      <c r="G350" s="250">
        <v>1844</v>
      </c>
      <c r="H350" s="234">
        <v>6452</v>
      </c>
      <c r="I350" s="250">
        <v>6452</v>
      </c>
      <c r="J350" s="234"/>
      <c r="K350" s="250"/>
      <c r="L350" s="234"/>
      <c r="M350" s="250"/>
      <c r="N350" s="234"/>
      <c r="O350" s="250"/>
      <c r="P350" s="234"/>
      <c r="Q350" s="250"/>
      <c r="R350" s="234"/>
      <c r="S350" s="250"/>
      <c r="T350" s="234"/>
      <c r="U350" s="250"/>
      <c r="V350" s="234"/>
      <c r="W350" s="250"/>
      <c r="X350" s="234"/>
      <c r="Y350" s="250"/>
      <c r="Z350" s="234"/>
      <c r="AA350" s="250"/>
      <c r="AB350" s="234"/>
      <c r="AC350" s="250"/>
      <c r="AD350" s="234"/>
      <c r="AE350" s="250"/>
      <c r="AF350" s="234"/>
      <c r="AG350" s="250"/>
      <c r="AH350" s="234"/>
      <c r="AI350" s="250"/>
      <c r="AJ350" s="234"/>
      <c r="AK350" s="250"/>
      <c r="AL350" s="234"/>
      <c r="AM350" s="250"/>
      <c r="AN350" s="234"/>
      <c r="AO350" s="250"/>
    </row>
    <row r="351" spans="1:41">
      <c r="A351" s="406" t="s">
        <v>138</v>
      </c>
      <c r="B351" s="412" t="s">
        <v>702</v>
      </c>
      <c r="C351" s="415"/>
      <c r="D351" s="409">
        <v>199625</v>
      </c>
      <c r="E351" s="306">
        <v>10</v>
      </c>
      <c r="F351" s="234">
        <v>2381</v>
      </c>
      <c r="G351" s="250">
        <v>2381</v>
      </c>
      <c r="H351" s="234">
        <v>8525</v>
      </c>
      <c r="I351" s="250">
        <v>8525</v>
      </c>
      <c r="J351" s="234"/>
      <c r="K351" s="250"/>
      <c r="L351" s="234"/>
      <c r="M351" s="250"/>
      <c r="N351" s="234"/>
      <c r="O351" s="250"/>
      <c r="P351" s="234"/>
      <c r="Q351" s="250"/>
      <c r="R351" s="234"/>
      <c r="S351" s="250"/>
      <c r="T351" s="234"/>
      <c r="U351" s="250"/>
      <c r="V351" s="234"/>
      <c r="W351" s="250"/>
      <c r="X351" s="234"/>
      <c r="Y351" s="250"/>
      <c r="Z351" s="234"/>
      <c r="AA351" s="250"/>
      <c r="AB351" s="234"/>
      <c r="AC351" s="250"/>
      <c r="AD351" s="234"/>
      <c r="AE351" s="250"/>
      <c r="AF351" s="234"/>
      <c r="AG351" s="250"/>
      <c r="AH351" s="234"/>
      <c r="AI351" s="250"/>
      <c r="AJ351" s="234"/>
      <c r="AK351" s="250"/>
      <c r="AL351" s="234"/>
      <c r="AM351" s="250"/>
      <c r="AN351" s="234"/>
      <c r="AO351" s="250"/>
    </row>
    <row r="352" spans="1:41">
      <c r="A352" s="406" t="s">
        <v>138</v>
      </c>
      <c r="B352" s="412" t="s">
        <v>685</v>
      </c>
      <c r="C352" s="415"/>
      <c r="D352" s="414">
        <v>197850</v>
      </c>
      <c r="E352" s="295">
        <v>10</v>
      </c>
      <c r="F352" s="234">
        <v>1873</v>
      </c>
      <c r="G352" s="250">
        <v>1873</v>
      </c>
      <c r="H352" s="234">
        <v>6481</v>
      </c>
      <c r="I352" s="250">
        <v>6481</v>
      </c>
      <c r="J352" s="234"/>
      <c r="K352" s="250"/>
      <c r="L352" s="234"/>
      <c r="M352" s="250"/>
      <c r="N352" s="234"/>
      <c r="O352" s="250"/>
      <c r="P352" s="234"/>
      <c r="Q352" s="250"/>
      <c r="R352" s="234"/>
      <c r="S352" s="250"/>
      <c r="T352" s="234"/>
      <c r="U352" s="250"/>
      <c r="V352" s="234"/>
      <c r="W352" s="250"/>
      <c r="X352" s="234"/>
      <c r="Y352" s="250"/>
      <c r="Z352" s="234"/>
      <c r="AA352" s="250"/>
      <c r="AB352" s="234"/>
      <c r="AC352" s="250"/>
      <c r="AD352" s="234"/>
      <c r="AE352" s="250"/>
      <c r="AF352" s="234"/>
      <c r="AG352" s="250"/>
      <c r="AH352" s="234"/>
      <c r="AI352" s="250"/>
      <c r="AJ352" s="234"/>
      <c r="AK352" s="250"/>
      <c r="AL352" s="234"/>
      <c r="AM352" s="250"/>
      <c r="AN352" s="234"/>
      <c r="AO352" s="250"/>
    </row>
    <row r="353" spans="1:41">
      <c r="A353" s="406" t="s">
        <v>138</v>
      </c>
      <c r="B353" s="412" t="s">
        <v>703</v>
      </c>
      <c r="C353" s="415"/>
      <c r="D353" s="414">
        <v>199722</v>
      </c>
      <c r="E353" s="295">
        <v>10</v>
      </c>
      <c r="F353" s="234">
        <v>2457</v>
      </c>
      <c r="G353" s="250">
        <v>2457</v>
      </c>
      <c r="H353" s="234">
        <v>8601</v>
      </c>
      <c r="I353" s="250">
        <v>8601</v>
      </c>
      <c r="J353" s="234"/>
      <c r="K353" s="250"/>
      <c r="L353" s="234"/>
      <c r="M353" s="250"/>
      <c r="N353" s="234"/>
      <c r="O353" s="250"/>
      <c r="P353" s="234"/>
      <c r="Q353" s="250"/>
      <c r="R353" s="234"/>
      <c r="S353" s="250"/>
      <c r="T353" s="234"/>
      <c r="U353" s="250"/>
      <c r="V353" s="234"/>
      <c r="W353" s="250"/>
      <c r="X353" s="234"/>
      <c r="Y353" s="250"/>
      <c r="Z353" s="234"/>
      <c r="AA353" s="250"/>
      <c r="AB353" s="234"/>
      <c r="AC353" s="250"/>
      <c r="AD353" s="234"/>
      <c r="AE353" s="250"/>
      <c r="AF353" s="234"/>
      <c r="AG353" s="250"/>
      <c r="AH353" s="234"/>
      <c r="AI353" s="250"/>
      <c r="AJ353" s="234"/>
      <c r="AK353" s="250"/>
      <c r="AL353" s="234"/>
      <c r="AM353" s="250"/>
      <c r="AN353" s="234"/>
      <c r="AO353" s="250"/>
    </row>
    <row r="354" spans="1:41">
      <c r="A354" s="406" t="s">
        <v>138</v>
      </c>
      <c r="B354" s="412" t="s">
        <v>704</v>
      </c>
      <c r="C354" s="415"/>
      <c r="D354" s="414">
        <v>199731</v>
      </c>
      <c r="E354" s="295">
        <v>10</v>
      </c>
      <c r="F354" s="234">
        <v>2100</v>
      </c>
      <c r="G354" s="250">
        <v>2100</v>
      </c>
      <c r="H354" s="234">
        <v>7476</v>
      </c>
      <c r="I354" s="250">
        <v>7476</v>
      </c>
      <c r="J354" s="234"/>
      <c r="K354" s="250"/>
      <c r="L354" s="234"/>
      <c r="M354" s="250"/>
      <c r="N354" s="234"/>
      <c r="O354" s="250"/>
      <c r="P354" s="234"/>
      <c r="Q354" s="250"/>
      <c r="R354" s="234"/>
      <c r="S354" s="250"/>
      <c r="T354" s="234"/>
      <c r="U354" s="250"/>
      <c r="V354" s="234"/>
      <c r="W354" s="250"/>
      <c r="X354" s="234"/>
      <c r="Y354" s="250"/>
      <c r="Z354" s="234"/>
      <c r="AA354" s="250"/>
      <c r="AB354" s="234"/>
      <c r="AC354" s="250"/>
      <c r="AD354" s="234"/>
      <c r="AE354" s="250"/>
      <c r="AF354" s="234"/>
      <c r="AG354" s="250"/>
      <c r="AH354" s="234"/>
      <c r="AI354" s="250"/>
      <c r="AJ354" s="234"/>
      <c r="AK354" s="250"/>
      <c r="AL354" s="234"/>
      <c r="AM354" s="250"/>
      <c r="AN354" s="234"/>
      <c r="AO354" s="250"/>
    </row>
    <row r="355" spans="1:41">
      <c r="A355" s="406" t="s">
        <v>138</v>
      </c>
      <c r="B355" s="407" t="s">
        <v>705</v>
      </c>
      <c r="C355" s="408"/>
      <c r="D355" s="409">
        <v>199795</v>
      </c>
      <c r="E355" s="306">
        <v>10</v>
      </c>
      <c r="F355" s="234">
        <v>2363</v>
      </c>
      <c r="G355" s="250">
        <v>2363</v>
      </c>
      <c r="H355" s="234">
        <v>8507</v>
      </c>
      <c r="I355" s="250">
        <v>8507</v>
      </c>
      <c r="J355" s="234"/>
      <c r="K355" s="250"/>
      <c r="L355" s="234"/>
      <c r="M355" s="250"/>
      <c r="N355" s="234"/>
      <c r="O355" s="250"/>
      <c r="P355" s="234"/>
      <c r="Q355" s="250"/>
      <c r="R355" s="234"/>
      <c r="S355" s="250"/>
      <c r="T355" s="234"/>
      <c r="U355" s="250"/>
      <c r="V355" s="234"/>
      <c r="W355" s="250"/>
      <c r="X355" s="234"/>
      <c r="Y355" s="250"/>
      <c r="Z355" s="234"/>
      <c r="AA355" s="250"/>
      <c r="AB355" s="234"/>
      <c r="AC355" s="250"/>
      <c r="AD355" s="234"/>
      <c r="AE355" s="250"/>
      <c r="AF355" s="234"/>
      <c r="AG355" s="250"/>
      <c r="AH355" s="234"/>
      <c r="AI355" s="250"/>
      <c r="AJ355" s="234"/>
      <c r="AK355" s="250"/>
      <c r="AL355" s="234"/>
      <c r="AM355" s="250"/>
      <c r="AN355" s="234"/>
      <c r="AO355" s="250"/>
    </row>
    <row r="356" spans="1:41">
      <c r="A356" s="406" t="s">
        <v>138</v>
      </c>
      <c r="B356" s="412" t="s">
        <v>706</v>
      </c>
      <c r="C356" s="415"/>
      <c r="D356" s="414">
        <v>199953</v>
      </c>
      <c r="E356" s="295">
        <v>10</v>
      </c>
      <c r="F356" s="234">
        <v>2393</v>
      </c>
      <c r="G356" s="250">
        <v>2204</v>
      </c>
      <c r="H356" s="234">
        <v>8537</v>
      </c>
      <c r="I356" s="250">
        <v>7580</v>
      </c>
      <c r="J356" s="234"/>
      <c r="K356" s="250"/>
      <c r="L356" s="234"/>
      <c r="M356" s="250"/>
      <c r="N356" s="234"/>
      <c r="O356" s="250"/>
      <c r="P356" s="234"/>
      <c r="Q356" s="250"/>
      <c r="R356" s="234"/>
      <c r="S356" s="250"/>
      <c r="T356" s="234"/>
      <c r="U356" s="250"/>
      <c r="V356" s="234"/>
      <c r="W356" s="250"/>
      <c r="X356" s="234"/>
      <c r="Y356" s="250"/>
      <c r="Z356" s="234"/>
      <c r="AA356" s="250"/>
      <c r="AB356" s="234"/>
      <c r="AC356" s="250"/>
      <c r="AD356" s="234"/>
      <c r="AE356" s="250"/>
      <c r="AF356" s="234"/>
      <c r="AG356" s="250"/>
      <c r="AH356" s="234"/>
      <c r="AI356" s="250"/>
      <c r="AJ356" s="234"/>
      <c r="AK356" s="250"/>
      <c r="AL356" s="234"/>
      <c r="AM356" s="250"/>
      <c r="AN356" s="234"/>
      <c r="AO356" s="250"/>
    </row>
    <row r="357" spans="1:41">
      <c r="A357" s="533" t="s">
        <v>73</v>
      </c>
      <c r="B357" s="349" t="s">
        <v>932</v>
      </c>
      <c r="C357" s="534"/>
      <c r="D357" s="272">
        <v>207388</v>
      </c>
      <c r="E357" s="273">
        <v>1</v>
      </c>
      <c r="F357" s="234">
        <v>7442</v>
      </c>
      <c r="G357" s="250">
        <v>7777.5</v>
      </c>
      <c r="H357" s="234">
        <v>20026.5</v>
      </c>
      <c r="I357" s="250">
        <v>20977.5</v>
      </c>
      <c r="J357" s="234">
        <v>6901.2</v>
      </c>
      <c r="K357" s="250">
        <v>7230</v>
      </c>
      <c r="L357" s="234">
        <v>20773.2</v>
      </c>
      <c r="M357" s="250">
        <v>21384</v>
      </c>
      <c r="N357" s="234"/>
      <c r="O357" s="250"/>
      <c r="P357" s="234"/>
      <c r="Q357" s="250"/>
      <c r="R357" s="234"/>
      <c r="S357" s="250"/>
      <c r="T357" s="234"/>
      <c r="U357" s="250"/>
      <c r="V357" s="234"/>
      <c r="W357" s="250"/>
      <c r="X357" s="234"/>
      <c r="Y357" s="250"/>
      <c r="Z357" s="234"/>
      <c r="AA357" s="250"/>
      <c r="AB357" s="234"/>
      <c r="AC357" s="250"/>
      <c r="AD357" s="234"/>
      <c r="AE357" s="250"/>
      <c r="AF357" s="234"/>
      <c r="AG357" s="250"/>
      <c r="AH357" s="234">
        <v>23534.48</v>
      </c>
      <c r="AI357" s="250">
        <v>23534</v>
      </c>
      <c r="AJ357" s="234">
        <v>45665.48</v>
      </c>
      <c r="AK357" s="250">
        <v>45665.48</v>
      </c>
      <c r="AL357" s="234">
        <v>18137.5</v>
      </c>
      <c r="AM357" s="250">
        <v>19025.599999999999</v>
      </c>
      <c r="AN357" s="234">
        <v>39410.5</v>
      </c>
      <c r="AO357" s="250">
        <v>41340.6</v>
      </c>
    </row>
    <row r="358" spans="1:41">
      <c r="A358" s="533" t="s">
        <v>73</v>
      </c>
      <c r="B358" s="349" t="s">
        <v>933</v>
      </c>
      <c r="C358" s="534"/>
      <c r="D358" s="272">
        <v>207500</v>
      </c>
      <c r="E358" s="273">
        <v>1</v>
      </c>
      <c r="F358" s="234">
        <v>7694.5</v>
      </c>
      <c r="G358" s="250">
        <v>8065</v>
      </c>
      <c r="H358" s="234">
        <v>20468.5</v>
      </c>
      <c r="I358" s="250">
        <v>21451</v>
      </c>
      <c r="J358" s="234">
        <v>7286.2</v>
      </c>
      <c r="K358" s="250">
        <v>7636.6</v>
      </c>
      <c r="L358" s="234">
        <v>19862.2</v>
      </c>
      <c r="M358" s="250">
        <v>20817</v>
      </c>
      <c r="N358" s="234">
        <v>18398</v>
      </c>
      <c r="O358" s="250">
        <v>18398</v>
      </c>
      <c r="P358" s="234">
        <v>28823</v>
      </c>
      <c r="Q358" s="250">
        <v>28823</v>
      </c>
      <c r="R358" s="234">
        <v>23844.5</v>
      </c>
      <c r="S358" s="250">
        <v>25850.5</v>
      </c>
      <c r="T358" s="234">
        <v>51926.5</v>
      </c>
      <c r="U358" s="250">
        <v>55196.5</v>
      </c>
      <c r="V358" s="234">
        <v>23633.5</v>
      </c>
      <c r="W358" s="250">
        <v>25642.5</v>
      </c>
      <c r="X358" s="234">
        <v>52378.5</v>
      </c>
      <c r="Y358" s="250">
        <v>57118.5</v>
      </c>
      <c r="Z358" s="234">
        <v>16917.900000000001</v>
      </c>
      <c r="AA358" s="250">
        <v>17658.900000000001</v>
      </c>
      <c r="AB358" s="234">
        <v>34868.9</v>
      </c>
      <c r="AC358" s="250">
        <v>36508.9</v>
      </c>
      <c r="AD358" s="234"/>
      <c r="AE358" s="250"/>
      <c r="AF358" s="234"/>
      <c r="AG358" s="250"/>
      <c r="AH358" s="234"/>
      <c r="AI358" s="250"/>
      <c r="AJ358" s="234"/>
      <c r="AK358" s="250"/>
      <c r="AL358" s="234"/>
      <c r="AM358" s="250"/>
      <c r="AN358" s="234"/>
      <c r="AO358" s="250"/>
    </row>
    <row r="359" spans="1:41">
      <c r="A359" s="533" t="s">
        <v>73</v>
      </c>
      <c r="B359" s="270" t="s">
        <v>934</v>
      </c>
      <c r="C359" s="534"/>
      <c r="D359" s="272">
        <v>207263</v>
      </c>
      <c r="E359" s="273">
        <v>3</v>
      </c>
      <c r="F359" s="234">
        <v>5284.5</v>
      </c>
      <c r="G359" s="250">
        <v>5547</v>
      </c>
      <c r="H359" s="234">
        <v>12634.5</v>
      </c>
      <c r="I359" s="250">
        <v>12897</v>
      </c>
      <c r="J359" s="234">
        <v>5187.6000000000004</v>
      </c>
      <c r="K359" s="250">
        <v>5448</v>
      </c>
      <c r="L359" s="234">
        <v>11739.6</v>
      </c>
      <c r="M359" s="250">
        <v>12000</v>
      </c>
      <c r="N359" s="234"/>
      <c r="O359" s="250"/>
      <c r="P359" s="234"/>
      <c r="Q359" s="250"/>
      <c r="R359" s="234"/>
      <c r="S359" s="250"/>
      <c r="T359" s="234"/>
      <c r="U359" s="250"/>
      <c r="V359" s="234"/>
      <c r="W359" s="250"/>
      <c r="X359" s="234"/>
      <c r="Y359" s="250"/>
      <c r="Z359" s="234"/>
      <c r="AA359" s="250"/>
      <c r="AB359" s="234"/>
      <c r="AC359" s="250"/>
      <c r="AD359" s="234">
        <v>16077.2</v>
      </c>
      <c r="AE359" s="250">
        <v>16887.2</v>
      </c>
      <c r="AF359" s="234">
        <v>31182.2</v>
      </c>
      <c r="AG359" s="250">
        <v>32747.200000000001</v>
      </c>
      <c r="AH359" s="234"/>
      <c r="AI359" s="250"/>
      <c r="AJ359" s="234"/>
      <c r="AK359" s="250"/>
      <c r="AL359" s="234"/>
      <c r="AM359" s="250"/>
      <c r="AN359" s="234"/>
      <c r="AO359" s="250"/>
    </row>
    <row r="360" spans="1:41">
      <c r="A360" s="533" t="s">
        <v>73</v>
      </c>
      <c r="B360" s="349" t="s">
        <v>935</v>
      </c>
      <c r="C360" s="534"/>
      <c r="D360" s="272">
        <v>206941</v>
      </c>
      <c r="E360" s="273">
        <v>3</v>
      </c>
      <c r="F360" s="234">
        <v>5806.5</v>
      </c>
      <c r="G360" s="250">
        <v>6096</v>
      </c>
      <c r="H360" s="234">
        <v>14286</v>
      </c>
      <c r="I360" s="250">
        <v>14971.5</v>
      </c>
      <c r="J360" s="234">
        <v>5890.8</v>
      </c>
      <c r="K360" s="250">
        <v>6182.4</v>
      </c>
      <c r="L360" s="234">
        <v>13687.2</v>
      </c>
      <c r="M360" s="250">
        <v>14342.4</v>
      </c>
      <c r="N360" s="234"/>
      <c r="O360" s="250"/>
      <c r="P360" s="234"/>
      <c r="Q360" s="250"/>
      <c r="R360" s="234"/>
      <c r="S360" s="250"/>
      <c r="T360" s="234"/>
      <c r="U360" s="250"/>
      <c r="V360" s="234"/>
      <c r="W360" s="250"/>
      <c r="X360" s="234"/>
      <c r="Y360" s="250"/>
      <c r="Z360" s="234"/>
      <c r="AA360" s="250"/>
      <c r="AB360" s="234"/>
      <c r="AC360" s="250"/>
      <c r="AD360" s="234"/>
      <c r="AE360" s="250"/>
      <c r="AF360" s="234"/>
      <c r="AG360" s="250"/>
      <c r="AH360" s="234"/>
      <c r="AI360" s="250"/>
      <c r="AJ360" s="234"/>
      <c r="AK360" s="250"/>
      <c r="AL360" s="234"/>
      <c r="AM360" s="250"/>
      <c r="AN360" s="234"/>
      <c r="AO360" s="250"/>
    </row>
    <row r="361" spans="1:41">
      <c r="A361" s="533" t="s">
        <v>73</v>
      </c>
      <c r="B361" s="274" t="s">
        <v>936</v>
      </c>
      <c r="C361" s="535"/>
      <c r="D361" s="272">
        <v>207847</v>
      </c>
      <c r="E361" s="273">
        <v>4</v>
      </c>
      <c r="F361" s="234">
        <v>5688</v>
      </c>
      <c r="G361" s="250">
        <v>5974.5</v>
      </c>
      <c r="H361" s="234">
        <v>13992</v>
      </c>
      <c r="I361" s="250">
        <v>14613</v>
      </c>
      <c r="J361" s="234">
        <v>5596.8</v>
      </c>
      <c r="K361" s="250">
        <v>5878.8</v>
      </c>
      <c r="L361" s="234">
        <v>13281.6</v>
      </c>
      <c r="M361" s="250">
        <v>13593.6</v>
      </c>
      <c r="N361" s="234"/>
      <c r="O361" s="250"/>
      <c r="P361" s="234"/>
      <c r="Q361" s="250"/>
      <c r="R361" s="234"/>
      <c r="S361" s="250"/>
      <c r="T361" s="234"/>
      <c r="U361" s="250"/>
      <c r="V361" s="234"/>
      <c r="W361" s="250"/>
      <c r="X361" s="234"/>
      <c r="Y361" s="250"/>
      <c r="Z361" s="234"/>
      <c r="AA361" s="250"/>
      <c r="AB361" s="234"/>
      <c r="AC361" s="250"/>
      <c r="AD361" s="234"/>
      <c r="AE361" s="250"/>
      <c r="AF361" s="234"/>
      <c r="AG361" s="250"/>
      <c r="AH361" s="234"/>
      <c r="AI361" s="250"/>
      <c r="AJ361" s="234"/>
      <c r="AK361" s="250"/>
      <c r="AL361" s="234"/>
      <c r="AM361" s="250"/>
      <c r="AN361" s="234"/>
      <c r="AO361" s="250"/>
    </row>
    <row r="362" spans="1:41">
      <c r="A362" s="533" t="s">
        <v>73</v>
      </c>
      <c r="B362" s="349" t="s">
        <v>937</v>
      </c>
      <c r="C362" s="534"/>
      <c r="D362" s="272">
        <v>206914</v>
      </c>
      <c r="E362" s="273">
        <v>5</v>
      </c>
      <c r="F362" s="234">
        <v>5340</v>
      </c>
      <c r="G362" s="250">
        <v>5580</v>
      </c>
      <c r="H362" s="234">
        <v>13380</v>
      </c>
      <c r="I362" s="250">
        <v>14190</v>
      </c>
      <c r="J362" s="234">
        <v>5112</v>
      </c>
      <c r="K362" s="250">
        <v>5352</v>
      </c>
      <c r="L362" s="234">
        <v>12792</v>
      </c>
      <c r="M362" s="250">
        <v>13512</v>
      </c>
      <c r="N362" s="234"/>
      <c r="O362" s="250"/>
      <c r="P362" s="234"/>
      <c r="Q362" s="250"/>
      <c r="R362" s="234"/>
      <c r="S362" s="250"/>
      <c r="T362" s="234"/>
      <c r="U362" s="250"/>
      <c r="V362" s="234"/>
      <c r="W362" s="250"/>
      <c r="X362" s="234"/>
      <c r="Y362" s="250"/>
      <c r="Z362" s="234"/>
      <c r="AA362" s="250"/>
      <c r="AB362" s="234"/>
      <c r="AC362" s="250"/>
      <c r="AD362" s="234"/>
      <c r="AE362" s="250"/>
      <c r="AF362" s="234"/>
      <c r="AG362" s="250"/>
      <c r="AH362" s="234"/>
      <c r="AI362" s="250"/>
      <c r="AJ362" s="234"/>
      <c r="AK362" s="250"/>
      <c r="AL362" s="234"/>
      <c r="AM362" s="250"/>
      <c r="AN362" s="234"/>
      <c r="AO362" s="250"/>
    </row>
    <row r="363" spans="1:41">
      <c r="A363" s="533" t="s">
        <v>73</v>
      </c>
      <c r="B363" s="349" t="s">
        <v>938</v>
      </c>
      <c r="C363" s="534"/>
      <c r="D363" s="272">
        <v>207041</v>
      </c>
      <c r="E363" s="273">
        <v>5</v>
      </c>
      <c r="F363" s="234">
        <v>5549</v>
      </c>
      <c r="G363" s="250">
        <v>5823.5</v>
      </c>
      <c r="H363" s="234">
        <v>13461.8</v>
      </c>
      <c r="I363" s="250">
        <v>14131.7</v>
      </c>
      <c r="J363" s="234">
        <v>5403.32</v>
      </c>
      <c r="K363" s="250">
        <v>5670.44</v>
      </c>
      <c r="L363" s="234">
        <v>12980.36</v>
      </c>
      <c r="M363" s="250">
        <v>13578.44</v>
      </c>
      <c r="N363" s="234"/>
      <c r="O363" s="250"/>
      <c r="P363" s="234"/>
      <c r="Q363" s="250"/>
      <c r="R363" s="234"/>
      <c r="S363" s="250"/>
      <c r="T363" s="234"/>
      <c r="U363" s="250"/>
      <c r="V363" s="234"/>
      <c r="W363" s="250"/>
      <c r="X363" s="234"/>
      <c r="Y363" s="250"/>
      <c r="Z363" s="234"/>
      <c r="AA363" s="250"/>
      <c r="AB363" s="234"/>
      <c r="AC363" s="250"/>
      <c r="AD363" s="234"/>
      <c r="AE363" s="250"/>
      <c r="AF363" s="234"/>
      <c r="AG363" s="250"/>
      <c r="AH363" s="234"/>
      <c r="AI363" s="250"/>
      <c r="AJ363" s="234"/>
      <c r="AK363" s="250"/>
      <c r="AL363" s="234"/>
      <c r="AM363" s="250"/>
      <c r="AN363" s="234"/>
      <c r="AO363" s="250"/>
    </row>
    <row r="364" spans="1:41">
      <c r="A364" s="533" t="s">
        <v>73</v>
      </c>
      <c r="B364" s="270" t="s">
        <v>939</v>
      </c>
      <c r="C364" s="534"/>
      <c r="D364" s="272">
        <v>207209</v>
      </c>
      <c r="E364" s="273">
        <v>5</v>
      </c>
      <c r="F364" s="234">
        <v>4801.26</v>
      </c>
      <c r="G364" s="250">
        <v>5042</v>
      </c>
      <c r="H364" s="234">
        <v>11787.75</v>
      </c>
      <c r="I364" s="250">
        <v>12371</v>
      </c>
      <c r="J364" s="234">
        <v>4660.32</v>
      </c>
      <c r="K364" s="250">
        <v>4889.6000000000004</v>
      </c>
      <c r="L364" s="234">
        <v>11093.7</v>
      </c>
      <c r="M364" s="250">
        <v>11632.4</v>
      </c>
      <c r="N364" s="234"/>
      <c r="O364" s="250"/>
      <c r="P364" s="234"/>
      <c r="Q364" s="250"/>
      <c r="R364" s="234"/>
      <c r="S364" s="250"/>
      <c r="T364" s="234"/>
      <c r="U364" s="250"/>
      <c r="V364" s="234"/>
      <c r="W364" s="250"/>
      <c r="X364" s="234"/>
      <c r="Y364" s="250"/>
      <c r="Z364" s="234"/>
      <c r="AA364" s="250"/>
      <c r="AB364" s="234"/>
      <c r="AC364" s="250"/>
      <c r="AD364" s="234"/>
      <c r="AE364" s="250"/>
      <c r="AF364" s="234"/>
      <c r="AG364" s="250"/>
      <c r="AH364" s="234"/>
      <c r="AI364" s="250"/>
      <c r="AJ364" s="234"/>
      <c r="AK364" s="250"/>
      <c r="AL364" s="234"/>
      <c r="AM364" s="250"/>
      <c r="AN364" s="234"/>
      <c r="AO364" s="250"/>
    </row>
    <row r="365" spans="1:41">
      <c r="A365" s="533" t="s">
        <v>73</v>
      </c>
      <c r="B365" s="349" t="s">
        <v>940</v>
      </c>
      <c r="C365" s="534"/>
      <c r="D365" s="272">
        <v>207306</v>
      </c>
      <c r="E365" s="273">
        <v>5</v>
      </c>
      <c r="F365" s="234">
        <v>5550</v>
      </c>
      <c r="G365" s="250">
        <v>5820</v>
      </c>
      <c r="H365" s="234">
        <v>12000</v>
      </c>
      <c r="I365" s="250">
        <v>12270</v>
      </c>
      <c r="J365" s="234">
        <v>5280</v>
      </c>
      <c r="K365" s="250">
        <v>5544</v>
      </c>
      <c r="L365" s="234">
        <v>11400</v>
      </c>
      <c r="M365" s="250">
        <v>11664</v>
      </c>
      <c r="N365" s="234"/>
      <c r="O365" s="250"/>
      <c r="P365" s="234"/>
      <c r="Q365" s="250"/>
      <c r="R365" s="234"/>
      <c r="S365" s="250"/>
      <c r="T365" s="234"/>
      <c r="U365" s="250"/>
      <c r="V365" s="234"/>
      <c r="W365" s="250"/>
      <c r="X365" s="234"/>
      <c r="Y365" s="250"/>
      <c r="Z365" s="234"/>
      <c r="AA365" s="250"/>
      <c r="AB365" s="234"/>
      <c r="AC365" s="250"/>
      <c r="AD365" s="234"/>
      <c r="AE365" s="250"/>
      <c r="AF365" s="234"/>
      <c r="AG365" s="250"/>
      <c r="AH365" s="234"/>
      <c r="AI365" s="250"/>
      <c r="AJ365" s="234"/>
      <c r="AK365" s="250"/>
      <c r="AL365" s="234"/>
      <c r="AM365" s="250"/>
      <c r="AN365" s="234"/>
      <c r="AO365" s="250"/>
    </row>
    <row r="366" spans="1:41">
      <c r="A366" s="533" t="s">
        <v>73</v>
      </c>
      <c r="B366" s="349" t="s">
        <v>941</v>
      </c>
      <c r="C366" s="534" t="s">
        <v>440</v>
      </c>
      <c r="D366" s="272">
        <v>207865</v>
      </c>
      <c r="E366" s="273">
        <v>5</v>
      </c>
      <c r="F366" s="234">
        <v>5550</v>
      </c>
      <c r="G366" s="250">
        <v>5820</v>
      </c>
      <c r="H366" s="234">
        <v>12000</v>
      </c>
      <c r="I366" s="250">
        <v>12270</v>
      </c>
      <c r="J366" s="234">
        <v>5400</v>
      </c>
      <c r="K366" s="250">
        <v>5664</v>
      </c>
      <c r="L366" s="234">
        <v>11640</v>
      </c>
      <c r="M366" s="250">
        <v>11904</v>
      </c>
      <c r="N366" s="234"/>
      <c r="O366" s="250"/>
      <c r="P366" s="234"/>
      <c r="Q366" s="250"/>
      <c r="R366" s="234"/>
      <c r="S366" s="250"/>
      <c r="T366" s="234"/>
      <c r="U366" s="250"/>
      <c r="V366" s="234"/>
      <c r="W366" s="250"/>
      <c r="X366" s="234"/>
      <c r="Y366" s="250"/>
      <c r="Z366" s="234">
        <v>16768</v>
      </c>
      <c r="AA366" s="250">
        <v>17600</v>
      </c>
      <c r="AB366" s="234">
        <v>30304</v>
      </c>
      <c r="AC366" s="250">
        <v>31232</v>
      </c>
      <c r="AD366" s="234"/>
      <c r="AE366" s="250"/>
      <c r="AF366" s="234"/>
      <c r="AG366" s="250"/>
      <c r="AH366" s="234"/>
      <c r="AI366" s="250"/>
      <c r="AJ366" s="234"/>
      <c r="AK366" s="250"/>
      <c r="AL366" s="234"/>
      <c r="AM366" s="250"/>
      <c r="AN366" s="234"/>
      <c r="AO366" s="250"/>
    </row>
    <row r="367" spans="1:41">
      <c r="A367" s="533" t="s">
        <v>73</v>
      </c>
      <c r="B367" s="349" t="s">
        <v>942</v>
      </c>
      <c r="C367" s="534"/>
      <c r="D367" s="272">
        <v>207351</v>
      </c>
      <c r="E367" s="273">
        <v>6</v>
      </c>
      <c r="F367" s="234">
        <v>6497</v>
      </c>
      <c r="G367" s="250">
        <v>6820.5</v>
      </c>
      <c r="H367" s="234">
        <v>12055.5</v>
      </c>
      <c r="I367" s="250">
        <v>12379.5</v>
      </c>
      <c r="J367" s="234"/>
      <c r="K367" s="250"/>
      <c r="L367" s="234"/>
      <c r="M367" s="250"/>
      <c r="N367" s="234"/>
      <c r="O367" s="250"/>
      <c r="P367" s="234"/>
      <c r="Q367" s="250"/>
      <c r="R367" s="234"/>
      <c r="S367" s="250"/>
      <c r="T367" s="234"/>
      <c r="U367" s="250"/>
      <c r="V367" s="234"/>
      <c r="W367" s="250"/>
      <c r="X367" s="234"/>
      <c r="Y367" s="250"/>
      <c r="Z367" s="234"/>
      <c r="AA367" s="250"/>
      <c r="AB367" s="234"/>
      <c r="AC367" s="250"/>
      <c r="AD367" s="234"/>
      <c r="AE367" s="250"/>
      <c r="AF367" s="234"/>
      <c r="AG367" s="250"/>
      <c r="AH367" s="234"/>
      <c r="AI367" s="250"/>
      <c r="AJ367" s="234"/>
      <c r="AK367" s="250"/>
      <c r="AL367" s="234"/>
      <c r="AM367" s="250"/>
      <c r="AN367" s="234"/>
      <c r="AO367" s="250"/>
    </row>
    <row r="368" spans="1:41">
      <c r="A368" s="533" t="s">
        <v>73</v>
      </c>
      <c r="B368" s="536" t="s">
        <v>943</v>
      </c>
      <c r="C368" s="537"/>
      <c r="D368" s="538">
        <v>207661</v>
      </c>
      <c r="E368" s="539">
        <v>6</v>
      </c>
      <c r="F368" s="234">
        <v>5724</v>
      </c>
      <c r="G368" s="250">
        <v>6009</v>
      </c>
      <c r="H368" s="234">
        <v>12765</v>
      </c>
      <c r="I368" s="250">
        <v>13299</v>
      </c>
      <c r="J368" s="234"/>
      <c r="K368" s="250"/>
      <c r="L368" s="234"/>
      <c r="M368" s="250"/>
      <c r="N368" s="234"/>
      <c r="O368" s="250"/>
      <c r="P368" s="234"/>
      <c r="Q368" s="250"/>
      <c r="R368" s="234"/>
      <c r="S368" s="250"/>
      <c r="T368" s="234"/>
      <c r="U368" s="250"/>
      <c r="V368" s="234"/>
      <c r="W368" s="250"/>
      <c r="X368" s="234"/>
      <c r="Y368" s="250"/>
      <c r="Z368" s="234"/>
      <c r="AA368" s="250"/>
      <c r="AB368" s="234"/>
      <c r="AC368" s="250"/>
      <c r="AD368" s="234"/>
      <c r="AE368" s="250"/>
      <c r="AF368" s="234"/>
      <c r="AG368" s="250"/>
      <c r="AH368" s="234"/>
      <c r="AI368" s="250"/>
      <c r="AJ368" s="234"/>
      <c r="AK368" s="250"/>
      <c r="AL368" s="234"/>
      <c r="AM368" s="250"/>
      <c r="AN368" s="234"/>
      <c r="AO368" s="250"/>
    </row>
    <row r="369" spans="1:41">
      <c r="A369" s="533" t="s">
        <v>73</v>
      </c>
      <c r="B369" s="349" t="s">
        <v>944</v>
      </c>
      <c r="C369" s="534"/>
      <c r="D369" s="272">
        <v>207722</v>
      </c>
      <c r="E369" s="273">
        <v>6</v>
      </c>
      <c r="F369" s="234">
        <v>6270</v>
      </c>
      <c r="G369" s="250">
        <v>6570</v>
      </c>
      <c r="H369" s="234">
        <v>15210</v>
      </c>
      <c r="I369" s="250">
        <v>16020</v>
      </c>
      <c r="J369" s="234"/>
      <c r="K369" s="250"/>
      <c r="L369" s="234"/>
      <c r="M369" s="250"/>
      <c r="N369" s="234"/>
      <c r="O369" s="250"/>
      <c r="P369" s="234"/>
      <c r="Q369" s="250"/>
      <c r="R369" s="234"/>
      <c r="S369" s="250"/>
      <c r="T369" s="234"/>
      <c r="U369" s="250"/>
      <c r="V369" s="234"/>
      <c r="W369" s="250"/>
      <c r="X369" s="234"/>
      <c r="Y369" s="250"/>
      <c r="Z369" s="234"/>
      <c r="AA369" s="250"/>
      <c r="AB369" s="234"/>
      <c r="AC369" s="250"/>
      <c r="AD369" s="234"/>
      <c r="AE369" s="250"/>
      <c r="AF369" s="234"/>
      <c r="AG369" s="250"/>
      <c r="AH369" s="234"/>
      <c r="AI369" s="250"/>
      <c r="AJ369" s="234"/>
      <c r="AK369" s="250"/>
      <c r="AL369" s="234"/>
      <c r="AM369" s="250"/>
      <c r="AN369" s="234"/>
      <c r="AO369" s="250"/>
    </row>
    <row r="370" spans="1:41">
      <c r="A370" s="533" t="s">
        <v>73</v>
      </c>
      <c r="B370" s="354" t="s">
        <v>945</v>
      </c>
      <c r="C370" s="534"/>
      <c r="D370" s="272">
        <v>207564</v>
      </c>
      <c r="E370" s="273">
        <v>7</v>
      </c>
      <c r="F370" s="234">
        <v>4732.5</v>
      </c>
      <c r="G370" s="250">
        <v>4860</v>
      </c>
      <c r="H370" s="234">
        <v>10342.5</v>
      </c>
      <c r="I370" s="250">
        <v>10470</v>
      </c>
      <c r="J370" s="234"/>
      <c r="K370" s="250"/>
      <c r="L370" s="234"/>
      <c r="M370" s="250"/>
      <c r="N370" s="234"/>
      <c r="O370" s="250"/>
      <c r="P370" s="234"/>
      <c r="Q370" s="250"/>
      <c r="R370" s="234"/>
      <c r="S370" s="250"/>
      <c r="T370" s="234"/>
      <c r="U370" s="250"/>
      <c r="V370" s="234"/>
      <c r="W370" s="250"/>
      <c r="X370" s="234"/>
      <c r="Y370" s="250"/>
      <c r="Z370" s="234"/>
      <c r="AA370" s="250"/>
      <c r="AB370" s="234"/>
      <c r="AC370" s="250"/>
      <c r="AD370" s="234"/>
      <c r="AE370" s="250"/>
      <c r="AF370" s="234"/>
      <c r="AG370" s="250"/>
      <c r="AH370" s="234"/>
      <c r="AI370" s="250"/>
      <c r="AJ370" s="234"/>
      <c r="AK370" s="250"/>
      <c r="AL370" s="234"/>
      <c r="AM370" s="250"/>
      <c r="AN370" s="234"/>
      <c r="AO370" s="250"/>
    </row>
    <row r="371" spans="1:41">
      <c r="A371" s="533" t="s">
        <v>73</v>
      </c>
      <c r="B371" s="274" t="s">
        <v>946</v>
      </c>
      <c r="C371" s="534"/>
      <c r="D371" s="272">
        <v>207397</v>
      </c>
      <c r="E371" s="273">
        <v>7</v>
      </c>
      <c r="F371" s="234">
        <v>3923.5</v>
      </c>
      <c r="G371" s="250">
        <v>4033</v>
      </c>
      <c r="H371" s="234">
        <v>9998.5</v>
      </c>
      <c r="I371" s="250">
        <v>10321.15</v>
      </c>
      <c r="J371" s="234"/>
      <c r="K371" s="250"/>
      <c r="L371" s="234"/>
      <c r="M371" s="250"/>
      <c r="N371" s="234"/>
      <c r="O371" s="250"/>
      <c r="P371" s="234"/>
      <c r="Q371" s="250"/>
      <c r="R371" s="234"/>
      <c r="S371" s="250"/>
      <c r="T371" s="234"/>
      <c r="U371" s="250"/>
      <c r="V371" s="234"/>
      <c r="W371" s="250"/>
      <c r="X371" s="234"/>
      <c r="Y371" s="250"/>
      <c r="Z371" s="234"/>
      <c r="AA371" s="250"/>
      <c r="AB371" s="234"/>
      <c r="AC371" s="250"/>
      <c r="AD371" s="234"/>
      <c r="AE371" s="250"/>
      <c r="AF371" s="234"/>
      <c r="AG371" s="250"/>
      <c r="AH371" s="234"/>
      <c r="AI371" s="250"/>
      <c r="AJ371" s="234"/>
      <c r="AK371" s="250"/>
      <c r="AL371" s="234"/>
      <c r="AM371" s="250"/>
      <c r="AN371" s="234"/>
      <c r="AO371" s="250"/>
    </row>
    <row r="372" spans="1:41">
      <c r="A372" s="533" t="s">
        <v>73</v>
      </c>
      <c r="B372" s="354" t="s">
        <v>947</v>
      </c>
      <c r="C372" s="534"/>
      <c r="D372" s="272">
        <v>207449</v>
      </c>
      <c r="E372" s="273">
        <v>8</v>
      </c>
      <c r="F372" s="234">
        <v>3240</v>
      </c>
      <c r="G372" s="250">
        <v>3390</v>
      </c>
      <c r="H372" s="234">
        <v>8274</v>
      </c>
      <c r="I372" s="250">
        <v>8424</v>
      </c>
      <c r="J372" s="234"/>
      <c r="K372" s="250"/>
      <c r="L372" s="234"/>
      <c r="M372" s="250"/>
      <c r="N372" s="234"/>
      <c r="O372" s="250"/>
      <c r="P372" s="234"/>
      <c r="Q372" s="250"/>
      <c r="R372" s="234"/>
      <c r="S372" s="250"/>
      <c r="T372" s="234"/>
      <c r="U372" s="250"/>
      <c r="V372" s="234"/>
      <c r="W372" s="250"/>
      <c r="X372" s="234"/>
      <c r="Y372" s="250"/>
      <c r="Z372" s="234"/>
      <c r="AA372" s="250"/>
      <c r="AB372" s="234"/>
      <c r="AC372" s="250"/>
      <c r="AD372" s="234"/>
      <c r="AE372" s="250"/>
      <c r="AF372" s="234"/>
      <c r="AG372" s="250"/>
      <c r="AH372" s="234"/>
      <c r="AI372" s="250"/>
      <c r="AJ372" s="234"/>
      <c r="AK372" s="250"/>
      <c r="AL372" s="234"/>
      <c r="AM372" s="250"/>
      <c r="AN372" s="234"/>
      <c r="AO372" s="250"/>
    </row>
    <row r="373" spans="1:41">
      <c r="A373" s="533" t="s">
        <v>73</v>
      </c>
      <c r="B373" s="274" t="s">
        <v>948</v>
      </c>
      <c r="C373" s="535" t="s">
        <v>959</v>
      </c>
      <c r="D373" s="272">
        <v>207670</v>
      </c>
      <c r="E373" s="540">
        <v>9</v>
      </c>
      <c r="F373" s="234">
        <v>3239</v>
      </c>
      <c r="G373" s="250">
        <v>3389</v>
      </c>
      <c r="H373" s="234">
        <v>9615.5</v>
      </c>
      <c r="I373" s="250">
        <v>9765.5</v>
      </c>
      <c r="J373" s="234"/>
      <c r="K373" s="250"/>
      <c r="L373" s="234"/>
      <c r="M373" s="250"/>
      <c r="N373" s="234"/>
      <c r="O373" s="250"/>
      <c r="P373" s="234"/>
      <c r="Q373" s="250"/>
      <c r="R373" s="234"/>
      <c r="S373" s="250"/>
      <c r="T373" s="234"/>
      <c r="U373" s="250"/>
      <c r="V373" s="234"/>
      <c r="W373" s="250"/>
      <c r="X373" s="234"/>
      <c r="Y373" s="250"/>
      <c r="Z373" s="234"/>
      <c r="AA373" s="250"/>
      <c r="AB373" s="234"/>
      <c r="AC373" s="250"/>
      <c r="AD373" s="234"/>
      <c r="AE373" s="250"/>
      <c r="AF373" s="234"/>
      <c r="AG373" s="250"/>
      <c r="AH373" s="234"/>
      <c r="AI373" s="250"/>
      <c r="AJ373" s="234"/>
      <c r="AK373" s="250"/>
      <c r="AL373" s="234"/>
      <c r="AM373" s="250"/>
      <c r="AN373" s="234"/>
      <c r="AO373" s="250"/>
    </row>
    <row r="374" spans="1:41">
      <c r="A374" s="533" t="s">
        <v>73</v>
      </c>
      <c r="B374" s="349" t="s">
        <v>949</v>
      </c>
      <c r="C374" s="534"/>
      <c r="D374" s="272">
        <v>207935</v>
      </c>
      <c r="E374" s="273">
        <v>8</v>
      </c>
      <c r="F374" s="234">
        <v>3510</v>
      </c>
      <c r="G374" s="250">
        <v>3622.6</v>
      </c>
      <c r="H374" s="234">
        <v>9497.2000000000007</v>
      </c>
      <c r="I374" s="250">
        <v>9802.6</v>
      </c>
      <c r="J374" s="234"/>
      <c r="K374" s="250"/>
      <c r="L374" s="234"/>
      <c r="M374" s="250"/>
      <c r="N374" s="234"/>
      <c r="O374" s="250"/>
      <c r="P374" s="234"/>
      <c r="Q374" s="250"/>
      <c r="R374" s="234"/>
      <c r="S374" s="250"/>
      <c r="T374" s="234"/>
      <c r="U374" s="250"/>
      <c r="V374" s="234"/>
      <c r="W374" s="250"/>
      <c r="X374" s="234"/>
      <c r="Y374" s="250"/>
      <c r="Z374" s="234"/>
      <c r="AA374" s="250"/>
      <c r="AB374" s="234"/>
      <c r="AC374" s="250"/>
      <c r="AD374" s="234"/>
      <c r="AE374" s="250"/>
      <c r="AF374" s="234"/>
      <c r="AG374" s="250"/>
      <c r="AH374" s="234"/>
      <c r="AI374" s="250"/>
      <c r="AJ374" s="234"/>
      <c r="AK374" s="250"/>
      <c r="AL374" s="234"/>
      <c r="AM374" s="250"/>
      <c r="AN374" s="234"/>
      <c r="AO374" s="250"/>
    </row>
    <row r="375" spans="1:41">
      <c r="A375" s="533" t="s">
        <v>73</v>
      </c>
      <c r="B375" s="274" t="s">
        <v>950</v>
      </c>
      <c r="C375" s="535" t="s">
        <v>960</v>
      </c>
      <c r="D375" s="272">
        <v>206923</v>
      </c>
      <c r="E375" s="540">
        <v>10</v>
      </c>
      <c r="F375" s="234">
        <v>3003</v>
      </c>
      <c r="G375" s="250">
        <v>3151.5</v>
      </c>
      <c r="H375" s="234">
        <v>6210.6</v>
      </c>
      <c r="I375" s="250">
        <v>6519</v>
      </c>
      <c r="J375" s="234"/>
      <c r="K375" s="250"/>
      <c r="L375" s="234"/>
      <c r="M375" s="250"/>
      <c r="N375" s="234"/>
      <c r="O375" s="250"/>
      <c r="P375" s="234"/>
      <c r="Q375" s="250"/>
      <c r="R375" s="234"/>
      <c r="S375" s="250"/>
      <c r="T375" s="234"/>
      <c r="U375" s="250"/>
      <c r="V375" s="234"/>
      <c r="W375" s="250"/>
      <c r="X375" s="234"/>
      <c r="Y375" s="250"/>
      <c r="Z375" s="234"/>
      <c r="AA375" s="250"/>
      <c r="AB375" s="234"/>
      <c r="AC375" s="250"/>
      <c r="AD375" s="234"/>
      <c r="AE375" s="250"/>
      <c r="AF375" s="234"/>
      <c r="AG375" s="250"/>
      <c r="AH375" s="234"/>
      <c r="AI375" s="250"/>
      <c r="AJ375" s="234"/>
      <c r="AK375" s="250"/>
      <c r="AL375" s="234"/>
      <c r="AM375" s="250"/>
      <c r="AN375" s="234"/>
      <c r="AO375" s="250"/>
    </row>
    <row r="376" spans="1:41">
      <c r="A376" s="533" t="s">
        <v>73</v>
      </c>
      <c r="B376" s="354" t="s">
        <v>951</v>
      </c>
      <c r="C376" s="534"/>
      <c r="D376" s="272">
        <v>207281</v>
      </c>
      <c r="E376" s="273">
        <v>9</v>
      </c>
      <c r="F376" s="234">
        <v>3099</v>
      </c>
      <c r="G376" s="250">
        <v>3249</v>
      </c>
      <c r="H376" s="234">
        <v>7837.5</v>
      </c>
      <c r="I376" s="250">
        <v>8409</v>
      </c>
      <c r="J376" s="234"/>
      <c r="K376" s="250"/>
      <c r="L376" s="234"/>
      <c r="M376" s="250"/>
      <c r="N376" s="234"/>
      <c r="O376" s="250"/>
      <c r="P376" s="234"/>
      <c r="Q376" s="250"/>
      <c r="R376" s="234"/>
      <c r="S376" s="250"/>
      <c r="T376" s="234"/>
      <c r="U376" s="250"/>
      <c r="V376" s="234"/>
      <c r="W376" s="250"/>
      <c r="X376" s="234"/>
      <c r="Y376" s="250"/>
      <c r="Z376" s="234"/>
      <c r="AA376" s="250"/>
      <c r="AB376" s="234"/>
      <c r="AC376" s="250"/>
      <c r="AD376" s="234"/>
      <c r="AE376" s="250"/>
      <c r="AF376" s="234"/>
      <c r="AG376" s="250"/>
      <c r="AH376" s="234"/>
      <c r="AI376" s="250"/>
      <c r="AJ376" s="234"/>
      <c r="AK376" s="250"/>
      <c r="AL376" s="234"/>
      <c r="AM376" s="250"/>
      <c r="AN376" s="234"/>
      <c r="AO376" s="250"/>
    </row>
    <row r="377" spans="1:41">
      <c r="A377" s="533" t="s">
        <v>73</v>
      </c>
      <c r="B377" s="349" t="s">
        <v>952</v>
      </c>
      <c r="C377" s="534"/>
      <c r="D377" s="272">
        <v>206996</v>
      </c>
      <c r="E377" s="273">
        <v>10</v>
      </c>
      <c r="F377" s="234">
        <v>3622.5</v>
      </c>
      <c r="G377" s="250">
        <v>3797.1</v>
      </c>
      <c r="H377" s="234">
        <v>8195.7000000000007</v>
      </c>
      <c r="I377" s="250">
        <v>8499.9</v>
      </c>
      <c r="J377" s="234"/>
      <c r="K377" s="250"/>
      <c r="L377" s="234"/>
      <c r="M377" s="250"/>
      <c r="N377" s="234"/>
      <c r="O377" s="250"/>
      <c r="P377" s="234"/>
      <c r="Q377" s="250"/>
      <c r="R377" s="234"/>
      <c r="S377" s="250"/>
      <c r="T377" s="234"/>
      <c r="U377" s="250"/>
      <c r="V377" s="234"/>
      <c r="W377" s="250"/>
      <c r="X377" s="234"/>
      <c r="Y377" s="250"/>
      <c r="Z377" s="234"/>
      <c r="AA377" s="250"/>
      <c r="AB377" s="234"/>
      <c r="AC377" s="250"/>
      <c r="AD377" s="234"/>
      <c r="AE377" s="250"/>
      <c r="AF377" s="234"/>
      <c r="AG377" s="250"/>
      <c r="AH377" s="234"/>
      <c r="AI377" s="250"/>
      <c r="AJ377" s="234"/>
      <c r="AK377" s="250"/>
      <c r="AL377" s="234"/>
      <c r="AM377" s="250"/>
      <c r="AN377" s="234"/>
      <c r="AO377" s="250"/>
    </row>
    <row r="378" spans="1:41">
      <c r="A378" s="533" t="s">
        <v>73</v>
      </c>
      <c r="B378" s="349" t="s">
        <v>953</v>
      </c>
      <c r="C378" s="534"/>
      <c r="D378" s="272">
        <v>207050</v>
      </c>
      <c r="E378" s="273">
        <v>10</v>
      </c>
      <c r="F378" s="234">
        <v>3766.2</v>
      </c>
      <c r="G378" s="250">
        <v>3947.1</v>
      </c>
      <c r="H378" s="234">
        <v>7383</v>
      </c>
      <c r="I378" s="250">
        <v>7563.9</v>
      </c>
      <c r="J378" s="234"/>
      <c r="K378" s="250"/>
      <c r="L378" s="234"/>
      <c r="M378" s="250"/>
      <c r="N378" s="234"/>
      <c r="O378" s="250"/>
      <c r="P378" s="234"/>
      <c r="Q378" s="250"/>
      <c r="R378" s="234"/>
      <c r="S378" s="250"/>
      <c r="T378" s="234"/>
      <c r="U378" s="250"/>
      <c r="V378" s="234"/>
      <c r="W378" s="250"/>
      <c r="X378" s="234"/>
      <c r="Y378" s="250"/>
      <c r="Z378" s="234"/>
      <c r="AA378" s="250"/>
      <c r="AB378" s="234"/>
      <c r="AC378" s="250"/>
      <c r="AD378" s="234"/>
      <c r="AE378" s="250"/>
      <c r="AF378" s="234"/>
      <c r="AG378" s="250"/>
      <c r="AH378" s="234"/>
      <c r="AI378" s="250"/>
      <c r="AJ378" s="234"/>
      <c r="AK378" s="250"/>
      <c r="AL378" s="234"/>
      <c r="AM378" s="250"/>
      <c r="AN378" s="234"/>
      <c r="AO378" s="250"/>
    </row>
    <row r="379" spans="1:41">
      <c r="A379" s="533" t="s">
        <v>73</v>
      </c>
      <c r="B379" s="274" t="s">
        <v>954</v>
      </c>
      <c r="C379" s="534"/>
      <c r="D379" s="272">
        <v>207236</v>
      </c>
      <c r="E379" s="273">
        <v>10</v>
      </c>
      <c r="F379" s="234">
        <v>3890</v>
      </c>
      <c r="G379" s="250">
        <v>4070</v>
      </c>
      <c r="H379" s="234">
        <v>9440</v>
      </c>
      <c r="I379" s="250">
        <v>9620</v>
      </c>
      <c r="J379" s="234"/>
      <c r="K379" s="250"/>
      <c r="L379" s="234"/>
      <c r="M379" s="250"/>
      <c r="N379" s="234"/>
      <c r="O379" s="250"/>
      <c r="P379" s="234"/>
      <c r="Q379" s="250"/>
      <c r="R379" s="234"/>
      <c r="S379" s="250"/>
      <c r="T379" s="234"/>
      <c r="U379" s="250"/>
      <c r="V379" s="234"/>
      <c r="W379" s="250"/>
      <c r="X379" s="234"/>
      <c r="Y379" s="250"/>
      <c r="Z379" s="234"/>
      <c r="AA379" s="250"/>
      <c r="AB379" s="234"/>
      <c r="AC379" s="250"/>
      <c r="AD379" s="234"/>
      <c r="AE379" s="250"/>
      <c r="AF379" s="234"/>
      <c r="AG379" s="250"/>
      <c r="AH379" s="234"/>
      <c r="AI379" s="250"/>
      <c r="AJ379" s="234"/>
      <c r="AK379" s="250"/>
      <c r="AL379" s="234"/>
      <c r="AM379" s="250"/>
      <c r="AN379" s="234"/>
      <c r="AO379" s="250"/>
    </row>
    <row r="380" spans="1:41">
      <c r="A380" s="533" t="s">
        <v>73</v>
      </c>
      <c r="B380" s="349" t="s">
        <v>955</v>
      </c>
      <c r="C380" s="534"/>
      <c r="D380" s="272">
        <v>207290</v>
      </c>
      <c r="E380" s="273">
        <v>10</v>
      </c>
      <c r="F380" s="234">
        <v>3652.5</v>
      </c>
      <c r="G380" s="250">
        <v>3832.5</v>
      </c>
      <c r="H380" s="234">
        <v>8752.5</v>
      </c>
      <c r="I380" s="250">
        <v>9172.5</v>
      </c>
      <c r="J380" s="234"/>
      <c r="K380" s="250"/>
      <c r="L380" s="234"/>
      <c r="M380" s="250"/>
      <c r="N380" s="234"/>
      <c r="O380" s="250"/>
      <c r="P380" s="234"/>
      <c r="Q380" s="250"/>
      <c r="R380" s="234"/>
      <c r="S380" s="250"/>
      <c r="T380" s="234"/>
      <c r="U380" s="250"/>
      <c r="V380" s="234"/>
      <c r="W380" s="250"/>
      <c r="X380" s="234"/>
      <c r="Y380" s="250"/>
      <c r="Z380" s="234"/>
      <c r="AA380" s="250"/>
      <c r="AB380" s="234"/>
      <c r="AC380" s="250"/>
      <c r="AD380" s="234"/>
      <c r="AE380" s="250"/>
      <c r="AF380" s="234"/>
      <c r="AG380" s="250"/>
      <c r="AH380" s="234"/>
      <c r="AI380" s="250"/>
      <c r="AJ380" s="234"/>
      <c r="AK380" s="250"/>
      <c r="AL380" s="234"/>
      <c r="AM380" s="250"/>
      <c r="AN380" s="234"/>
      <c r="AO380" s="250"/>
    </row>
    <row r="381" spans="1:41">
      <c r="A381" s="533" t="s">
        <v>73</v>
      </c>
      <c r="B381" s="349" t="s">
        <v>956</v>
      </c>
      <c r="C381" s="534"/>
      <c r="D381" s="272">
        <v>207069</v>
      </c>
      <c r="E381" s="273">
        <v>10</v>
      </c>
      <c r="F381" s="234">
        <v>3701.5</v>
      </c>
      <c r="G381" s="250">
        <v>3882.3</v>
      </c>
      <c r="H381" s="234">
        <v>5745</v>
      </c>
      <c r="I381" s="250">
        <v>6026.4</v>
      </c>
      <c r="J381" s="234"/>
      <c r="K381" s="250"/>
      <c r="L381" s="234"/>
      <c r="M381" s="250"/>
      <c r="N381" s="234"/>
      <c r="O381" s="250"/>
      <c r="P381" s="234"/>
      <c r="Q381" s="250"/>
      <c r="R381" s="234"/>
      <c r="S381" s="250"/>
      <c r="T381" s="234"/>
      <c r="U381" s="250"/>
      <c r="V381" s="234"/>
      <c r="W381" s="250"/>
      <c r="X381" s="234"/>
      <c r="Y381" s="250"/>
      <c r="Z381" s="234"/>
      <c r="AA381" s="250"/>
      <c r="AB381" s="234"/>
      <c r="AC381" s="250"/>
      <c r="AD381" s="234"/>
      <c r="AE381" s="250"/>
      <c r="AF381" s="234"/>
      <c r="AG381" s="250"/>
      <c r="AH381" s="234"/>
      <c r="AI381" s="250"/>
      <c r="AJ381" s="234"/>
      <c r="AK381" s="250"/>
      <c r="AL381" s="234"/>
      <c r="AM381" s="250"/>
      <c r="AN381" s="234"/>
      <c r="AO381" s="250"/>
    </row>
    <row r="382" spans="1:41">
      <c r="A382" s="533" t="s">
        <v>73</v>
      </c>
      <c r="B382" s="349" t="s">
        <v>957</v>
      </c>
      <c r="C382" s="534"/>
      <c r="D382" s="272">
        <v>207740</v>
      </c>
      <c r="E382" s="273">
        <v>10</v>
      </c>
      <c r="F382" s="234">
        <v>3630</v>
      </c>
      <c r="G382" s="250">
        <v>3808.5</v>
      </c>
      <c r="H382" s="234">
        <v>8550</v>
      </c>
      <c r="I382" s="250">
        <v>8968.5</v>
      </c>
      <c r="J382" s="234"/>
      <c r="K382" s="250"/>
      <c r="L382" s="234"/>
      <c r="M382" s="250"/>
      <c r="N382" s="234"/>
      <c r="O382" s="250"/>
      <c r="P382" s="234"/>
      <c r="Q382" s="250"/>
      <c r="R382" s="234"/>
      <c r="S382" s="250"/>
      <c r="T382" s="234"/>
      <c r="U382" s="250"/>
      <c r="V382" s="234"/>
      <c r="W382" s="250"/>
      <c r="X382" s="234"/>
      <c r="Y382" s="250"/>
      <c r="Z382" s="234"/>
      <c r="AA382" s="250"/>
      <c r="AB382" s="234"/>
      <c r="AC382" s="250"/>
      <c r="AD382" s="234"/>
      <c r="AE382" s="250"/>
      <c r="AF382" s="234"/>
      <c r="AG382" s="250"/>
      <c r="AH382" s="234"/>
      <c r="AI382" s="250"/>
      <c r="AJ382" s="234"/>
      <c r="AK382" s="250"/>
      <c r="AL382" s="234"/>
      <c r="AM382" s="250"/>
      <c r="AN382" s="234"/>
      <c r="AO382" s="250"/>
    </row>
    <row r="383" spans="1:41">
      <c r="A383" s="533" t="s">
        <v>73</v>
      </c>
      <c r="B383" s="349" t="s">
        <v>958</v>
      </c>
      <c r="C383" s="534"/>
      <c r="D383" s="272">
        <v>208035</v>
      </c>
      <c r="E383" s="273">
        <v>10</v>
      </c>
      <c r="F383" s="234">
        <v>3148.5</v>
      </c>
      <c r="G383" s="250">
        <v>3298.5</v>
      </c>
      <c r="H383" s="234">
        <v>7503</v>
      </c>
      <c r="I383" s="250">
        <v>7653</v>
      </c>
      <c r="J383" s="234"/>
      <c r="K383" s="250"/>
      <c r="L383" s="234"/>
      <c r="M383" s="250"/>
      <c r="N383" s="234"/>
      <c r="O383" s="250"/>
      <c r="P383" s="234"/>
      <c r="Q383" s="250"/>
      <c r="R383" s="234"/>
      <c r="S383" s="250"/>
      <c r="T383" s="234"/>
      <c r="U383" s="250"/>
      <c r="V383" s="234"/>
      <c r="W383" s="250"/>
      <c r="X383" s="234"/>
      <c r="Y383" s="250"/>
      <c r="Z383" s="234"/>
      <c r="AA383" s="250"/>
      <c r="AB383" s="234"/>
      <c r="AC383" s="250"/>
      <c r="AD383" s="234"/>
      <c r="AE383" s="250"/>
      <c r="AF383" s="234"/>
      <c r="AG383" s="250"/>
      <c r="AH383" s="234"/>
      <c r="AI383" s="250"/>
      <c r="AJ383" s="234"/>
      <c r="AK383" s="250"/>
      <c r="AL383" s="234"/>
      <c r="AM383" s="250"/>
      <c r="AN383" s="234"/>
      <c r="AO383" s="250"/>
    </row>
    <row r="384" spans="1:41">
      <c r="A384" s="418" t="s">
        <v>73</v>
      </c>
      <c r="B384" s="419" t="s">
        <v>707</v>
      </c>
      <c r="C384" s="420"/>
      <c r="D384" s="421">
        <v>365374</v>
      </c>
      <c r="E384" s="422">
        <v>12</v>
      </c>
      <c r="F384" s="234">
        <v>1125</v>
      </c>
      <c r="G384" s="250">
        <v>1125</v>
      </c>
      <c r="H384" s="234">
        <v>2250</v>
      </c>
      <c r="I384" s="250">
        <v>2250</v>
      </c>
      <c r="J384" s="234"/>
      <c r="K384" s="250"/>
      <c r="L384" s="234"/>
      <c r="M384" s="250"/>
      <c r="N384" s="234"/>
      <c r="O384" s="250"/>
      <c r="P384" s="234"/>
      <c r="Q384" s="250"/>
      <c r="R384" s="234"/>
      <c r="S384" s="250"/>
      <c r="T384" s="234"/>
      <c r="U384" s="250"/>
      <c r="V384" s="234"/>
      <c r="W384" s="250"/>
      <c r="X384" s="234"/>
      <c r="Y384" s="250"/>
      <c r="Z384" s="234"/>
      <c r="AA384" s="250"/>
      <c r="AB384" s="234"/>
      <c r="AC384" s="250"/>
      <c r="AD384" s="234"/>
      <c r="AE384" s="250"/>
      <c r="AF384" s="234"/>
      <c r="AG384" s="250"/>
      <c r="AH384" s="234"/>
      <c r="AI384" s="250"/>
      <c r="AJ384" s="234"/>
      <c r="AK384" s="250"/>
      <c r="AL384" s="234"/>
      <c r="AM384" s="250"/>
      <c r="AN384" s="234"/>
      <c r="AO384" s="250"/>
    </row>
    <row r="385" spans="1:41">
      <c r="A385" s="418" t="s">
        <v>73</v>
      </c>
      <c r="B385" s="423" t="s">
        <v>708</v>
      </c>
      <c r="C385" s="420"/>
      <c r="D385" s="421">
        <v>245999</v>
      </c>
      <c r="E385" s="422">
        <v>12</v>
      </c>
      <c r="F385" s="234">
        <v>1800</v>
      </c>
      <c r="G385" s="250">
        <v>1800</v>
      </c>
      <c r="H385" s="234">
        <v>3600</v>
      </c>
      <c r="I385" s="250">
        <v>3600</v>
      </c>
      <c r="J385" s="234"/>
      <c r="K385" s="250"/>
      <c r="L385" s="234"/>
      <c r="M385" s="250"/>
      <c r="N385" s="234"/>
      <c r="O385" s="250"/>
      <c r="P385" s="234"/>
      <c r="Q385" s="250"/>
      <c r="R385" s="234"/>
      <c r="S385" s="250"/>
      <c r="T385" s="234"/>
      <c r="U385" s="250"/>
      <c r="V385" s="234"/>
      <c r="W385" s="250"/>
      <c r="X385" s="234"/>
      <c r="Y385" s="250"/>
      <c r="Z385" s="234"/>
      <c r="AA385" s="250"/>
      <c r="AB385" s="234"/>
      <c r="AC385" s="250"/>
      <c r="AD385" s="234"/>
      <c r="AE385" s="250"/>
      <c r="AF385" s="234"/>
      <c r="AG385" s="250"/>
      <c r="AH385" s="234"/>
      <c r="AI385" s="250"/>
      <c r="AJ385" s="234"/>
      <c r="AK385" s="250"/>
      <c r="AL385" s="234"/>
      <c r="AM385" s="250"/>
      <c r="AN385" s="234"/>
      <c r="AO385" s="250"/>
    </row>
    <row r="386" spans="1:41">
      <c r="A386" s="418" t="s">
        <v>73</v>
      </c>
      <c r="B386" s="424" t="s">
        <v>709</v>
      </c>
      <c r="C386" s="420" t="s">
        <v>875</v>
      </c>
      <c r="D386" s="421">
        <v>363165</v>
      </c>
      <c r="E386" s="422">
        <v>12</v>
      </c>
      <c r="F386" s="234">
        <v>2250</v>
      </c>
      <c r="G386" s="250">
        <v>2250</v>
      </c>
      <c r="H386" s="234">
        <v>4500</v>
      </c>
      <c r="I386" s="250">
        <v>4500</v>
      </c>
      <c r="J386" s="234"/>
      <c r="K386" s="250"/>
      <c r="L386" s="234"/>
      <c r="M386" s="250"/>
      <c r="N386" s="234"/>
      <c r="O386" s="250"/>
      <c r="P386" s="234"/>
      <c r="Q386" s="250"/>
      <c r="R386" s="234"/>
      <c r="S386" s="250"/>
      <c r="T386" s="234"/>
      <c r="U386" s="250"/>
      <c r="V386" s="234"/>
      <c r="W386" s="250"/>
      <c r="X386" s="234"/>
      <c r="Y386" s="250"/>
      <c r="Z386" s="234"/>
      <c r="AA386" s="250"/>
      <c r="AB386" s="234"/>
      <c r="AC386" s="250"/>
      <c r="AD386" s="234"/>
      <c r="AE386" s="250"/>
      <c r="AF386" s="234"/>
      <c r="AG386" s="250"/>
      <c r="AH386" s="234"/>
      <c r="AI386" s="250"/>
      <c r="AJ386" s="234"/>
      <c r="AK386" s="250"/>
      <c r="AL386" s="234"/>
      <c r="AM386" s="250"/>
      <c r="AN386" s="234"/>
      <c r="AO386" s="250"/>
    </row>
    <row r="387" spans="1:41">
      <c r="A387" s="418" t="s">
        <v>73</v>
      </c>
      <c r="B387" s="424" t="s">
        <v>710</v>
      </c>
      <c r="C387" s="425"/>
      <c r="D387" s="421">
        <v>365213</v>
      </c>
      <c r="E387" s="422">
        <v>13</v>
      </c>
      <c r="F387" s="234">
        <v>1800</v>
      </c>
      <c r="G387" s="250">
        <v>1800</v>
      </c>
      <c r="H387" s="234">
        <v>3600</v>
      </c>
      <c r="I387" s="250">
        <v>3600</v>
      </c>
      <c r="J387" s="234"/>
      <c r="K387" s="250"/>
      <c r="L387" s="234"/>
      <c r="M387" s="250"/>
      <c r="N387" s="234"/>
      <c r="O387" s="250"/>
      <c r="P387" s="234"/>
      <c r="Q387" s="250"/>
      <c r="R387" s="234"/>
      <c r="S387" s="250"/>
      <c r="T387" s="234"/>
      <c r="U387" s="250"/>
      <c r="V387" s="234"/>
      <c r="W387" s="250"/>
      <c r="X387" s="234"/>
      <c r="Y387" s="250"/>
      <c r="Z387" s="234"/>
      <c r="AA387" s="250"/>
      <c r="AB387" s="234"/>
      <c r="AC387" s="250"/>
      <c r="AD387" s="234"/>
      <c r="AE387" s="250"/>
      <c r="AF387" s="234"/>
      <c r="AG387" s="250"/>
      <c r="AH387" s="234"/>
      <c r="AI387" s="250"/>
      <c r="AJ387" s="234"/>
      <c r="AK387" s="250"/>
      <c r="AL387" s="234"/>
      <c r="AM387" s="250"/>
      <c r="AN387" s="234"/>
      <c r="AO387" s="250"/>
    </row>
    <row r="388" spans="1:41">
      <c r="A388" s="418" t="s">
        <v>73</v>
      </c>
      <c r="B388" s="424" t="s">
        <v>711</v>
      </c>
      <c r="C388" s="425"/>
      <c r="D388" s="421">
        <v>364946</v>
      </c>
      <c r="E388" s="422">
        <v>13</v>
      </c>
      <c r="F388" s="234">
        <v>2250</v>
      </c>
      <c r="G388" s="250">
        <v>2250</v>
      </c>
      <c r="H388" s="234">
        <v>4500</v>
      </c>
      <c r="I388" s="250">
        <v>4500</v>
      </c>
      <c r="J388" s="234"/>
      <c r="K388" s="250"/>
      <c r="L388" s="234"/>
      <c r="M388" s="250"/>
      <c r="N388" s="234"/>
      <c r="O388" s="250"/>
      <c r="P388" s="234"/>
      <c r="Q388" s="250"/>
      <c r="R388" s="234"/>
      <c r="S388" s="250"/>
      <c r="T388" s="234"/>
      <c r="U388" s="250"/>
      <c r="V388" s="234"/>
      <c r="W388" s="250"/>
      <c r="X388" s="234"/>
      <c r="Y388" s="250"/>
      <c r="Z388" s="234"/>
      <c r="AA388" s="250"/>
      <c r="AB388" s="234"/>
      <c r="AC388" s="250"/>
      <c r="AD388" s="234"/>
      <c r="AE388" s="250"/>
      <c r="AF388" s="234"/>
      <c r="AG388" s="250"/>
      <c r="AH388" s="234"/>
      <c r="AI388" s="250"/>
      <c r="AJ388" s="234"/>
      <c r="AK388" s="250"/>
      <c r="AL388" s="234"/>
      <c r="AM388" s="250"/>
      <c r="AN388" s="234"/>
      <c r="AO388" s="250"/>
    </row>
    <row r="389" spans="1:41">
      <c r="A389" s="418" t="s">
        <v>73</v>
      </c>
      <c r="B389" s="424" t="s">
        <v>712</v>
      </c>
      <c r="C389" s="425"/>
      <c r="D389" s="421">
        <v>246017</v>
      </c>
      <c r="E389" s="422">
        <v>13</v>
      </c>
      <c r="F389" s="234">
        <v>1450</v>
      </c>
      <c r="G389" s="250">
        <v>1450</v>
      </c>
      <c r="H389" s="234">
        <v>2800</v>
      </c>
      <c r="I389" s="250">
        <v>2800</v>
      </c>
      <c r="J389" s="234"/>
      <c r="K389" s="250"/>
      <c r="L389" s="234"/>
      <c r="M389" s="250"/>
      <c r="N389" s="234"/>
      <c r="O389" s="250"/>
      <c r="P389" s="234"/>
      <c r="Q389" s="250"/>
      <c r="R389" s="234"/>
      <c r="S389" s="250"/>
      <c r="T389" s="234"/>
      <c r="U389" s="250"/>
      <c r="V389" s="234"/>
      <c r="W389" s="250"/>
      <c r="X389" s="234"/>
      <c r="Y389" s="250"/>
      <c r="Z389" s="234"/>
      <c r="AA389" s="250"/>
      <c r="AB389" s="234"/>
      <c r="AC389" s="250"/>
      <c r="AD389" s="234"/>
      <c r="AE389" s="250"/>
      <c r="AF389" s="234"/>
      <c r="AG389" s="250"/>
      <c r="AH389" s="234"/>
      <c r="AI389" s="250"/>
      <c r="AJ389" s="234"/>
      <c r="AK389" s="250"/>
      <c r="AL389" s="234"/>
      <c r="AM389" s="250"/>
      <c r="AN389" s="234"/>
      <c r="AO389" s="250"/>
    </row>
    <row r="390" spans="1:41">
      <c r="A390" s="418" t="s">
        <v>73</v>
      </c>
      <c r="B390" s="424" t="s">
        <v>713</v>
      </c>
      <c r="C390" s="425"/>
      <c r="D390" s="421">
        <v>375656</v>
      </c>
      <c r="E390" s="422">
        <v>13</v>
      </c>
      <c r="F390" s="234">
        <v>1800</v>
      </c>
      <c r="G390" s="250">
        <v>1800</v>
      </c>
      <c r="H390" s="234">
        <v>3600</v>
      </c>
      <c r="I390" s="250">
        <v>3600</v>
      </c>
      <c r="J390" s="234"/>
      <c r="K390" s="250"/>
      <c r="L390" s="234"/>
      <c r="M390" s="250"/>
      <c r="N390" s="234"/>
      <c r="O390" s="250"/>
      <c r="P390" s="234"/>
      <c r="Q390" s="250"/>
      <c r="R390" s="234"/>
      <c r="S390" s="250"/>
      <c r="T390" s="234"/>
      <c r="U390" s="250"/>
      <c r="V390" s="234"/>
      <c r="W390" s="250"/>
      <c r="X390" s="234"/>
      <c r="Y390" s="250"/>
      <c r="Z390" s="234"/>
      <c r="AA390" s="250"/>
      <c r="AB390" s="234"/>
      <c r="AC390" s="250"/>
      <c r="AD390" s="234"/>
      <c r="AE390" s="250"/>
      <c r="AF390" s="234"/>
      <c r="AG390" s="250"/>
      <c r="AH390" s="234"/>
      <c r="AI390" s="250"/>
      <c r="AJ390" s="234"/>
      <c r="AK390" s="250"/>
      <c r="AL390" s="234"/>
      <c r="AM390" s="250"/>
      <c r="AN390" s="234"/>
      <c r="AO390" s="250"/>
    </row>
    <row r="391" spans="1:41">
      <c r="A391" s="418" t="s">
        <v>73</v>
      </c>
      <c r="B391" s="424" t="s">
        <v>714</v>
      </c>
      <c r="C391" s="425"/>
      <c r="D391" s="421">
        <v>418348</v>
      </c>
      <c r="E391" s="422">
        <v>13</v>
      </c>
      <c r="F391" s="234">
        <v>927</v>
      </c>
      <c r="G391" s="250">
        <v>927</v>
      </c>
      <c r="H391" s="234">
        <v>1854</v>
      </c>
      <c r="I391" s="250">
        <v>1854</v>
      </c>
      <c r="J391" s="234"/>
      <c r="K391" s="250"/>
      <c r="L391" s="234"/>
      <c r="M391" s="250"/>
      <c r="N391" s="234"/>
      <c r="O391" s="250"/>
      <c r="P391" s="234"/>
      <c r="Q391" s="250"/>
      <c r="R391" s="234"/>
      <c r="S391" s="250"/>
      <c r="T391" s="234"/>
      <c r="U391" s="250"/>
      <c r="V391" s="234"/>
      <c r="W391" s="250"/>
      <c r="X391" s="234"/>
      <c r="Y391" s="250"/>
      <c r="Z391" s="234"/>
      <c r="AA391" s="250"/>
      <c r="AB391" s="234"/>
      <c r="AC391" s="250"/>
      <c r="AD391" s="234"/>
      <c r="AE391" s="250"/>
      <c r="AF391" s="234"/>
      <c r="AG391" s="250"/>
      <c r="AH391" s="234"/>
      <c r="AI391" s="250"/>
      <c r="AJ391" s="234"/>
      <c r="AK391" s="250"/>
      <c r="AL391" s="234"/>
      <c r="AM391" s="250"/>
      <c r="AN391" s="234"/>
      <c r="AO391" s="250"/>
    </row>
    <row r="392" spans="1:41">
      <c r="A392" s="418" t="s">
        <v>73</v>
      </c>
      <c r="B392" s="424" t="s">
        <v>715</v>
      </c>
      <c r="C392" s="425"/>
      <c r="D392" s="421">
        <v>375683</v>
      </c>
      <c r="E392" s="422">
        <v>13</v>
      </c>
      <c r="F392" s="234">
        <v>2178</v>
      </c>
      <c r="G392" s="250">
        <v>2178</v>
      </c>
      <c r="H392" s="234">
        <v>4356</v>
      </c>
      <c r="I392" s="250">
        <v>4356</v>
      </c>
      <c r="J392" s="234"/>
      <c r="K392" s="250"/>
      <c r="L392" s="234"/>
      <c r="M392" s="250"/>
      <c r="N392" s="234"/>
      <c r="O392" s="250"/>
      <c r="P392" s="234"/>
      <c r="Q392" s="250"/>
      <c r="R392" s="234"/>
      <c r="S392" s="250"/>
      <c r="T392" s="234"/>
      <c r="U392" s="250"/>
      <c r="V392" s="234"/>
      <c r="W392" s="250"/>
      <c r="X392" s="234"/>
      <c r="Y392" s="250"/>
      <c r="Z392" s="234"/>
      <c r="AA392" s="250"/>
      <c r="AB392" s="234"/>
      <c r="AC392" s="250"/>
      <c r="AD392" s="234"/>
      <c r="AE392" s="250"/>
      <c r="AF392" s="234"/>
      <c r="AG392" s="250"/>
      <c r="AH392" s="234"/>
      <c r="AI392" s="250"/>
      <c r="AJ392" s="234"/>
      <c r="AK392" s="250"/>
      <c r="AL392" s="234"/>
      <c r="AM392" s="250"/>
      <c r="AN392" s="234"/>
      <c r="AO392" s="250"/>
    </row>
    <row r="393" spans="1:41">
      <c r="A393" s="418" t="s">
        <v>73</v>
      </c>
      <c r="B393" s="424" t="s">
        <v>716</v>
      </c>
      <c r="C393" s="426"/>
      <c r="D393" s="421">
        <v>364548</v>
      </c>
      <c r="E393" s="427">
        <v>13</v>
      </c>
      <c r="F393" s="234">
        <v>1350</v>
      </c>
      <c r="G393" s="250">
        <v>1350</v>
      </c>
      <c r="H393" s="234">
        <v>2700</v>
      </c>
      <c r="I393" s="250">
        <v>2700</v>
      </c>
      <c r="J393" s="234"/>
      <c r="K393" s="250"/>
      <c r="L393" s="234"/>
      <c r="M393" s="250"/>
      <c r="N393" s="234"/>
      <c r="O393" s="250"/>
      <c r="P393" s="234"/>
      <c r="Q393" s="250"/>
      <c r="R393" s="234"/>
      <c r="S393" s="250"/>
      <c r="T393" s="234"/>
      <c r="U393" s="250"/>
      <c r="V393" s="234"/>
      <c r="W393" s="250"/>
      <c r="X393" s="234"/>
      <c r="Y393" s="250"/>
      <c r="Z393" s="234"/>
      <c r="AA393" s="250"/>
      <c r="AB393" s="234"/>
      <c r="AC393" s="250"/>
      <c r="AD393" s="234"/>
      <c r="AE393" s="250"/>
      <c r="AF393" s="234"/>
      <c r="AG393" s="250"/>
      <c r="AH393" s="234"/>
      <c r="AI393" s="250"/>
      <c r="AJ393" s="234"/>
      <c r="AK393" s="250"/>
      <c r="AL393" s="234"/>
      <c r="AM393" s="250"/>
      <c r="AN393" s="234"/>
      <c r="AO393" s="250"/>
    </row>
    <row r="394" spans="1:41">
      <c r="A394" s="418" t="s">
        <v>73</v>
      </c>
      <c r="B394" s="424" t="s">
        <v>717</v>
      </c>
      <c r="C394" s="425"/>
      <c r="D394" s="421">
        <v>428019</v>
      </c>
      <c r="E394" s="422">
        <v>13</v>
      </c>
      <c r="F394" s="234">
        <v>2250</v>
      </c>
      <c r="G394" s="250">
        <v>2250</v>
      </c>
      <c r="H394" s="234">
        <v>4500</v>
      </c>
      <c r="I394" s="250">
        <v>4500</v>
      </c>
      <c r="J394" s="234"/>
      <c r="K394" s="250"/>
      <c r="L394" s="234"/>
      <c r="M394" s="250"/>
      <c r="N394" s="234"/>
      <c r="O394" s="250"/>
      <c r="P394" s="234"/>
      <c r="Q394" s="250"/>
      <c r="R394" s="234"/>
      <c r="S394" s="250"/>
      <c r="T394" s="234"/>
      <c r="U394" s="250"/>
      <c r="V394" s="234"/>
      <c r="W394" s="250"/>
      <c r="X394" s="234"/>
      <c r="Y394" s="250"/>
      <c r="Z394" s="234"/>
      <c r="AA394" s="250"/>
      <c r="AB394" s="234"/>
      <c r="AC394" s="250"/>
      <c r="AD394" s="234"/>
      <c r="AE394" s="250"/>
      <c r="AF394" s="234"/>
      <c r="AG394" s="250"/>
      <c r="AH394" s="234"/>
      <c r="AI394" s="250"/>
      <c r="AJ394" s="234"/>
      <c r="AK394" s="250"/>
      <c r="AL394" s="234"/>
      <c r="AM394" s="250"/>
      <c r="AN394" s="234"/>
      <c r="AO394" s="250"/>
    </row>
    <row r="395" spans="1:41">
      <c r="A395" s="418" t="s">
        <v>73</v>
      </c>
      <c r="B395" s="424" t="s">
        <v>718</v>
      </c>
      <c r="C395" s="425"/>
      <c r="D395" s="421">
        <v>208053</v>
      </c>
      <c r="E395" s="422">
        <v>13</v>
      </c>
      <c r="F395" s="234">
        <v>1575</v>
      </c>
      <c r="G395" s="250">
        <v>1575</v>
      </c>
      <c r="H395" s="234">
        <v>3150</v>
      </c>
      <c r="I395" s="250">
        <v>3150</v>
      </c>
      <c r="J395" s="234"/>
      <c r="K395" s="250"/>
      <c r="L395" s="234"/>
      <c r="M395" s="250"/>
      <c r="N395" s="234"/>
      <c r="O395" s="250"/>
      <c r="P395" s="234"/>
      <c r="Q395" s="250"/>
      <c r="R395" s="234"/>
      <c r="S395" s="250"/>
      <c r="T395" s="234"/>
      <c r="U395" s="250"/>
      <c r="V395" s="234"/>
      <c r="W395" s="250"/>
      <c r="X395" s="234"/>
      <c r="Y395" s="250"/>
      <c r="Z395" s="234"/>
      <c r="AA395" s="250"/>
      <c r="AB395" s="234"/>
      <c r="AC395" s="250"/>
      <c r="AD395" s="234"/>
      <c r="AE395" s="250"/>
      <c r="AF395" s="234"/>
      <c r="AG395" s="250"/>
      <c r="AH395" s="234"/>
      <c r="AI395" s="250"/>
      <c r="AJ395" s="234"/>
      <c r="AK395" s="250"/>
      <c r="AL395" s="234"/>
      <c r="AM395" s="250"/>
      <c r="AN395" s="234"/>
      <c r="AO395" s="250"/>
    </row>
    <row r="396" spans="1:41">
      <c r="A396" s="418" t="s">
        <v>73</v>
      </c>
      <c r="B396" s="424" t="s">
        <v>719</v>
      </c>
      <c r="C396" s="425"/>
      <c r="D396" s="421">
        <v>418296</v>
      </c>
      <c r="E396" s="422">
        <v>13</v>
      </c>
      <c r="F396" s="234">
        <v>1575</v>
      </c>
      <c r="G396" s="250">
        <v>1575</v>
      </c>
      <c r="H396" s="234">
        <v>3150</v>
      </c>
      <c r="I396" s="250">
        <v>3150</v>
      </c>
      <c r="J396" s="234"/>
      <c r="K396" s="250"/>
      <c r="L396" s="234"/>
      <c r="M396" s="250"/>
      <c r="N396" s="234"/>
      <c r="O396" s="250"/>
      <c r="P396" s="234"/>
      <c r="Q396" s="250"/>
      <c r="R396" s="234"/>
      <c r="S396" s="250"/>
      <c r="T396" s="234"/>
      <c r="U396" s="250"/>
      <c r="V396" s="234"/>
      <c r="W396" s="250"/>
      <c r="X396" s="234"/>
      <c r="Y396" s="250"/>
      <c r="Z396" s="234"/>
      <c r="AA396" s="250"/>
      <c r="AB396" s="234"/>
      <c r="AC396" s="250"/>
      <c r="AD396" s="234"/>
      <c r="AE396" s="250"/>
      <c r="AF396" s="234"/>
      <c r="AG396" s="250"/>
      <c r="AH396" s="234"/>
      <c r="AI396" s="250"/>
      <c r="AJ396" s="234"/>
      <c r="AK396" s="250"/>
      <c r="AL396" s="234"/>
      <c r="AM396" s="250"/>
      <c r="AN396" s="234"/>
      <c r="AO396" s="250"/>
    </row>
    <row r="397" spans="1:41">
      <c r="A397" s="418" t="s">
        <v>73</v>
      </c>
      <c r="B397" s="424" t="s">
        <v>720</v>
      </c>
      <c r="C397" s="425"/>
      <c r="D397" s="421">
        <v>421540</v>
      </c>
      <c r="E397" s="422">
        <v>13</v>
      </c>
      <c r="F397" s="234">
        <v>1575</v>
      </c>
      <c r="G397" s="250">
        <v>1575</v>
      </c>
      <c r="H397" s="234">
        <v>3150</v>
      </c>
      <c r="I397" s="250">
        <v>3150</v>
      </c>
      <c r="J397" s="234"/>
      <c r="K397" s="250"/>
      <c r="L397" s="234"/>
      <c r="M397" s="250"/>
      <c r="N397" s="234"/>
      <c r="O397" s="250"/>
      <c r="P397" s="234"/>
      <c r="Q397" s="250"/>
      <c r="R397" s="234"/>
      <c r="S397" s="250"/>
      <c r="T397" s="234"/>
      <c r="U397" s="250"/>
      <c r="V397" s="234"/>
      <c r="W397" s="250"/>
      <c r="X397" s="234"/>
      <c r="Y397" s="250"/>
      <c r="Z397" s="234"/>
      <c r="AA397" s="250"/>
      <c r="AB397" s="234"/>
      <c r="AC397" s="250"/>
      <c r="AD397" s="234"/>
      <c r="AE397" s="250"/>
      <c r="AF397" s="234"/>
      <c r="AG397" s="250"/>
      <c r="AH397" s="234"/>
      <c r="AI397" s="250"/>
      <c r="AJ397" s="234"/>
      <c r="AK397" s="250"/>
      <c r="AL397" s="234"/>
      <c r="AM397" s="250"/>
      <c r="AN397" s="234"/>
      <c r="AO397" s="250"/>
    </row>
    <row r="398" spans="1:41">
      <c r="A398" s="418" t="s">
        <v>73</v>
      </c>
      <c r="B398" s="424" t="s">
        <v>721</v>
      </c>
      <c r="C398" s="425"/>
      <c r="D398" s="421">
        <v>421559</v>
      </c>
      <c r="E398" s="422">
        <v>13</v>
      </c>
      <c r="F398" s="234">
        <v>1575</v>
      </c>
      <c r="G398" s="250">
        <v>1575</v>
      </c>
      <c r="H398" s="234">
        <v>3150</v>
      </c>
      <c r="I398" s="250">
        <v>3150</v>
      </c>
      <c r="J398" s="234"/>
      <c r="K398" s="250"/>
      <c r="L398" s="234"/>
      <c r="M398" s="250"/>
      <c r="N398" s="234"/>
      <c r="O398" s="250"/>
      <c r="P398" s="234"/>
      <c r="Q398" s="250"/>
      <c r="R398" s="234"/>
      <c r="S398" s="250"/>
      <c r="T398" s="234"/>
      <c r="U398" s="250"/>
      <c r="V398" s="234"/>
      <c r="W398" s="250"/>
      <c r="X398" s="234"/>
      <c r="Y398" s="250"/>
      <c r="Z398" s="234"/>
      <c r="AA398" s="250"/>
      <c r="AB398" s="234"/>
      <c r="AC398" s="250"/>
      <c r="AD398" s="234"/>
      <c r="AE398" s="250"/>
      <c r="AF398" s="234"/>
      <c r="AG398" s="250"/>
      <c r="AH398" s="234"/>
      <c r="AI398" s="250"/>
      <c r="AJ398" s="234"/>
      <c r="AK398" s="250"/>
      <c r="AL398" s="234"/>
      <c r="AM398" s="250"/>
      <c r="AN398" s="234"/>
      <c r="AO398" s="250"/>
    </row>
    <row r="399" spans="1:41">
      <c r="A399" s="418" t="s">
        <v>73</v>
      </c>
      <c r="B399" s="424" t="s">
        <v>722</v>
      </c>
      <c r="C399" s="425"/>
      <c r="D399" s="421">
        <v>208026</v>
      </c>
      <c r="E399" s="422">
        <v>13</v>
      </c>
      <c r="F399" s="234">
        <v>1575</v>
      </c>
      <c r="G399" s="250">
        <v>1575</v>
      </c>
      <c r="H399" s="234">
        <v>3150</v>
      </c>
      <c r="I399" s="250">
        <v>3150</v>
      </c>
      <c r="J399" s="234"/>
      <c r="K399" s="250"/>
      <c r="L399" s="234"/>
      <c r="M399" s="250"/>
      <c r="N399" s="234"/>
      <c r="O399" s="250"/>
      <c r="P399" s="234"/>
      <c r="Q399" s="250"/>
      <c r="R399" s="234"/>
      <c r="S399" s="250"/>
      <c r="T399" s="234"/>
      <c r="U399" s="250"/>
      <c r="V399" s="234"/>
      <c r="W399" s="250"/>
      <c r="X399" s="234"/>
      <c r="Y399" s="250"/>
      <c r="Z399" s="234"/>
      <c r="AA399" s="250"/>
      <c r="AB399" s="234"/>
      <c r="AC399" s="250"/>
      <c r="AD399" s="234"/>
      <c r="AE399" s="250"/>
      <c r="AF399" s="234"/>
      <c r="AG399" s="250"/>
      <c r="AH399" s="234"/>
      <c r="AI399" s="250"/>
      <c r="AJ399" s="234"/>
      <c r="AK399" s="250"/>
      <c r="AL399" s="234"/>
      <c r="AM399" s="250"/>
      <c r="AN399" s="234"/>
      <c r="AO399" s="250"/>
    </row>
    <row r="400" spans="1:41">
      <c r="A400" s="418" t="s">
        <v>73</v>
      </c>
      <c r="B400" s="424" t="s">
        <v>723</v>
      </c>
      <c r="C400" s="425"/>
      <c r="D400" s="421">
        <v>375692</v>
      </c>
      <c r="E400" s="422">
        <v>13</v>
      </c>
      <c r="F400" s="234">
        <v>1125</v>
      </c>
      <c r="G400" s="250">
        <v>1125</v>
      </c>
      <c r="H400" s="234">
        <v>2250</v>
      </c>
      <c r="I400" s="250">
        <v>2250</v>
      </c>
      <c r="J400" s="234"/>
      <c r="K400" s="250"/>
      <c r="L400" s="234"/>
      <c r="M400" s="250"/>
      <c r="N400" s="234"/>
      <c r="O400" s="250"/>
      <c r="P400" s="234"/>
      <c r="Q400" s="250"/>
      <c r="R400" s="234"/>
      <c r="S400" s="250"/>
      <c r="T400" s="234"/>
      <c r="U400" s="250"/>
      <c r="V400" s="234"/>
      <c r="W400" s="250"/>
      <c r="X400" s="234"/>
      <c r="Y400" s="250"/>
      <c r="Z400" s="234"/>
      <c r="AA400" s="250"/>
      <c r="AB400" s="234"/>
      <c r="AC400" s="250"/>
      <c r="AD400" s="234"/>
      <c r="AE400" s="250"/>
      <c r="AF400" s="234"/>
      <c r="AG400" s="250"/>
      <c r="AH400" s="234"/>
      <c r="AI400" s="250"/>
      <c r="AJ400" s="234"/>
      <c r="AK400" s="250"/>
      <c r="AL400" s="234"/>
      <c r="AM400" s="250"/>
      <c r="AN400" s="234"/>
      <c r="AO400" s="250"/>
    </row>
    <row r="401" spans="1:41">
      <c r="A401" s="418" t="s">
        <v>73</v>
      </c>
      <c r="B401" s="424" t="s">
        <v>724</v>
      </c>
      <c r="C401" s="425"/>
      <c r="D401" s="421">
        <v>375708</v>
      </c>
      <c r="E401" s="422">
        <v>13</v>
      </c>
      <c r="F401" s="234">
        <v>1125</v>
      </c>
      <c r="G401" s="250">
        <v>1125</v>
      </c>
      <c r="H401" s="234">
        <v>2250</v>
      </c>
      <c r="I401" s="250">
        <v>2250</v>
      </c>
      <c r="J401" s="234"/>
      <c r="K401" s="250"/>
      <c r="L401" s="234"/>
      <c r="M401" s="250"/>
      <c r="N401" s="234"/>
      <c r="O401" s="250"/>
      <c r="P401" s="234"/>
      <c r="Q401" s="250"/>
      <c r="R401" s="234"/>
      <c r="S401" s="250"/>
      <c r="T401" s="234"/>
      <c r="U401" s="250"/>
      <c r="V401" s="234"/>
      <c r="W401" s="250"/>
      <c r="X401" s="234"/>
      <c r="Y401" s="250"/>
      <c r="Z401" s="234"/>
      <c r="AA401" s="250"/>
      <c r="AB401" s="234"/>
      <c r="AC401" s="250"/>
      <c r="AD401" s="234"/>
      <c r="AE401" s="250"/>
      <c r="AF401" s="234"/>
      <c r="AG401" s="250"/>
      <c r="AH401" s="234"/>
      <c r="AI401" s="250"/>
      <c r="AJ401" s="234"/>
      <c r="AK401" s="250"/>
      <c r="AL401" s="234"/>
      <c r="AM401" s="250"/>
      <c r="AN401" s="234"/>
      <c r="AO401" s="250"/>
    </row>
    <row r="402" spans="1:41">
      <c r="A402" s="418" t="s">
        <v>73</v>
      </c>
      <c r="B402" s="424" t="s">
        <v>725</v>
      </c>
      <c r="C402" s="425"/>
      <c r="D402" s="421">
        <v>375717</v>
      </c>
      <c r="E402" s="422">
        <v>13</v>
      </c>
      <c r="F402" s="234">
        <v>1125</v>
      </c>
      <c r="G402" s="250">
        <v>1125</v>
      </c>
      <c r="H402" s="234">
        <v>2250</v>
      </c>
      <c r="I402" s="250">
        <v>2250</v>
      </c>
      <c r="J402" s="234"/>
      <c r="K402" s="250"/>
      <c r="L402" s="234"/>
      <c r="M402" s="250"/>
      <c r="N402" s="234"/>
      <c r="O402" s="250"/>
      <c r="P402" s="234"/>
      <c r="Q402" s="250"/>
      <c r="R402" s="234"/>
      <c r="S402" s="250"/>
      <c r="T402" s="234"/>
      <c r="U402" s="250"/>
      <c r="V402" s="234"/>
      <c r="W402" s="250"/>
      <c r="X402" s="234"/>
      <c r="Y402" s="250"/>
      <c r="Z402" s="234"/>
      <c r="AA402" s="250"/>
      <c r="AB402" s="234"/>
      <c r="AC402" s="250"/>
      <c r="AD402" s="234"/>
      <c r="AE402" s="250"/>
      <c r="AF402" s="234"/>
      <c r="AG402" s="250"/>
      <c r="AH402" s="234"/>
      <c r="AI402" s="250"/>
      <c r="AJ402" s="234"/>
      <c r="AK402" s="250"/>
      <c r="AL402" s="234"/>
      <c r="AM402" s="250"/>
      <c r="AN402" s="234"/>
      <c r="AO402" s="250"/>
    </row>
    <row r="403" spans="1:41">
      <c r="A403" s="418" t="s">
        <v>73</v>
      </c>
      <c r="B403" s="424" t="s">
        <v>726</v>
      </c>
      <c r="C403" s="425"/>
      <c r="D403" s="421">
        <v>375735</v>
      </c>
      <c r="E403" s="422">
        <v>13</v>
      </c>
      <c r="F403" s="234">
        <v>1125</v>
      </c>
      <c r="G403" s="250">
        <v>1125</v>
      </c>
      <c r="H403" s="234">
        <v>2250</v>
      </c>
      <c r="I403" s="250">
        <v>2250</v>
      </c>
      <c r="J403" s="234"/>
      <c r="K403" s="250"/>
      <c r="L403" s="234"/>
      <c r="M403" s="250"/>
      <c r="N403" s="234"/>
      <c r="O403" s="250"/>
      <c r="P403" s="234"/>
      <c r="Q403" s="250"/>
      <c r="R403" s="234"/>
      <c r="S403" s="250"/>
      <c r="T403" s="234"/>
      <c r="U403" s="250"/>
      <c r="V403" s="234"/>
      <c r="W403" s="250"/>
      <c r="X403" s="234"/>
      <c r="Y403" s="250"/>
      <c r="Z403" s="234"/>
      <c r="AA403" s="250"/>
      <c r="AB403" s="234"/>
      <c r="AC403" s="250"/>
      <c r="AD403" s="234"/>
      <c r="AE403" s="250"/>
      <c r="AF403" s="234"/>
      <c r="AG403" s="250"/>
      <c r="AH403" s="234"/>
      <c r="AI403" s="250"/>
      <c r="AJ403" s="234"/>
      <c r="AK403" s="250"/>
      <c r="AL403" s="234"/>
      <c r="AM403" s="250"/>
      <c r="AN403" s="234"/>
      <c r="AO403" s="250"/>
    </row>
    <row r="404" spans="1:41">
      <c r="A404" s="418" t="s">
        <v>73</v>
      </c>
      <c r="B404" s="424" t="s">
        <v>727</v>
      </c>
      <c r="C404" s="425"/>
      <c r="D404" s="421">
        <v>375726</v>
      </c>
      <c r="E404" s="422">
        <v>13</v>
      </c>
      <c r="F404" s="234">
        <v>1125</v>
      </c>
      <c r="G404" s="250">
        <v>1125</v>
      </c>
      <c r="H404" s="234">
        <v>2250</v>
      </c>
      <c r="I404" s="250">
        <v>2250</v>
      </c>
      <c r="J404" s="234"/>
      <c r="K404" s="250"/>
      <c r="L404" s="234"/>
      <c r="M404" s="250"/>
      <c r="N404" s="234"/>
      <c r="O404" s="250"/>
      <c r="P404" s="234"/>
      <c r="Q404" s="250"/>
      <c r="R404" s="234"/>
      <c r="S404" s="250"/>
      <c r="T404" s="234"/>
      <c r="U404" s="250"/>
      <c r="V404" s="234"/>
      <c r="W404" s="250"/>
      <c r="X404" s="234"/>
      <c r="Y404" s="250"/>
      <c r="Z404" s="234"/>
      <c r="AA404" s="250"/>
      <c r="AB404" s="234"/>
      <c r="AC404" s="250"/>
      <c r="AD404" s="234"/>
      <c r="AE404" s="250"/>
      <c r="AF404" s="234"/>
      <c r="AG404" s="250"/>
      <c r="AH404" s="234"/>
      <c r="AI404" s="250"/>
      <c r="AJ404" s="234"/>
      <c r="AK404" s="250"/>
      <c r="AL404" s="234"/>
      <c r="AM404" s="250"/>
      <c r="AN404" s="234"/>
      <c r="AO404" s="250"/>
    </row>
    <row r="405" spans="1:41">
      <c r="A405" s="418" t="s">
        <v>73</v>
      </c>
      <c r="B405" s="424" t="s">
        <v>728</v>
      </c>
      <c r="C405" s="425"/>
      <c r="D405" s="421">
        <v>375744</v>
      </c>
      <c r="E405" s="422">
        <v>13</v>
      </c>
      <c r="F405" s="234">
        <v>1125</v>
      </c>
      <c r="G405" s="250">
        <v>1125</v>
      </c>
      <c r="H405" s="234">
        <v>2250</v>
      </c>
      <c r="I405" s="250">
        <v>2250</v>
      </c>
      <c r="J405" s="234"/>
      <c r="K405" s="250"/>
      <c r="L405" s="234"/>
      <c r="M405" s="250"/>
      <c r="N405" s="234"/>
      <c r="O405" s="250"/>
      <c r="P405" s="234"/>
      <c r="Q405" s="250"/>
      <c r="R405" s="234"/>
      <c r="S405" s="250"/>
      <c r="T405" s="234"/>
      <c r="U405" s="250"/>
      <c r="V405" s="234"/>
      <c r="W405" s="250"/>
      <c r="X405" s="234"/>
      <c r="Y405" s="250"/>
      <c r="Z405" s="234"/>
      <c r="AA405" s="250"/>
      <c r="AB405" s="234"/>
      <c r="AC405" s="250"/>
      <c r="AD405" s="234"/>
      <c r="AE405" s="250"/>
      <c r="AF405" s="234"/>
      <c r="AG405" s="250"/>
      <c r="AH405" s="234"/>
      <c r="AI405" s="250"/>
      <c r="AJ405" s="234"/>
      <c r="AK405" s="250"/>
      <c r="AL405" s="234"/>
      <c r="AM405" s="250"/>
      <c r="AN405" s="234"/>
      <c r="AO405" s="250"/>
    </row>
    <row r="406" spans="1:41">
      <c r="A406" s="418" t="s">
        <v>73</v>
      </c>
      <c r="B406" s="424" t="s">
        <v>729</v>
      </c>
      <c r="C406" s="425"/>
      <c r="D406" s="421">
        <v>375753</v>
      </c>
      <c r="E406" s="422">
        <v>13</v>
      </c>
      <c r="F406" s="234">
        <v>1125</v>
      </c>
      <c r="G406" s="250">
        <v>1125</v>
      </c>
      <c r="H406" s="234">
        <v>2250</v>
      </c>
      <c r="I406" s="250">
        <v>2250</v>
      </c>
      <c r="J406" s="234"/>
      <c r="K406" s="250"/>
      <c r="L406" s="234"/>
      <c r="M406" s="250"/>
      <c r="N406" s="234"/>
      <c r="O406" s="250"/>
      <c r="P406" s="234"/>
      <c r="Q406" s="250"/>
      <c r="R406" s="234"/>
      <c r="S406" s="250"/>
      <c r="T406" s="234"/>
      <c r="U406" s="250"/>
      <c r="V406" s="234"/>
      <c r="W406" s="250"/>
      <c r="X406" s="234"/>
      <c r="Y406" s="250"/>
      <c r="Z406" s="234"/>
      <c r="AA406" s="250"/>
      <c r="AB406" s="234"/>
      <c r="AC406" s="250"/>
      <c r="AD406" s="234"/>
      <c r="AE406" s="250"/>
      <c r="AF406" s="234"/>
      <c r="AG406" s="250"/>
      <c r="AH406" s="234"/>
      <c r="AI406" s="250"/>
      <c r="AJ406" s="234"/>
      <c r="AK406" s="250"/>
      <c r="AL406" s="234"/>
      <c r="AM406" s="250"/>
      <c r="AN406" s="234"/>
      <c r="AO406" s="250"/>
    </row>
    <row r="407" spans="1:41">
      <c r="A407" s="418" t="s">
        <v>73</v>
      </c>
      <c r="B407" s="424" t="s">
        <v>730</v>
      </c>
      <c r="C407" s="425"/>
      <c r="D407" s="421">
        <v>405748</v>
      </c>
      <c r="E407" s="422">
        <v>13</v>
      </c>
      <c r="F407" s="234">
        <v>1125</v>
      </c>
      <c r="G407" s="250">
        <v>1125</v>
      </c>
      <c r="H407" s="234">
        <v>2250</v>
      </c>
      <c r="I407" s="250">
        <v>2250</v>
      </c>
      <c r="J407" s="234"/>
      <c r="K407" s="250"/>
      <c r="L407" s="234"/>
      <c r="M407" s="250"/>
      <c r="N407" s="234"/>
      <c r="O407" s="250"/>
      <c r="P407" s="234"/>
      <c r="Q407" s="250"/>
      <c r="R407" s="234"/>
      <c r="S407" s="250"/>
      <c r="T407" s="234"/>
      <c r="U407" s="250"/>
      <c r="V407" s="234"/>
      <c r="W407" s="250"/>
      <c r="X407" s="234"/>
      <c r="Y407" s="250"/>
      <c r="Z407" s="234"/>
      <c r="AA407" s="250"/>
      <c r="AB407" s="234"/>
      <c r="AC407" s="250"/>
      <c r="AD407" s="234"/>
      <c r="AE407" s="250"/>
      <c r="AF407" s="234"/>
      <c r="AG407" s="250"/>
      <c r="AH407" s="234"/>
      <c r="AI407" s="250"/>
      <c r="AJ407" s="234"/>
      <c r="AK407" s="250"/>
      <c r="AL407" s="234"/>
      <c r="AM407" s="250"/>
      <c r="AN407" s="234"/>
      <c r="AO407" s="250"/>
    </row>
    <row r="408" spans="1:41">
      <c r="A408" s="418" t="s">
        <v>73</v>
      </c>
      <c r="B408" s="424" t="s">
        <v>731</v>
      </c>
      <c r="C408" s="425"/>
      <c r="D408" s="421">
        <v>375762</v>
      </c>
      <c r="E408" s="422">
        <v>13</v>
      </c>
      <c r="F408" s="234">
        <v>1125</v>
      </c>
      <c r="G408" s="250">
        <v>1125</v>
      </c>
      <c r="H408" s="234">
        <v>2250</v>
      </c>
      <c r="I408" s="250">
        <v>2250</v>
      </c>
      <c r="J408" s="234"/>
      <c r="K408" s="250"/>
      <c r="L408" s="234"/>
      <c r="M408" s="250"/>
      <c r="N408" s="234"/>
      <c r="O408" s="250"/>
      <c r="P408" s="234"/>
      <c r="Q408" s="250"/>
      <c r="R408" s="234"/>
      <c r="S408" s="250"/>
      <c r="T408" s="234"/>
      <c r="U408" s="250"/>
      <c r="V408" s="234"/>
      <c r="W408" s="250"/>
      <c r="X408" s="234"/>
      <c r="Y408" s="250"/>
      <c r="Z408" s="234"/>
      <c r="AA408" s="250"/>
      <c r="AB408" s="234"/>
      <c r="AC408" s="250"/>
      <c r="AD408" s="234"/>
      <c r="AE408" s="250"/>
      <c r="AF408" s="234"/>
      <c r="AG408" s="250"/>
      <c r="AH408" s="234"/>
      <c r="AI408" s="250"/>
      <c r="AJ408" s="234"/>
      <c r="AK408" s="250"/>
      <c r="AL408" s="234"/>
      <c r="AM408" s="250"/>
      <c r="AN408" s="234"/>
      <c r="AO408" s="250"/>
    </row>
    <row r="409" spans="1:41">
      <c r="A409" s="418" t="s">
        <v>73</v>
      </c>
      <c r="B409" s="424" t="s">
        <v>732</v>
      </c>
      <c r="C409" s="425"/>
      <c r="D409" s="421">
        <v>365480</v>
      </c>
      <c r="E409" s="422">
        <v>13</v>
      </c>
      <c r="F409" s="234">
        <v>1800</v>
      </c>
      <c r="G409" s="250">
        <v>1800</v>
      </c>
      <c r="H409" s="234">
        <v>3600</v>
      </c>
      <c r="I409" s="250">
        <v>3600</v>
      </c>
      <c r="J409" s="234"/>
      <c r="K409" s="250"/>
      <c r="L409" s="234"/>
      <c r="M409" s="250"/>
      <c r="N409" s="234"/>
      <c r="O409" s="250"/>
      <c r="P409" s="234"/>
      <c r="Q409" s="250"/>
      <c r="R409" s="234"/>
      <c r="S409" s="250"/>
      <c r="T409" s="234"/>
      <c r="U409" s="250"/>
      <c r="V409" s="234"/>
      <c r="W409" s="250"/>
      <c r="X409" s="234"/>
      <c r="Y409" s="250"/>
      <c r="Z409" s="234"/>
      <c r="AA409" s="250"/>
      <c r="AB409" s="234"/>
      <c r="AC409" s="250"/>
      <c r="AD409" s="234"/>
      <c r="AE409" s="250"/>
      <c r="AF409" s="234"/>
      <c r="AG409" s="250"/>
      <c r="AH409" s="234"/>
      <c r="AI409" s="250"/>
      <c r="AJ409" s="234"/>
      <c r="AK409" s="250"/>
      <c r="AL409" s="234"/>
      <c r="AM409" s="250"/>
      <c r="AN409" s="234"/>
      <c r="AO409" s="250"/>
    </row>
    <row r="410" spans="1:41">
      <c r="A410" s="418" t="s">
        <v>73</v>
      </c>
      <c r="B410" s="424" t="s">
        <v>733</v>
      </c>
      <c r="C410" s="425"/>
      <c r="D410" s="421">
        <v>418320</v>
      </c>
      <c r="E410" s="422">
        <v>13</v>
      </c>
      <c r="F410" s="234">
        <v>900</v>
      </c>
      <c r="G410" s="250">
        <v>900</v>
      </c>
      <c r="H410" s="234">
        <v>1800</v>
      </c>
      <c r="I410" s="250">
        <v>1800</v>
      </c>
      <c r="J410" s="234"/>
      <c r="K410" s="250"/>
      <c r="L410" s="234"/>
      <c r="M410" s="250"/>
      <c r="N410" s="234"/>
      <c r="O410" s="250"/>
      <c r="P410" s="234"/>
      <c r="Q410" s="250"/>
      <c r="R410" s="234"/>
      <c r="S410" s="250"/>
      <c r="T410" s="234"/>
      <c r="U410" s="250"/>
      <c r="V410" s="234"/>
      <c r="W410" s="250"/>
      <c r="X410" s="234"/>
      <c r="Y410" s="250"/>
      <c r="Z410" s="234"/>
      <c r="AA410" s="250"/>
      <c r="AB410" s="234"/>
      <c r="AC410" s="250"/>
      <c r="AD410" s="234"/>
      <c r="AE410" s="250"/>
      <c r="AF410" s="234"/>
      <c r="AG410" s="250"/>
      <c r="AH410" s="234"/>
      <c r="AI410" s="250"/>
      <c r="AJ410" s="234"/>
      <c r="AK410" s="250"/>
      <c r="AL410" s="234"/>
      <c r="AM410" s="250"/>
      <c r="AN410" s="234"/>
      <c r="AO410" s="250"/>
    </row>
    <row r="411" spans="1:41">
      <c r="A411" s="418" t="s">
        <v>73</v>
      </c>
      <c r="B411" s="424" t="s">
        <v>734</v>
      </c>
      <c r="C411" s="425"/>
      <c r="D411" s="421">
        <v>431017</v>
      </c>
      <c r="E411" s="422">
        <v>13</v>
      </c>
      <c r="F411" s="234">
        <v>1500</v>
      </c>
      <c r="G411" s="250">
        <v>1950</v>
      </c>
      <c r="H411" s="234">
        <v>2850</v>
      </c>
      <c r="I411" s="250">
        <v>3750</v>
      </c>
      <c r="J411" s="234"/>
      <c r="K411" s="250"/>
      <c r="L411" s="234"/>
      <c r="M411" s="250"/>
      <c r="N411" s="234"/>
      <c r="O411" s="250"/>
      <c r="P411" s="234"/>
      <c r="Q411" s="250"/>
      <c r="R411" s="234"/>
      <c r="S411" s="250"/>
      <c r="T411" s="234"/>
      <c r="U411" s="250"/>
      <c r="V411" s="234"/>
      <c r="W411" s="250"/>
      <c r="X411" s="234"/>
      <c r="Y411" s="250"/>
      <c r="Z411" s="234"/>
      <c r="AA411" s="250"/>
      <c r="AB411" s="234"/>
      <c r="AC411" s="250"/>
      <c r="AD411" s="234"/>
      <c r="AE411" s="250"/>
      <c r="AF411" s="234"/>
      <c r="AG411" s="250"/>
      <c r="AH411" s="234"/>
      <c r="AI411" s="250"/>
      <c r="AJ411" s="234"/>
      <c r="AK411" s="250"/>
      <c r="AL411" s="234"/>
      <c r="AM411" s="250"/>
      <c r="AN411" s="234"/>
      <c r="AO411" s="250"/>
    </row>
    <row r="412" spans="1:41">
      <c r="A412" s="418" t="s">
        <v>73</v>
      </c>
      <c r="B412" s="419" t="s">
        <v>735</v>
      </c>
      <c r="C412" s="420" t="s">
        <v>876</v>
      </c>
      <c r="D412" s="421">
        <v>248606</v>
      </c>
      <c r="E412" s="422">
        <v>13</v>
      </c>
      <c r="F412" s="234">
        <v>1575</v>
      </c>
      <c r="G412" s="250">
        <v>1575</v>
      </c>
      <c r="H412" s="234">
        <v>3150</v>
      </c>
      <c r="I412" s="250">
        <v>3150</v>
      </c>
      <c r="J412" s="234"/>
      <c r="K412" s="250"/>
      <c r="L412" s="234"/>
      <c r="M412" s="250"/>
      <c r="N412" s="234"/>
      <c r="O412" s="250"/>
      <c r="P412" s="234"/>
      <c r="Q412" s="250"/>
      <c r="R412" s="234"/>
      <c r="S412" s="250"/>
      <c r="T412" s="234"/>
      <c r="U412" s="250"/>
      <c r="V412" s="234"/>
      <c r="W412" s="250"/>
      <c r="X412" s="234"/>
      <c r="Y412" s="250"/>
      <c r="Z412" s="234"/>
      <c r="AA412" s="250"/>
      <c r="AB412" s="234"/>
      <c r="AC412" s="250"/>
      <c r="AD412" s="234"/>
      <c r="AE412" s="250"/>
      <c r="AF412" s="234"/>
      <c r="AG412" s="250"/>
      <c r="AH412" s="234"/>
      <c r="AI412" s="250"/>
      <c r="AJ412" s="234"/>
      <c r="AK412" s="250"/>
      <c r="AL412" s="234"/>
      <c r="AM412" s="250"/>
      <c r="AN412" s="234"/>
      <c r="AO412" s="250"/>
    </row>
    <row r="413" spans="1:41">
      <c r="A413" s="418" t="s">
        <v>73</v>
      </c>
      <c r="B413" s="424" t="s">
        <v>736</v>
      </c>
      <c r="C413" s="425"/>
      <c r="D413" s="421">
        <v>420459</v>
      </c>
      <c r="E413" s="422">
        <v>13</v>
      </c>
      <c r="F413" s="234">
        <v>1368</v>
      </c>
      <c r="G413" s="250">
        <v>1368</v>
      </c>
      <c r="H413" s="234">
        <v>2736</v>
      </c>
      <c r="I413" s="250">
        <v>2736</v>
      </c>
      <c r="J413" s="234"/>
      <c r="K413" s="250"/>
      <c r="L413" s="234"/>
      <c r="M413" s="250"/>
      <c r="N413" s="234"/>
      <c r="O413" s="250"/>
      <c r="P413" s="234"/>
      <c r="Q413" s="250"/>
      <c r="R413" s="234"/>
      <c r="S413" s="250"/>
      <c r="T413" s="234"/>
      <c r="U413" s="250"/>
      <c r="V413" s="234"/>
      <c r="W413" s="250"/>
      <c r="X413" s="234"/>
      <c r="Y413" s="250"/>
      <c r="Z413" s="234"/>
      <c r="AA413" s="250"/>
      <c r="AB413" s="234"/>
      <c r="AC413" s="250"/>
      <c r="AD413" s="234"/>
      <c r="AE413" s="250"/>
      <c r="AF413" s="234"/>
      <c r="AG413" s="250"/>
      <c r="AH413" s="234"/>
      <c r="AI413" s="250"/>
      <c r="AJ413" s="234"/>
      <c r="AK413" s="250"/>
      <c r="AL413" s="234"/>
      <c r="AM413" s="250"/>
      <c r="AN413" s="234"/>
      <c r="AO413" s="250"/>
    </row>
    <row r="414" spans="1:41">
      <c r="A414" s="428" t="s">
        <v>73</v>
      </c>
      <c r="B414" s="429" t="s">
        <v>737</v>
      </c>
      <c r="C414" s="430"/>
      <c r="D414" s="431">
        <v>456560</v>
      </c>
      <c r="E414" s="432">
        <v>13</v>
      </c>
      <c r="F414" s="234">
        <v>1368</v>
      </c>
      <c r="G414" s="250">
        <v>1368</v>
      </c>
      <c r="H414" s="234">
        <v>2736</v>
      </c>
      <c r="I414" s="250">
        <v>2736</v>
      </c>
      <c r="J414" s="234"/>
      <c r="K414" s="250"/>
      <c r="L414" s="234"/>
      <c r="M414" s="250"/>
      <c r="N414" s="234"/>
      <c r="O414" s="250"/>
      <c r="P414" s="234"/>
      <c r="Q414" s="250"/>
      <c r="R414" s="234"/>
      <c r="S414" s="250"/>
      <c r="T414" s="234"/>
      <c r="U414" s="250"/>
      <c r="V414" s="234"/>
      <c r="W414" s="250"/>
      <c r="X414" s="234"/>
      <c r="Y414" s="250"/>
      <c r="Z414" s="234"/>
      <c r="AA414" s="250"/>
      <c r="AB414" s="234"/>
      <c r="AC414" s="250"/>
      <c r="AD414" s="234"/>
      <c r="AE414" s="250"/>
      <c r="AF414" s="234"/>
      <c r="AG414" s="250"/>
      <c r="AH414" s="234"/>
      <c r="AI414" s="250"/>
      <c r="AJ414" s="234"/>
      <c r="AK414" s="250"/>
      <c r="AL414" s="234"/>
      <c r="AM414" s="250"/>
      <c r="AN414" s="234"/>
      <c r="AO414" s="250"/>
    </row>
    <row r="415" spans="1:41">
      <c r="A415" s="418" t="s">
        <v>73</v>
      </c>
      <c r="B415" s="424" t="s">
        <v>738</v>
      </c>
      <c r="C415" s="433"/>
      <c r="D415" s="434">
        <v>432074</v>
      </c>
      <c r="E415" s="422">
        <v>13</v>
      </c>
      <c r="F415" s="234">
        <v>1368</v>
      </c>
      <c r="G415" s="250">
        <v>1368</v>
      </c>
      <c r="H415" s="234">
        <v>2736</v>
      </c>
      <c r="I415" s="250">
        <v>2736</v>
      </c>
      <c r="J415" s="234"/>
      <c r="K415" s="250"/>
      <c r="L415" s="234"/>
      <c r="M415" s="250"/>
      <c r="N415" s="234"/>
      <c r="O415" s="250"/>
      <c r="P415" s="234"/>
      <c r="Q415" s="250"/>
      <c r="R415" s="234"/>
      <c r="S415" s="250"/>
      <c r="T415" s="234"/>
      <c r="U415" s="250"/>
      <c r="V415" s="234"/>
      <c r="W415" s="250"/>
      <c r="X415" s="234"/>
      <c r="Y415" s="250"/>
      <c r="Z415" s="234"/>
      <c r="AA415" s="250"/>
      <c r="AB415" s="234"/>
      <c r="AC415" s="250"/>
      <c r="AD415" s="234"/>
      <c r="AE415" s="250"/>
      <c r="AF415" s="234"/>
      <c r="AG415" s="250"/>
      <c r="AH415" s="234"/>
      <c r="AI415" s="250"/>
      <c r="AJ415" s="234"/>
      <c r="AK415" s="250"/>
      <c r="AL415" s="234"/>
      <c r="AM415" s="250"/>
      <c r="AN415" s="234"/>
      <c r="AO415" s="250"/>
    </row>
    <row r="416" spans="1:41">
      <c r="A416" s="418" t="s">
        <v>73</v>
      </c>
      <c r="B416" s="424" t="s">
        <v>739</v>
      </c>
      <c r="C416" s="433"/>
      <c r="D416" s="434">
        <v>418339</v>
      </c>
      <c r="E416" s="422">
        <v>13</v>
      </c>
      <c r="F416" s="234">
        <v>1368</v>
      </c>
      <c r="G416" s="250">
        <v>1368</v>
      </c>
      <c r="H416" s="234">
        <v>2736</v>
      </c>
      <c r="I416" s="250">
        <v>2736</v>
      </c>
      <c r="J416" s="234"/>
      <c r="K416" s="250"/>
      <c r="L416" s="234"/>
      <c r="M416" s="250"/>
      <c r="N416" s="234"/>
      <c r="O416" s="250"/>
      <c r="P416" s="234"/>
      <c r="Q416" s="250"/>
      <c r="R416" s="234"/>
      <c r="S416" s="250"/>
      <c r="T416" s="234"/>
      <c r="U416" s="250"/>
      <c r="V416" s="234"/>
      <c r="W416" s="250"/>
      <c r="X416" s="234"/>
      <c r="Y416" s="250"/>
      <c r="Z416" s="234"/>
      <c r="AA416" s="250"/>
      <c r="AB416" s="234"/>
      <c r="AC416" s="250"/>
      <c r="AD416" s="234"/>
      <c r="AE416" s="250"/>
      <c r="AF416" s="234"/>
      <c r="AG416" s="250"/>
      <c r="AH416" s="234"/>
      <c r="AI416" s="250"/>
      <c r="AJ416" s="234"/>
      <c r="AK416" s="250"/>
      <c r="AL416" s="234"/>
      <c r="AM416" s="250"/>
      <c r="AN416" s="234"/>
      <c r="AO416" s="250"/>
    </row>
    <row r="417" spans="1:41">
      <c r="A417" s="418" t="s">
        <v>73</v>
      </c>
      <c r="B417" s="424" t="s">
        <v>740</v>
      </c>
      <c r="C417" s="433"/>
      <c r="D417" s="434">
        <v>366623</v>
      </c>
      <c r="E417" s="422">
        <v>13</v>
      </c>
      <c r="F417" s="234">
        <v>1350</v>
      </c>
      <c r="G417" s="250">
        <v>1800</v>
      </c>
      <c r="H417" s="234">
        <v>2700</v>
      </c>
      <c r="I417" s="250">
        <v>3600</v>
      </c>
      <c r="J417" s="234"/>
      <c r="K417" s="250"/>
      <c r="L417" s="234"/>
      <c r="M417" s="250"/>
      <c r="N417" s="234"/>
      <c r="O417" s="250"/>
      <c r="P417" s="234"/>
      <c r="Q417" s="250"/>
      <c r="R417" s="234"/>
      <c r="S417" s="250"/>
      <c r="T417" s="234"/>
      <c r="U417" s="250"/>
      <c r="V417" s="234"/>
      <c r="W417" s="250"/>
      <c r="X417" s="234"/>
      <c r="Y417" s="250"/>
      <c r="Z417" s="234"/>
      <c r="AA417" s="250"/>
      <c r="AB417" s="234"/>
      <c r="AC417" s="250"/>
      <c r="AD417" s="234"/>
      <c r="AE417" s="250"/>
      <c r="AF417" s="234"/>
      <c r="AG417" s="250"/>
      <c r="AH417" s="234"/>
      <c r="AI417" s="250"/>
      <c r="AJ417" s="234"/>
      <c r="AK417" s="250"/>
      <c r="AL417" s="234"/>
      <c r="AM417" s="250"/>
      <c r="AN417" s="234"/>
      <c r="AO417" s="250"/>
    </row>
    <row r="418" spans="1:41">
      <c r="A418" s="418" t="s">
        <v>73</v>
      </c>
      <c r="B418" s="424" t="s">
        <v>741</v>
      </c>
      <c r="C418" s="433"/>
      <c r="D418" s="434">
        <v>407601</v>
      </c>
      <c r="E418" s="422">
        <v>13</v>
      </c>
      <c r="F418" s="234">
        <v>1350</v>
      </c>
      <c r="G418" s="250">
        <v>1800</v>
      </c>
      <c r="H418" s="234">
        <v>2700</v>
      </c>
      <c r="I418" s="250">
        <v>3600</v>
      </c>
      <c r="J418" s="234"/>
      <c r="K418" s="250"/>
      <c r="L418" s="234"/>
      <c r="M418" s="250"/>
      <c r="N418" s="234"/>
      <c r="O418" s="250"/>
      <c r="P418" s="234"/>
      <c r="Q418" s="250"/>
      <c r="R418" s="234"/>
      <c r="S418" s="250"/>
      <c r="T418" s="234"/>
      <c r="U418" s="250"/>
      <c r="V418" s="234"/>
      <c r="W418" s="250"/>
      <c r="X418" s="234"/>
      <c r="Y418" s="250"/>
      <c r="Z418" s="234"/>
      <c r="AA418" s="250"/>
      <c r="AB418" s="234"/>
      <c r="AC418" s="250"/>
      <c r="AD418" s="234"/>
      <c r="AE418" s="250"/>
      <c r="AF418" s="234"/>
      <c r="AG418" s="250"/>
      <c r="AH418" s="234"/>
      <c r="AI418" s="250"/>
      <c r="AJ418" s="234"/>
      <c r="AK418" s="250"/>
      <c r="AL418" s="234"/>
      <c r="AM418" s="250"/>
      <c r="AN418" s="234"/>
      <c r="AO418" s="250"/>
    </row>
    <row r="419" spans="1:41">
      <c r="A419" s="418" t="s">
        <v>73</v>
      </c>
      <c r="B419" s="424" t="s">
        <v>742</v>
      </c>
      <c r="C419" s="433"/>
      <c r="D419" s="434">
        <v>364627</v>
      </c>
      <c r="E419" s="422">
        <v>13</v>
      </c>
      <c r="F419" s="234">
        <v>1600</v>
      </c>
      <c r="G419" s="250">
        <v>1600</v>
      </c>
      <c r="H419" s="234">
        <v>3175</v>
      </c>
      <c r="I419" s="250">
        <v>3175</v>
      </c>
      <c r="J419" s="234"/>
      <c r="K419" s="250"/>
      <c r="L419" s="234"/>
      <c r="M419" s="250"/>
      <c r="N419" s="234"/>
      <c r="O419" s="250"/>
      <c r="P419" s="234"/>
      <c r="Q419" s="250"/>
      <c r="R419" s="234"/>
      <c r="S419" s="250"/>
      <c r="T419" s="234"/>
      <c r="U419" s="250"/>
      <c r="V419" s="234"/>
      <c r="W419" s="250"/>
      <c r="X419" s="234"/>
      <c r="Y419" s="250"/>
      <c r="Z419" s="234"/>
      <c r="AA419" s="250"/>
      <c r="AB419" s="234"/>
      <c r="AC419" s="250"/>
      <c r="AD419" s="234"/>
      <c r="AE419" s="250"/>
      <c r="AF419" s="234"/>
      <c r="AG419" s="250"/>
      <c r="AH419" s="234"/>
      <c r="AI419" s="250"/>
      <c r="AJ419" s="234"/>
      <c r="AK419" s="250"/>
      <c r="AL419" s="234"/>
      <c r="AM419" s="250"/>
      <c r="AN419" s="234"/>
      <c r="AO419" s="250"/>
    </row>
    <row r="420" spans="1:41">
      <c r="A420" s="418" t="s">
        <v>73</v>
      </c>
      <c r="B420" s="424" t="s">
        <v>743</v>
      </c>
      <c r="C420" s="433"/>
      <c r="D420" s="434">
        <v>206905</v>
      </c>
      <c r="E420" s="422">
        <v>13</v>
      </c>
      <c r="F420" s="234">
        <v>2270</v>
      </c>
      <c r="G420" s="250">
        <v>2270</v>
      </c>
      <c r="H420" s="234">
        <v>4520</v>
      </c>
      <c r="I420" s="250">
        <v>4520</v>
      </c>
      <c r="J420" s="234"/>
      <c r="K420" s="250"/>
      <c r="L420" s="234"/>
      <c r="M420" s="250"/>
      <c r="N420" s="234"/>
      <c r="O420" s="250"/>
      <c r="P420" s="234"/>
      <c r="Q420" s="250"/>
      <c r="R420" s="234"/>
      <c r="S420" s="250"/>
      <c r="T420" s="234"/>
      <c r="U420" s="250"/>
      <c r="V420" s="234"/>
      <c r="W420" s="250"/>
      <c r="X420" s="234"/>
      <c r="Y420" s="250"/>
      <c r="Z420" s="234"/>
      <c r="AA420" s="250"/>
      <c r="AB420" s="234"/>
      <c r="AC420" s="250"/>
      <c r="AD420" s="234"/>
      <c r="AE420" s="250"/>
      <c r="AF420" s="234"/>
      <c r="AG420" s="250"/>
      <c r="AH420" s="234"/>
      <c r="AI420" s="250"/>
      <c r="AJ420" s="234"/>
      <c r="AK420" s="250"/>
      <c r="AL420" s="234"/>
      <c r="AM420" s="250"/>
      <c r="AN420" s="234"/>
      <c r="AO420" s="250"/>
    </row>
    <row r="421" spans="1:41">
      <c r="A421" s="418" t="s">
        <v>73</v>
      </c>
      <c r="B421" s="424" t="s">
        <v>744</v>
      </c>
      <c r="C421" s="433"/>
      <c r="D421" s="434">
        <v>250993</v>
      </c>
      <c r="E421" s="422">
        <v>13</v>
      </c>
      <c r="F421" s="234">
        <v>1800</v>
      </c>
      <c r="G421" s="250">
        <v>1980</v>
      </c>
      <c r="H421" s="234">
        <v>3600</v>
      </c>
      <c r="I421" s="250">
        <v>3960</v>
      </c>
      <c r="J421" s="234"/>
      <c r="K421" s="250"/>
      <c r="L421" s="234"/>
      <c r="M421" s="250"/>
      <c r="N421" s="234"/>
      <c r="O421" s="250"/>
      <c r="P421" s="234"/>
      <c r="Q421" s="250"/>
      <c r="R421" s="234"/>
      <c r="S421" s="250"/>
      <c r="T421" s="234"/>
      <c r="U421" s="250"/>
      <c r="V421" s="234"/>
      <c r="W421" s="250"/>
      <c r="X421" s="234"/>
      <c r="Y421" s="250"/>
      <c r="Z421" s="234"/>
      <c r="AA421" s="250"/>
      <c r="AB421" s="234"/>
      <c r="AC421" s="250"/>
      <c r="AD421" s="234"/>
      <c r="AE421" s="250"/>
      <c r="AF421" s="234"/>
      <c r="AG421" s="250"/>
      <c r="AH421" s="234"/>
      <c r="AI421" s="250"/>
      <c r="AJ421" s="234"/>
      <c r="AK421" s="250"/>
      <c r="AL421" s="234"/>
      <c r="AM421" s="250"/>
      <c r="AN421" s="234"/>
      <c r="AO421" s="250"/>
    </row>
    <row r="422" spans="1:41">
      <c r="A422" s="418" t="s">
        <v>73</v>
      </c>
      <c r="B422" s="424" t="s">
        <v>745</v>
      </c>
      <c r="C422" s="433"/>
      <c r="D422" s="434">
        <v>365198</v>
      </c>
      <c r="E422" s="422">
        <v>13</v>
      </c>
      <c r="F422" s="234">
        <v>1825</v>
      </c>
      <c r="G422" s="250">
        <v>2725</v>
      </c>
      <c r="H422" s="234">
        <v>3625</v>
      </c>
      <c r="I422" s="250">
        <v>5425</v>
      </c>
      <c r="J422" s="234"/>
      <c r="K422" s="250"/>
      <c r="L422" s="234"/>
      <c r="M422" s="250"/>
      <c r="N422" s="234"/>
      <c r="O422" s="250"/>
      <c r="P422" s="234"/>
      <c r="Q422" s="250"/>
      <c r="R422" s="234"/>
      <c r="S422" s="250"/>
      <c r="T422" s="234"/>
      <c r="U422" s="250"/>
      <c r="V422" s="234"/>
      <c r="W422" s="250"/>
      <c r="X422" s="234"/>
      <c r="Y422" s="250"/>
      <c r="Z422" s="234"/>
      <c r="AA422" s="250"/>
      <c r="AB422" s="234"/>
      <c r="AC422" s="250"/>
      <c r="AD422" s="234"/>
      <c r="AE422" s="250"/>
      <c r="AF422" s="234"/>
      <c r="AG422" s="250"/>
      <c r="AH422" s="234"/>
      <c r="AI422" s="250"/>
      <c r="AJ422" s="234"/>
      <c r="AK422" s="250"/>
      <c r="AL422" s="234"/>
      <c r="AM422" s="250"/>
      <c r="AN422" s="234"/>
      <c r="AO422" s="250"/>
    </row>
    <row r="423" spans="1:41">
      <c r="A423" s="418" t="s">
        <v>73</v>
      </c>
      <c r="B423" s="424" t="s">
        <v>746</v>
      </c>
      <c r="C423" s="433"/>
      <c r="D423" s="434">
        <v>368364</v>
      </c>
      <c r="E423" s="422">
        <v>13</v>
      </c>
      <c r="F423" s="234">
        <v>1920</v>
      </c>
      <c r="G423" s="250">
        <v>2730</v>
      </c>
      <c r="H423" s="234">
        <v>3810</v>
      </c>
      <c r="I423" s="250">
        <v>5430</v>
      </c>
      <c r="J423" s="234"/>
      <c r="K423" s="250"/>
      <c r="L423" s="234"/>
      <c r="M423" s="250"/>
      <c r="N423" s="234"/>
      <c r="O423" s="250"/>
      <c r="P423" s="234"/>
      <c r="Q423" s="250"/>
      <c r="R423" s="234"/>
      <c r="S423" s="250"/>
      <c r="T423" s="234"/>
      <c r="U423" s="250"/>
      <c r="V423" s="234"/>
      <c r="W423" s="250"/>
      <c r="X423" s="234"/>
      <c r="Y423" s="250"/>
      <c r="Z423" s="234"/>
      <c r="AA423" s="250"/>
      <c r="AB423" s="234"/>
      <c r="AC423" s="250"/>
      <c r="AD423" s="234"/>
      <c r="AE423" s="250"/>
      <c r="AF423" s="234"/>
      <c r="AG423" s="250"/>
      <c r="AH423" s="234"/>
      <c r="AI423" s="250"/>
      <c r="AJ423" s="234"/>
      <c r="AK423" s="250"/>
      <c r="AL423" s="234"/>
      <c r="AM423" s="250"/>
      <c r="AN423" s="234"/>
      <c r="AO423" s="250"/>
    </row>
    <row r="424" spans="1:41">
      <c r="A424" s="418" t="s">
        <v>73</v>
      </c>
      <c r="B424" s="424" t="s">
        <v>747</v>
      </c>
      <c r="C424" s="433"/>
      <c r="D424" s="434">
        <v>418287</v>
      </c>
      <c r="E424" s="422">
        <v>13</v>
      </c>
      <c r="F424" s="234">
        <v>1675</v>
      </c>
      <c r="G424" s="250">
        <v>1675</v>
      </c>
      <c r="H424" s="234">
        <v>3250</v>
      </c>
      <c r="I424" s="250">
        <v>3250</v>
      </c>
      <c r="J424" s="234"/>
      <c r="K424" s="250"/>
      <c r="L424" s="234"/>
      <c r="M424" s="250"/>
      <c r="N424" s="234"/>
      <c r="O424" s="250"/>
      <c r="P424" s="234"/>
      <c r="Q424" s="250"/>
      <c r="R424" s="234"/>
      <c r="S424" s="250"/>
      <c r="T424" s="234"/>
      <c r="U424" s="250"/>
      <c r="V424" s="234"/>
      <c r="W424" s="250"/>
      <c r="X424" s="234"/>
      <c r="Y424" s="250"/>
      <c r="Z424" s="234"/>
      <c r="AA424" s="250"/>
      <c r="AB424" s="234"/>
      <c r="AC424" s="250"/>
      <c r="AD424" s="234"/>
      <c r="AE424" s="250"/>
      <c r="AF424" s="234"/>
      <c r="AG424" s="250"/>
      <c r="AH424" s="234"/>
      <c r="AI424" s="250"/>
      <c r="AJ424" s="234"/>
      <c r="AK424" s="250"/>
      <c r="AL424" s="234"/>
      <c r="AM424" s="250"/>
      <c r="AN424" s="234"/>
      <c r="AO424" s="250"/>
    </row>
    <row r="425" spans="1:41">
      <c r="A425" s="418" t="s">
        <v>73</v>
      </c>
      <c r="B425" s="435" t="s">
        <v>748</v>
      </c>
      <c r="C425" s="433"/>
      <c r="D425" s="434">
        <v>207607</v>
      </c>
      <c r="E425" s="422">
        <v>13</v>
      </c>
      <c r="F425" s="234">
        <v>3150</v>
      </c>
      <c r="G425" s="250">
        <v>3600</v>
      </c>
      <c r="H425" s="234">
        <v>6300</v>
      </c>
      <c r="I425" s="250">
        <v>7200</v>
      </c>
      <c r="J425" s="234"/>
      <c r="K425" s="250"/>
      <c r="L425" s="234"/>
      <c r="M425" s="250"/>
      <c r="N425" s="234"/>
      <c r="O425" s="250"/>
      <c r="P425" s="234"/>
      <c r="Q425" s="250"/>
      <c r="R425" s="234"/>
      <c r="S425" s="250"/>
      <c r="T425" s="234"/>
      <c r="U425" s="250"/>
      <c r="V425" s="234"/>
      <c r="W425" s="250"/>
      <c r="X425" s="234"/>
      <c r="Y425" s="250"/>
      <c r="Z425" s="234"/>
      <c r="AA425" s="250"/>
      <c r="AB425" s="234"/>
      <c r="AC425" s="250"/>
      <c r="AD425" s="234"/>
      <c r="AE425" s="250"/>
      <c r="AF425" s="234"/>
      <c r="AG425" s="250"/>
      <c r="AH425" s="234"/>
      <c r="AI425" s="250"/>
      <c r="AJ425" s="234"/>
      <c r="AK425" s="250"/>
      <c r="AL425" s="234"/>
      <c r="AM425" s="250"/>
      <c r="AN425" s="234"/>
      <c r="AO425" s="250"/>
    </row>
    <row r="426" spans="1:41">
      <c r="A426" s="418" t="s">
        <v>73</v>
      </c>
      <c r="B426" s="424" t="s">
        <v>749</v>
      </c>
      <c r="C426" s="420"/>
      <c r="D426" s="434">
        <v>261393</v>
      </c>
      <c r="E426" s="427">
        <v>13</v>
      </c>
      <c r="F426" s="234">
        <v>3150</v>
      </c>
      <c r="G426" s="250">
        <v>3600</v>
      </c>
      <c r="H426" s="234">
        <v>6300</v>
      </c>
      <c r="I426" s="250">
        <v>7200</v>
      </c>
      <c r="J426" s="234"/>
      <c r="K426" s="250"/>
      <c r="L426" s="234"/>
      <c r="M426" s="250"/>
      <c r="N426" s="234"/>
      <c r="O426" s="250"/>
      <c r="P426" s="234"/>
      <c r="Q426" s="250"/>
      <c r="R426" s="234"/>
      <c r="S426" s="250"/>
      <c r="T426" s="234"/>
      <c r="U426" s="250"/>
      <c r="V426" s="234"/>
      <c r="W426" s="250"/>
      <c r="X426" s="234"/>
      <c r="Y426" s="250"/>
      <c r="Z426" s="234"/>
      <c r="AA426" s="250"/>
      <c r="AB426" s="234"/>
      <c r="AC426" s="250"/>
      <c r="AD426" s="234"/>
      <c r="AE426" s="250"/>
      <c r="AF426" s="234"/>
      <c r="AG426" s="250"/>
      <c r="AH426" s="234"/>
      <c r="AI426" s="250"/>
      <c r="AJ426" s="234"/>
      <c r="AK426" s="250"/>
      <c r="AL426" s="234"/>
      <c r="AM426" s="250"/>
      <c r="AN426" s="234"/>
      <c r="AO426" s="250"/>
    </row>
    <row r="427" spans="1:41">
      <c r="A427" s="418" t="s">
        <v>73</v>
      </c>
      <c r="B427" s="435" t="s">
        <v>750</v>
      </c>
      <c r="C427" s="426" t="s">
        <v>877</v>
      </c>
      <c r="D427" s="434">
        <v>261375</v>
      </c>
      <c r="E427" s="481">
        <v>12</v>
      </c>
      <c r="F427" s="234">
        <v>3150</v>
      </c>
      <c r="G427" s="250">
        <v>3600</v>
      </c>
      <c r="H427" s="234">
        <v>6300</v>
      </c>
      <c r="I427" s="250">
        <v>7200</v>
      </c>
      <c r="J427" s="234"/>
      <c r="K427" s="250"/>
      <c r="L427" s="234"/>
      <c r="M427" s="250"/>
      <c r="N427" s="234"/>
      <c r="O427" s="250"/>
      <c r="P427" s="234"/>
      <c r="Q427" s="250"/>
      <c r="R427" s="234"/>
      <c r="S427" s="250"/>
      <c r="T427" s="234"/>
      <c r="U427" s="250"/>
      <c r="V427" s="234"/>
      <c r="W427" s="250"/>
      <c r="X427" s="234"/>
      <c r="Y427" s="250"/>
      <c r="Z427" s="234"/>
      <c r="AA427" s="250"/>
      <c r="AB427" s="234"/>
      <c r="AC427" s="250"/>
      <c r="AD427" s="234"/>
      <c r="AE427" s="250"/>
      <c r="AF427" s="234"/>
      <c r="AG427" s="250"/>
      <c r="AH427" s="234"/>
      <c r="AI427" s="250"/>
      <c r="AJ427" s="234"/>
      <c r="AK427" s="250"/>
      <c r="AL427" s="234"/>
      <c r="AM427" s="250"/>
      <c r="AN427" s="234"/>
      <c r="AO427" s="250"/>
    </row>
    <row r="428" spans="1:41">
      <c r="A428" s="436" t="s">
        <v>73</v>
      </c>
      <c r="B428" s="435" t="s">
        <v>751</v>
      </c>
      <c r="C428" s="420"/>
      <c r="D428" s="434">
        <v>482264</v>
      </c>
      <c r="E428" s="422">
        <v>13</v>
      </c>
      <c r="F428" s="234">
        <v>3150</v>
      </c>
      <c r="G428" s="250">
        <v>3600</v>
      </c>
      <c r="H428" s="234">
        <v>6300</v>
      </c>
      <c r="I428" s="250">
        <v>7200</v>
      </c>
      <c r="J428" s="234"/>
      <c r="K428" s="250"/>
      <c r="L428" s="234"/>
      <c r="M428" s="250"/>
      <c r="N428" s="234"/>
      <c r="O428" s="250"/>
      <c r="P428" s="234"/>
      <c r="Q428" s="250"/>
      <c r="R428" s="234"/>
      <c r="S428" s="250"/>
      <c r="T428" s="234"/>
      <c r="U428" s="250"/>
      <c r="V428" s="234"/>
      <c r="W428" s="250"/>
      <c r="X428" s="234"/>
      <c r="Y428" s="250"/>
      <c r="Z428" s="234"/>
      <c r="AA428" s="250"/>
      <c r="AB428" s="234"/>
      <c r="AC428" s="250"/>
      <c r="AD428" s="234"/>
      <c r="AE428" s="250"/>
      <c r="AF428" s="234"/>
      <c r="AG428" s="250"/>
      <c r="AH428" s="234"/>
      <c r="AI428" s="250"/>
      <c r="AJ428" s="234"/>
      <c r="AK428" s="250"/>
      <c r="AL428" s="234"/>
      <c r="AM428" s="250"/>
      <c r="AN428" s="234"/>
      <c r="AO428" s="250"/>
    </row>
    <row r="429" spans="1:41">
      <c r="A429" s="418" t="s">
        <v>73</v>
      </c>
      <c r="B429" s="424" t="s">
        <v>752</v>
      </c>
      <c r="C429" s="433"/>
      <c r="D429" s="434">
        <v>261384</v>
      </c>
      <c r="E429" s="422">
        <v>13</v>
      </c>
      <c r="F429" s="234">
        <v>3150</v>
      </c>
      <c r="G429" s="250">
        <v>3600</v>
      </c>
      <c r="H429" s="234">
        <v>6300</v>
      </c>
      <c r="I429" s="250">
        <v>7200</v>
      </c>
      <c r="J429" s="234"/>
      <c r="K429" s="250"/>
      <c r="L429" s="234"/>
      <c r="M429" s="250"/>
      <c r="N429" s="234"/>
      <c r="O429" s="250"/>
      <c r="P429" s="234"/>
      <c r="Q429" s="250"/>
      <c r="R429" s="234"/>
      <c r="S429" s="250"/>
      <c r="T429" s="234"/>
      <c r="U429" s="250"/>
      <c r="V429" s="234"/>
      <c r="W429" s="250"/>
      <c r="X429" s="234"/>
      <c r="Y429" s="250"/>
      <c r="Z429" s="234"/>
      <c r="AA429" s="250"/>
      <c r="AB429" s="234"/>
      <c r="AC429" s="250"/>
      <c r="AD429" s="234"/>
      <c r="AE429" s="250"/>
      <c r="AF429" s="234"/>
      <c r="AG429" s="250"/>
      <c r="AH429" s="234"/>
      <c r="AI429" s="250"/>
      <c r="AJ429" s="234"/>
      <c r="AK429" s="250"/>
      <c r="AL429" s="234"/>
      <c r="AM429" s="250"/>
      <c r="AN429" s="234"/>
      <c r="AO429" s="250"/>
    </row>
    <row r="430" spans="1:41">
      <c r="A430" s="436" t="s">
        <v>73</v>
      </c>
      <c r="B430" s="435" t="s">
        <v>753</v>
      </c>
      <c r="C430" s="433"/>
      <c r="D430" s="434">
        <v>482273</v>
      </c>
      <c r="E430" s="422">
        <v>13</v>
      </c>
      <c r="F430" s="234">
        <v>3150</v>
      </c>
      <c r="G430" s="250">
        <v>3600</v>
      </c>
      <c r="H430" s="234">
        <v>6300</v>
      </c>
      <c r="I430" s="250">
        <v>7200</v>
      </c>
      <c r="J430" s="234"/>
      <c r="K430" s="250"/>
      <c r="L430" s="234"/>
      <c r="M430" s="250"/>
      <c r="N430" s="234"/>
      <c r="O430" s="250"/>
      <c r="P430" s="234"/>
      <c r="Q430" s="250"/>
      <c r="R430" s="234"/>
      <c r="S430" s="250"/>
      <c r="T430" s="234"/>
      <c r="U430" s="250"/>
      <c r="V430" s="234"/>
      <c r="W430" s="250"/>
      <c r="X430" s="234"/>
      <c r="Y430" s="250"/>
      <c r="Z430" s="234"/>
      <c r="AA430" s="250"/>
      <c r="AB430" s="234"/>
      <c r="AC430" s="250"/>
      <c r="AD430" s="234"/>
      <c r="AE430" s="250"/>
      <c r="AF430" s="234"/>
      <c r="AG430" s="250"/>
      <c r="AH430" s="234"/>
      <c r="AI430" s="250"/>
      <c r="AJ430" s="234"/>
      <c r="AK430" s="250"/>
      <c r="AL430" s="234"/>
      <c r="AM430" s="250"/>
      <c r="AN430" s="234"/>
      <c r="AO430" s="250"/>
    </row>
    <row r="431" spans="1:41">
      <c r="A431" s="437" t="s">
        <v>73</v>
      </c>
      <c r="B431" s="424" t="s">
        <v>754</v>
      </c>
      <c r="C431" s="433"/>
      <c r="D431" s="434">
        <v>418357</v>
      </c>
      <c r="E431" s="422">
        <v>13</v>
      </c>
      <c r="F431" s="234">
        <v>2430</v>
      </c>
      <c r="G431" s="250">
        <v>2430</v>
      </c>
      <c r="H431" s="234">
        <v>4860</v>
      </c>
      <c r="I431" s="250">
        <v>4860</v>
      </c>
      <c r="J431" s="234"/>
      <c r="K431" s="250"/>
      <c r="L431" s="234"/>
      <c r="M431" s="250"/>
      <c r="N431" s="234"/>
      <c r="O431" s="250"/>
      <c r="P431" s="234"/>
      <c r="Q431" s="250"/>
      <c r="R431" s="234"/>
      <c r="S431" s="250"/>
      <c r="T431" s="234"/>
      <c r="U431" s="250"/>
      <c r="V431" s="234"/>
      <c r="W431" s="250"/>
      <c r="X431" s="234"/>
      <c r="Y431" s="250"/>
      <c r="Z431" s="234"/>
      <c r="AA431" s="250"/>
      <c r="AB431" s="234"/>
      <c r="AC431" s="250"/>
      <c r="AD431" s="234"/>
      <c r="AE431" s="250"/>
      <c r="AF431" s="234"/>
      <c r="AG431" s="250"/>
      <c r="AH431" s="234"/>
      <c r="AI431" s="250"/>
      <c r="AJ431" s="234"/>
      <c r="AK431" s="250"/>
      <c r="AL431" s="234"/>
      <c r="AM431" s="250"/>
      <c r="AN431" s="234"/>
      <c r="AO431" s="250"/>
    </row>
    <row r="432" spans="1:41">
      <c r="A432" s="418" t="s">
        <v>73</v>
      </c>
      <c r="B432" s="424" t="s">
        <v>755</v>
      </c>
      <c r="C432" s="433"/>
      <c r="D432" s="434">
        <v>418302</v>
      </c>
      <c r="E432" s="422">
        <v>13</v>
      </c>
      <c r="F432" s="234">
        <v>1810</v>
      </c>
      <c r="G432" s="250">
        <v>1810</v>
      </c>
      <c r="H432" s="234">
        <v>3610</v>
      </c>
      <c r="I432" s="250">
        <v>3610</v>
      </c>
      <c r="J432" s="234"/>
      <c r="K432" s="250"/>
      <c r="L432" s="234"/>
      <c r="M432" s="250"/>
      <c r="N432" s="234"/>
      <c r="O432" s="250"/>
      <c r="P432" s="234"/>
      <c r="Q432" s="250"/>
      <c r="R432" s="234"/>
      <c r="S432" s="250"/>
      <c r="T432" s="234"/>
      <c r="U432" s="250"/>
      <c r="V432" s="234"/>
      <c r="W432" s="250"/>
      <c r="X432" s="234"/>
      <c r="Y432" s="250"/>
      <c r="Z432" s="234"/>
      <c r="AA432" s="250"/>
      <c r="AB432" s="234"/>
      <c r="AC432" s="250"/>
      <c r="AD432" s="234"/>
      <c r="AE432" s="250"/>
      <c r="AF432" s="234"/>
      <c r="AG432" s="250"/>
      <c r="AH432" s="234"/>
      <c r="AI432" s="250"/>
      <c r="AJ432" s="234"/>
      <c r="AK432" s="250"/>
      <c r="AL432" s="234"/>
      <c r="AM432" s="250"/>
      <c r="AN432" s="234"/>
      <c r="AO432" s="250"/>
    </row>
    <row r="433" spans="1:41">
      <c r="A433" s="438" t="s">
        <v>142</v>
      </c>
      <c r="B433" s="365" t="s">
        <v>756</v>
      </c>
      <c r="C433" s="361"/>
      <c r="D433" s="439">
        <v>217882</v>
      </c>
      <c r="E433" s="440">
        <v>1</v>
      </c>
      <c r="F433" s="234">
        <v>13446</v>
      </c>
      <c r="G433" s="250">
        <v>13882</v>
      </c>
      <c r="H433" s="234">
        <v>31462</v>
      </c>
      <c r="I433" s="250">
        <v>32800</v>
      </c>
      <c r="J433" s="234">
        <v>8036</v>
      </c>
      <c r="K433" s="250">
        <v>8363</v>
      </c>
      <c r="L433" s="234">
        <v>16016</v>
      </c>
      <c r="M433" s="250">
        <v>16711</v>
      </c>
      <c r="N433" s="234"/>
      <c r="O433" s="250"/>
      <c r="P433" s="234"/>
      <c r="Q433" s="250"/>
      <c r="R433" s="234"/>
      <c r="S433" s="250"/>
      <c r="T433" s="234"/>
      <c r="U433" s="250"/>
      <c r="V433" s="234"/>
      <c r="W433" s="250"/>
      <c r="X433" s="234"/>
      <c r="Y433" s="250"/>
      <c r="Z433" s="234"/>
      <c r="AA433" s="250"/>
      <c r="AB433" s="234"/>
      <c r="AC433" s="250"/>
      <c r="AD433" s="234"/>
      <c r="AE433" s="250"/>
      <c r="AF433" s="234"/>
      <c r="AG433" s="250"/>
      <c r="AH433" s="234"/>
      <c r="AI433" s="250"/>
      <c r="AJ433" s="234"/>
      <c r="AK433" s="250"/>
      <c r="AL433" s="234"/>
      <c r="AM433" s="250"/>
      <c r="AN433" s="234"/>
      <c r="AO433" s="250"/>
    </row>
    <row r="434" spans="1:41">
      <c r="A434" s="438" t="s">
        <v>142</v>
      </c>
      <c r="B434" s="365" t="s">
        <v>757</v>
      </c>
      <c r="C434" s="361"/>
      <c r="D434" s="439">
        <v>218663</v>
      </c>
      <c r="E434" s="440">
        <v>1</v>
      </c>
      <c r="F434" s="234">
        <v>11158</v>
      </c>
      <c r="G434" s="250">
        <v>11482</v>
      </c>
      <c r="H434" s="234">
        <v>29440</v>
      </c>
      <c r="I434" s="250">
        <v>30298</v>
      </c>
      <c r="J434" s="234">
        <v>12424</v>
      </c>
      <c r="K434" s="250">
        <v>12784</v>
      </c>
      <c r="L434" s="234">
        <v>26170</v>
      </c>
      <c r="M434" s="250">
        <v>26932</v>
      </c>
      <c r="N434" s="234">
        <v>23074</v>
      </c>
      <c r="O434" s="250">
        <v>24208</v>
      </c>
      <c r="P434" s="234">
        <v>46180</v>
      </c>
      <c r="Q434" s="250">
        <v>48472</v>
      </c>
      <c r="R434" s="234">
        <v>37280</v>
      </c>
      <c r="S434" s="250">
        <v>39114</v>
      </c>
      <c r="T434" s="234">
        <v>83600</v>
      </c>
      <c r="U434" s="250">
        <v>87750</v>
      </c>
      <c r="V434" s="234"/>
      <c r="W434" s="250"/>
      <c r="X434" s="234"/>
      <c r="Y434" s="250"/>
      <c r="Z434" s="234">
        <v>20776</v>
      </c>
      <c r="AA434" s="250">
        <v>21376</v>
      </c>
      <c r="AB434" s="234">
        <v>30966</v>
      </c>
      <c r="AC434" s="250">
        <v>31864</v>
      </c>
      <c r="AD434" s="234"/>
      <c r="AE434" s="250"/>
      <c r="AF434" s="234"/>
      <c r="AG434" s="250"/>
      <c r="AH434" s="234"/>
      <c r="AI434" s="250"/>
      <c r="AJ434" s="234"/>
      <c r="AK434" s="250"/>
      <c r="AL434" s="234"/>
      <c r="AM434" s="250"/>
      <c r="AN434" s="234"/>
      <c r="AO434" s="250"/>
    </row>
    <row r="435" spans="1:41">
      <c r="A435" s="438" t="s">
        <v>142</v>
      </c>
      <c r="B435" s="365" t="s">
        <v>758</v>
      </c>
      <c r="C435" s="361"/>
      <c r="D435" s="439">
        <v>217819</v>
      </c>
      <c r="E435" s="440">
        <v>3</v>
      </c>
      <c r="F435" s="234">
        <v>10558</v>
      </c>
      <c r="G435" s="250">
        <v>10900</v>
      </c>
      <c r="H435" s="234">
        <v>27548</v>
      </c>
      <c r="I435" s="250">
        <v>28444</v>
      </c>
      <c r="J435" s="234">
        <v>11614</v>
      </c>
      <c r="K435" s="250">
        <v>11990</v>
      </c>
      <c r="L435" s="234">
        <v>30304</v>
      </c>
      <c r="M435" s="250">
        <v>31288</v>
      </c>
      <c r="N435" s="234"/>
      <c r="O435" s="250"/>
      <c r="P435" s="234"/>
      <c r="Q435" s="250"/>
      <c r="R435" s="234"/>
      <c r="S435" s="250"/>
      <c r="T435" s="234"/>
      <c r="U435" s="250"/>
      <c r="V435" s="234"/>
      <c r="W435" s="250"/>
      <c r="X435" s="234"/>
      <c r="Y435" s="250"/>
      <c r="Z435" s="234"/>
      <c r="AA435" s="250"/>
      <c r="AB435" s="234"/>
      <c r="AC435" s="250"/>
      <c r="AD435" s="234"/>
      <c r="AE435" s="250"/>
      <c r="AF435" s="234"/>
      <c r="AG435" s="250"/>
      <c r="AH435" s="234"/>
      <c r="AI435" s="250"/>
      <c r="AJ435" s="234"/>
      <c r="AK435" s="250"/>
      <c r="AL435" s="234"/>
      <c r="AM435" s="250"/>
      <c r="AN435" s="234"/>
      <c r="AO435" s="250"/>
    </row>
    <row r="436" spans="1:41">
      <c r="A436" s="438" t="s">
        <v>142</v>
      </c>
      <c r="B436" s="365" t="s">
        <v>759</v>
      </c>
      <c r="C436" s="366"/>
      <c r="D436" s="439">
        <v>217864</v>
      </c>
      <c r="E436" s="440">
        <v>3</v>
      </c>
      <c r="F436" s="234">
        <v>11098</v>
      </c>
      <c r="G436" s="250">
        <v>11364</v>
      </c>
      <c r="H436" s="234">
        <v>30706</v>
      </c>
      <c r="I436" s="250">
        <v>31780</v>
      </c>
      <c r="J436" s="234">
        <v>12972</v>
      </c>
      <c r="K436" s="250">
        <v>13284</v>
      </c>
      <c r="L436" s="234">
        <v>21564</v>
      </c>
      <c r="M436" s="250">
        <v>22308</v>
      </c>
      <c r="N436" s="234"/>
      <c r="O436" s="250"/>
      <c r="P436" s="234"/>
      <c r="Q436" s="250"/>
      <c r="R436" s="234"/>
      <c r="S436" s="250"/>
      <c r="T436" s="234"/>
      <c r="U436" s="250"/>
      <c r="V436" s="234"/>
      <c r="W436" s="250"/>
      <c r="X436" s="234"/>
      <c r="Y436" s="250"/>
      <c r="Z436" s="234"/>
      <c r="AA436" s="250"/>
      <c r="AB436" s="234"/>
      <c r="AC436" s="250"/>
      <c r="AD436" s="234"/>
      <c r="AE436" s="250"/>
      <c r="AF436" s="234"/>
      <c r="AG436" s="250"/>
      <c r="AH436" s="234"/>
      <c r="AI436" s="250"/>
      <c r="AJ436" s="234"/>
      <c r="AK436" s="250"/>
      <c r="AL436" s="234"/>
      <c r="AM436" s="250"/>
      <c r="AN436" s="234"/>
      <c r="AO436" s="250"/>
    </row>
    <row r="437" spans="1:41">
      <c r="A437" s="438" t="s">
        <v>142</v>
      </c>
      <c r="B437" s="365" t="s">
        <v>760</v>
      </c>
      <c r="C437" s="361"/>
      <c r="D437" s="439">
        <v>218964</v>
      </c>
      <c r="E437" s="440">
        <v>3</v>
      </c>
      <c r="F437" s="234">
        <v>13812</v>
      </c>
      <c r="G437" s="250">
        <v>14156</v>
      </c>
      <c r="H437" s="234">
        <v>26738</v>
      </c>
      <c r="I437" s="250">
        <v>27404</v>
      </c>
      <c r="J437" s="234">
        <v>13296</v>
      </c>
      <c r="K437" s="250">
        <v>13828</v>
      </c>
      <c r="L437" s="234">
        <v>25614</v>
      </c>
      <c r="M437" s="250">
        <v>26638</v>
      </c>
      <c r="N437" s="234"/>
      <c r="O437" s="250"/>
      <c r="P437" s="234"/>
      <c r="Q437" s="250"/>
      <c r="R437" s="234"/>
      <c r="S437" s="250"/>
      <c r="T437" s="234"/>
      <c r="U437" s="250"/>
      <c r="V437" s="234"/>
      <c r="W437" s="250"/>
      <c r="X437" s="234"/>
      <c r="Y437" s="250"/>
      <c r="Z437" s="234"/>
      <c r="AA437" s="250"/>
      <c r="AB437" s="234"/>
      <c r="AC437" s="250"/>
      <c r="AD437" s="234"/>
      <c r="AE437" s="250"/>
      <c r="AF437" s="234"/>
      <c r="AG437" s="250"/>
      <c r="AH437" s="234"/>
      <c r="AI437" s="250"/>
      <c r="AJ437" s="234"/>
      <c r="AK437" s="250"/>
      <c r="AL437" s="234"/>
      <c r="AM437" s="250"/>
      <c r="AN437" s="234"/>
      <c r="AO437" s="250"/>
    </row>
    <row r="438" spans="1:41">
      <c r="A438" s="438" t="s">
        <v>142</v>
      </c>
      <c r="B438" s="365" t="s">
        <v>761</v>
      </c>
      <c r="C438" s="361"/>
      <c r="D438" s="439">
        <v>218724</v>
      </c>
      <c r="E438" s="440">
        <v>5</v>
      </c>
      <c r="F438" s="234">
        <v>10220</v>
      </c>
      <c r="G438" s="250">
        <v>10530</v>
      </c>
      <c r="H438" s="234">
        <v>23560</v>
      </c>
      <c r="I438" s="250">
        <v>24320</v>
      </c>
      <c r="J438" s="234">
        <v>9450</v>
      </c>
      <c r="K438" s="250">
        <v>9756</v>
      </c>
      <c r="L438" s="234">
        <v>17082</v>
      </c>
      <c r="M438" s="250">
        <v>17622</v>
      </c>
      <c r="N438" s="234"/>
      <c r="O438" s="250"/>
      <c r="P438" s="234"/>
      <c r="Q438" s="250"/>
      <c r="R438" s="234"/>
      <c r="S438" s="250"/>
      <c r="T438" s="234"/>
      <c r="U438" s="250"/>
      <c r="V438" s="234"/>
      <c r="W438" s="250"/>
      <c r="X438" s="234"/>
      <c r="Y438" s="250"/>
      <c r="Z438" s="234"/>
      <c r="AA438" s="250"/>
      <c r="AB438" s="234"/>
      <c r="AC438" s="250"/>
      <c r="AD438" s="234"/>
      <c r="AE438" s="250"/>
      <c r="AF438" s="234"/>
      <c r="AG438" s="250"/>
      <c r="AH438" s="234"/>
      <c r="AI438" s="250"/>
      <c r="AJ438" s="234"/>
      <c r="AK438" s="250"/>
      <c r="AL438" s="234"/>
      <c r="AM438" s="250"/>
      <c r="AN438" s="234"/>
      <c r="AO438" s="250"/>
    </row>
    <row r="439" spans="1:41">
      <c r="A439" s="438" t="s">
        <v>142</v>
      </c>
      <c r="B439" s="365" t="s">
        <v>762</v>
      </c>
      <c r="C439" s="361"/>
      <c r="D439" s="439">
        <v>218061</v>
      </c>
      <c r="E439" s="440">
        <v>5</v>
      </c>
      <c r="F439" s="234">
        <v>9782</v>
      </c>
      <c r="G439" s="250">
        <v>10100</v>
      </c>
      <c r="H439" s="234">
        <v>19048</v>
      </c>
      <c r="I439" s="250">
        <v>19668</v>
      </c>
      <c r="J439" s="234">
        <v>9988</v>
      </c>
      <c r="K439" s="250">
        <v>10312</v>
      </c>
      <c r="L439" s="234">
        <v>19460</v>
      </c>
      <c r="M439" s="250">
        <v>20092</v>
      </c>
      <c r="N439" s="234"/>
      <c r="O439" s="250"/>
      <c r="P439" s="234"/>
      <c r="Q439" s="250"/>
      <c r="R439" s="234"/>
      <c r="S439" s="250"/>
      <c r="T439" s="234"/>
      <c r="U439" s="250"/>
      <c r="V439" s="234"/>
      <c r="W439" s="250"/>
      <c r="X439" s="234"/>
      <c r="Y439" s="250"/>
      <c r="Z439" s="234"/>
      <c r="AA439" s="250"/>
      <c r="AB439" s="234"/>
      <c r="AC439" s="250"/>
      <c r="AD439" s="234"/>
      <c r="AE439" s="250"/>
      <c r="AF439" s="234"/>
      <c r="AG439" s="250"/>
      <c r="AH439" s="234"/>
      <c r="AI439" s="250"/>
      <c r="AJ439" s="234"/>
      <c r="AK439" s="250"/>
      <c r="AL439" s="234"/>
      <c r="AM439" s="250"/>
      <c r="AN439" s="234"/>
      <c r="AO439" s="250"/>
    </row>
    <row r="440" spans="1:41">
      <c r="A440" s="438" t="s">
        <v>142</v>
      </c>
      <c r="B440" s="365" t="s">
        <v>763</v>
      </c>
      <c r="C440" s="361"/>
      <c r="D440" s="439">
        <v>218733</v>
      </c>
      <c r="E440" s="440">
        <v>5</v>
      </c>
      <c r="F440" s="234">
        <v>10089</v>
      </c>
      <c r="G440" s="250">
        <v>10088</v>
      </c>
      <c r="H440" s="234">
        <v>19856</v>
      </c>
      <c r="I440" s="250">
        <v>19856</v>
      </c>
      <c r="J440" s="234">
        <v>10128</v>
      </c>
      <c r="K440" s="250">
        <v>10088</v>
      </c>
      <c r="L440" s="234">
        <v>19895</v>
      </c>
      <c r="M440" s="250">
        <v>19856</v>
      </c>
      <c r="N440" s="234"/>
      <c r="O440" s="250"/>
      <c r="P440" s="234"/>
      <c r="Q440" s="250"/>
      <c r="R440" s="234"/>
      <c r="S440" s="250"/>
      <c r="T440" s="234"/>
      <c r="U440" s="250"/>
      <c r="V440" s="234"/>
      <c r="W440" s="250"/>
      <c r="X440" s="234"/>
      <c r="Y440" s="250"/>
      <c r="Z440" s="234"/>
      <c r="AA440" s="250"/>
      <c r="AB440" s="234"/>
      <c r="AC440" s="250"/>
      <c r="AD440" s="234"/>
      <c r="AE440" s="250"/>
      <c r="AF440" s="234"/>
      <c r="AG440" s="250"/>
      <c r="AH440" s="234"/>
      <c r="AI440" s="250"/>
      <c r="AJ440" s="234"/>
      <c r="AK440" s="250"/>
      <c r="AL440" s="234"/>
      <c r="AM440" s="250"/>
      <c r="AN440" s="234"/>
      <c r="AO440" s="250"/>
    </row>
    <row r="441" spans="1:41">
      <c r="A441" s="438" t="s">
        <v>142</v>
      </c>
      <c r="B441" s="365" t="s">
        <v>764</v>
      </c>
      <c r="C441" s="361"/>
      <c r="D441" s="439">
        <v>218229</v>
      </c>
      <c r="E441" s="440">
        <v>6</v>
      </c>
      <c r="F441" s="234">
        <v>10418</v>
      </c>
      <c r="G441" s="250">
        <v>10752</v>
      </c>
      <c r="H441" s="234">
        <v>19738</v>
      </c>
      <c r="I441" s="250">
        <v>20370</v>
      </c>
      <c r="J441" s="234">
        <v>11414</v>
      </c>
      <c r="K441" s="250">
        <v>11778</v>
      </c>
      <c r="L441" s="234">
        <v>21782</v>
      </c>
      <c r="M441" s="250">
        <v>22478</v>
      </c>
      <c r="N441" s="234"/>
      <c r="O441" s="250"/>
      <c r="P441" s="234"/>
      <c r="Q441" s="250"/>
      <c r="R441" s="234"/>
      <c r="S441" s="250"/>
      <c r="T441" s="234"/>
      <c r="U441" s="250"/>
      <c r="V441" s="234"/>
      <c r="W441" s="250"/>
      <c r="X441" s="234"/>
      <c r="Y441" s="250"/>
      <c r="Z441" s="234"/>
      <c r="AA441" s="250"/>
      <c r="AB441" s="234"/>
      <c r="AC441" s="250"/>
      <c r="AD441" s="234"/>
      <c r="AE441" s="250"/>
      <c r="AF441" s="234"/>
      <c r="AG441" s="250"/>
      <c r="AH441" s="234"/>
      <c r="AI441" s="250"/>
      <c r="AJ441" s="234"/>
      <c r="AK441" s="250"/>
      <c r="AL441" s="234"/>
      <c r="AM441" s="250"/>
      <c r="AN441" s="234"/>
      <c r="AO441" s="250"/>
    </row>
    <row r="442" spans="1:41">
      <c r="A442" s="438" t="s">
        <v>142</v>
      </c>
      <c r="B442" s="365" t="s">
        <v>765</v>
      </c>
      <c r="C442" s="361"/>
      <c r="D442" s="439">
        <v>218645</v>
      </c>
      <c r="E442" s="440">
        <v>6</v>
      </c>
      <c r="F442" s="234">
        <v>9552</v>
      </c>
      <c r="G442" s="250">
        <v>9878</v>
      </c>
      <c r="H442" s="234">
        <v>18876</v>
      </c>
      <c r="I442" s="250">
        <v>19472</v>
      </c>
      <c r="J442" s="234">
        <v>12424</v>
      </c>
      <c r="K442" s="250">
        <v>12784</v>
      </c>
      <c r="L442" s="234">
        <v>26170</v>
      </c>
      <c r="M442" s="250">
        <v>26932</v>
      </c>
      <c r="N442" s="234"/>
      <c r="O442" s="250"/>
      <c r="P442" s="234"/>
      <c r="Q442" s="250"/>
      <c r="R442" s="234"/>
      <c r="S442" s="250"/>
      <c r="T442" s="234"/>
      <c r="U442" s="250"/>
      <c r="V442" s="234"/>
      <c r="W442" s="250"/>
      <c r="X442" s="234"/>
      <c r="Y442" s="250"/>
      <c r="Z442" s="234"/>
      <c r="AA442" s="250"/>
      <c r="AB442" s="234"/>
      <c r="AC442" s="250"/>
      <c r="AD442" s="234"/>
      <c r="AE442" s="250"/>
      <c r="AF442" s="234"/>
      <c r="AG442" s="250"/>
      <c r="AH442" s="234"/>
      <c r="AI442" s="250"/>
      <c r="AJ442" s="234"/>
      <c r="AK442" s="250"/>
      <c r="AL442" s="234"/>
      <c r="AM442" s="250"/>
      <c r="AN442" s="234"/>
      <c r="AO442" s="250"/>
    </row>
    <row r="443" spans="1:41">
      <c r="A443" s="438" t="s">
        <v>142</v>
      </c>
      <c r="B443" s="368" t="s">
        <v>766</v>
      </c>
      <c r="C443" s="369"/>
      <c r="D443" s="439">
        <v>218654</v>
      </c>
      <c r="E443" s="440">
        <v>6</v>
      </c>
      <c r="F443" s="234">
        <v>9354</v>
      </c>
      <c r="G443" s="250">
        <v>9848</v>
      </c>
      <c r="H443" s="234">
        <v>19374</v>
      </c>
      <c r="I443" s="250">
        <v>19982</v>
      </c>
      <c r="J443" s="234"/>
      <c r="K443" s="250"/>
      <c r="L443" s="234"/>
      <c r="M443" s="250"/>
      <c r="N443" s="234"/>
      <c r="O443" s="250"/>
      <c r="P443" s="234"/>
      <c r="Q443" s="250"/>
      <c r="R443" s="234"/>
      <c r="S443" s="250"/>
      <c r="T443" s="234"/>
      <c r="U443" s="250"/>
      <c r="V443" s="234"/>
      <c r="W443" s="250"/>
      <c r="X443" s="234"/>
      <c r="Y443" s="250"/>
      <c r="Z443" s="234"/>
      <c r="AA443" s="250"/>
      <c r="AB443" s="234"/>
      <c r="AC443" s="250"/>
      <c r="AD443" s="234"/>
      <c r="AE443" s="250"/>
      <c r="AF443" s="234"/>
      <c r="AG443" s="250"/>
      <c r="AH443" s="234"/>
      <c r="AI443" s="250"/>
      <c r="AJ443" s="234"/>
      <c r="AK443" s="250"/>
      <c r="AL443" s="234"/>
      <c r="AM443" s="250"/>
      <c r="AN443" s="234"/>
      <c r="AO443" s="250"/>
    </row>
    <row r="444" spans="1:41">
      <c r="A444" s="438" t="s">
        <v>142</v>
      </c>
      <c r="B444" s="365" t="s">
        <v>767</v>
      </c>
      <c r="C444" s="361"/>
      <c r="D444" s="439">
        <v>218742</v>
      </c>
      <c r="E444" s="440">
        <v>6</v>
      </c>
      <c r="F444" s="234">
        <v>10348</v>
      </c>
      <c r="G444" s="250">
        <v>10718</v>
      </c>
      <c r="H444" s="234">
        <v>20698</v>
      </c>
      <c r="I444" s="250">
        <v>21368</v>
      </c>
      <c r="J444" s="234">
        <v>12424</v>
      </c>
      <c r="K444" s="250">
        <v>12784</v>
      </c>
      <c r="L444" s="234">
        <v>26170</v>
      </c>
      <c r="M444" s="250">
        <v>26932</v>
      </c>
      <c r="N444" s="234"/>
      <c r="O444" s="250"/>
      <c r="P444" s="234"/>
      <c r="Q444" s="250"/>
      <c r="R444" s="234"/>
      <c r="S444" s="250"/>
      <c r="T444" s="234"/>
      <c r="U444" s="250"/>
      <c r="V444" s="234"/>
      <c r="W444" s="250"/>
      <c r="X444" s="234"/>
      <c r="Y444" s="250"/>
      <c r="Z444" s="234"/>
      <c r="AA444" s="250"/>
      <c r="AB444" s="234"/>
      <c r="AC444" s="250"/>
      <c r="AD444" s="234"/>
      <c r="AE444" s="250"/>
      <c r="AF444" s="234"/>
      <c r="AG444" s="250"/>
      <c r="AH444" s="234"/>
      <c r="AI444" s="250"/>
      <c r="AJ444" s="234"/>
      <c r="AK444" s="250"/>
      <c r="AL444" s="234"/>
      <c r="AM444" s="250"/>
      <c r="AN444" s="234"/>
      <c r="AO444" s="250"/>
    </row>
    <row r="445" spans="1:41">
      <c r="A445" s="441" t="s">
        <v>142</v>
      </c>
      <c r="B445" s="376" t="s">
        <v>768</v>
      </c>
      <c r="C445" s="377" t="s">
        <v>565</v>
      </c>
      <c r="D445" s="439">
        <v>218025</v>
      </c>
      <c r="E445" s="440">
        <v>8</v>
      </c>
      <c r="F445" s="234">
        <v>3958</v>
      </c>
      <c r="G445" s="250">
        <v>4078</v>
      </c>
      <c r="H445" s="234">
        <v>6046</v>
      </c>
      <c r="I445" s="250">
        <v>6166</v>
      </c>
      <c r="J445" s="234"/>
      <c r="K445" s="250"/>
      <c r="L445" s="234"/>
      <c r="M445" s="250"/>
      <c r="N445" s="234"/>
      <c r="O445" s="250"/>
      <c r="P445" s="234"/>
      <c r="Q445" s="250"/>
      <c r="R445" s="234"/>
      <c r="S445" s="250"/>
      <c r="T445" s="234"/>
      <c r="U445" s="250"/>
      <c r="V445" s="234"/>
      <c r="W445" s="250"/>
      <c r="X445" s="234"/>
      <c r="Y445" s="250"/>
      <c r="Z445" s="234"/>
      <c r="AA445" s="250"/>
      <c r="AB445" s="234"/>
      <c r="AC445" s="250"/>
      <c r="AD445" s="234"/>
      <c r="AE445" s="250"/>
      <c r="AF445" s="234"/>
      <c r="AG445" s="250"/>
      <c r="AH445" s="234"/>
      <c r="AI445" s="250"/>
      <c r="AJ445" s="234"/>
      <c r="AK445" s="250"/>
      <c r="AL445" s="234"/>
      <c r="AM445" s="250"/>
      <c r="AN445" s="234"/>
      <c r="AO445" s="250"/>
    </row>
    <row r="446" spans="1:41">
      <c r="A446" s="441" t="s">
        <v>142</v>
      </c>
      <c r="B446" s="442" t="s">
        <v>769</v>
      </c>
      <c r="C446" s="443"/>
      <c r="D446" s="439">
        <v>218113</v>
      </c>
      <c r="E446" s="440">
        <v>8</v>
      </c>
      <c r="F446" s="234">
        <v>4094</v>
      </c>
      <c r="G446" s="250">
        <v>4224</v>
      </c>
      <c r="H446" s="234">
        <v>8438</v>
      </c>
      <c r="I446" s="250">
        <v>8448</v>
      </c>
      <c r="J446" s="234"/>
      <c r="K446" s="250"/>
      <c r="L446" s="234"/>
      <c r="M446" s="250"/>
      <c r="N446" s="234"/>
      <c r="O446" s="250"/>
      <c r="P446" s="234"/>
      <c r="Q446" s="250"/>
      <c r="R446" s="234"/>
      <c r="S446" s="250"/>
      <c r="T446" s="234"/>
      <c r="U446" s="250"/>
      <c r="V446" s="234"/>
      <c r="W446" s="250"/>
      <c r="X446" s="234"/>
      <c r="Y446" s="250"/>
      <c r="Z446" s="234"/>
      <c r="AA446" s="250"/>
      <c r="AB446" s="234"/>
      <c r="AC446" s="250"/>
      <c r="AD446" s="234"/>
      <c r="AE446" s="250"/>
      <c r="AF446" s="234"/>
      <c r="AG446" s="250"/>
      <c r="AH446" s="234"/>
      <c r="AI446" s="250"/>
      <c r="AJ446" s="234"/>
      <c r="AK446" s="250"/>
      <c r="AL446" s="234"/>
      <c r="AM446" s="250"/>
      <c r="AN446" s="234"/>
      <c r="AO446" s="250"/>
    </row>
    <row r="447" spans="1:41">
      <c r="A447" s="441" t="s">
        <v>142</v>
      </c>
      <c r="B447" s="376" t="s">
        <v>770</v>
      </c>
      <c r="C447" s="444"/>
      <c r="D447" s="439">
        <v>218140</v>
      </c>
      <c r="E447" s="440">
        <v>8</v>
      </c>
      <c r="F447" s="234">
        <v>3854</v>
      </c>
      <c r="G447" s="250">
        <v>3960</v>
      </c>
      <c r="H447" s="234">
        <v>6726</v>
      </c>
      <c r="I447" s="250">
        <v>6918</v>
      </c>
      <c r="J447" s="234"/>
      <c r="K447" s="250"/>
      <c r="L447" s="234"/>
      <c r="M447" s="250"/>
      <c r="N447" s="234"/>
      <c r="O447" s="250"/>
      <c r="P447" s="234"/>
      <c r="Q447" s="250"/>
      <c r="R447" s="234"/>
      <c r="S447" s="250"/>
      <c r="T447" s="234"/>
      <c r="U447" s="250"/>
      <c r="V447" s="234"/>
      <c r="W447" s="250"/>
      <c r="X447" s="234"/>
      <c r="Y447" s="250"/>
      <c r="Z447" s="234"/>
      <c r="AA447" s="250"/>
      <c r="AB447" s="234"/>
      <c r="AC447" s="250"/>
      <c r="AD447" s="234"/>
      <c r="AE447" s="250"/>
      <c r="AF447" s="234"/>
      <c r="AG447" s="250"/>
      <c r="AH447" s="234"/>
      <c r="AI447" s="250"/>
      <c r="AJ447" s="234"/>
      <c r="AK447" s="250"/>
      <c r="AL447" s="234"/>
      <c r="AM447" s="250"/>
      <c r="AN447" s="234"/>
      <c r="AO447" s="250"/>
    </row>
    <row r="448" spans="1:41">
      <c r="A448" s="441" t="s">
        <v>142</v>
      </c>
      <c r="B448" s="442" t="s">
        <v>771</v>
      </c>
      <c r="C448" s="443"/>
      <c r="D448" s="439">
        <v>218353</v>
      </c>
      <c r="E448" s="440">
        <v>8</v>
      </c>
      <c r="F448" s="234">
        <v>3888</v>
      </c>
      <c r="G448" s="250">
        <v>3988</v>
      </c>
      <c r="H448" s="234">
        <v>11232</v>
      </c>
      <c r="I448" s="250">
        <v>11524</v>
      </c>
      <c r="J448" s="234"/>
      <c r="K448" s="250"/>
      <c r="L448" s="234"/>
      <c r="M448" s="250"/>
      <c r="N448" s="234"/>
      <c r="O448" s="250"/>
      <c r="P448" s="234"/>
      <c r="Q448" s="250"/>
      <c r="R448" s="234"/>
      <c r="S448" s="250"/>
      <c r="T448" s="234"/>
      <c r="U448" s="250"/>
      <c r="V448" s="234"/>
      <c r="W448" s="250"/>
      <c r="X448" s="234"/>
      <c r="Y448" s="250"/>
      <c r="Z448" s="234"/>
      <c r="AA448" s="250"/>
      <c r="AB448" s="234"/>
      <c r="AC448" s="250"/>
      <c r="AD448" s="234"/>
      <c r="AE448" s="250"/>
      <c r="AF448" s="234"/>
      <c r="AG448" s="250"/>
      <c r="AH448" s="234"/>
      <c r="AI448" s="250"/>
      <c r="AJ448" s="234"/>
      <c r="AK448" s="250"/>
      <c r="AL448" s="234"/>
      <c r="AM448" s="250"/>
      <c r="AN448" s="234"/>
      <c r="AO448" s="250"/>
    </row>
    <row r="449" spans="1:41">
      <c r="A449" s="441" t="s">
        <v>142</v>
      </c>
      <c r="B449" s="376" t="s">
        <v>772</v>
      </c>
      <c r="C449" s="377" t="s">
        <v>880</v>
      </c>
      <c r="D449" s="439">
        <v>218520</v>
      </c>
      <c r="E449" s="440">
        <v>8</v>
      </c>
      <c r="F449" s="234">
        <v>3958</v>
      </c>
      <c r="G449" s="250">
        <v>4084</v>
      </c>
      <c r="H449" s="234">
        <v>5710</v>
      </c>
      <c r="I449" s="250">
        <v>5836</v>
      </c>
      <c r="J449" s="234"/>
      <c r="K449" s="250"/>
      <c r="L449" s="234"/>
      <c r="M449" s="250"/>
      <c r="N449" s="234"/>
      <c r="O449" s="250"/>
      <c r="P449" s="234"/>
      <c r="Q449" s="250"/>
      <c r="R449" s="234"/>
      <c r="S449" s="250"/>
      <c r="T449" s="234"/>
      <c r="U449" s="250"/>
      <c r="V449" s="234"/>
      <c r="W449" s="250"/>
      <c r="X449" s="234"/>
      <c r="Y449" s="250"/>
      <c r="Z449" s="234"/>
      <c r="AA449" s="250"/>
      <c r="AB449" s="234"/>
      <c r="AC449" s="250"/>
      <c r="AD449" s="234"/>
      <c r="AE449" s="250"/>
      <c r="AF449" s="234"/>
      <c r="AG449" s="250"/>
      <c r="AH449" s="234"/>
      <c r="AI449" s="250"/>
      <c r="AJ449" s="234"/>
      <c r="AK449" s="250"/>
      <c r="AL449" s="234"/>
      <c r="AM449" s="250"/>
      <c r="AN449" s="234"/>
      <c r="AO449" s="250"/>
    </row>
    <row r="450" spans="1:41">
      <c r="A450" s="441" t="s">
        <v>142</v>
      </c>
      <c r="B450" s="365" t="s">
        <v>773</v>
      </c>
      <c r="C450" s="444"/>
      <c r="D450" s="439">
        <v>218885</v>
      </c>
      <c r="E450" s="440">
        <v>8</v>
      </c>
      <c r="F450" s="234">
        <v>3852</v>
      </c>
      <c r="G450" s="250">
        <v>3967</v>
      </c>
      <c r="H450" s="234">
        <v>8568</v>
      </c>
      <c r="I450" s="250">
        <v>8815</v>
      </c>
      <c r="J450" s="234"/>
      <c r="K450" s="250"/>
      <c r="L450" s="234"/>
      <c r="M450" s="250"/>
      <c r="N450" s="234"/>
      <c r="O450" s="250"/>
      <c r="P450" s="234"/>
      <c r="Q450" s="250"/>
      <c r="R450" s="234"/>
      <c r="S450" s="250"/>
      <c r="T450" s="234"/>
      <c r="U450" s="250"/>
      <c r="V450" s="234"/>
      <c r="W450" s="250"/>
      <c r="X450" s="234"/>
      <c r="Y450" s="250"/>
      <c r="Z450" s="234"/>
      <c r="AA450" s="250"/>
      <c r="AB450" s="234"/>
      <c r="AC450" s="250"/>
      <c r="AD450" s="234"/>
      <c r="AE450" s="250"/>
      <c r="AF450" s="234"/>
      <c r="AG450" s="250"/>
      <c r="AH450" s="234"/>
      <c r="AI450" s="250"/>
      <c r="AJ450" s="234"/>
      <c r="AK450" s="250"/>
      <c r="AL450" s="234"/>
      <c r="AM450" s="250"/>
      <c r="AN450" s="234"/>
      <c r="AO450" s="250"/>
    </row>
    <row r="451" spans="1:41">
      <c r="A451" s="441" t="s">
        <v>142</v>
      </c>
      <c r="B451" s="442" t="s">
        <v>774</v>
      </c>
      <c r="C451" s="443"/>
      <c r="D451" s="439">
        <v>218894</v>
      </c>
      <c r="E451" s="440">
        <v>8</v>
      </c>
      <c r="F451" s="234">
        <v>3942</v>
      </c>
      <c r="G451" s="250">
        <v>4070</v>
      </c>
      <c r="H451" s="234">
        <v>7434</v>
      </c>
      <c r="I451" s="250">
        <v>7676</v>
      </c>
      <c r="J451" s="234"/>
      <c r="K451" s="250"/>
      <c r="L451" s="234"/>
      <c r="M451" s="250"/>
      <c r="N451" s="234"/>
      <c r="O451" s="250"/>
      <c r="P451" s="234"/>
      <c r="Q451" s="250"/>
      <c r="R451" s="234"/>
      <c r="S451" s="250"/>
      <c r="T451" s="234"/>
      <c r="U451" s="250"/>
      <c r="V451" s="234"/>
      <c r="W451" s="250"/>
      <c r="X451" s="234"/>
      <c r="Y451" s="250"/>
      <c r="Z451" s="234"/>
      <c r="AA451" s="250"/>
      <c r="AB451" s="234"/>
      <c r="AC451" s="250"/>
      <c r="AD451" s="234"/>
      <c r="AE451" s="250"/>
      <c r="AF451" s="234"/>
      <c r="AG451" s="250"/>
      <c r="AH451" s="234"/>
      <c r="AI451" s="250"/>
      <c r="AJ451" s="234"/>
      <c r="AK451" s="250"/>
      <c r="AL451" s="234"/>
      <c r="AM451" s="250"/>
      <c r="AN451" s="234"/>
      <c r="AO451" s="250"/>
    </row>
    <row r="452" spans="1:41">
      <c r="A452" s="441" t="s">
        <v>142</v>
      </c>
      <c r="B452" s="373" t="s">
        <v>775</v>
      </c>
      <c r="C452" s="377" t="s">
        <v>444</v>
      </c>
      <c r="D452" s="439">
        <v>217615</v>
      </c>
      <c r="E452" s="440">
        <v>9</v>
      </c>
      <c r="F452" s="234">
        <v>4098</v>
      </c>
      <c r="G452" s="250">
        <v>4262</v>
      </c>
      <c r="H452" s="234">
        <v>10178</v>
      </c>
      <c r="I452" s="250">
        <v>6496</v>
      </c>
      <c r="J452" s="234"/>
      <c r="K452" s="250"/>
      <c r="L452" s="234"/>
      <c r="M452" s="250"/>
      <c r="N452" s="234"/>
      <c r="O452" s="250"/>
      <c r="P452" s="234"/>
      <c r="Q452" s="250"/>
      <c r="R452" s="234"/>
      <c r="S452" s="250"/>
      <c r="T452" s="234"/>
      <c r="U452" s="250"/>
      <c r="V452" s="234"/>
      <c r="W452" s="250"/>
      <c r="X452" s="234"/>
      <c r="Y452" s="250"/>
      <c r="Z452" s="234"/>
      <c r="AA452" s="250"/>
      <c r="AB452" s="234"/>
      <c r="AC452" s="250"/>
      <c r="AD452" s="234"/>
      <c r="AE452" s="250"/>
      <c r="AF452" s="234"/>
      <c r="AG452" s="250"/>
      <c r="AH452" s="234"/>
      <c r="AI452" s="250"/>
      <c r="AJ452" s="234"/>
      <c r="AK452" s="250"/>
      <c r="AL452" s="234"/>
      <c r="AM452" s="250"/>
      <c r="AN452" s="234"/>
      <c r="AO452" s="250"/>
    </row>
    <row r="453" spans="1:41">
      <c r="A453" s="441" t="s">
        <v>142</v>
      </c>
      <c r="B453" s="442" t="s">
        <v>776</v>
      </c>
      <c r="C453" s="443"/>
      <c r="D453" s="439">
        <v>218858</v>
      </c>
      <c r="E453" s="440">
        <v>9</v>
      </c>
      <c r="F453" s="234">
        <v>3840</v>
      </c>
      <c r="G453" s="594">
        <v>3960</v>
      </c>
      <c r="H453" s="234">
        <v>6624</v>
      </c>
      <c r="I453" s="250">
        <v>6768</v>
      </c>
      <c r="J453" s="234"/>
      <c r="K453" s="250"/>
      <c r="L453" s="234"/>
      <c r="M453" s="250"/>
      <c r="N453" s="234"/>
      <c r="O453" s="250"/>
      <c r="P453" s="234"/>
      <c r="Q453" s="250"/>
      <c r="R453" s="234"/>
      <c r="S453" s="250"/>
      <c r="T453" s="234"/>
      <c r="U453" s="250"/>
      <c r="V453" s="234"/>
      <c r="W453" s="250"/>
      <c r="X453" s="234"/>
      <c r="Y453" s="250"/>
      <c r="Z453" s="234"/>
      <c r="AA453" s="250"/>
      <c r="AB453" s="234"/>
      <c r="AC453" s="250"/>
      <c r="AD453" s="234"/>
      <c r="AE453" s="250"/>
      <c r="AF453" s="234"/>
      <c r="AG453" s="250"/>
      <c r="AH453" s="234"/>
      <c r="AI453" s="250"/>
      <c r="AJ453" s="234"/>
      <c r="AK453" s="250"/>
      <c r="AL453" s="234"/>
      <c r="AM453" s="250"/>
      <c r="AN453" s="234"/>
      <c r="AO453" s="250"/>
    </row>
    <row r="454" spans="1:41">
      <c r="A454" s="441" t="s">
        <v>142</v>
      </c>
      <c r="B454" s="442" t="s">
        <v>777</v>
      </c>
      <c r="C454" s="443"/>
      <c r="D454" s="439">
        <v>218487</v>
      </c>
      <c r="E454" s="440">
        <v>9</v>
      </c>
      <c r="F454" s="234">
        <v>3890</v>
      </c>
      <c r="G454" s="250">
        <v>4010</v>
      </c>
      <c r="H454" s="234">
        <v>6602</v>
      </c>
      <c r="I454" s="250">
        <v>6746</v>
      </c>
      <c r="J454" s="234"/>
      <c r="K454" s="250"/>
      <c r="L454" s="234"/>
      <c r="M454" s="250"/>
      <c r="N454" s="234"/>
      <c r="O454" s="250"/>
      <c r="P454" s="234"/>
      <c r="Q454" s="250"/>
      <c r="R454" s="234"/>
      <c r="S454" s="250"/>
      <c r="T454" s="234"/>
      <c r="U454" s="250"/>
      <c r="V454" s="234"/>
      <c r="W454" s="250"/>
      <c r="X454" s="234"/>
      <c r="Y454" s="250"/>
      <c r="Z454" s="234"/>
      <c r="AA454" s="250"/>
      <c r="AB454" s="234"/>
      <c r="AC454" s="250"/>
      <c r="AD454" s="234"/>
      <c r="AE454" s="250"/>
      <c r="AF454" s="234"/>
      <c r="AG454" s="250"/>
      <c r="AH454" s="234"/>
      <c r="AI454" s="250"/>
      <c r="AJ454" s="234"/>
      <c r="AK454" s="250"/>
      <c r="AL454" s="234"/>
      <c r="AM454" s="250"/>
      <c r="AN454" s="234"/>
      <c r="AO454" s="250"/>
    </row>
    <row r="455" spans="1:41">
      <c r="A455" s="441" t="s">
        <v>142</v>
      </c>
      <c r="B455" s="376" t="s">
        <v>778</v>
      </c>
      <c r="C455" s="377"/>
      <c r="D455" s="439">
        <v>218830</v>
      </c>
      <c r="E455" s="440">
        <v>9</v>
      </c>
      <c r="F455" s="234">
        <v>4064</v>
      </c>
      <c r="G455" s="250">
        <v>4192</v>
      </c>
      <c r="H455" s="234">
        <v>8208</v>
      </c>
      <c r="I455" s="250">
        <v>8472</v>
      </c>
      <c r="J455" s="234"/>
      <c r="K455" s="250"/>
      <c r="L455" s="234"/>
      <c r="M455" s="250"/>
      <c r="N455" s="234"/>
      <c r="O455" s="250"/>
      <c r="P455" s="234"/>
      <c r="Q455" s="250"/>
      <c r="R455" s="234"/>
      <c r="S455" s="250"/>
      <c r="T455" s="234"/>
      <c r="U455" s="250"/>
      <c r="V455" s="234"/>
      <c r="W455" s="250"/>
      <c r="X455" s="234"/>
      <c r="Y455" s="250"/>
      <c r="Z455" s="234"/>
      <c r="AA455" s="250"/>
      <c r="AB455" s="234"/>
      <c r="AC455" s="250"/>
      <c r="AD455" s="234"/>
      <c r="AE455" s="250"/>
      <c r="AF455" s="234"/>
      <c r="AG455" s="250"/>
      <c r="AH455" s="234"/>
      <c r="AI455" s="250"/>
      <c r="AJ455" s="234"/>
      <c r="AK455" s="250"/>
      <c r="AL455" s="234"/>
      <c r="AM455" s="250"/>
      <c r="AN455" s="234"/>
      <c r="AO455" s="250"/>
    </row>
    <row r="456" spans="1:41">
      <c r="A456" s="441" t="s">
        <v>142</v>
      </c>
      <c r="B456" s="376" t="s">
        <v>779</v>
      </c>
      <c r="C456" s="377"/>
      <c r="D456" s="439">
        <v>218991</v>
      </c>
      <c r="E456" s="440">
        <v>9</v>
      </c>
      <c r="F456" s="234">
        <v>3840</v>
      </c>
      <c r="G456" s="250">
        <v>3960</v>
      </c>
      <c r="H456" s="234">
        <v>8736</v>
      </c>
      <c r="I456" s="250">
        <v>9024</v>
      </c>
      <c r="J456" s="234"/>
      <c r="K456" s="250"/>
      <c r="L456" s="234"/>
      <c r="M456" s="250"/>
      <c r="N456" s="234"/>
      <c r="O456" s="250"/>
      <c r="P456" s="234"/>
      <c r="Q456" s="250"/>
      <c r="R456" s="234"/>
      <c r="S456" s="250"/>
      <c r="T456" s="234"/>
      <c r="U456" s="250"/>
      <c r="V456" s="234"/>
      <c r="W456" s="250"/>
      <c r="X456" s="234"/>
      <c r="Y456" s="250"/>
      <c r="Z456" s="234"/>
      <c r="AA456" s="250"/>
      <c r="AB456" s="234"/>
      <c r="AC456" s="250"/>
      <c r="AD456" s="234"/>
      <c r="AE456" s="250"/>
      <c r="AF456" s="234"/>
      <c r="AG456" s="250"/>
      <c r="AH456" s="234"/>
      <c r="AI456" s="250"/>
      <c r="AJ456" s="234"/>
      <c r="AK456" s="250"/>
      <c r="AL456" s="234"/>
      <c r="AM456" s="250"/>
      <c r="AN456" s="234"/>
      <c r="AO456" s="250"/>
    </row>
    <row r="457" spans="1:41">
      <c r="A457" s="441" t="s">
        <v>142</v>
      </c>
      <c r="B457" s="442" t="s">
        <v>780</v>
      </c>
      <c r="C457" s="443"/>
      <c r="D457" s="439">
        <v>217989</v>
      </c>
      <c r="E457" s="440">
        <v>10</v>
      </c>
      <c r="F457" s="234">
        <v>2624</v>
      </c>
      <c r="G457" s="250">
        <v>3580</v>
      </c>
      <c r="H457" s="234">
        <v>5048</v>
      </c>
      <c r="I457" s="594">
        <v>5542</v>
      </c>
      <c r="J457" s="234"/>
      <c r="K457" s="250"/>
      <c r="L457" s="234"/>
      <c r="M457" s="250"/>
      <c r="N457" s="234"/>
      <c r="O457" s="250"/>
      <c r="P457" s="234"/>
      <c r="Q457" s="250"/>
      <c r="R457" s="234"/>
      <c r="S457" s="250"/>
      <c r="T457" s="234"/>
      <c r="U457" s="250"/>
      <c r="V457" s="234"/>
      <c r="W457" s="250"/>
      <c r="X457" s="234"/>
      <c r="Y457" s="250"/>
      <c r="Z457" s="234"/>
      <c r="AA457" s="250"/>
      <c r="AB457" s="234"/>
      <c r="AC457" s="250"/>
      <c r="AD457" s="234"/>
      <c r="AE457" s="250"/>
      <c r="AF457" s="234"/>
      <c r="AG457" s="250"/>
      <c r="AH457" s="234"/>
      <c r="AI457" s="250"/>
      <c r="AJ457" s="234"/>
      <c r="AK457" s="250"/>
      <c r="AL457" s="234"/>
      <c r="AM457" s="250"/>
      <c r="AN457" s="234"/>
      <c r="AO457" s="250"/>
    </row>
    <row r="458" spans="1:41">
      <c r="A458" s="441" t="s">
        <v>142</v>
      </c>
      <c r="B458" s="442" t="s">
        <v>781</v>
      </c>
      <c r="C458" s="443"/>
      <c r="D458" s="439">
        <v>217837</v>
      </c>
      <c r="E458" s="440">
        <v>10</v>
      </c>
      <c r="F458" s="234">
        <v>3726</v>
      </c>
      <c r="G458" s="250">
        <v>3846</v>
      </c>
      <c r="H458" s="234">
        <v>6342</v>
      </c>
      <c r="I458" s="250">
        <v>6462</v>
      </c>
      <c r="J458" s="234"/>
      <c r="K458" s="250"/>
      <c r="L458" s="234"/>
      <c r="M458" s="250"/>
      <c r="N458" s="234"/>
      <c r="O458" s="250"/>
      <c r="P458" s="234"/>
      <c r="Q458" s="250"/>
      <c r="R458" s="234"/>
      <c r="S458" s="250"/>
      <c r="T458" s="234"/>
      <c r="U458" s="250"/>
      <c r="V458" s="234"/>
      <c r="W458" s="250"/>
      <c r="X458" s="234"/>
      <c r="Y458" s="250"/>
      <c r="Z458" s="234"/>
      <c r="AA458" s="250"/>
      <c r="AB458" s="234"/>
      <c r="AC458" s="250"/>
      <c r="AD458" s="234"/>
      <c r="AE458" s="250"/>
      <c r="AF458" s="234"/>
      <c r="AG458" s="250"/>
      <c r="AH458" s="234"/>
      <c r="AI458" s="250"/>
      <c r="AJ458" s="234"/>
      <c r="AK458" s="250"/>
      <c r="AL458" s="234"/>
      <c r="AM458" s="250"/>
      <c r="AN458" s="234"/>
      <c r="AO458" s="250"/>
    </row>
    <row r="459" spans="1:41">
      <c r="A459" s="441" t="s">
        <v>142</v>
      </c>
      <c r="B459" s="442" t="s">
        <v>782</v>
      </c>
      <c r="C459" s="443"/>
      <c r="D459" s="439">
        <v>217712</v>
      </c>
      <c r="E459" s="440">
        <v>10</v>
      </c>
      <c r="F459" s="234">
        <v>4060</v>
      </c>
      <c r="G459" s="250">
        <v>4180</v>
      </c>
      <c r="H459" s="234">
        <v>8812</v>
      </c>
      <c r="I459" s="250">
        <v>9076</v>
      </c>
      <c r="J459" s="234"/>
      <c r="K459" s="250"/>
      <c r="L459" s="234"/>
      <c r="M459" s="250"/>
      <c r="N459" s="234"/>
      <c r="O459" s="250"/>
      <c r="P459" s="234"/>
      <c r="Q459" s="250"/>
      <c r="R459" s="234"/>
      <c r="S459" s="250"/>
      <c r="T459" s="234"/>
      <c r="U459" s="250"/>
      <c r="V459" s="234"/>
      <c r="W459" s="250"/>
      <c r="X459" s="234"/>
      <c r="Y459" s="250"/>
      <c r="Z459" s="234"/>
      <c r="AA459" s="250"/>
      <c r="AB459" s="234"/>
      <c r="AC459" s="250"/>
      <c r="AD459" s="234"/>
      <c r="AE459" s="250"/>
      <c r="AF459" s="234"/>
      <c r="AG459" s="250"/>
      <c r="AH459" s="234"/>
      <c r="AI459" s="250"/>
      <c r="AJ459" s="234"/>
      <c r="AK459" s="250"/>
      <c r="AL459" s="234"/>
      <c r="AM459" s="250"/>
      <c r="AN459" s="234"/>
      <c r="AO459" s="250"/>
    </row>
    <row r="460" spans="1:41">
      <c r="A460" s="441" t="s">
        <v>142</v>
      </c>
      <c r="B460" s="442" t="s">
        <v>783</v>
      </c>
      <c r="C460" s="443"/>
      <c r="D460" s="439">
        <v>218672</v>
      </c>
      <c r="E460" s="440">
        <v>10</v>
      </c>
      <c r="F460" s="234">
        <v>6686</v>
      </c>
      <c r="G460" s="250">
        <v>7008</v>
      </c>
      <c r="H460" s="234">
        <v>16130</v>
      </c>
      <c r="I460" s="250">
        <v>16728</v>
      </c>
      <c r="J460" s="234"/>
      <c r="K460" s="250"/>
      <c r="L460" s="234"/>
      <c r="M460" s="250"/>
      <c r="N460" s="234"/>
      <c r="O460" s="250"/>
      <c r="P460" s="234"/>
      <c r="Q460" s="250"/>
      <c r="R460" s="234"/>
      <c r="S460" s="250"/>
      <c r="T460" s="234"/>
      <c r="U460" s="250"/>
      <c r="V460" s="234"/>
      <c r="W460" s="250"/>
      <c r="X460" s="234"/>
      <c r="Y460" s="250"/>
      <c r="Z460" s="234"/>
      <c r="AA460" s="250"/>
      <c r="AB460" s="234"/>
      <c r="AC460" s="250"/>
      <c r="AD460" s="234"/>
      <c r="AE460" s="250"/>
      <c r="AF460" s="234"/>
      <c r="AG460" s="250"/>
      <c r="AH460" s="234"/>
      <c r="AI460" s="250"/>
      <c r="AJ460" s="234"/>
      <c r="AK460" s="250"/>
      <c r="AL460" s="234"/>
      <c r="AM460" s="250"/>
      <c r="AN460" s="234"/>
      <c r="AO460" s="250"/>
    </row>
    <row r="461" spans="1:41">
      <c r="A461" s="441" t="s">
        <v>142</v>
      </c>
      <c r="B461" s="442" t="s">
        <v>784</v>
      </c>
      <c r="C461" s="443"/>
      <c r="D461" s="439">
        <v>218681</v>
      </c>
      <c r="E461" s="440">
        <v>10</v>
      </c>
      <c r="F461" s="234">
        <v>6686</v>
      </c>
      <c r="G461" s="250">
        <v>6918</v>
      </c>
      <c r="H461" s="234">
        <v>16130</v>
      </c>
      <c r="I461" s="250">
        <v>16638</v>
      </c>
      <c r="J461" s="234"/>
      <c r="K461" s="250"/>
      <c r="L461" s="234"/>
      <c r="M461" s="250"/>
      <c r="N461" s="234"/>
      <c r="O461" s="250"/>
      <c r="P461" s="234"/>
      <c r="Q461" s="250"/>
      <c r="R461" s="234"/>
      <c r="S461" s="250"/>
      <c r="T461" s="234"/>
      <c r="U461" s="250"/>
      <c r="V461" s="234"/>
      <c r="W461" s="250"/>
      <c r="X461" s="234"/>
      <c r="Y461" s="250"/>
      <c r="Z461" s="234"/>
      <c r="AA461" s="250"/>
      <c r="AB461" s="234"/>
      <c r="AC461" s="250"/>
      <c r="AD461" s="234"/>
      <c r="AE461" s="250"/>
      <c r="AF461" s="234"/>
      <c r="AG461" s="250"/>
      <c r="AH461" s="234"/>
      <c r="AI461" s="250"/>
      <c r="AJ461" s="234"/>
      <c r="AK461" s="250"/>
      <c r="AL461" s="234"/>
      <c r="AM461" s="250"/>
      <c r="AN461" s="234"/>
      <c r="AO461" s="250"/>
    </row>
    <row r="462" spans="1:41">
      <c r="A462" s="441" t="s">
        <v>142</v>
      </c>
      <c r="B462" s="442" t="s">
        <v>785</v>
      </c>
      <c r="C462" s="443"/>
      <c r="D462" s="439">
        <v>218690</v>
      </c>
      <c r="E462" s="440">
        <v>10</v>
      </c>
      <c r="F462" s="234">
        <v>6686</v>
      </c>
      <c r="G462" s="250">
        <v>6928</v>
      </c>
      <c r="H462" s="234">
        <v>16130</v>
      </c>
      <c r="I462" s="250">
        <v>16648</v>
      </c>
      <c r="J462" s="234"/>
      <c r="K462" s="250"/>
      <c r="L462" s="234"/>
      <c r="M462" s="250"/>
      <c r="N462" s="234"/>
      <c r="O462" s="250"/>
      <c r="P462" s="234"/>
      <c r="Q462" s="250"/>
      <c r="R462" s="234"/>
      <c r="S462" s="250"/>
      <c r="T462" s="234"/>
      <c r="U462" s="250"/>
      <c r="V462" s="234"/>
      <c r="W462" s="250"/>
      <c r="X462" s="234"/>
      <c r="Y462" s="250"/>
      <c r="Z462" s="234"/>
      <c r="AA462" s="250"/>
      <c r="AB462" s="234"/>
      <c r="AC462" s="250"/>
      <c r="AD462" s="234"/>
      <c r="AE462" s="250"/>
      <c r="AF462" s="234"/>
      <c r="AG462" s="250"/>
      <c r="AH462" s="234"/>
      <c r="AI462" s="250"/>
      <c r="AJ462" s="234"/>
      <c r="AK462" s="250"/>
      <c r="AL462" s="234"/>
      <c r="AM462" s="250"/>
      <c r="AN462" s="234"/>
      <c r="AO462" s="250"/>
    </row>
    <row r="463" spans="1:41">
      <c r="A463" s="441" t="s">
        <v>142</v>
      </c>
      <c r="B463" s="442" t="s">
        <v>786</v>
      </c>
      <c r="C463" s="443"/>
      <c r="D463" s="439">
        <v>218706</v>
      </c>
      <c r="E463" s="440">
        <v>10</v>
      </c>
      <c r="F463" s="234">
        <v>6686</v>
      </c>
      <c r="G463" s="250">
        <v>6908</v>
      </c>
      <c r="H463" s="234">
        <v>16130</v>
      </c>
      <c r="I463" s="250">
        <v>16628</v>
      </c>
      <c r="J463" s="234"/>
      <c r="K463" s="250"/>
      <c r="L463" s="234"/>
      <c r="M463" s="250"/>
      <c r="N463" s="234"/>
      <c r="O463" s="250"/>
      <c r="P463" s="234"/>
      <c r="Q463" s="250"/>
      <c r="R463" s="234"/>
      <c r="S463" s="250"/>
      <c r="T463" s="234"/>
      <c r="U463" s="250"/>
      <c r="V463" s="234"/>
      <c r="W463" s="250"/>
      <c r="X463" s="234"/>
      <c r="Y463" s="250"/>
      <c r="Z463" s="234"/>
      <c r="AA463" s="250"/>
      <c r="AB463" s="234"/>
      <c r="AC463" s="250"/>
      <c r="AD463" s="234"/>
      <c r="AE463" s="250"/>
      <c r="AF463" s="234"/>
      <c r="AG463" s="250"/>
      <c r="AH463" s="234"/>
      <c r="AI463" s="250"/>
      <c r="AJ463" s="234"/>
      <c r="AK463" s="250"/>
      <c r="AL463" s="234"/>
      <c r="AM463" s="250"/>
      <c r="AN463" s="234"/>
      <c r="AO463" s="250"/>
    </row>
    <row r="464" spans="1:41">
      <c r="A464" s="441" t="s">
        <v>142</v>
      </c>
      <c r="B464" s="442" t="s">
        <v>787</v>
      </c>
      <c r="C464" s="443"/>
      <c r="D464" s="439">
        <v>218955</v>
      </c>
      <c r="E464" s="440">
        <v>10</v>
      </c>
      <c r="F464" s="234">
        <v>3756</v>
      </c>
      <c r="G464" s="250">
        <v>4008</v>
      </c>
      <c r="H464" s="234">
        <v>7260</v>
      </c>
      <c r="I464" s="250">
        <v>7608</v>
      </c>
      <c r="J464" s="234"/>
      <c r="K464" s="250"/>
      <c r="L464" s="234"/>
      <c r="M464" s="250"/>
      <c r="N464" s="234"/>
      <c r="O464" s="250"/>
      <c r="P464" s="234"/>
      <c r="Q464" s="250"/>
      <c r="R464" s="234"/>
      <c r="S464" s="250"/>
      <c r="T464" s="234"/>
      <c r="U464" s="250"/>
      <c r="V464" s="234"/>
      <c r="W464" s="250"/>
      <c r="X464" s="234"/>
      <c r="Y464" s="250"/>
      <c r="Z464" s="234"/>
      <c r="AA464" s="250"/>
      <c r="AB464" s="234"/>
      <c r="AC464" s="250"/>
      <c r="AD464" s="234"/>
      <c r="AE464" s="250"/>
      <c r="AF464" s="234"/>
      <c r="AG464" s="250"/>
      <c r="AH464" s="234"/>
      <c r="AI464" s="250"/>
      <c r="AJ464" s="234"/>
      <c r="AK464" s="250"/>
      <c r="AL464" s="234"/>
      <c r="AM464" s="250"/>
      <c r="AN464" s="234"/>
      <c r="AO464" s="250"/>
    </row>
    <row r="465" spans="1:41">
      <c r="A465" s="445" t="s">
        <v>142</v>
      </c>
      <c r="B465" s="360" t="s">
        <v>788</v>
      </c>
      <c r="C465" s="446"/>
      <c r="D465" s="439">
        <v>218335</v>
      </c>
      <c r="E465" s="440">
        <v>15</v>
      </c>
      <c r="F465" s="234">
        <v>13583</v>
      </c>
      <c r="G465" s="250">
        <v>13767</v>
      </c>
      <c r="H465" s="234">
        <v>18585</v>
      </c>
      <c r="I465" s="250">
        <v>18714</v>
      </c>
      <c r="J465" s="234">
        <v>14340</v>
      </c>
      <c r="K465" s="250">
        <v>14530</v>
      </c>
      <c r="L465" s="234">
        <v>19546</v>
      </c>
      <c r="M465" s="250">
        <v>19988</v>
      </c>
      <c r="N465" s="234"/>
      <c r="O465" s="250"/>
      <c r="P465" s="234"/>
      <c r="Q465" s="250"/>
      <c r="R465" s="234">
        <v>33388</v>
      </c>
      <c r="S465" s="250">
        <v>33388</v>
      </c>
      <c r="T465" s="234">
        <v>59852</v>
      </c>
      <c r="U465" s="250">
        <v>59852</v>
      </c>
      <c r="V465" s="234">
        <v>32592</v>
      </c>
      <c r="W465" s="250">
        <v>33600</v>
      </c>
      <c r="X465" s="234">
        <v>56982</v>
      </c>
      <c r="Y465" s="250">
        <v>58800</v>
      </c>
      <c r="Z465" s="234">
        <v>20798</v>
      </c>
      <c r="AA465" s="250">
        <v>21400</v>
      </c>
      <c r="AB465" s="234">
        <v>31150</v>
      </c>
      <c r="AC465" s="250">
        <v>32052</v>
      </c>
      <c r="AD465" s="234"/>
      <c r="AE465" s="250"/>
      <c r="AF465" s="234"/>
      <c r="AG465" s="250"/>
      <c r="AH465" s="234"/>
      <c r="AI465" s="250"/>
      <c r="AJ465" s="234"/>
      <c r="AK465" s="250"/>
      <c r="AL465" s="234"/>
      <c r="AM465" s="250"/>
      <c r="AN465" s="234"/>
      <c r="AO465" s="250"/>
    </row>
    <row r="466" spans="1:41">
      <c r="A466" s="314" t="s">
        <v>74</v>
      </c>
      <c r="B466" s="315" t="s">
        <v>450</v>
      </c>
      <c r="C466" s="326"/>
      <c r="D466" s="317">
        <v>220862</v>
      </c>
      <c r="E466" s="318">
        <v>1</v>
      </c>
      <c r="F466" s="234">
        <v>8973</v>
      </c>
      <c r="G466" s="319">
        <v>9269</v>
      </c>
      <c r="H466" s="234">
        <v>20685</v>
      </c>
      <c r="I466" s="319">
        <v>20981</v>
      </c>
      <c r="J466" s="234">
        <v>11151</v>
      </c>
      <c r="K466" s="319">
        <v>11547</v>
      </c>
      <c r="L466" s="234">
        <v>22863</v>
      </c>
      <c r="M466" s="319">
        <v>23259</v>
      </c>
      <c r="N466" s="234">
        <v>17561</v>
      </c>
      <c r="O466" s="319">
        <v>17901</v>
      </c>
      <c r="P466" s="234">
        <v>25421</v>
      </c>
      <c r="Q466" s="319">
        <v>25761</v>
      </c>
      <c r="R466" s="234"/>
      <c r="S466" s="319"/>
      <c r="T466" s="234"/>
      <c r="U466" s="319"/>
      <c r="V466" s="234"/>
      <c r="W466" s="319"/>
      <c r="X466" s="234"/>
      <c r="Y466" s="319"/>
      <c r="Z466" s="234"/>
      <c r="AA466" s="319"/>
      <c r="AB466" s="234"/>
      <c r="AC466" s="319"/>
      <c r="AD466" s="234"/>
      <c r="AE466" s="319"/>
      <c r="AF466" s="234"/>
      <c r="AG466" s="319"/>
      <c r="AH466" s="234"/>
      <c r="AI466" s="319"/>
      <c r="AJ466" s="234"/>
      <c r="AK466" s="319"/>
      <c r="AL466" s="234"/>
      <c r="AM466" s="319"/>
      <c r="AN466" s="234"/>
      <c r="AO466" s="319"/>
    </row>
    <row r="467" spans="1:41">
      <c r="A467" s="314" t="s">
        <v>74</v>
      </c>
      <c r="B467" s="320" t="s">
        <v>451</v>
      </c>
      <c r="C467" s="326"/>
      <c r="D467" s="317">
        <v>221759</v>
      </c>
      <c r="E467" s="318">
        <v>1</v>
      </c>
      <c r="F467" s="234">
        <v>11876</v>
      </c>
      <c r="G467" s="319">
        <v>12436</v>
      </c>
      <c r="H467" s="234">
        <v>30326</v>
      </c>
      <c r="I467" s="319">
        <v>30856</v>
      </c>
      <c r="J467" s="234">
        <v>11622</v>
      </c>
      <c r="K467" s="319">
        <v>12376</v>
      </c>
      <c r="L467" s="234">
        <v>30072</v>
      </c>
      <c r="M467" s="319">
        <v>30796</v>
      </c>
      <c r="N467" s="234">
        <v>19048</v>
      </c>
      <c r="O467" s="319">
        <v>19256</v>
      </c>
      <c r="P467" s="234">
        <v>37752</v>
      </c>
      <c r="Q467" s="319">
        <v>37930</v>
      </c>
      <c r="R467" s="234"/>
      <c r="S467" s="319"/>
      <c r="T467" s="234"/>
      <c r="U467" s="319"/>
      <c r="V467" s="234"/>
      <c r="W467" s="319"/>
      <c r="X467" s="234"/>
      <c r="Y467" s="319"/>
      <c r="Z467" s="234"/>
      <c r="AA467" s="319"/>
      <c r="AB467" s="234"/>
      <c r="AC467" s="319"/>
      <c r="AD467" s="234"/>
      <c r="AE467" s="319"/>
      <c r="AF467" s="234"/>
      <c r="AG467" s="319"/>
      <c r="AH467" s="234"/>
      <c r="AI467" s="319"/>
      <c r="AJ467" s="234"/>
      <c r="AK467" s="319"/>
      <c r="AL467" s="234">
        <v>25240</v>
      </c>
      <c r="AM467" s="319">
        <v>27350</v>
      </c>
      <c r="AN467" s="234">
        <v>53300</v>
      </c>
      <c r="AO467" s="319">
        <v>55380</v>
      </c>
    </row>
    <row r="468" spans="1:41">
      <c r="A468" s="314" t="s">
        <v>74</v>
      </c>
      <c r="B468" s="315" t="s">
        <v>452</v>
      </c>
      <c r="C468" s="327"/>
      <c r="D468" s="317">
        <v>221838</v>
      </c>
      <c r="E468" s="318">
        <v>2</v>
      </c>
      <c r="F468" s="234">
        <v>7224</v>
      </c>
      <c r="G468" s="319">
        <v>7417</v>
      </c>
      <c r="H468" s="234">
        <v>20580</v>
      </c>
      <c r="I468" s="319">
        <v>20773</v>
      </c>
      <c r="J468" s="234">
        <v>9282</v>
      </c>
      <c r="K468" s="319">
        <v>9547</v>
      </c>
      <c r="L468" s="234">
        <v>21386</v>
      </c>
      <c r="M468" s="319">
        <v>21651</v>
      </c>
      <c r="N468" s="234"/>
      <c r="O468" s="319"/>
      <c r="P468" s="234"/>
      <c r="Q468" s="319"/>
      <c r="R468" s="234"/>
      <c r="S468" s="319"/>
      <c r="T468" s="234"/>
      <c r="U468" s="319"/>
      <c r="V468" s="234"/>
      <c r="W468" s="319"/>
      <c r="X468" s="234"/>
      <c r="Y468" s="319"/>
      <c r="Z468" s="234"/>
      <c r="AA468" s="319"/>
      <c r="AB468" s="234"/>
      <c r="AC468" s="319"/>
      <c r="AD468" s="234"/>
      <c r="AE468" s="319"/>
      <c r="AF468" s="234"/>
      <c r="AG468" s="319"/>
      <c r="AH468" s="234"/>
      <c r="AI468" s="319"/>
      <c r="AJ468" s="234"/>
      <c r="AK468" s="319"/>
      <c r="AL468" s="234"/>
      <c r="AM468" s="319"/>
      <c r="AN468" s="234"/>
      <c r="AO468" s="319"/>
    </row>
    <row r="469" spans="1:41">
      <c r="A469" s="314" t="s">
        <v>74</v>
      </c>
      <c r="B469" s="315" t="s">
        <v>453</v>
      </c>
      <c r="C469" s="326"/>
      <c r="D469" s="317">
        <v>219602</v>
      </c>
      <c r="E469" s="318">
        <v>3</v>
      </c>
      <c r="F469" s="234">
        <v>7462</v>
      </c>
      <c r="G469" s="319">
        <v>7801</v>
      </c>
      <c r="H469" s="234">
        <v>22678</v>
      </c>
      <c r="I469" s="319">
        <v>23371</v>
      </c>
      <c r="J469" s="234">
        <v>9480</v>
      </c>
      <c r="K469" s="319">
        <v>9857</v>
      </c>
      <c r="L469" s="234">
        <v>23312</v>
      </c>
      <c r="M469" s="319">
        <v>24001</v>
      </c>
      <c r="N469" s="234"/>
      <c r="O469" s="319"/>
      <c r="P469" s="234"/>
      <c r="Q469" s="319"/>
      <c r="R469" s="234"/>
      <c r="S469" s="319"/>
      <c r="T469" s="234"/>
      <c r="U469" s="319"/>
      <c r="V469" s="234"/>
      <c r="W469" s="319"/>
      <c r="X469" s="234"/>
      <c r="Y469" s="319"/>
      <c r="Z469" s="234"/>
      <c r="AA469" s="319"/>
      <c r="AB469" s="234"/>
      <c r="AC469" s="319"/>
      <c r="AD469" s="234"/>
      <c r="AE469" s="319"/>
      <c r="AF469" s="234"/>
      <c r="AG469" s="319"/>
      <c r="AH469" s="234"/>
      <c r="AI469" s="319"/>
      <c r="AJ469" s="234"/>
      <c r="AK469" s="319"/>
      <c r="AL469" s="234"/>
      <c r="AM469" s="319"/>
      <c r="AN469" s="234"/>
      <c r="AO469" s="319"/>
    </row>
    <row r="470" spans="1:41">
      <c r="A470" s="314" t="s">
        <v>74</v>
      </c>
      <c r="B470" s="320" t="s">
        <v>454</v>
      </c>
      <c r="C470" s="327" t="s">
        <v>502</v>
      </c>
      <c r="D470" s="317">
        <v>220075</v>
      </c>
      <c r="E470" s="328">
        <v>2</v>
      </c>
      <c r="F470" s="234">
        <v>7985</v>
      </c>
      <c r="G470" s="319">
        <v>8477</v>
      </c>
      <c r="H470" s="234">
        <v>25151</v>
      </c>
      <c r="I470" s="319">
        <v>26147</v>
      </c>
      <c r="J470" s="234">
        <v>10131</v>
      </c>
      <c r="K470" s="319">
        <v>10387</v>
      </c>
      <c r="L470" s="234">
        <v>25755</v>
      </c>
      <c r="M470" s="319">
        <v>26467</v>
      </c>
      <c r="N470" s="234"/>
      <c r="O470" s="319"/>
      <c r="P470" s="234"/>
      <c r="Q470" s="319"/>
      <c r="R470" s="234">
        <v>31045</v>
      </c>
      <c r="S470" s="319">
        <v>32215</v>
      </c>
      <c r="T470" s="234">
        <v>61323</v>
      </c>
      <c r="U470" s="319">
        <v>63401</v>
      </c>
      <c r="V470" s="234"/>
      <c r="W470" s="319"/>
      <c r="X470" s="234"/>
      <c r="Y470" s="319"/>
      <c r="Z470" s="234">
        <v>34020</v>
      </c>
      <c r="AA470" s="319">
        <v>35622</v>
      </c>
      <c r="AB470" s="234">
        <v>34020</v>
      </c>
      <c r="AC470" s="319">
        <v>35622</v>
      </c>
      <c r="AD470" s="234"/>
      <c r="AE470" s="319"/>
      <c r="AF470" s="234"/>
      <c r="AG470" s="319"/>
      <c r="AH470" s="234"/>
      <c r="AI470" s="319"/>
      <c r="AJ470" s="234"/>
      <c r="AK470" s="319"/>
      <c r="AL470" s="234"/>
      <c r="AM470" s="319"/>
      <c r="AN470" s="234"/>
      <c r="AO470" s="319"/>
    </row>
    <row r="471" spans="1:41">
      <c r="A471" s="314" t="s">
        <v>74</v>
      </c>
      <c r="B471" s="320" t="s">
        <v>455</v>
      </c>
      <c r="C471" s="326" t="s">
        <v>503</v>
      </c>
      <c r="D471" s="317">
        <v>220978</v>
      </c>
      <c r="E471" s="318">
        <v>3</v>
      </c>
      <c r="F471" s="234">
        <v>8188</v>
      </c>
      <c r="G471" s="319">
        <v>8404</v>
      </c>
      <c r="H471" s="234">
        <v>25252</v>
      </c>
      <c r="I471" s="319">
        <v>25972</v>
      </c>
      <c r="J471" s="234">
        <v>10372</v>
      </c>
      <c r="K471" s="319">
        <v>10632</v>
      </c>
      <c r="L471" s="234">
        <v>25824</v>
      </c>
      <c r="M471" s="319">
        <v>26540</v>
      </c>
      <c r="N471" s="234"/>
      <c r="O471" s="319"/>
      <c r="P471" s="234"/>
      <c r="Q471" s="319"/>
      <c r="R471" s="234"/>
      <c r="S471" s="319"/>
      <c r="T471" s="234"/>
      <c r="U471" s="319"/>
      <c r="V471" s="234"/>
      <c r="W471" s="319"/>
      <c r="X471" s="234"/>
      <c r="Y471" s="319"/>
      <c r="Z471" s="234"/>
      <c r="AA471" s="319"/>
      <c r="AB471" s="234"/>
      <c r="AC471" s="319"/>
      <c r="AD471" s="234"/>
      <c r="AE471" s="319"/>
      <c r="AF471" s="234"/>
      <c r="AG471" s="319"/>
      <c r="AH471" s="234"/>
      <c r="AI471" s="319"/>
      <c r="AJ471" s="234"/>
      <c r="AK471" s="319"/>
      <c r="AL471" s="234"/>
      <c r="AM471" s="319"/>
      <c r="AN471" s="234"/>
      <c r="AO471" s="319"/>
    </row>
    <row r="472" spans="1:41">
      <c r="A472" s="314" t="s">
        <v>74</v>
      </c>
      <c r="B472" s="315" t="s">
        <v>456</v>
      </c>
      <c r="C472" s="326"/>
      <c r="D472" s="317">
        <v>221847</v>
      </c>
      <c r="E472" s="318">
        <v>3</v>
      </c>
      <c r="F472" s="321">
        <v>7985</v>
      </c>
      <c r="G472" s="319">
        <v>8353</v>
      </c>
      <c r="H472" s="321">
        <v>23735</v>
      </c>
      <c r="I472" s="319">
        <v>24559</v>
      </c>
      <c r="J472" s="321">
        <v>10079</v>
      </c>
      <c r="K472" s="319">
        <v>10467</v>
      </c>
      <c r="L472" s="321">
        <v>24367</v>
      </c>
      <c r="M472" s="319">
        <v>25151</v>
      </c>
      <c r="N472" s="234"/>
      <c r="O472" s="319"/>
      <c r="P472" s="234"/>
      <c r="Q472" s="319"/>
      <c r="R472" s="234"/>
      <c r="S472" s="319"/>
      <c r="T472" s="234"/>
      <c r="U472" s="319"/>
      <c r="V472" s="234"/>
      <c r="W472" s="319"/>
      <c r="X472" s="234"/>
      <c r="Y472" s="319"/>
      <c r="Z472" s="234"/>
      <c r="AA472" s="319"/>
      <c r="AB472" s="234"/>
      <c r="AC472" s="319"/>
      <c r="AD472" s="234"/>
      <c r="AE472" s="319"/>
      <c r="AF472" s="234"/>
      <c r="AG472" s="319"/>
      <c r="AH472" s="234"/>
      <c r="AI472" s="319"/>
      <c r="AJ472" s="234"/>
      <c r="AK472" s="319"/>
      <c r="AL472" s="234"/>
      <c r="AM472" s="319"/>
      <c r="AN472" s="234"/>
      <c r="AO472" s="319"/>
    </row>
    <row r="473" spans="1:41">
      <c r="A473" s="314" t="s">
        <v>74</v>
      </c>
      <c r="B473" s="315" t="s">
        <v>457</v>
      </c>
      <c r="C473" s="326"/>
      <c r="D473" s="317">
        <v>221740</v>
      </c>
      <c r="E473" s="318">
        <v>3</v>
      </c>
      <c r="F473" s="234">
        <v>8138</v>
      </c>
      <c r="G473" s="319">
        <v>8356</v>
      </c>
      <c r="H473" s="234">
        <v>24256</v>
      </c>
      <c r="I473" s="319">
        <v>24474</v>
      </c>
      <c r="J473" s="234">
        <v>9416</v>
      </c>
      <c r="K473" s="319">
        <v>9670</v>
      </c>
      <c r="L473" s="234">
        <v>25534</v>
      </c>
      <c r="M473" s="319">
        <v>25788</v>
      </c>
      <c r="N473" s="234"/>
      <c r="O473" s="319"/>
      <c r="P473" s="234"/>
      <c r="Q473" s="319"/>
      <c r="R473" s="234"/>
      <c r="S473" s="319"/>
      <c r="T473" s="234"/>
      <c r="U473" s="319"/>
      <c r="V473" s="234"/>
      <c r="W473" s="319"/>
      <c r="X473" s="234"/>
      <c r="Y473" s="319"/>
      <c r="Z473" s="234"/>
      <c r="AA473" s="319"/>
      <c r="AB473" s="234"/>
      <c r="AC473" s="319"/>
      <c r="AD473" s="234"/>
      <c r="AE473" s="319"/>
      <c r="AF473" s="234"/>
      <c r="AG473" s="319"/>
      <c r="AH473" s="234"/>
      <c r="AI473" s="319"/>
      <c r="AJ473" s="234"/>
      <c r="AK473" s="319"/>
      <c r="AL473" s="234"/>
      <c r="AM473" s="319"/>
      <c r="AN473" s="234"/>
      <c r="AO473" s="319"/>
    </row>
    <row r="474" spans="1:41">
      <c r="A474" s="314" t="s">
        <v>74</v>
      </c>
      <c r="B474" s="320" t="s">
        <v>458</v>
      </c>
      <c r="C474" s="326"/>
      <c r="D474" s="317">
        <v>221768</v>
      </c>
      <c r="E474" s="318">
        <v>5</v>
      </c>
      <c r="F474" s="234">
        <v>8024</v>
      </c>
      <c r="G474" s="319">
        <v>8326</v>
      </c>
      <c r="H474" s="234">
        <v>21968</v>
      </c>
      <c r="I474" s="319">
        <v>22270</v>
      </c>
      <c r="J474" s="234">
        <v>9322</v>
      </c>
      <c r="K474" s="319">
        <v>9662</v>
      </c>
      <c r="L474" s="234">
        <v>23266</v>
      </c>
      <c r="M474" s="319">
        <v>23606</v>
      </c>
      <c r="N474" s="234"/>
      <c r="O474" s="319"/>
      <c r="P474" s="234"/>
      <c r="Q474" s="319"/>
      <c r="R474" s="234"/>
      <c r="S474" s="319"/>
      <c r="T474" s="234"/>
      <c r="U474" s="319"/>
      <c r="V474" s="234"/>
      <c r="W474" s="319"/>
      <c r="X474" s="234"/>
      <c r="Y474" s="319"/>
      <c r="Z474" s="234"/>
      <c r="AA474" s="319"/>
      <c r="AB474" s="234"/>
      <c r="AC474" s="319"/>
      <c r="AD474" s="234"/>
      <c r="AE474" s="319"/>
      <c r="AF474" s="234"/>
      <c r="AG474" s="319"/>
      <c r="AH474" s="234"/>
      <c r="AI474" s="319"/>
      <c r="AJ474" s="234"/>
      <c r="AK474" s="319"/>
      <c r="AL474" s="234"/>
      <c r="AM474" s="319"/>
      <c r="AN474" s="234"/>
      <c r="AO474" s="319"/>
    </row>
    <row r="475" spans="1:41">
      <c r="A475" s="314" t="s">
        <v>74</v>
      </c>
      <c r="B475" s="320" t="s">
        <v>459</v>
      </c>
      <c r="C475" s="329"/>
      <c r="D475" s="323">
        <v>219824</v>
      </c>
      <c r="E475" s="324">
        <v>8</v>
      </c>
      <c r="F475" s="234">
        <v>4027</v>
      </c>
      <c r="G475" s="319">
        <v>4153</v>
      </c>
      <c r="H475" s="234">
        <v>19345</v>
      </c>
      <c r="I475" s="319">
        <v>19951</v>
      </c>
      <c r="J475" s="234"/>
      <c r="K475" s="319"/>
      <c r="L475" s="234"/>
      <c r="M475" s="319"/>
      <c r="N475" s="234"/>
      <c r="O475" s="319"/>
      <c r="P475" s="234"/>
      <c r="Q475" s="319"/>
      <c r="R475" s="234"/>
      <c r="S475" s="319"/>
      <c r="T475" s="234"/>
      <c r="U475" s="319"/>
      <c r="V475" s="234"/>
      <c r="W475" s="319"/>
      <c r="X475" s="234"/>
      <c r="Y475" s="319"/>
      <c r="Z475" s="234"/>
      <c r="AA475" s="319"/>
      <c r="AB475" s="234"/>
      <c r="AC475" s="319"/>
      <c r="AD475" s="234"/>
      <c r="AE475" s="319"/>
      <c r="AF475" s="234"/>
      <c r="AG475" s="319"/>
      <c r="AH475" s="234"/>
      <c r="AI475" s="319"/>
      <c r="AJ475" s="234"/>
      <c r="AK475" s="319"/>
      <c r="AL475" s="234"/>
      <c r="AM475" s="319"/>
      <c r="AN475" s="234"/>
      <c r="AO475" s="319"/>
    </row>
    <row r="476" spans="1:41">
      <c r="A476" s="314" t="s">
        <v>74</v>
      </c>
      <c r="B476" s="315" t="s">
        <v>460</v>
      </c>
      <c r="C476" s="327"/>
      <c r="D476" s="323">
        <v>221184</v>
      </c>
      <c r="E476" s="318">
        <v>8</v>
      </c>
      <c r="F476" s="234">
        <v>3927</v>
      </c>
      <c r="G476" s="319">
        <v>4053</v>
      </c>
      <c r="H476" s="234">
        <v>19245</v>
      </c>
      <c r="I476" s="319">
        <v>19851</v>
      </c>
      <c r="J476" s="234"/>
      <c r="K476" s="319"/>
      <c r="L476" s="234"/>
      <c r="M476" s="319"/>
      <c r="N476" s="234"/>
      <c r="O476" s="319"/>
      <c r="P476" s="234"/>
      <c r="Q476" s="319"/>
      <c r="R476" s="234"/>
      <c r="S476" s="319"/>
      <c r="T476" s="234"/>
      <c r="U476" s="319"/>
      <c r="V476" s="234"/>
      <c r="W476" s="319"/>
      <c r="X476" s="234"/>
      <c r="Y476" s="319"/>
      <c r="Z476" s="234"/>
      <c r="AA476" s="319"/>
      <c r="AB476" s="234"/>
      <c r="AC476" s="319"/>
      <c r="AD476" s="234"/>
      <c r="AE476" s="319"/>
      <c r="AF476" s="234"/>
      <c r="AG476" s="319"/>
      <c r="AH476" s="234"/>
      <c r="AI476" s="319"/>
      <c r="AJ476" s="234"/>
      <c r="AK476" s="319"/>
      <c r="AL476" s="234"/>
      <c r="AM476" s="319"/>
      <c r="AN476" s="234"/>
      <c r="AO476" s="319"/>
    </row>
    <row r="477" spans="1:41">
      <c r="A477" s="314" t="s">
        <v>74</v>
      </c>
      <c r="B477" s="320" t="s">
        <v>461</v>
      </c>
      <c r="C477" s="329"/>
      <c r="D477" s="323">
        <v>221643</v>
      </c>
      <c r="E477" s="324">
        <v>8</v>
      </c>
      <c r="F477" s="234">
        <v>4041</v>
      </c>
      <c r="G477" s="319">
        <v>4167</v>
      </c>
      <c r="H477" s="234">
        <v>19359</v>
      </c>
      <c r="I477" s="319">
        <v>19965</v>
      </c>
      <c r="J477" s="234" t="s">
        <v>462</v>
      </c>
      <c r="K477" s="319"/>
      <c r="L477" s="234"/>
      <c r="M477" s="319"/>
      <c r="N477" s="234"/>
      <c r="O477" s="319"/>
      <c r="P477" s="234"/>
      <c r="Q477" s="319"/>
      <c r="R477" s="234"/>
      <c r="S477" s="319"/>
      <c r="T477" s="234"/>
      <c r="U477" s="319"/>
      <c r="V477" s="234"/>
      <c r="W477" s="319"/>
      <c r="X477" s="234"/>
      <c r="Y477" s="319"/>
      <c r="Z477" s="234"/>
      <c r="AA477" s="319"/>
      <c r="AB477" s="234"/>
      <c r="AC477" s="319"/>
      <c r="AD477" s="234"/>
      <c r="AE477" s="319"/>
      <c r="AF477" s="234"/>
      <c r="AG477" s="319"/>
      <c r="AH477" s="234"/>
      <c r="AI477" s="319"/>
      <c r="AJ477" s="234"/>
      <c r="AK477" s="319"/>
      <c r="AL477" s="234"/>
      <c r="AM477" s="319"/>
      <c r="AN477" s="234"/>
      <c r="AO477" s="319"/>
    </row>
    <row r="478" spans="1:41">
      <c r="A478" s="314" t="s">
        <v>74</v>
      </c>
      <c r="B478" s="320" t="s">
        <v>463</v>
      </c>
      <c r="C478" s="329"/>
      <c r="D478" s="323">
        <v>221485</v>
      </c>
      <c r="E478" s="324">
        <v>8</v>
      </c>
      <c r="F478" s="234">
        <v>4017</v>
      </c>
      <c r="G478" s="319">
        <v>4143</v>
      </c>
      <c r="H478" s="234">
        <v>19335</v>
      </c>
      <c r="I478" s="319">
        <v>19941</v>
      </c>
      <c r="J478" s="234"/>
      <c r="K478" s="319"/>
      <c r="L478" s="234"/>
      <c r="M478" s="319"/>
      <c r="N478" s="234"/>
      <c r="O478" s="319"/>
      <c r="P478" s="234"/>
      <c r="Q478" s="319"/>
      <c r="R478" s="234"/>
      <c r="S478" s="319"/>
      <c r="T478" s="234"/>
      <c r="U478" s="319"/>
      <c r="V478" s="234"/>
      <c r="W478" s="319"/>
      <c r="X478" s="234"/>
      <c r="Y478" s="319"/>
      <c r="Z478" s="234"/>
      <c r="AA478" s="319"/>
      <c r="AB478" s="234"/>
      <c r="AC478" s="319"/>
      <c r="AD478" s="234"/>
      <c r="AE478" s="319"/>
      <c r="AF478" s="234"/>
      <c r="AG478" s="319"/>
      <c r="AH478" s="234"/>
      <c r="AI478" s="319"/>
      <c r="AJ478" s="234"/>
      <c r="AK478" s="319"/>
      <c r="AL478" s="234"/>
      <c r="AM478" s="319"/>
      <c r="AN478" s="234"/>
      <c r="AO478" s="319"/>
    </row>
    <row r="479" spans="1:41">
      <c r="A479" s="314" t="s">
        <v>74</v>
      </c>
      <c r="B479" s="315" t="s">
        <v>464</v>
      </c>
      <c r="C479" s="327"/>
      <c r="D479" s="323">
        <v>222053</v>
      </c>
      <c r="E479" s="318">
        <v>8</v>
      </c>
      <c r="F479" s="234">
        <v>3975</v>
      </c>
      <c r="G479" s="319">
        <v>4105</v>
      </c>
      <c r="H479" s="234">
        <v>19293</v>
      </c>
      <c r="I479" s="319">
        <v>19903</v>
      </c>
      <c r="J479" s="234"/>
      <c r="K479" s="319"/>
      <c r="L479" s="234"/>
      <c r="M479" s="319"/>
      <c r="N479" s="234"/>
      <c r="O479" s="319"/>
      <c r="P479" s="234"/>
      <c r="Q479" s="319"/>
      <c r="R479" s="234"/>
      <c r="S479" s="319"/>
      <c r="T479" s="234"/>
      <c r="U479" s="319"/>
      <c r="V479" s="234"/>
      <c r="W479" s="319"/>
      <c r="X479" s="234"/>
      <c r="Y479" s="319"/>
      <c r="Z479" s="234"/>
      <c r="AA479" s="319"/>
      <c r="AB479" s="234"/>
      <c r="AC479" s="319"/>
      <c r="AD479" s="234"/>
      <c r="AE479" s="319"/>
      <c r="AF479" s="234"/>
      <c r="AG479" s="319"/>
      <c r="AH479" s="234"/>
      <c r="AI479" s="319"/>
      <c r="AJ479" s="234"/>
      <c r="AK479" s="319"/>
      <c r="AL479" s="234"/>
      <c r="AM479" s="319"/>
      <c r="AN479" s="234"/>
      <c r="AO479" s="319"/>
    </row>
    <row r="480" spans="1:41">
      <c r="A480" s="314" t="s">
        <v>74</v>
      </c>
      <c r="B480" s="320" t="s">
        <v>465</v>
      </c>
      <c r="C480" s="329"/>
      <c r="D480" s="323">
        <v>219879</v>
      </c>
      <c r="E480" s="324">
        <v>9</v>
      </c>
      <c r="F480" s="234">
        <v>3985</v>
      </c>
      <c r="G480" s="319">
        <v>4127</v>
      </c>
      <c r="H480" s="234">
        <v>19303</v>
      </c>
      <c r="I480" s="319">
        <v>19925</v>
      </c>
      <c r="J480" s="234"/>
      <c r="K480" s="319"/>
      <c r="L480" s="234"/>
      <c r="M480" s="319"/>
      <c r="N480" s="234"/>
      <c r="O480" s="319"/>
      <c r="P480" s="234"/>
      <c r="Q480" s="319"/>
      <c r="R480" s="234"/>
      <c r="S480" s="319"/>
      <c r="T480" s="234"/>
      <c r="U480" s="319"/>
      <c r="V480" s="234"/>
      <c r="W480" s="319"/>
      <c r="X480" s="234"/>
      <c r="Y480" s="319"/>
      <c r="Z480" s="234"/>
      <c r="AA480" s="319"/>
      <c r="AB480" s="234"/>
      <c r="AC480" s="319"/>
      <c r="AD480" s="234"/>
      <c r="AE480" s="319"/>
      <c r="AF480" s="234"/>
      <c r="AG480" s="319"/>
      <c r="AH480" s="234"/>
      <c r="AI480" s="319"/>
      <c r="AJ480" s="234"/>
      <c r="AK480" s="319"/>
      <c r="AL480" s="234"/>
      <c r="AM480" s="319"/>
      <c r="AN480" s="234"/>
      <c r="AO480" s="319"/>
    </row>
    <row r="481" spans="1:41">
      <c r="A481" s="314" t="s">
        <v>74</v>
      </c>
      <c r="B481" s="320" t="s">
        <v>466</v>
      </c>
      <c r="C481" s="329"/>
      <c r="D481" s="323">
        <v>219888</v>
      </c>
      <c r="E481" s="324">
        <v>9</v>
      </c>
      <c r="F481" s="234">
        <v>3973</v>
      </c>
      <c r="G481" s="319">
        <v>4099</v>
      </c>
      <c r="H481" s="234">
        <v>19291</v>
      </c>
      <c r="I481" s="319">
        <v>19897</v>
      </c>
      <c r="J481" s="234"/>
      <c r="K481" s="319"/>
      <c r="L481" s="234"/>
      <c r="M481" s="319"/>
      <c r="N481" s="234"/>
      <c r="O481" s="319"/>
      <c r="P481" s="234"/>
      <c r="Q481" s="319"/>
      <c r="R481" s="234"/>
      <c r="S481" s="319"/>
      <c r="T481" s="234"/>
      <c r="U481" s="319"/>
      <c r="V481" s="234"/>
      <c r="W481" s="319"/>
      <c r="X481" s="234"/>
      <c r="Y481" s="319"/>
      <c r="Z481" s="234"/>
      <c r="AA481" s="319"/>
      <c r="AB481" s="234"/>
      <c r="AC481" s="319"/>
      <c r="AD481" s="234"/>
      <c r="AE481" s="319"/>
      <c r="AF481" s="234"/>
      <c r="AG481" s="319"/>
      <c r="AH481" s="234"/>
      <c r="AI481" s="319"/>
      <c r="AJ481" s="234"/>
      <c r="AK481" s="319"/>
      <c r="AL481" s="234"/>
      <c r="AM481" s="319"/>
      <c r="AN481" s="234"/>
      <c r="AO481" s="319"/>
    </row>
    <row r="482" spans="1:41">
      <c r="A482" s="314" t="s">
        <v>74</v>
      </c>
      <c r="B482" s="315" t="s">
        <v>467</v>
      </c>
      <c r="C482" s="316" t="s">
        <v>444</v>
      </c>
      <c r="D482" s="323">
        <v>220057</v>
      </c>
      <c r="E482" s="318">
        <v>9</v>
      </c>
      <c r="F482" s="234">
        <v>4001</v>
      </c>
      <c r="G482" s="319">
        <v>4127</v>
      </c>
      <c r="H482" s="234">
        <v>19319</v>
      </c>
      <c r="I482" s="319">
        <v>19925</v>
      </c>
      <c r="J482" s="234"/>
      <c r="K482" s="319"/>
      <c r="L482" s="234"/>
      <c r="M482" s="319"/>
      <c r="N482" s="234"/>
      <c r="O482" s="319"/>
      <c r="P482" s="234"/>
      <c r="Q482" s="319"/>
      <c r="R482" s="234"/>
      <c r="S482" s="319"/>
      <c r="T482" s="234"/>
      <c r="U482" s="319"/>
      <c r="V482" s="234"/>
      <c r="W482" s="319"/>
      <c r="X482" s="234"/>
      <c r="Y482" s="319"/>
      <c r="Z482" s="234"/>
      <c r="AA482" s="319"/>
      <c r="AB482" s="234"/>
      <c r="AC482" s="319"/>
      <c r="AD482" s="234"/>
      <c r="AE482" s="319"/>
      <c r="AF482" s="234"/>
      <c r="AG482" s="319"/>
      <c r="AH482" s="234"/>
      <c r="AI482" s="319"/>
      <c r="AJ482" s="234"/>
      <c r="AK482" s="319"/>
      <c r="AL482" s="234"/>
      <c r="AM482" s="319"/>
      <c r="AN482" s="234"/>
      <c r="AO482" s="319"/>
    </row>
    <row r="483" spans="1:41">
      <c r="A483" s="314" t="s">
        <v>74</v>
      </c>
      <c r="B483" s="320" t="s">
        <v>468</v>
      </c>
      <c r="C483" s="329"/>
      <c r="D483" s="323">
        <v>220400</v>
      </c>
      <c r="E483" s="324">
        <v>9</v>
      </c>
      <c r="F483" s="234">
        <v>3987</v>
      </c>
      <c r="G483" s="319">
        <v>4113</v>
      </c>
      <c r="H483" s="234">
        <v>19305</v>
      </c>
      <c r="I483" s="319">
        <v>19911</v>
      </c>
      <c r="J483" s="234"/>
      <c r="K483" s="319"/>
      <c r="L483" s="234"/>
      <c r="M483" s="319"/>
      <c r="N483" s="234"/>
      <c r="O483" s="319"/>
      <c r="P483" s="234"/>
      <c r="Q483" s="319"/>
      <c r="R483" s="234"/>
      <c r="S483" s="319"/>
      <c r="T483" s="234"/>
      <c r="U483" s="319"/>
      <c r="V483" s="234"/>
      <c r="W483" s="319"/>
      <c r="X483" s="234"/>
      <c r="Y483" s="319"/>
      <c r="Z483" s="234"/>
      <c r="AA483" s="319"/>
      <c r="AB483" s="234"/>
      <c r="AC483" s="319"/>
      <c r="AD483" s="234"/>
      <c r="AE483" s="319"/>
      <c r="AF483" s="234"/>
      <c r="AG483" s="319"/>
      <c r="AH483" s="234"/>
      <c r="AI483" s="319"/>
      <c r="AJ483" s="234"/>
      <c r="AK483" s="319"/>
      <c r="AL483" s="234"/>
      <c r="AM483" s="319"/>
      <c r="AN483" s="234"/>
      <c r="AO483" s="319"/>
    </row>
    <row r="484" spans="1:41">
      <c r="A484" s="314" t="s">
        <v>74</v>
      </c>
      <c r="B484" s="320" t="s">
        <v>469</v>
      </c>
      <c r="C484" s="329"/>
      <c r="D484" s="323">
        <v>221096</v>
      </c>
      <c r="E484" s="324">
        <v>9</v>
      </c>
      <c r="F484" s="234">
        <v>3978</v>
      </c>
      <c r="G484" s="319">
        <v>4129</v>
      </c>
      <c r="H484" s="234">
        <v>19296</v>
      </c>
      <c r="I484" s="319">
        <v>19927</v>
      </c>
      <c r="J484" s="234"/>
      <c r="K484" s="319"/>
      <c r="L484" s="234"/>
      <c r="M484" s="319"/>
      <c r="N484" s="234"/>
      <c r="O484" s="319"/>
      <c r="P484" s="234"/>
      <c r="Q484" s="319"/>
      <c r="R484" s="234"/>
      <c r="S484" s="319"/>
      <c r="T484" s="234"/>
      <c r="U484" s="319"/>
      <c r="V484" s="234"/>
      <c r="W484" s="319"/>
      <c r="X484" s="234"/>
      <c r="Y484" s="319"/>
      <c r="Z484" s="234"/>
      <c r="AA484" s="319"/>
      <c r="AB484" s="234"/>
      <c r="AC484" s="319"/>
      <c r="AD484" s="234"/>
      <c r="AE484" s="319"/>
      <c r="AF484" s="234"/>
      <c r="AG484" s="319"/>
      <c r="AH484" s="234"/>
      <c r="AI484" s="319"/>
      <c r="AJ484" s="234"/>
      <c r="AK484" s="319"/>
      <c r="AL484" s="234"/>
      <c r="AM484" s="319"/>
      <c r="AN484" s="234"/>
      <c r="AO484" s="319"/>
    </row>
    <row r="485" spans="1:41">
      <c r="A485" s="314" t="s">
        <v>74</v>
      </c>
      <c r="B485" s="320" t="s">
        <v>470</v>
      </c>
      <c r="C485" s="329"/>
      <c r="D485" s="323">
        <v>221908</v>
      </c>
      <c r="E485" s="324">
        <v>9</v>
      </c>
      <c r="F485" s="234">
        <v>3989</v>
      </c>
      <c r="G485" s="319">
        <v>4115</v>
      </c>
      <c r="H485" s="234">
        <v>19307</v>
      </c>
      <c r="I485" s="319">
        <v>19913</v>
      </c>
      <c r="J485" s="234"/>
      <c r="K485" s="319"/>
      <c r="L485" s="234"/>
      <c r="M485" s="319"/>
      <c r="N485" s="234"/>
      <c r="O485" s="319"/>
      <c r="P485" s="234"/>
      <c r="Q485" s="319"/>
      <c r="R485" s="234"/>
      <c r="S485" s="319"/>
      <c r="T485" s="234"/>
      <c r="U485" s="319"/>
      <c r="V485" s="234"/>
      <c r="W485" s="319"/>
      <c r="X485" s="234"/>
      <c r="Y485" s="319"/>
      <c r="Z485" s="234"/>
      <c r="AA485" s="319"/>
      <c r="AB485" s="234"/>
      <c r="AC485" s="319"/>
      <c r="AD485" s="234"/>
      <c r="AE485" s="319"/>
      <c r="AF485" s="234"/>
      <c r="AG485" s="319"/>
      <c r="AH485" s="234"/>
      <c r="AI485" s="319"/>
      <c r="AJ485" s="234"/>
      <c r="AK485" s="319"/>
      <c r="AL485" s="234"/>
      <c r="AM485" s="319"/>
      <c r="AN485" s="234"/>
      <c r="AO485" s="319"/>
    </row>
    <row r="486" spans="1:41">
      <c r="A486" s="314" t="s">
        <v>74</v>
      </c>
      <c r="B486" s="320" t="s">
        <v>471</v>
      </c>
      <c r="C486" s="329"/>
      <c r="D486" s="323">
        <v>221397</v>
      </c>
      <c r="E486" s="324">
        <v>9</v>
      </c>
      <c r="F486" s="234">
        <v>4005</v>
      </c>
      <c r="G486" s="319">
        <v>4131</v>
      </c>
      <c r="H486" s="234">
        <v>19323</v>
      </c>
      <c r="I486" s="319">
        <v>19929</v>
      </c>
      <c r="J486" s="234"/>
      <c r="K486" s="319"/>
      <c r="L486" s="234"/>
      <c r="M486" s="319"/>
      <c r="N486" s="234"/>
      <c r="O486" s="319"/>
      <c r="P486" s="234"/>
      <c r="Q486" s="319"/>
      <c r="R486" s="234"/>
      <c r="S486" s="319"/>
      <c r="T486" s="234"/>
      <c r="U486" s="319"/>
      <c r="V486" s="234"/>
      <c r="W486" s="319"/>
      <c r="X486" s="234"/>
      <c r="Y486" s="319"/>
      <c r="Z486" s="234"/>
      <c r="AA486" s="319"/>
      <c r="AB486" s="234"/>
      <c r="AC486" s="319"/>
      <c r="AD486" s="234"/>
      <c r="AE486" s="319"/>
      <c r="AF486" s="234"/>
      <c r="AG486" s="319"/>
      <c r="AH486" s="234"/>
      <c r="AI486" s="319"/>
      <c r="AJ486" s="234"/>
      <c r="AK486" s="319"/>
      <c r="AL486" s="234"/>
      <c r="AM486" s="319"/>
      <c r="AN486" s="234"/>
      <c r="AO486" s="319"/>
    </row>
    <row r="487" spans="1:41">
      <c r="A487" s="314" t="s">
        <v>74</v>
      </c>
      <c r="B487" s="315" t="s">
        <v>472</v>
      </c>
      <c r="C487" s="326"/>
      <c r="D487" s="323">
        <v>222062</v>
      </c>
      <c r="E487" s="324">
        <v>9</v>
      </c>
      <c r="F487" s="234">
        <v>3990</v>
      </c>
      <c r="G487" s="319">
        <v>4116</v>
      </c>
      <c r="H487" s="234">
        <v>19308</v>
      </c>
      <c r="I487" s="319">
        <v>19914</v>
      </c>
      <c r="J487" s="234"/>
      <c r="K487" s="319"/>
      <c r="L487" s="234"/>
      <c r="M487" s="319"/>
      <c r="N487" s="234"/>
      <c r="O487" s="319"/>
      <c r="P487" s="234"/>
      <c r="Q487" s="319"/>
      <c r="R487" s="234"/>
      <c r="S487" s="319"/>
      <c r="T487" s="234"/>
      <c r="U487" s="319"/>
      <c r="V487" s="234"/>
      <c r="W487" s="319"/>
      <c r="X487" s="234"/>
      <c r="Y487" s="319"/>
      <c r="Z487" s="234"/>
      <c r="AA487" s="319"/>
      <c r="AB487" s="234"/>
      <c r="AC487" s="319"/>
      <c r="AD487" s="234"/>
      <c r="AE487" s="319"/>
      <c r="AF487" s="234"/>
      <c r="AG487" s="319"/>
      <c r="AH487" s="234"/>
      <c r="AI487" s="319"/>
      <c r="AJ487" s="234"/>
      <c r="AK487" s="319"/>
      <c r="AL487" s="234"/>
      <c r="AM487" s="319"/>
      <c r="AN487" s="234"/>
      <c r="AO487" s="319"/>
    </row>
    <row r="488" spans="1:41">
      <c r="A488" s="314" t="s">
        <v>74</v>
      </c>
      <c r="B488" s="315" t="s">
        <v>473</v>
      </c>
      <c r="C488" s="327"/>
      <c r="D488" s="323" t="s">
        <v>474</v>
      </c>
      <c r="E488" s="324">
        <v>12</v>
      </c>
      <c r="F488" s="234">
        <v>3425</v>
      </c>
      <c r="G488" s="319">
        <v>3554</v>
      </c>
      <c r="H488" s="234"/>
      <c r="I488" s="319"/>
      <c r="J488" s="234"/>
      <c r="K488" s="319"/>
      <c r="L488" s="234"/>
      <c r="M488" s="319"/>
      <c r="N488" s="234"/>
      <c r="O488" s="319"/>
      <c r="P488" s="234"/>
      <c r="Q488" s="319"/>
      <c r="R488" s="234"/>
      <c r="S488" s="319"/>
      <c r="T488" s="234"/>
      <c r="U488" s="319"/>
      <c r="V488" s="234"/>
      <c r="W488" s="319"/>
      <c r="X488" s="234"/>
      <c r="Y488" s="319"/>
      <c r="Z488" s="234"/>
      <c r="AA488" s="319"/>
      <c r="AB488" s="234"/>
      <c r="AC488" s="319"/>
      <c r="AD488" s="234"/>
      <c r="AE488" s="319"/>
      <c r="AF488" s="234"/>
      <c r="AG488" s="319"/>
      <c r="AH488" s="234"/>
      <c r="AI488" s="319"/>
      <c r="AJ488" s="234"/>
      <c r="AK488" s="319"/>
      <c r="AL488" s="234"/>
      <c r="AM488" s="319"/>
      <c r="AN488" s="234"/>
      <c r="AO488" s="319"/>
    </row>
    <row r="489" spans="1:41">
      <c r="A489" s="314" t="s">
        <v>74</v>
      </c>
      <c r="B489" s="320" t="s">
        <v>475</v>
      </c>
      <c r="C489" s="329"/>
      <c r="D489" s="323">
        <v>219596</v>
      </c>
      <c r="E489" s="324">
        <v>13</v>
      </c>
      <c r="F489" s="234">
        <v>3425</v>
      </c>
      <c r="G489" s="319">
        <v>3554</v>
      </c>
      <c r="H489" s="234"/>
      <c r="I489" s="319"/>
      <c r="J489" s="234"/>
      <c r="K489" s="319"/>
      <c r="L489" s="234"/>
      <c r="M489" s="319"/>
      <c r="N489" s="234"/>
      <c r="O489" s="319"/>
      <c r="P489" s="234"/>
      <c r="Q489" s="319"/>
      <c r="R489" s="234"/>
      <c r="S489" s="319"/>
      <c r="T489" s="234"/>
      <c r="U489" s="319"/>
      <c r="V489" s="234"/>
      <c r="W489" s="319"/>
      <c r="X489" s="234"/>
      <c r="Y489" s="319"/>
      <c r="Z489" s="234"/>
      <c r="AA489" s="319"/>
      <c r="AB489" s="234"/>
      <c r="AC489" s="319"/>
      <c r="AD489" s="234"/>
      <c r="AE489" s="319"/>
      <c r="AF489" s="234"/>
      <c r="AG489" s="319"/>
      <c r="AH489" s="234"/>
      <c r="AI489" s="319"/>
      <c r="AJ489" s="234"/>
      <c r="AK489" s="319"/>
      <c r="AL489" s="234"/>
      <c r="AM489" s="319"/>
      <c r="AN489" s="234"/>
      <c r="AO489" s="319"/>
    </row>
    <row r="490" spans="1:41">
      <c r="A490" s="314" t="s">
        <v>74</v>
      </c>
      <c r="B490" s="320" t="s">
        <v>476</v>
      </c>
      <c r="C490" s="329"/>
      <c r="D490" s="323">
        <v>219921</v>
      </c>
      <c r="E490" s="324">
        <v>13</v>
      </c>
      <c r="F490" s="234">
        <v>3425</v>
      </c>
      <c r="G490" s="319">
        <v>3554</v>
      </c>
      <c r="H490" s="234"/>
      <c r="I490" s="319"/>
      <c r="J490" s="234"/>
      <c r="K490" s="319"/>
      <c r="L490" s="234"/>
      <c r="M490" s="319"/>
      <c r="N490" s="234"/>
      <c r="O490" s="319"/>
      <c r="P490" s="234"/>
      <c r="Q490" s="319"/>
      <c r="R490" s="234"/>
      <c r="S490" s="319"/>
      <c r="T490" s="234"/>
      <c r="U490" s="319"/>
      <c r="V490" s="234"/>
      <c r="W490" s="319"/>
      <c r="X490" s="234"/>
      <c r="Y490" s="319"/>
      <c r="Z490" s="234"/>
      <c r="AA490" s="319"/>
      <c r="AB490" s="234"/>
      <c r="AC490" s="319"/>
      <c r="AD490" s="234"/>
      <c r="AE490" s="319"/>
      <c r="AF490" s="234"/>
      <c r="AG490" s="319"/>
      <c r="AH490" s="234"/>
      <c r="AI490" s="319"/>
      <c r="AJ490" s="234"/>
      <c r="AK490" s="319"/>
      <c r="AL490" s="234"/>
      <c r="AM490" s="319"/>
      <c r="AN490" s="234"/>
      <c r="AO490" s="319"/>
    </row>
    <row r="491" spans="1:41">
      <c r="A491" s="314" t="s">
        <v>74</v>
      </c>
      <c r="B491" s="320" t="s">
        <v>477</v>
      </c>
      <c r="C491" s="329"/>
      <c r="D491" s="323">
        <v>221591</v>
      </c>
      <c r="E491" s="324">
        <v>13</v>
      </c>
      <c r="F491" s="234">
        <v>3425</v>
      </c>
      <c r="G491" s="319">
        <v>3554</v>
      </c>
      <c r="H491" s="234"/>
      <c r="I491" s="319"/>
      <c r="J491" s="234"/>
      <c r="K491" s="319"/>
      <c r="L491" s="234"/>
      <c r="M491" s="319"/>
      <c r="N491" s="234"/>
      <c r="O491" s="319"/>
      <c r="P491" s="234"/>
      <c r="Q491" s="319"/>
      <c r="R491" s="234"/>
      <c r="S491" s="319"/>
      <c r="T491" s="234"/>
      <c r="U491" s="319"/>
      <c r="V491" s="234"/>
      <c r="W491" s="319"/>
      <c r="X491" s="234"/>
      <c r="Y491" s="319"/>
      <c r="Z491" s="234"/>
      <c r="AA491" s="319"/>
      <c r="AB491" s="234"/>
      <c r="AC491" s="319"/>
      <c r="AD491" s="234"/>
      <c r="AE491" s="319"/>
      <c r="AF491" s="234"/>
      <c r="AG491" s="319"/>
      <c r="AH491" s="234"/>
      <c r="AI491" s="319"/>
      <c r="AJ491" s="234"/>
      <c r="AK491" s="319"/>
      <c r="AL491" s="234"/>
      <c r="AM491" s="319"/>
      <c r="AN491" s="234"/>
      <c r="AO491" s="319"/>
    </row>
    <row r="492" spans="1:41">
      <c r="A492" s="314" t="s">
        <v>74</v>
      </c>
      <c r="B492" s="320" t="s">
        <v>478</v>
      </c>
      <c r="C492" s="329"/>
      <c r="D492" s="323">
        <v>221430</v>
      </c>
      <c r="E492" s="324">
        <v>13</v>
      </c>
      <c r="F492" s="234">
        <v>3425</v>
      </c>
      <c r="G492" s="319">
        <v>3554</v>
      </c>
      <c r="H492" s="234"/>
      <c r="I492" s="319"/>
      <c r="J492" s="234"/>
      <c r="K492" s="319"/>
      <c r="L492" s="234"/>
      <c r="M492" s="319"/>
      <c r="N492" s="234"/>
      <c r="O492" s="319"/>
      <c r="P492" s="234"/>
      <c r="Q492" s="319"/>
      <c r="R492" s="234"/>
      <c r="S492" s="319"/>
      <c r="T492" s="234"/>
      <c r="U492" s="319"/>
      <c r="V492" s="234"/>
      <c r="W492" s="319"/>
      <c r="X492" s="234"/>
      <c r="Y492" s="319"/>
      <c r="Z492" s="234"/>
      <c r="AA492" s="319"/>
      <c r="AB492" s="234"/>
      <c r="AC492" s="319"/>
      <c r="AD492" s="234"/>
      <c r="AE492" s="319"/>
      <c r="AF492" s="234"/>
      <c r="AG492" s="319"/>
      <c r="AH492" s="234"/>
      <c r="AI492" s="319"/>
      <c r="AJ492" s="234"/>
      <c r="AK492" s="319"/>
      <c r="AL492" s="234"/>
      <c r="AM492" s="319"/>
      <c r="AN492" s="234"/>
      <c r="AO492" s="319"/>
    </row>
    <row r="493" spans="1:41">
      <c r="A493" s="314" t="s">
        <v>74</v>
      </c>
      <c r="B493" s="320" t="s">
        <v>479</v>
      </c>
      <c r="C493" s="329"/>
      <c r="D493" s="323">
        <v>219994</v>
      </c>
      <c r="E493" s="324">
        <v>13</v>
      </c>
      <c r="F493" s="234">
        <v>3425</v>
      </c>
      <c r="G493" s="319">
        <v>3554</v>
      </c>
      <c r="H493" s="234"/>
      <c r="I493" s="319"/>
      <c r="J493" s="234"/>
      <c r="K493" s="319"/>
      <c r="L493" s="234"/>
      <c r="M493" s="319"/>
      <c r="N493" s="234"/>
      <c r="O493" s="319"/>
      <c r="P493" s="234"/>
      <c r="Q493" s="319"/>
      <c r="R493" s="234"/>
      <c r="S493" s="319"/>
      <c r="T493" s="234"/>
      <c r="U493" s="319"/>
      <c r="V493" s="234"/>
      <c r="W493" s="319"/>
      <c r="X493" s="234"/>
      <c r="Y493" s="319"/>
      <c r="Z493" s="234"/>
      <c r="AA493" s="319"/>
      <c r="AB493" s="234"/>
      <c r="AC493" s="319"/>
      <c r="AD493" s="234"/>
      <c r="AE493" s="319"/>
      <c r="AF493" s="234"/>
      <c r="AG493" s="319"/>
      <c r="AH493" s="234"/>
      <c r="AI493" s="319"/>
      <c r="AJ493" s="234"/>
      <c r="AK493" s="319"/>
      <c r="AL493" s="234"/>
      <c r="AM493" s="319"/>
      <c r="AN493" s="234"/>
      <c r="AO493" s="319"/>
    </row>
    <row r="494" spans="1:41">
      <c r="A494" s="314" t="s">
        <v>74</v>
      </c>
      <c r="B494" s="320" t="s">
        <v>480</v>
      </c>
      <c r="C494" s="329"/>
      <c r="D494" s="323">
        <v>220127</v>
      </c>
      <c r="E494" s="324">
        <v>13</v>
      </c>
      <c r="F494" s="234">
        <v>3425</v>
      </c>
      <c r="G494" s="319">
        <v>3554</v>
      </c>
      <c r="H494" s="234"/>
      <c r="I494" s="319"/>
      <c r="J494" s="234"/>
      <c r="K494" s="319"/>
      <c r="L494" s="234"/>
      <c r="M494" s="319"/>
      <c r="N494" s="234"/>
      <c r="O494" s="319"/>
      <c r="P494" s="234"/>
      <c r="Q494" s="319"/>
      <c r="R494" s="234"/>
      <c r="S494" s="319"/>
      <c r="T494" s="234"/>
      <c r="U494" s="319"/>
      <c r="V494" s="234"/>
      <c r="W494" s="319"/>
      <c r="X494" s="234"/>
      <c r="Y494" s="319"/>
      <c r="Z494" s="234"/>
      <c r="AA494" s="319"/>
      <c r="AB494" s="234"/>
      <c r="AC494" s="319"/>
      <c r="AD494" s="234"/>
      <c r="AE494" s="319"/>
      <c r="AF494" s="234"/>
      <c r="AG494" s="319"/>
      <c r="AH494" s="234"/>
      <c r="AI494" s="319"/>
      <c r="AJ494" s="234"/>
      <c r="AK494" s="319"/>
      <c r="AL494" s="234"/>
      <c r="AM494" s="319"/>
      <c r="AN494" s="234"/>
      <c r="AO494" s="319"/>
    </row>
    <row r="495" spans="1:41">
      <c r="A495" s="314" t="s">
        <v>74</v>
      </c>
      <c r="B495" s="320" t="s">
        <v>481</v>
      </c>
      <c r="C495" s="329"/>
      <c r="D495" s="323">
        <v>220251</v>
      </c>
      <c r="E495" s="324">
        <v>13</v>
      </c>
      <c r="F495" s="234">
        <v>3425</v>
      </c>
      <c r="G495" s="319">
        <v>3554</v>
      </c>
      <c r="H495" s="234"/>
      <c r="I495" s="319"/>
      <c r="J495" s="234"/>
      <c r="K495" s="319"/>
      <c r="L495" s="234"/>
      <c r="M495" s="319"/>
      <c r="N495" s="234"/>
      <c r="O495" s="319"/>
      <c r="P495" s="234"/>
      <c r="Q495" s="319"/>
      <c r="R495" s="234"/>
      <c r="S495" s="319"/>
      <c r="T495" s="234"/>
      <c r="U495" s="319"/>
      <c r="V495" s="234"/>
      <c r="W495" s="319"/>
      <c r="X495" s="234"/>
      <c r="Y495" s="319"/>
      <c r="Z495" s="234"/>
      <c r="AA495" s="319"/>
      <c r="AB495" s="234"/>
      <c r="AC495" s="319"/>
      <c r="AD495" s="234"/>
      <c r="AE495" s="319"/>
      <c r="AF495" s="234"/>
      <c r="AG495" s="319"/>
      <c r="AH495" s="234"/>
      <c r="AI495" s="319"/>
      <c r="AJ495" s="234"/>
      <c r="AK495" s="319"/>
      <c r="AL495" s="234"/>
      <c r="AM495" s="319"/>
      <c r="AN495" s="234"/>
      <c r="AO495" s="319"/>
    </row>
    <row r="496" spans="1:41">
      <c r="A496" s="314" t="s">
        <v>74</v>
      </c>
      <c r="B496" s="320" t="s">
        <v>482</v>
      </c>
      <c r="C496" s="329"/>
      <c r="D496" s="323">
        <v>220279</v>
      </c>
      <c r="E496" s="324">
        <v>13</v>
      </c>
      <c r="F496" s="234">
        <v>3425</v>
      </c>
      <c r="G496" s="319">
        <v>3554</v>
      </c>
      <c r="H496" s="234"/>
      <c r="I496" s="319"/>
      <c r="J496" s="234"/>
      <c r="K496" s="319"/>
      <c r="L496" s="234"/>
      <c r="M496" s="319"/>
      <c r="N496" s="234"/>
      <c r="O496" s="319"/>
      <c r="P496" s="234"/>
      <c r="Q496" s="319"/>
      <c r="R496" s="234"/>
      <c r="S496" s="319"/>
      <c r="T496" s="234"/>
      <c r="U496" s="319"/>
      <c r="V496" s="234"/>
      <c r="W496" s="319"/>
      <c r="X496" s="234"/>
      <c r="Y496" s="319"/>
      <c r="Z496" s="234"/>
      <c r="AA496" s="319"/>
      <c r="AB496" s="234"/>
      <c r="AC496" s="319"/>
      <c r="AD496" s="234"/>
      <c r="AE496" s="319"/>
      <c r="AF496" s="234"/>
      <c r="AG496" s="319"/>
      <c r="AH496" s="234"/>
      <c r="AI496" s="319"/>
      <c r="AJ496" s="234"/>
      <c r="AK496" s="319"/>
      <c r="AL496" s="234"/>
      <c r="AM496" s="319"/>
      <c r="AN496" s="234"/>
      <c r="AO496" s="319"/>
    </row>
    <row r="497" spans="1:41">
      <c r="A497" s="314" t="s">
        <v>74</v>
      </c>
      <c r="B497" s="320" t="s">
        <v>483</v>
      </c>
      <c r="C497" s="329"/>
      <c r="D497" s="323">
        <v>220321</v>
      </c>
      <c r="E497" s="324">
        <v>13</v>
      </c>
      <c r="F497" s="234">
        <v>3425</v>
      </c>
      <c r="G497" s="319">
        <v>3554</v>
      </c>
      <c r="H497" s="234"/>
      <c r="I497" s="319"/>
      <c r="J497" s="234"/>
      <c r="K497" s="319"/>
      <c r="L497" s="234"/>
      <c r="M497" s="319"/>
      <c r="N497" s="234"/>
      <c r="O497" s="319"/>
      <c r="P497" s="234"/>
      <c r="Q497" s="319"/>
      <c r="R497" s="234"/>
      <c r="S497" s="319"/>
      <c r="T497" s="234"/>
      <c r="U497" s="319"/>
      <c r="V497" s="234"/>
      <c r="W497" s="319"/>
      <c r="X497" s="234"/>
      <c r="Y497" s="319"/>
      <c r="Z497" s="234"/>
      <c r="AA497" s="319"/>
      <c r="AB497" s="234"/>
      <c r="AC497" s="319"/>
      <c r="AD497" s="234"/>
      <c r="AE497" s="319"/>
      <c r="AF497" s="234"/>
      <c r="AG497" s="319"/>
      <c r="AH497" s="234"/>
      <c r="AI497" s="319"/>
      <c r="AJ497" s="234"/>
      <c r="AK497" s="319"/>
      <c r="AL497" s="234"/>
      <c r="AM497" s="319"/>
      <c r="AN497" s="234"/>
      <c r="AO497" s="319"/>
    </row>
    <row r="498" spans="1:41">
      <c r="A498" s="314" t="s">
        <v>74</v>
      </c>
      <c r="B498" s="320" t="s">
        <v>484</v>
      </c>
      <c r="C498" s="329"/>
      <c r="D498" s="323">
        <v>220394</v>
      </c>
      <c r="E498" s="324">
        <v>13</v>
      </c>
      <c r="F498" s="234">
        <v>3425</v>
      </c>
      <c r="G498" s="319">
        <v>3554</v>
      </c>
      <c r="H498" s="234"/>
      <c r="I498" s="319"/>
      <c r="J498" s="234"/>
      <c r="K498" s="319"/>
      <c r="L498" s="234"/>
      <c r="M498" s="319"/>
      <c r="N498" s="234"/>
      <c r="O498" s="319"/>
      <c r="P498" s="234"/>
      <c r="Q498" s="319"/>
      <c r="R498" s="234"/>
      <c r="S498" s="319"/>
      <c r="T498" s="234"/>
      <c r="U498" s="319"/>
      <c r="V498" s="234"/>
      <c r="W498" s="319"/>
      <c r="X498" s="234"/>
      <c r="Y498" s="319"/>
      <c r="Z498" s="234"/>
      <c r="AA498" s="319"/>
      <c r="AB498" s="234"/>
      <c r="AC498" s="319"/>
      <c r="AD498" s="234"/>
      <c r="AE498" s="319"/>
      <c r="AF498" s="234"/>
      <c r="AG498" s="319"/>
      <c r="AH498" s="234"/>
      <c r="AI498" s="319"/>
      <c r="AJ498" s="234"/>
      <c r="AK498" s="319"/>
      <c r="AL498" s="234"/>
      <c r="AM498" s="319"/>
      <c r="AN498" s="234"/>
      <c r="AO498" s="319"/>
    </row>
    <row r="499" spans="1:41">
      <c r="A499" s="314" t="s">
        <v>74</v>
      </c>
      <c r="B499" s="320" t="s">
        <v>485</v>
      </c>
      <c r="C499" s="329"/>
      <c r="D499" s="323">
        <v>221616</v>
      </c>
      <c r="E499" s="324">
        <v>13</v>
      </c>
      <c r="F499" s="234">
        <v>3425</v>
      </c>
      <c r="G499" s="319">
        <v>3554</v>
      </c>
      <c r="H499" s="234"/>
      <c r="I499" s="319"/>
      <c r="J499" s="234"/>
      <c r="K499" s="319"/>
      <c r="L499" s="234"/>
      <c r="M499" s="319"/>
      <c r="N499" s="234"/>
      <c r="O499" s="319"/>
      <c r="P499" s="234"/>
      <c r="Q499" s="319"/>
      <c r="R499" s="234"/>
      <c r="S499" s="319"/>
      <c r="T499" s="234"/>
      <c r="U499" s="319"/>
      <c r="V499" s="234"/>
      <c r="W499" s="319"/>
      <c r="X499" s="234"/>
      <c r="Y499" s="319"/>
      <c r="Z499" s="234"/>
      <c r="AA499" s="319"/>
      <c r="AB499" s="234"/>
      <c r="AC499" s="319"/>
      <c r="AD499" s="234"/>
      <c r="AE499" s="319"/>
      <c r="AF499" s="234"/>
      <c r="AG499" s="319"/>
      <c r="AH499" s="234"/>
      <c r="AI499" s="319"/>
      <c r="AJ499" s="234"/>
      <c r="AK499" s="319"/>
      <c r="AL499" s="234"/>
      <c r="AM499" s="319"/>
      <c r="AN499" s="234"/>
      <c r="AO499" s="319"/>
    </row>
    <row r="500" spans="1:41">
      <c r="A500" s="314" t="s">
        <v>74</v>
      </c>
      <c r="B500" s="320" t="s">
        <v>486</v>
      </c>
      <c r="C500" s="329"/>
      <c r="D500" s="323">
        <v>221625</v>
      </c>
      <c r="E500" s="324">
        <v>13</v>
      </c>
      <c r="F500" s="234">
        <v>3425</v>
      </c>
      <c r="G500" s="319">
        <v>3554</v>
      </c>
      <c r="H500" s="234"/>
      <c r="I500" s="319"/>
      <c r="J500" s="234"/>
      <c r="K500" s="319"/>
      <c r="L500" s="234"/>
      <c r="M500" s="319"/>
      <c r="N500" s="234"/>
      <c r="O500" s="319"/>
      <c r="P500" s="234"/>
      <c r="Q500" s="319"/>
      <c r="R500" s="234"/>
      <c r="S500" s="319"/>
      <c r="T500" s="234"/>
      <c r="U500" s="319"/>
      <c r="V500" s="234"/>
      <c r="W500" s="319"/>
      <c r="X500" s="234"/>
      <c r="Y500" s="319"/>
      <c r="Z500" s="234"/>
      <c r="AA500" s="319"/>
      <c r="AB500" s="234"/>
      <c r="AC500" s="319"/>
      <c r="AD500" s="234"/>
      <c r="AE500" s="319"/>
      <c r="AF500" s="234"/>
      <c r="AG500" s="319"/>
      <c r="AH500" s="234"/>
      <c r="AI500" s="319"/>
      <c r="AJ500" s="234"/>
      <c r="AK500" s="319"/>
      <c r="AL500" s="234"/>
      <c r="AM500" s="319"/>
      <c r="AN500" s="234"/>
      <c r="AO500" s="319"/>
    </row>
    <row r="501" spans="1:41">
      <c r="A501" s="314" t="s">
        <v>74</v>
      </c>
      <c r="B501" s="320" t="s">
        <v>487</v>
      </c>
      <c r="C501" s="329"/>
      <c r="D501" s="323">
        <v>220640</v>
      </c>
      <c r="E501" s="324">
        <v>13</v>
      </c>
      <c r="F501" s="234">
        <v>3425</v>
      </c>
      <c r="G501" s="319">
        <v>3554</v>
      </c>
      <c r="H501" s="234"/>
      <c r="I501" s="319"/>
      <c r="J501" s="234"/>
      <c r="K501" s="319"/>
      <c r="L501" s="234"/>
      <c r="M501" s="319"/>
      <c r="N501" s="234"/>
      <c r="O501" s="319"/>
      <c r="P501" s="234"/>
      <c r="Q501" s="319"/>
      <c r="R501" s="234"/>
      <c r="S501" s="319"/>
      <c r="T501" s="234"/>
      <c r="U501" s="319"/>
      <c r="V501" s="234"/>
      <c r="W501" s="319"/>
      <c r="X501" s="234"/>
      <c r="Y501" s="319"/>
      <c r="Z501" s="234"/>
      <c r="AA501" s="319"/>
      <c r="AB501" s="234"/>
      <c r="AC501" s="319"/>
      <c r="AD501" s="234"/>
      <c r="AE501" s="319"/>
      <c r="AF501" s="234"/>
      <c r="AG501" s="319"/>
      <c r="AH501" s="234"/>
      <c r="AI501" s="319"/>
      <c r="AJ501" s="234"/>
      <c r="AK501" s="319"/>
      <c r="AL501" s="234"/>
      <c r="AM501" s="319"/>
      <c r="AN501" s="234"/>
      <c r="AO501" s="319"/>
    </row>
    <row r="502" spans="1:41">
      <c r="A502" s="314" t="s">
        <v>74</v>
      </c>
      <c r="B502" s="320" t="s">
        <v>488</v>
      </c>
      <c r="C502" s="329"/>
      <c r="D502" s="323">
        <v>220756</v>
      </c>
      <c r="E502" s="324">
        <v>13</v>
      </c>
      <c r="F502" s="234">
        <v>3425</v>
      </c>
      <c r="G502" s="319">
        <v>3554</v>
      </c>
      <c r="H502" s="234"/>
      <c r="I502" s="319"/>
      <c r="J502" s="234"/>
      <c r="K502" s="319"/>
      <c r="L502" s="234"/>
      <c r="M502" s="319"/>
      <c r="N502" s="234"/>
      <c r="O502" s="319"/>
      <c r="P502" s="234"/>
      <c r="Q502" s="319"/>
      <c r="R502" s="234"/>
      <c r="S502" s="319"/>
      <c r="T502" s="234"/>
      <c r="U502" s="319"/>
      <c r="V502" s="234"/>
      <c r="W502" s="319"/>
      <c r="X502" s="234"/>
      <c r="Y502" s="319"/>
      <c r="Z502" s="234"/>
      <c r="AA502" s="319"/>
      <c r="AB502" s="234"/>
      <c r="AC502" s="319"/>
      <c r="AD502" s="234"/>
      <c r="AE502" s="319"/>
      <c r="AF502" s="234"/>
      <c r="AG502" s="319"/>
      <c r="AH502" s="234"/>
      <c r="AI502" s="319"/>
      <c r="AJ502" s="234"/>
      <c r="AK502" s="319"/>
      <c r="AL502" s="234"/>
      <c r="AM502" s="319"/>
      <c r="AN502" s="234"/>
      <c r="AO502" s="319"/>
    </row>
    <row r="503" spans="1:41">
      <c r="A503" s="314" t="s">
        <v>74</v>
      </c>
      <c r="B503" s="320" t="s">
        <v>489</v>
      </c>
      <c r="C503" s="329"/>
      <c r="D503" s="323">
        <v>221607</v>
      </c>
      <c r="E503" s="324">
        <v>13</v>
      </c>
      <c r="F503" s="234">
        <v>3425</v>
      </c>
      <c r="G503" s="319">
        <v>3554</v>
      </c>
      <c r="H503" s="234"/>
      <c r="I503" s="319"/>
      <c r="J503" s="234"/>
      <c r="K503" s="319"/>
      <c r="L503" s="234"/>
      <c r="M503" s="319"/>
      <c r="N503" s="234"/>
      <c r="O503" s="319"/>
      <c r="P503" s="234"/>
      <c r="Q503" s="319"/>
      <c r="R503" s="234"/>
      <c r="S503" s="319"/>
      <c r="T503" s="234"/>
      <c r="U503" s="319"/>
      <c r="V503" s="234"/>
      <c r="W503" s="319"/>
      <c r="X503" s="234"/>
      <c r="Y503" s="319"/>
      <c r="Z503" s="234"/>
      <c r="AA503" s="319"/>
      <c r="AB503" s="234"/>
      <c r="AC503" s="319"/>
      <c r="AD503" s="234"/>
      <c r="AE503" s="319"/>
      <c r="AF503" s="234"/>
      <c r="AG503" s="319"/>
      <c r="AH503" s="234"/>
      <c r="AI503" s="319"/>
      <c r="AJ503" s="234"/>
      <c r="AK503" s="319"/>
      <c r="AL503" s="234"/>
      <c r="AM503" s="319"/>
      <c r="AN503" s="234"/>
      <c r="AO503" s="319"/>
    </row>
    <row r="504" spans="1:41">
      <c r="A504" s="314" t="s">
        <v>74</v>
      </c>
      <c r="B504" s="325" t="s">
        <v>490</v>
      </c>
      <c r="C504" s="326"/>
      <c r="D504" s="323">
        <v>220853</v>
      </c>
      <c r="E504" s="324">
        <v>13</v>
      </c>
      <c r="F504" s="234">
        <v>3425</v>
      </c>
      <c r="G504" s="319">
        <v>3554</v>
      </c>
      <c r="H504" s="234"/>
      <c r="I504" s="319"/>
      <c r="J504" s="234"/>
      <c r="K504" s="319"/>
      <c r="L504" s="234"/>
      <c r="M504" s="319"/>
      <c r="N504" s="234"/>
      <c r="O504" s="319"/>
      <c r="P504" s="234"/>
      <c r="Q504" s="319"/>
      <c r="R504" s="234"/>
      <c r="S504" s="319"/>
      <c r="T504" s="234"/>
      <c r="U504" s="319"/>
      <c r="V504" s="234"/>
      <c r="W504" s="319"/>
      <c r="X504" s="234"/>
      <c r="Y504" s="319"/>
      <c r="Z504" s="234"/>
      <c r="AA504" s="319"/>
      <c r="AB504" s="234"/>
      <c r="AC504" s="319"/>
      <c r="AD504" s="234"/>
      <c r="AE504" s="319"/>
      <c r="AF504" s="234"/>
      <c r="AG504" s="319"/>
      <c r="AH504" s="234"/>
      <c r="AI504" s="319"/>
      <c r="AJ504" s="234"/>
      <c r="AK504" s="319"/>
      <c r="AL504" s="234"/>
      <c r="AM504" s="319"/>
      <c r="AN504" s="234"/>
      <c r="AO504" s="319"/>
    </row>
    <row r="505" spans="1:41">
      <c r="A505" s="314" t="s">
        <v>74</v>
      </c>
      <c r="B505" s="320" t="s">
        <v>491</v>
      </c>
      <c r="C505" s="329"/>
      <c r="D505" s="323">
        <v>221050</v>
      </c>
      <c r="E505" s="324">
        <v>13</v>
      </c>
      <c r="F505" s="234">
        <v>3425</v>
      </c>
      <c r="G505" s="319">
        <v>3554</v>
      </c>
      <c r="H505" s="234"/>
      <c r="I505" s="319"/>
      <c r="J505" s="234"/>
      <c r="K505" s="319"/>
      <c r="L505" s="234"/>
      <c r="M505" s="319"/>
      <c r="N505" s="234"/>
      <c r="O505" s="319"/>
      <c r="P505" s="234"/>
      <c r="Q505" s="319"/>
      <c r="R505" s="234"/>
      <c r="S505" s="319"/>
      <c r="T505" s="234"/>
      <c r="U505" s="319"/>
      <c r="V505" s="234"/>
      <c r="W505" s="319"/>
      <c r="X505" s="234"/>
      <c r="Y505" s="319"/>
      <c r="Z505" s="234"/>
      <c r="AA505" s="319"/>
      <c r="AB505" s="234"/>
      <c r="AC505" s="319"/>
      <c r="AD505" s="234"/>
      <c r="AE505" s="319"/>
      <c r="AF505" s="234"/>
      <c r="AG505" s="319"/>
      <c r="AH505" s="234"/>
      <c r="AI505" s="319"/>
      <c r="AJ505" s="234"/>
      <c r="AK505" s="319"/>
      <c r="AL505" s="234"/>
      <c r="AM505" s="319"/>
      <c r="AN505" s="234"/>
      <c r="AO505" s="319"/>
    </row>
    <row r="506" spans="1:41">
      <c r="A506" s="314" t="s">
        <v>74</v>
      </c>
      <c r="B506" s="320" t="s">
        <v>492</v>
      </c>
      <c r="C506" s="329"/>
      <c r="D506" s="323">
        <v>221102</v>
      </c>
      <c r="E506" s="324">
        <v>13</v>
      </c>
      <c r="F506" s="234">
        <v>3425</v>
      </c>
      <c r="G506" s="319">
        <v>3554</v>
      </c>
      <c r="H506" s="234"/>
      <c r="I506" s="319"/>
      <c r="J506" s="234"/>
      <c r="K506" s="319"/>
      <c r="L506" s="234"/>
      <c r="M506" s="319"/>
      <c r="N506" s="234"/>
      <c r="O506" s="319"/>
      <c r="P506" s="234"/>
      <c r="Q506" s="319"/>
      <c r="R506" s="234"/>
      <c r="S506" s="319"/>
      <c r="T506" s="234"/>
      <c r="U506" s="319"/>
      <c r="V506" s="234"/>
      <c r="W506" s="319"/>
      <c r="X506" s="234"/>
      <c r="Y506" s="319"/>
      <c r="Z506" s="234"/>
      <c r="AA506" s="319"/>
      <c r="AB506" s="234"/>
      <c r="AC506" s="319"/>
      <c r="AD506" s="234"/>
      <c r="AE506" s="319"/>
      <c r="AF506" s="234"/>
      <c r="AG506" s="319"/>
      <c r="AH506" s="234"/>
      <c r="AI506" s="319"/>
      <c r="AJ506" s="234"/>
      <c r="AK506" s="319"/>
      <c r="AL506" s="234"/>
      <c r="AM506" s="319"/>
      <c r="AN506" s="234"/>
      <c r="AO506" s="319"/>
    </row>
    <row r="507" spans="1:41">
      <c r="A507" s="314" t="s">
        <v>74</v>
      </c>
      <c r="B507" s="320" t="s">
        <v>493</v>
      </c>
      <c r="C507" s="326"/>
      <c r="D507" s="323">
        <v>248925</v>
      </c>
      <c r="E507" s="324">
        <v>13</v>
      </c>
      <c r="F507" s="234">
        <v>3425</v>
      </c>
      <c r="G507" s="319">
        <v>3554</v>
      </c>
      <c r="H507" s="234"/>
      <c r="I507" s="319"/>
      <c r="J507" s="234"/>
      <c r="K507" s="319"/>
      <c r="L507" s="234"/>
      <c r="M507" s="319"/>
      <c r="N507" s="234"/>
      <c r="O507" s="319"/>
      <c r="P507" s="234"/>
      <c r="Q507" s="319"/>
      <c r="R507" s="234"/>
      <c r="S507" s="319"/>
      <c r="T507" s="234"/>
      <c r="U507" s="319"/>
      <c r="V507" s="234"/>
      <c r="W507" s="319"/>
      <c r="X507" s="234"/>
      <c r="Y507" s="319"/>
      <c r="Z507" s="234"/>
      <c r="AA507" s="319"/>
      <c r="AB507" s="234"/>
      <c r="AC507" s="319"/>
      <c r="AD507" s="234"/>
      <c r="AE507" s="319"/>
      <c r="AF507" s="234"/>
      <c r="AG507" s="319"/>
      <c r="AH507" s="234"/>
      <c r="AI507" s="319"/>
      <c r="AJ507" s="234"/>
      <c r="AK507" s="319"/>
      <c r="AL507" s="234"/>
      <c r="AM507" s="319"/>
      <c r="AN507" s="234"/>
      <c r="AO507" s="319"/>
    </row>
    <row r="508" spans="1:41">
      <c r="A508" s="314" t="s">
        <v>74</v>
      </c>
      <c r="B508" s="320" t="s">
        <v>494</v>
      </c>
      <c r="C508" s="329"/>
      <c r="D508" s="323">
        <v>221236</v>
      </c>
      <c r="E508" s="324">
        <v>13</v>
      </c>
      <c r="F508" s="234">
        <v>3425</v>
      </c>
      <c r="G508" s="319">
        <v>3554</v>
      </c>
      <c r="H508" s="234"/>
      <c r="I508" s="319"/>
      <c r="J508" s="234"/>
      <c r="K508" s="319"/>
      <c r="L508" s="234"/>
      <c r="M508" s="319"/>
      <c r="N508" s="234"/>
      <c r="O508" s="319"/>
      <c r="P508" s="234"/>
      <c r="Q508" s="319"/>
      <c r="R508" s="234"/>
      <c r="S508" s="319"/>
      <c r="T508" s="234"/>
      <c r="U508" s="319"/>
      <c r="V508" s="234"/>
      <c r="W508" s="319"/>
      <c r="X508" s="234"/>
      <c r="Y508" s="319"/>
      <c r="Z508" s="234"/>
      <c r="AA508" s="319"/>
      <c r="AB508" s="234"/>
      <c r="AC508" s="319"/>
      <c r="AD508" s="234"/>
      <c r="AE508" s="319"/>
      <c r="AF508" s="234"/>
      <c r="AG508" s="319"/>
      <c r="AH508" s="234"/>
      <c r="AI508" s="319"/>
      <c r="AJ508" s="234"/>
      <c r="AK508" s="319"/>
      <c r="AL508" s="234"/>
      <c r="AM508" s="319"/>
      <c r="AN508" s="234"/>
      <c r="AO508" s="319"/>
    </row>
    <row r="509" spans="1:41">
      <c r="A509" s="314" t="s">
        <v>74</v>
      </c>
      <c r="B509" s="320" t="s">
        <v>495</v>
      </c>
      <c r="C509" s="329"/>
      <c r="D509" s="323">
        <v>221582</v>
      </c>
      <c r="E509" s="324">
        <v>13</v>
      </c>
      <c r="F509" s="234">
        <v>3425</v>
      </c>
      <c r="G509" s="319">
        <v>3554</v>
      </c>
      <c r="H509" s="234"/>
      <c r="I509" s="319"/>
      <c r="J509" s="234"/>
      <c r="K509" s="319"/>
      <c r="L509" s="234"/>
      <c r="M509" s="319"/>
      <c r="N509" s="234"/>
      <c r="O509" s="319"/>
      <c r="P509" s="234"/>
      <c r="Q509" s="319"/>
      <c r="R509" s="234"/>
      <c r="S509" s="319"/>
      <c r="T509" s="234"/>
      <c r="U509" s="319"/>
      <c r="V509" s="234"/>
      <c r="W509" s="319"/>
      <c r="X509" s="234"/>
      <c r="Y509" s="319"/>
      <c r="Z509" s="234"/>
      <c r="AA509" s="319"/>
      <c r="AB509" s="234"/>
      <c r="AC509" s="319"/>
      <c r="AD509" s="234"/>
      <c r="AE509" s="319"/>
      <c r="AF509" s="234"/>
      <c r="AG509" s="319"/>
      <c r="AH509" s="234"/>
      <c r="AI509" s="319"/>
      <c r="AJ509" s="234"/>
      <c r="AK509" s="319"/>
      <c r="AL509" s="234"/>
      <c r="AM509" s="319"/>
      <c r="AN509" s="234"/>
      <c r="AO509" s="319"/>
    </row>
    <row r="510" spans="1:41">
      <c r="A510" s="314" t="s">
        <v>74</v>
      </c>
      <c r="B510" s="320" t="s">
        <v>496</v>
      </c>
      <c r="C510" s="329"/>
      <c r="D510" s="323">
        <v>221281</v>
      </c>
      <c r="E510" s="324">
        <v>13</v>
      </c>
      <c r="F510" s="234">
        <v>3425</v>
      </c>
      <c r="G510" s="319">
        <v>3554</v>
      </c>
      <c r="H510" s="234"/>
      <c r="I510" s="319"/>
      <c r="J510" s="234"/>
      <c r="K510" s="319"/>
      <c r="L510" s="234"/>
      <c r="M510" s="319"/>
      <c r="N510" s="234"/>
      <c r="O510" s="319"/>
      <c r="P510" s="234"/>
      <c r="Q510" s="319"/>
      <c r="R510" s="234"/>
      <c r="S510" s="319"/>
      <c r="T510" s="234"/>
      <c r="U510" s="319"/>
      <c r="V510" s="234"/>
      <c r="W510" s="319"/>
      <c r="X510" s="234"/>
      <c r="Y510" s="319"/>
      <c r="Z510" s="234"/>
      <c r="AA510" s="319"/>
      <c r="AB510" s="234"/>
      <c r="AC510" s="319"/>
      <c r="AD510" s="234"/>
      <c r="AE510" s="319"/>
      <c r="AF510" s="234"/>
      <c r="AG510" s="319"/>
      <c r="AH510" s="234"/>
      <c r="AI510" s="319"/>
      <c r="AJ510" s="234"/>
      <c r="AK510" s="319"/>
      <c r="AL510" s="234"/>
      <c r="AM510" s="319"/>
      <c r="AN510" s="234"/>
      <c r="AO510" s="319"/>
    </row>
    <row r="511" spans="1:41">
      <c r="A511" s="314" t="s">
        <v>74</v>
      </c>
      <c r="B511" s="320" t="s">
        <v>497</v>
      </c>
      <c r="C511" s="329"/>
      <c r="D511" s="323">
        <v>221333</v>
      </c>
      <c r="E511" s="324">
        <v>13</v>
      </c>
      <c r="F511" s="234">
        <v>3425</v>
      </c>
      <c r="G511" s="319">
        <v>3554</v>
      </c>
      <c r="H511" s="234"/>
      <c r="I511" s="319"/>
      <c r="J511" s="234"/>
      <c r="K511" s="319"/>
      <c r="L511" s="234"/>
      <c r="M511" s="319"/>
      <c r="N511" s="234"/>
      <c r="O511" s="319"/>
      <c r="P511" s="234"/>
      <c r="Q511" s="319"/>
      <c r="R511" s="234"/>
      <c r="S511" s="319"/>
      <c r="T511" s="234"/>
      <c r="U511" s="319"/>
      <c r="V511" s="234"/>
      <c r="W511" s="319"/>
      <c r="X511" s="234"/>
      <c r="Y511" s="319"/>
      <c r="Z511" s="234"/>
      <c r="AA511" s="319"/>
      <c r="AB511" s="234"/>
      <c r="AC511" s="319"/>
      <c r="AD511" s="234"/>
      <c r="AE511" s="319"/>
      <c r="AF511" s="234"/>
      <c r="AG511" s="319"/>
      <c r="AH511" s="234"/>
      <c r="AI511" s="319"/>
      <c r="AJ511" s="234"/>
      <c r="AK511" s="319"/>
      <c r="AL511" s="234"/>
      <c r="AM511" s="319"/>
      <c r="AN511" s="234"/>
      <c r="AO511" s="319"/>
    </row>
    <row r="512" spans="1:41">
      <c r="A512" s="314" t="s">
        <v>74</v>
      </c>
      <c r="B512" s="320" t="s">
        <v>498</v>
      </c>
      <c r="C512" s="329"/>
      <c r="D512" s="323">
        <v>221388</v>
      </c>
      <c r="E512" s="324">
        <v>13</v>
      </c>
      <c r="F512" s="234">
        <v>3425</v>
      </c>
      <c r="G512" s="319">
        <v>3554</v>
      </c>
      <c r="H512" s="234"/>
      <c r="I512" s="319"/>
      <c r="J512" s="234"/>
      <c r="K512" s="319"/>
      <c r="L512" s="234"/>
      <c r="M512" s="319"/>
      <c r="N512" s="234"/>
      <c r="O512" s="319"/>
      <c r="P512" s="234"/>
      <c r="Q512" s="319"/>
      <c r="R512" s="234"/>
      <c r="S512" s="319"/>
      <c r="T512" s="234"/>
      <c r="U512" s="319"/>
      <c r="V512" s="234"/>
      <c r="W512" s="319"/>
      <c r="X512" s="234"/>
      <c r="Y512" s="319"/>
      <c r="Z512" s="234"/>
      <c r="AA512" s="319"/>
      <c r="AB512" s="234"/>
      <c r="AC512" s="319"/>
      <c r="AD512" s="234"/>
      <c r="AE512" s="319"/>
      <c r="AF512" s="234"/>
      <c r="AG512" s="319"/>
      <c r="AH512" s="234"/>
      <c r="AI512" s="319"/>
      <c r="AJ512" s="234"/>
      <c r="AK512" s="319"/>
      <c r="AL512" s="234"/>
      <c r="AM512" s="319"/>
      <c r="AN512" s="234"/>
      <c r="AO512" s="319"/>
    </row>
    <row r="513" spans="1:41">
      <c r="A513" s="314" t="s">
        <v>74</v>
      </c>
      <c r="B513" s="320" t="s">
        <v>499</v>
      </c>
      <c r="C513" s="329"/>
      <c r="D513" s="323">
        <v>221494</v>
      </c>
      <c r="E513" s="324">
        <v>13</v>
      </c>
      <c r="F513" s="234">
        <v>3425</v>
      </c>
      <c r="G513" s="319">
        <v>3554</v>
      </c>
      <c r="H513" s="234"/>
      <c r="I513" s="319"/>
      <c r="J513" s="234"/>
      <c r="K513" s="319"/>
      <c r="L513" s="234"/>
      <c r="M513" s="319"/>
      <c r="N513" s="234"/>
      <c r="O513" s="319"/>
      <c r="P513" s="234"/>
      <c r="Q513" s="319"/>
      <c r="R513" s="234"/>
      <c r="S513" s="319"/>
      <c r="T513" s="234"/>
      <c r="U513" s="319"/>
      <c r="V513" s="234"/>
      <c r="W513" s="319"/>
      <c r="X513" s="234"/>
      <c r="Y513" s="319"/>
      <c r="Z513" s="234"/>
      <c r="AA513" s="319"/>
      <c r="AB513" s="234"/>
      <c r="AC513" s="319"/>
      <c r="AD513" s="234"/>
      <c r="AE513" s="319"/>
      <c r="AF513" s="234"/>
      <c r="AG513" s="319"/>
      <c r="AH513" s="234"/>
      <c r="AI513" s="319"/>
      <c r="AJ513" s="234"/>
      <c r="AK513" s="319"/>
      <c r="AL513" s="234"/>
      <c r="AM513" s="319"/>
      <c r="AN513" s="234"/>
      <c r="AO513" s="319"/>
    </row>
    <row r="514" spans="1:41">
      <c r="A514" s="314" t="s">
        <v>74</v>
      </c>
      <c r="B514" s="320" t="s">
        <v>500</v>
      </c>
      <c r="C514" s="329"/>
      <c r="D514" s="323">
        <v>221634</v>
      </c>
      <c r="E514" s="324">
        <v>13</v>
      </c>
      <c r="F514" s="234">
        <v>3425</v>
      </c>
      <c r="G514" s="319">
        <v>3554</v>
      </c>
      <c r="H514" s="234"/>
      <c r="I514" s="319"/>
      <c r="J514" s="234"/>
      <c r="K514" s="319"/>
      <c r="L514" s="234"/>
      <c r="M514" s="319"/>
      <c r="N514" s="234"/>
      <c r="O514" s="319"/>
      <c r="P514" s="234"/>
      <c r="Q514" s="319"/>
      <c r="R514" s="234"/>
      <c r="S514" s="319"/>
      <c r="T514" s="234"/>
      <c r="U514" s="319"/>
      <c r="V514" s="234"/>
      <c r="W514" s="319"/>
      <c r="X514" s="234"/>
      <c r="Y514" s="319"/>
      <c r="Z514" s="234"/>
      <c r="AA514" s="319"/>
      <c r="AB514" s="234"/>
      <c r="AC514" s="319"/>
      <c r="AD514" s="234"/>
      <c r="AE514" s="319"/>
      <c r="AF514" s="234"/>
      <c r="AG514" s="319"/>
      <c r="AH514" s="234"/>
      <c r="AI514" s="319"/>
      <c r="AJ514" s="234"/>
      <c r="AK514" s="319"/>
      <c r="AL514" s="234"/>
      <c r="AM514" s="319"/>
      <c r="AN514" s="234"/>
      <c r="AO514" s="319"/>
    </row>
    <row r="515" spans="1:41">
      <c r="A515" s="314" t="s">
        <v>74</v>
      </c>
      <c r="B515" s="325" t="s">
        <v>501</v>
      </c>
      <c r="C515" s="322"/>
      <c r="D515" s="323">
        <v>221704</v>
      </c>
      <c r="E515" s="324">
        <v>15</v>
      </c>
      <c r="F515" s="234"/>
      <c r="G515" s="319"/>
      <c r="H515" s="234"/>
      <c r="I515" s="319"/>
      <c r="J515" s="234"/>
      <c r="K515" s="319"/>
      <c r="L515" s="234"/>
      <c r="M515" s="319"/>
      <c r="N515" s="234"/>
      <c r="O515" s="319"/>
      <c r="P515" s="234"/>
      <c r="Q515" s="319"/>
      <c r="R515" s="234">
        <v>33878</v>
      </c>
      <c r="S515" s="319">
        <v>33968</v>
      </c>
      <c r="T515" s="234">
        <v>66308</v>
      </c>
      <c r="U515" s="319">
        <v>66398</v>
      </c>
      <c r="V515" s="234">
        <v>30960</v>
      </c>
      <c r="W515" s="319">
        <v>32166</v>
      </c>
      <c r="X515" s="234">
        <v>69130</v>
      </c>
      <c r="Y515" s="319">
        <v>71832</v>
      </c>
      <c r="Z515" s="234">
        <v>21820</v>
      </c>
      <c r="AA515" s="319">
        <v>22752</v>
      </c>
      <c r="AB515" s="234">
        <v>41400</v>
      </c>
      <c r="AC515" s="319">
        <v>43104</v>
      </c>
      <c r="AD515" s="234"/>
      <c r="AE515" s="319"/>
      <c r="AF515" s="234"/>
      <c r="AG515" s="319"/>
      <c r="AH515" s="234"/>
      <c r="AI515" s="319"/>
      <c r="AJ515" s="234"/>
      <c r="AK515" s="319"/>
      <c r="AL515" s="234"/>
      <c r="AM515" s="319"/>
      <c r="AN515" s="234"/>
      <c r="AO515" s="319"/>
    </row>
    <row r="516" spans="1:41">
      <c r="A516" s="511" t="s">
        <v>75</v>
      </c>
      <c r="B516" s="399" t="s">
        <v>961</v>
      </c>
      <c r="C516" s="401"/>
      <c r="D516" s="473">
        <v>228723</v>
      </c>
      <c r="E516" s="405">
        <v>1</v>
      </c>
      <c r="F516" s="234">
        <v>9752</v>
      </c>
      <c r="G516" s="250">
        <v>9822</v>
      </c>
      <c r="H516" s="234">
        <v>26356</v>
      </c>
      <c r="I516" s="250">
        <v>28084</v>
      </c>
      <c r="J516" s="234">
        <v>7852.7999999999993</v>
      </c>
      <c r="K516" s="250">
        <v>8246.4</v>
      </c>
      <c r="L516" s="234">
        <v>15499.199999999999</v>
      </c>
      <c r="M516" s="250">
        <v>16821.599999999999</v>
      </c>
      <c r="N516" s="234"/>
      <c r="O516" s="250"/>
      <c r="P516" s="234"/>
      <c r="Q516" s="250"/>
      <c r="R516" s="234"/>
      <c r="S516" s="250"/>
      <c r="T516" s="234"/>
      <c r="U516" s="250"/>
      <c r="V516" s="234"/>
      <c r="W516" s="250"/>
      <c r="X516" s="234"/>
      <c r="Y516" s="250"/>
      <c r="Z516" s="234"/>
      <c r="AA516" s="250"/>
      <c r="AB516" s="234"/>
      <c r="AC516" s="250"/>
      <c r="AD516" s="234"/>
      <c r="AE516" s="250"/>
      <c r="AF516" s="234"/>
      <c r="AG516" s="250"/>
      <c r="AH516" s="234"/>
      <c r="AI516" s="250"/>
      <c r="AJ516" s="234"/>
      <c r="AK516" s="250"/>
      <c r="AL516" s="234">
        <v>26191.200000000001</v>
      </c>
      <c r="AM516" s="250">
        <v>11512.24</v>
      </c>
      <c r="AN516" s="234">
        <v>39151.199999999997</v>
      </c>
      <c r="AO516" s="250">
        <v>17079.919999999998</v>
      </c>
    </row>
    <row r="517" spans="1:41">
      <c r="A517" s="511" t="s">
        <v>75</v>
      </c>
      <c r="B517" s="399" t="s">
        <v>962</v>
      </c>
      <c r="C517" s="401"/>
      <c r="D517" s="473">
        <v>229115</v>
      </c>
      <c r="E517" s="405">
        <v>1</v>
      </c>
      <c r="F517" s="234">
        <v>10254</v>
      </c>
      <c r="G517" s="250">
        <v>10512</v>
      </c>
      <c r="H517" s="234">
        <v>20468</v>
      </c>
      <c r="I517" s="250">
        <v>20726</v>
      </c>
      <c r="J517" s="234">
        <v>9580.7999999999993</v>
      </c>
      <c r="K517" s="250">
        <v>9843.6</v>
      </c>
      <c r="L517" s="234">
        <v>18268.8</v>
      </c>
      <c r="M517" s="250">
        <v>18531.599999999999</v>
      </c>
      <c r="N517" s="234">
        <v>18066.400000000001</v>
      </c>
      <c r="O517" s="250">
        <v>18273.36</v>
      </c>
      <c r="P517" s="234">
        <v>26034.400000000001</v>
      </c>
      <c r="Q517" s="250">
        <v>26913.360000000001</v>
      </c>
      <c r="R517" s="234"/>
      <c r="S517" s="250"/>
      <c r="T517" s="234"/>
      <c r="U517" s="250"/>
      <c r="V517" s="234"/>
      <c r="W517" s="250"/>
      <c r="X517" s="234"/>
      <c r="Y517" s="250"/>
      <c r="Z517" s="234"/>
      <c r="AA517" s="250"/>
      <c r="AB517" s="234"/>
      <c r="AC517" s="250"/>
      <c r="AD517" s="234"/>
      <c r="AE517" s="250"/>
      <c r="AF517" s="234"/>
      <c r="AG517" s="250"/>
      <c r="AH517" s="234"/>
      <c r="AI517" s="250"/>
      <c r="AJ517" s="234"/>
      <c r="AK517" s="250"/>
      <c r="AL517" s="234"/>
      <c r="AM517" s="250"/>
      <c r="AN517" s="234"/>
      <c r="AO517" s="250"/>
    </row>
    <row r="518" spans="1:41">
      <c r="A518" s="511" t="s">
        <v>75</v>
      </c>
      <c r="B518" s="399" t="s">
        <v>963</v>
      </c>
      <c r="C518" s="401"/>
      <c r="D518" s="473">
        <v>225511</v>
      </c>
      <c r="E518" s="405">
        <v>1</v>
      </c>
      <c r="F518" s="234">
        <v>10606</v>
      </c>
      <c r="G518" s="250">
        <v>10806</v>
      </c>
      <c r="H518" s="234">
        <v>24378</v>
      </c>
      <c r="I518" s="250">
        <v>24378</v>
      </c>
      <c r="J518" s="234">
        <v>17892</v>
      </c>
      <c r="K518" s="250">
        <v>17892</v>
      </c>
      <c r="L518" s="234">
        <v>28980</v>
      </c>
      <c r="M518" s="250">
        <v>28980</v>
      </c>
      <c r="N518" s="234">
        <v>22320</v>
      </c>
      <c r="O518" s="250">
        <v>22776</v>
      </c>
      <c r="P518" s="234">
        <v>33360</v>
      </c>
      <c r="Q518" s="250">
        <v>34248</v>
      </c>
      <c r="R518" s="234"/>
      <c r="S518" s="250"/>
      <c r="T518" s="234"/>
      <c r="U518" s="250"/>
      <c r="V518" s="234"/>
      <c r="W518" s="250"/>
      <c r="X518" s="234"/>
      <c r="Y518" s="250"/>
      <c r="Z518" s="234">
        <v>17392.8</v>
      </c>
      <c r="AA518" s="250">
        <v>17392.8</v>
      </c>
      <c r="AB518" s="234">
        <v>28480.799999999999</v>
      </c>
      <c r="AC518" s="250">
        <v>28480.799999999999</v>
      </c>
      <c r="AD518" s="234">
        <v>6807</v>
      </c>
      <c r="AE518" s="250">
        <v>6807</v>
      </c>
      <c r="AF518" s="234">
        <v>18567</v>
      </c>
      <c r="AG518" s="250">
        <v>18567</v>
      </c>
      <c r="AH518" s="234"/>
      <c r="AI518" s="250"/>
      <c r="AJ518" s="234"/>
      <c r="AK518" s="250"/>
      <c r="AL518" s="234"/>
      <c r="AM518" s="250"/>
      <c r="AN518" s="234"/>
      <c r="AO518" s="250"/>
    </row>
    <row r="519" spans="1:41">
      <c r="A519" s="511" t="s">
        <v>75</v>
      </c>
      <c r="B519" s="399" t="s">
        <v>964</v>
      </c>
      <c r="C519" s="401"/>
      <c r="D519" s="473">
        <v>227216</v>
      </c>
      <c r="E519" s="405">
        <v>1</v>
      </c>
      <c r="F519" s="234">
        <v>10158</v>
      </c>
      <c r="G519" s="250">
        <v>10536</v>
      </c>
      <c r="H519" s="234">
        <v>20926</v>
      </c>
      <c r="I519" s="250">
        <v>22180</v>
      </c>
      <c r="J519" s="234">
        <v>9751.1999999999989</v>
      </c>
      <c r="K519" s="250">
        <v>9775.1999999999989</v>
      </c>
      <c r="L519" s="234">
        <v>18439.2</v>
      </c>
      <c r="M519" s="250">
        <v>19135.2</v>
      </c>
      <c r="N519" s="234"/>
      <c r="O519" s="250"/>
      <c r="P519" s="234"/>
      <c r="Q519" s="250"/>
      <c r="R519" s="234"/>
      <c r="S519" s="250"/>
      <c r="T519" s="234"/>
      <c r="U519" s="250"/>
      <c r="V519" s="234"/>
      <c r="W519" s="250"/>
      <c r="X519" s="234"/>
      <c r="Y519" s="250"/>
      <c r="Z519" s="234"/>
      <c r="AA519" s="250"/>
      <c r="AB519" s="234"/>
      <c r="AC519" s="250"/>
      <c r="AD519" s="234"/>
      <c r="AE519" s="250"/>
      <c r="AF519" s="234"/>
      <c r="AG519" s="250"/>
      <c r="AH519" s="234"/>
      <c r="AI519" s="250"/>
      <c r="AJ519" s="234"/>
      <c r="AK519" s="250"/>
      <c r="AL519" s="234"/>
      <c r="AM519" s="250"/>
      <c r="AN519" s="234"/>
      <c r="AO519" s="250"/>
    </row>
    <row r="520" spans="1:41">
      <c r="A520" s="511" t="s">
        <v>75</v>
      </c>
      <c r="B520" s="399" t="s">
        <v>965</v>
      </c>
      <c r="C520" s="401"/>
      <c r="D520" s="473">
        <v>228769</v>
      </c>
      <c r="E520" s="405">
        <v>1</v>
      </c>
      <c r="F520" s="234">
        <v>9562</v>
      </c>
      <c r="G520" s="250">
        <v>9292</v>
      </c>
      <c r="H520" s="234">
        <v>18068</v>
      </c>
      <c r="I520" s="250">
        <v>18068</v>
      </c>
      <c r="J520" s="234">
        <v>11964</v>
      </c>
      <c r="K520" s="250">
        <v>11964</v>
      </c>
      <c r="L520" s="234">
        <v>19783.2</v>
      </c>
      <c r="M520" s="250">
        <v>19783.2</v>
      </c>
      <c r="N520" s="234"/>
      <c r="O520" s="250"/>
      <c r="P520" s="234"/>
      <c r="Q520" s="250"/>
      <c r="R520" s="234"/>
      <c r="S520" s="250"/>
      <c r="T520" s="234"/>
      <c r="U520" s="250"/>
      <c r="V520" s="234"/>
      <c r="W520" s="250"/>
      <c r="X520" s="234"/>
      <c r="Y520" s="250"/>
      <c r="Z520" s="234"/>
      <c r="AA520" s="250"/>
      <c r="AB520" s="234"/>
      <c r="AC520" s="250"/>
      <c r="AD520" s="234"/>
      <c r="AE520" s="250"/>
      <c r="AF520" s="234"/>
      <c r="AG520" s="250"/>
      <c r="AH520" s="234"/>
      <c r="AI520" s="250"/>
      <c r="AJ520" s="234"/>
      <c r="AK520" s="250"/>
      <c r="AL520" s="234"/>
      <c r="AM520" s="250"/>
      <c r="AN520" s="234"/>
      <c r="AO520" s="250"/>
    </row>
    <row r="521" spans="1:41">
      <c r="A521" s="511" t="s">
        <v>75</v>
      </c>
      <c r="B521" s="399" t="s">
        <v>966</v>
      </c>
      <c r="C521" s="401"/>
      <c r="D521" s="473">
        <v>228778</v>
      </c>
      <c r="E521" s="405">
        <v>1</v>
      </c>
      <c r="F521" s="234">
        <v>9810</v>
      </c>
      <c r="G521" s="250">
        <v>9806</v>
      </c>
      <c r="H521" s="234">
        <v>33842</v>
      </c>
      <c r="I521" s="250">
        <v>34806</v>
      </c>
      <c r="J521" s="234">
        <v>11942.4</v>
      </c>
      <c r="K521" s="250">
        <v>11688</v>
      </c>
      <c r="L521" s="234">
        <v>22051.200000000001</v>
      </c>
      <c r="M521" s="250">
        <v>22171.200000000001</v>
      </c>
      <c r="N521" s="234">
        <v>28216</v>
      </c>
      <c r="O521" s="250">
        <v>28216</v>
      </c>
      <c r="P521" s="234">
        <v>42686</v>
      </c>
      <c r="Q521" s="250">
        <v>42686</v>
      </c>
      <c r="R521" s="234"/>
      <c r="S521" s="250"/>
      <c r="T521" s="234"/>
      <c r="U521" s="250"/>
      <c r="V521" s="234"/>
      <c r="W521" s="250"/>
      <c r="X521" s="234"/>
      <c r="Y521" s="250"/>
      <c r="Z521" s="234">
        <v>10902</v>
      </c>
      <c r="AA521" s="250">
        <v>10902</v>
      </c>
      <c r="AB521" s="234">
        <v>20944</v>
      </c>
      <c r="AC521" s="250">
        <v>20944</v>
      </c>
      <c r="AD521" s="234"/>
      <c r="AE521" s="250"/>
      <c r="AF521" s="234"/>
      <c r="AG521" s="250"/>
      <c r="AH521" s="234"/>
      <c r="AI521" s="250"/>
      <c r="AJ521" s="234"/>
      <c r="AK521" s="250"/>
      <c r="AL521" s="234"/>
      <c r="AM521" s="250"/>
      <c r="AN521" s="234"/>
      <c r="AO521" s="250"/>
    </row>
    <row r="522" spans="1:41">
      <c r="A522" s="511" t="s">
        <v>75</v>
      </c>
      <c r="B522" s="399" t="s">
        <v>967</v>
      </c>
      <c r="C522" s="401"/>
      <c r="D522" s="473">
        <v>228787</v>
      </c>
      <c r="E522" s="405">
        <v>1</v>
      </c>
      <c r="F522" s="234">
        <v>11806</v>
      </c>
      <c r="G522" s="250">
        <v>11806</v>
      </c>
      <c r="H522" s="234">
        <v>30378</v>
      </c>
      <c r="I522" s="250">
        <v>31328</v>
      </c>
      <c r="J522" s="234">
        <v>15242.4</v>
      </c>
      <c r="K522" s="250">
        <v>15242.4</v>
      </c>
      <c r="L522" s="234">
        <v>28116</v>
      </c>
      <c r="M522" s="250">
        <v>28984.799999999999</v>
      </c>
      <c r="N522" s="234"/>
      <c r="O522" s="250"/>
      <c r="P522" s="234"/>
      <c r="Q522" s="250"/>
      <c r="R522" s="234"/>
      <c r="S522" s="250"/>
      <c r="T522" s="234"/>
      <c r="U522" s="250"/>
      <c r="V522" s="234"/>
      <c r="W522" s="250"/>
      <c r="X522" s="234"/>
      <c r="Y522" s="250"/>
      <c r="Z522" s="234"/>
      <c r="AA522" s="250"/>
      <c r="AB522" s="234"/>
      <c r="AC522" s="250"/>
      <c r="AD522" s="234"/>
      <c r="AE522" s="250"/>
      <c r="AF522" s="234"/>
      <c r="AG522" s="250"/>
      <c r="AH522" s="234"/>
      <c r="AI522" s="250"/>
      <c r="AJ522" s="234"/>
      <c r="AK522" s="250"/>
      <c r="AL522" s="234"/>
      <c r="AM522" s="250"/>
      <c r="AN522" s="234"/>
      <c r="AO522" s="250"/>
    </row>
    <row r="523" spans="1:41">
      <c r="A523" s="511" t="s">
        <v>75</v>
      </c>
      <c r="B523" s="404" t="s">
        <v>968</v>
      </c>
      <c r="C523" s="401"/>
      <c r="D523" s="473">
        <v>229179</v>
      </c>
      <c r="E523" s="405">
        <v>2</v>
      </c>
      <c r="F523" s="234">
        <v>7940</v>
      </c>
      <c r="G523" s="250">
        <v>8628</v>
      </c>
      <c r="H523" s="234">
        <v>18420</v>
      </c>
      <c r="I523" s="250">
        <v>20222</v>
      </c>
      <c r="J523" s="234">
        <v>7896</v>
      </c>
      <c r="K523" s="250">
        <v>8784</v>
      </c>
      <c r="L523" s="234">
        <v>16584</v>
      </c>
      <c r="M523" s="250">
        <v>18144</v>
      </c>
      <c r="N523" s="234"/>
      <c r="O523" s="250"/>
      <c r="P523" s="234"/>
      <c r="Q523" s="250"/>
      <c r="R523" s="234"/>
      <c r="S523" s="250"/>
      <c r="T523" s="234"/>
      <c r="U523" s="250"/>
      <c r="V523" s="234"/>
      <c r="W523" s="250"/>
      <c r="X523" s="234"/>
      <c r="Y523" s="250"/>
      <c r="Z523" s="234"/>
      <c r="AA523" s="250"/>
      <c r="AB523" s="234"/>
      <c r="AC523" s="250"/>
      <c r="AD523" s="234"/>
      <c r="AE523" s="250"/>
      <c r="AF523" s="234"/>
      <c r="AG523" s="250"/>
      <c r="AH523" s="234"/>
      <c r="AI523" s="250"/>
      <c r="AJ523" s="234"/>
      <c r="AK523" s="250"/>
      <c r="AL523" s="234"/>
      <c r="AM523" s="250"/>
      <c r="AN523" s="234"/>
      <c r="AO523" s="250"/>
    </row>
    <row r="524" spans="1:41">
      <c r="A524" s="511" t="s">
        <v>75</v>
      </c>
      <c r="B524" s="399" t="s">
        <v>969</v>
      </c>
      <c r="C524" s="401"/>
      <c r="D524" s="473">
        <v>228796</v>
      </c>
      <c r="E524" s="405">
        <v>2</v>
      </c>
      <c r="F524" s="234">
        <v>7226</v>
      </c>
      <c r="G524" s="250">
        <v>7262</v>
      </c>
      <c r="H524" s="234">
        <v>17639</v>
      </c>
      <c r="I524" s="250">
        <v>18758</v>
      </c>
      <c r="J524" s="234">
        <v>7309.2</v>
      </c>
      <c r="K524" s="250">
        <v>6457.2</v>
      </c>
      <c r="L524" s="234">
        <v>15805.199999999999</v>
      </c>
      <c r="M524" s="250">
        <v>14881.199999999999</v>
      </c>
      <c r="N524" s="234"/>
      <c r="O524" s="250"/>
      <c r="P524" s="234"/>
      <c r="Q524" s="250"/>
      <c r="R524" s="234"/>
      <c r="S524" s="250"/>
      <c r="T524" s="234"/>
      <c r="U524" s="250"/>
      <c r="V524" s="234"/>
      <c r="W524" s="250"/>
      <c r="X524" s="234"/>
      <c r="Y524" s="250"/>
      <c r="Z524" s="234"/>
      <c r="AA524" s="250"/>
      <c r="AB524" s="234"/>
      <c r="AC524" s="250"/>
      <c r="AD524" s="234"/>
      <c r="AE524" s="250"/>
      <c r="AF524" s="234"/>
      <c r="AG524" s="250"/>
      <c r="AH524" s="234"/>
      <c r="AI524" s="250"/>
      <c r="AJ524" s="234"/>
      <c r="AK524" s="250"/>
      <c r="AL524" s="234"/>
      <c r="AM524" s="250"/>
      <c r="AN524" s="234"/>
      <c r="AO524" s="250"/>
    </row>
    <row r="525" spans="1:41">
      <c r="A525" s="511" t="s">
        <v>75</v>
      </c>
      <c r="B525" s="404" t="s">
        <v>970</v>
      </c>
      <c r="C525" s="401" t="s">
        <v>1075</v>
      </c>
      <c r="D525" s="473">
        <v>229027</v>
      </c>
      <c r="E525" s="405">
        <v>2</v>
      </c>
      <c r="F525" s="234">
        <v>9048</v>
      </c>
      <c r="G525" s="250">
        <v>9114</v>
      </c>
      <c r="H525" s="234">
        <v>19800</v>
      </c>
      <c r="I525" s="250">
        <v>20674</v>
      </c>
      <c r="J525" s="234">
        <v>9534</v>
      </c>
      <c r="K525" s="250">
        <v>9795.6</v>
      </c>
      <c r="L525" s="234">
        <v>26526</v>
      </c>
      <c r="M525" s="250">
        <v>27476.399999999998</v>
      </c>
      <c r="N525" s="234"/>
      <c r="O525" s="250"/>
      <c r="P525" s="234"/>
      <c r="Q525" s="250"/>
      <c r="R525" s="234"/>
      <c r="S525" s="250"/>
      <c r="T525" s="234"/>
      <c r="U525" s="250"/>
      <c r="V525" s="234"/>
      <c r="W525" s="250"/>
      <c r="X525" s="234"/>
      <c r="Y525" s="250"/>
      <c r="Z525" s="234"/>
      <c r="AA525" s="250"/>
      <c r="AB525" s="234"/>
      <c r="AC525" s="250"/>
      <c r="AD525" s="234"/>
      <c r="AE525" s="250"/>
      <c r="AF525" s="234"/>
      <c r="AG525" s="250"/>
      <c r="AH525" s="234"/>
      <c r="AI525" s="250"/>
      <c r="AJ525" s="234"/>
      <c r="AK525" s="250"/>
      <c r="AL525" s="234"/>
      <c r="AM525" s="250"/>
      <c r="AN525" s="234"/>
      <c r="AO525" s="250"/>
    </row>
    <row r="526" spans="1:41">
      <c r="A526" s="511" t="s">
        <v>75</v>
      </c>
      <c r="B526" s="512" t="s">
        <v>971</v>
      </c>
      <c r="C526" s="401"/>
      <c r="D526" s="473">
        <v>222831</v>
      </c>
      <c r="E526" s="405">
        <v>3</v>
      </c>
      <c r="F526" s="234">
        <v>7642</v>
      </c>
      <c r="G526" s="250">
        <v>7864</v>
      </c>
      <c r="H526" s="234">
        <v>18502</v>
      </c>
      <c r="I526" s="250">
        <v>18662</v>
      </c>
      <c r="J526" s="234">
        <v>9170.4</v>
      </c>
      <c r="K526" s="250">
        <v>7482</v>
      </c>
      <c r="L526" s="234">
        <v>22202.399999999998</v>
      </c>
      <c r="M526" s="250">
        <v>15301.199999999999</v>
      </c>
      <c r="N526" s="234"/>
      <c r="O526" s="250"/>
      <c r="P526" s="234"/>
      <c r="Q526" s="250"/>
      <c r="R526" s="234"/>
      <c r="S526" s="250"/>
      <c r="T526" s="234"/>
      <c r="U526" s="250"/>
      <c r="V526" s="234"/>
      <c r="W526" s="250"/>
      <c r="X526" s="234"/>
      <c r="Y526" s="250"/>
      <c r="Z526" s="234"/>
      <c r="AA526" s="250"/>
      <c r="AB526" s="234"/>
      <c r="AC526" s="250"/>
      <c r="AD526" s="234"/>
      <c r="AE526" s="250"/>
      <c r="AF526" s="234"/>
      <c r="AG526" s="250"/>
      <c r="AH526" s="234"/>
      <c r="AI526" s="250"/>
      <c r="AJ526" s="234"/>
      <c r="AK526" s="250"/>
      <c r="AL526" s="234"/>
      <c r="AM526" s="250"/>
      <c r="AN526" s="234"/>
      <c r="AO526" s="250"/>
    </row>
    <row r="527" spans="1:41">
      <c r="A527" s="511" t="s">
        <v>75</v>
      </c>
      <c r="B527" s="512" t="s">
        <v>972</v>
      </c>
      <c r="C527" s="401"/>
      <c r="D527" s="473">
        <v>226091</v>
      </c>
      <c r="E527" s="405">
        <v>3</v>
      </c>
      <c r="F527" s="234">
        <v>9358</v>
      </c>
      <c r="G527" s="250">
        <v>9718</v>
      </c>
      <c r="H527" s="234">
        <v>20200</v>
      </c>
      <c r="I527" s="250">
        <v>21400</v>
      </c>
      <c r="J527" s="234">
        <v>10152</v>
      </c>
      <c r="K527" s="250">
        <v>10440</v>
      </c>
      <c r="L527" s="234">
        <v>18840</v>
      </c>
      <c r="M527" s="250">
        <v>19800</v>
      </c>
      <c r="N527" s="234"/>
      <c r="O527" s="250"/>
      <c r="P527" s="234"/>
      <c r="Q527" s="250"/>
      <c r="R527" s="234"/>
      <c r="S527" s="250"/>
      <c r="T527" s="234"/>
      <c r="U527" s="250"/>
      <c r="V527" s="234"/>
      <c r="W527" s="250"/>
      <c r="X527" s="234"/>
      <c r="Y527" s="250"/>
      <c r="Z527" s="234"/>
      <c r="AA527" s="250"/>
      <c r="AB527" s="234"/>
      <c r="AC527" s="250"/>
      <c r="AD527" s="234"/>
      <c r="AE527" s="250"/>
      <c r="AF527" s="234"/>
      <c r="AG527" s="250"/>
      <c r="AH527" s="234"/>
      <c r="AI527" s="250"/>
      <c r="AJ527" s="234"/>
      <c r="AK527" s="250"/>
      <c r="AL527" s="234"/>
      <c r="AM527" s="250"/>
      <c r="AN527" s="234"/>
      <c r="AO527" s="250"/>
    </row>
    <row r="528" spans="1:41">
      <c r="A528" s="511" t="s">
        <v>75</v>
      </c>
      <c r="B528" s="399" t="s">
        <v>973</v>
      </c>
      <c r="C528" s="401"/>
      <c r="D528" s="473">
        <v>226833</v>
      </c>
      <c r="E528" s="405">
        <v>3</v>
      </c>
      <c r="F528" s="234">
        <v>8172</v>
      </c>
      <c r="G528" s="250">
        <v>8244</v>
      </c>
      <c r="H528" s="234">
        <v>10038</v>
      </c>
      <c r="I528" s="250">
        <v>10255</v>
      </c>
      <c r="J528" s="234">
        <v>7620</v>
      </c>
      <c r="K528" s="250">
        <v>7791.5999999999995</v>
      </c>
      <c r="L528" s="234">
        <v>9180</v>
      </c>
      <c r="M528" s="250">
        <v>9351.6</v>
      </c>
      <c r="N528" s="234"/>
      <c r="O528" s="250"/>
      <c r="P528" s="234"/>
      <c r="Q528" s="250"/>
      <c r="R528" s="234"/>
      <c r="S528" s="250"/>
      <c r="T528" s="234"/>
      <c r="U528" s="250"/>
      <c r="V528" s="234"/>
      <c r="W528" s="250"/>
      <c r="X528" s="234"/>
      <c r="Y528" s="250"/>
      <c r="Z528" s="234"/>
      <c r="AA528" s="250"/>
      <c r="AB528" s="234"/>
      <c r="AC528" s="250"/>
      <c r="AD528" s="234"/>
      <c r="AE528" s="250"/>
      <c r="AF528" s="234"/>
      <c r="AG528" s="250"/>
      <c r="AH528" s="234"/>
      <c r="AI528" s="250"/>
      <c r="AJ528" s="234"/>
      <c r="AK528" s="250"/>
      <c r="AL528" s="234"/>
      <c r="AM528" s="250"/>
      <c r="AN528" s="234"/>
      <c r="AO528" s="250"/>
    </row>
    <row r="529" spans="1:41">
      <c r="A529" s="545" t="s">
        <v>75</v>
      </c>
      <c r="B529" s="512" t="s">
        <v>974</v>
      </c>
      <c r="C529" s="401"/>
      <c r="D529" s="473">
        <v>227526</v>
      </c>
      <c r="E529" s="405">
        <v>3</v>
      </c>
      <c r="F529" s="234">
        <v>9462</v>
      </c>
      <c r="G529" s="250">
        <v>9646</v>
      </c>
      <c r="H529" s="234">
        <v>20103</v>
      </c>
      <c r="I529" s="250">
        <v>22171</v>
      </c>
      <c r="J529" s="234">
        <v>8148</v>
      </c>
      <c r="K529" s="250">
        <v>8978.4</v>
      </c>
      <c r="L529" s="234">
        <v>17371.2</v>
      </c>
      <c r="M529" s="250">
        <v>19052.399999999998</v>
      </c>
      <c r="N529" s="234"/>
      <c r="O529" s="250"/>
      <c r="P529" s="234"/>
      <c r="Q529" s="250"/>
      <c r="R529" s="234"/>
      <c r="S529" s="250"/>
      <c r="T529" s="234"/>
      <c r="U529" s="250"/>
      <c r="V529" s="234"/>
      <c r="W529" s="250"/>
      <c r="X529" s="234"/>
      <c r="Y529" s="250"/>
      <c r="Z529" s="234"/>
      <c r="AA529" s="250"/>
      <c r="AB529" s="234"/>
      <c r="AC529" s="250"/>
      <c r="AD529" s="234"/>
      <c r="AE529" s="250"/>
      <c r="AF529" s="234"/>
      <c r="AG529" s="250"/>
      <c r="AH529" s="234"/>
      <c r="AI529" s="250"/>
      <c r="AJ529" s="234"/>
      <c r="AK529" s="250"/>
      <c r="AL529" s="234"/>
      <c r="AM529" s="250"/>
      <c r="AN529" s="234"/>
      <c r="AO529" s="250"/>
    </row>
    <row r="530" spans="1:41">
      <c r="A530" s="545" t="s">
        <v>75</v>
      </c>
      <c r="B530" s="512" t="s">
        <v>975</v>
      </c>
      <c r="C530" s="401"/>
      <c r="D530" s="473">
        <v>227881</v>
      </c>
      <c r="E530" s="405">
        <v>3</v>
      </c>
      <c r="F530" s="234">
        <v>9590</v>
      </c>
      <c r="G530" s="250">
        <v>10104</v>
      </c>
      <c r="H530" s="234">
        <v>19792</v>
      </c>
      <c r="I530" s="250">
        <v>21036</v>
      </c>
      <c r="J530" s="234">
        <v>8642.4</v>
      </c>
      <c r="K530" s="250">
        <v>9518.4</v>
      </c>
      <c r="L530" s="234">
        <v>17330.399999999998</v>
      </c>
      <c r="M530" s="250">
        <v>18878.399999999998</v>
      </c>
      <c r="N530" s="234"/>
      <c r="O530" s="250"/>
      <c r="P530" s="234"/>
      <c r="Q530" s="250"/>
      <c r="R530" s="234"/>
      <c r="S530" s="250"/>
      <c r="T530" s="234"/>
      <c r="U530" s="250"/>
      <c r="V530" s="234"/>
      <c r="W530" s="250"/>
      <c r="X530" s="234"/>
      <c r="Y530" s="250"/>
      <c r="Z530" s="234"/>
      <c r="AA530" s="250"/>
      <c r="AB530" s="234"/>
      <c r="AC530" s="250"/>
      <c r="AD530" s="234"/>
      <c r="AE530" s="250"/>
      <c r="AF530" s="234"/>
      <c r="AG530" s="250"/>
      <c r="AH530" s="234"/>
      <c r="AI530" s="250"/>
      <c r="AJ530" s="234"/>
      <c r="AK530" s="250"/>
      <c r="AL530" s="234"/>
      <c r="AM530" s="250"/>
      <c r="AN530" s="234"/>
      <c r="AO530" s="250"/>
    </row>
    <row r="531" spans="1:41">
      <c r="A531" s="546" t="s">
        <v>75</v>
      </c>
      <c r="B531" s="512" t="s">
        <v>976</v>
      </c>
      <c r="C531" s="401"/>
      <c r="D531" s="473">
        <v>228431</v>
      </c>
      <c r="E531" s="405">
        <v>3</v>
      </c>
      <c r="F531" s="234">
        <v>8982</v>
      </c>
      <c r="G531" s="250">
        <v>9436</v>
      </c>
      <c r="H531" s="234">
        <v>19632</v>
      </c>
      <c r="I531" s="250">
        <v>20892</v>
      </c>
      <c r="J531" s="234">
        <v>7910.4</v>
      </c>
      <c r="K531" s="250">
        <v>8342.4</v>
      </c>
      <c r="L531" s="234">
        <v>16598.399999999998</v>
      </c>
      <c r="M531" s="250">
        <v>17702.399999999998</v>
      </c>
      <c r="N531" s="234"/>
      <c r="O531" s="250"/>
      <c r="P531" s="234"/>
      <c r="Q531" s="250"/>
      <c r="R531" s="234"/>
      <c r="S531" s="250"/>
      <c r="T531" s="234"/>
      <c r="U531" s="250"/>
      <c r="V531" s="234"/>
      <c r="W531" s="250"/>
      <c r="X531" s="234"/>
      <c r="Y531" s="250"/>
      <c r="Z531" s="234"/>
      <c r="AA531" s="250"/>
      <c r="AB531" s="234"/>
      <c r="AC531" s="250"/>
      <c r="AD531" s="234"/>
      <c r="AE531" s="250"/>
      <c r="AF531" s="234"/>
      <c r="AG531" s="250"/>
      <c r="AH531" s="234"/>
      <c r="AI531" s="250"/>
      <c r="AJ531" s="234"/>
      <c r="AK531" s="250"/>
      <c r="AL531" s="234"/>
      <c r="AM531" s="250"/>
      <c r="AN531" s="234"/>
      <c r="AO531" s="250"/>
    </row>
    <row r="532" spans="1:41">
      <c r="A532" s="546" t="s">
        <v>75</v>
      </c>
      <c r="B532" s="399" t="s">
        <v>977</v>
      </c>
      <c r="C532" s="401"/>
      <c r="D532" s="547">
        <v>228501</v>
      </c>
      <c r="E532" s="514">
        <v>3</v>
      </c>
      <c r="F532" s="234">
        <v>6932</v>
      </c>
      <c r="G532" s="250">
        <v>7242</v>
      </c>
      <c r="H532" s="234">
        <v>17760</v>
      </c>
      <c r="I532" s="250">
        <v>18911</v>
      </c>
      <c r="J532" s="234">
        <v>6076.8</v>
      </c>
      <c r="K532" s="250">
        <v>6328.8</v>
      </c>
      <c r="L532" s="234">
        <v>14764.8</v>
      </c>
      <c r="M532" s="250">
        <v>15688.8</v>
      </c>
      <c r="N532" s="234"/>
      <c r="O532" s="250"/>
      <c r="P532" s="234"/>
      <c r="Q532" s="250"/>
      <c r="R532" s="234"/>
      <c r="S532" s="250"/>
      <c r="T532" s="234"/>
      <c r="U532" s="250"/>
      <c r="V532" s="234"/>
      <c r="W532" s="250"/>
      <c r="X532" s="234"/>
      <c r="Y532" s="250"/>
      <c r="Z532" s="234"/>
      <c r="AA532" s="250"/>
      <c r="AB532" s="234"/>
      <c r="AC532" s="250"/>
      <c r="AD532" s="234"/>
      <c r="AE532" s="250"/>
      <c r="AF532" s="234"/>
      <c r="AG532" s="250"/>
      <c r="AH532" s="234"/>
      <c r="AI532" s="250"/>
      <c r="AJ532" s="234"/>
      <c r="AK532" s="250"/>
      <c r="AL532" s="234"/>
      <c r="AM532" s="250"/>
      <c r="AN532" s="234"/>
      <c r="AO532" s="250"/>
    </row>
    <row r="533" spans="1:41">
      <c r="A533" s="511" t="s">
        <v>75</v>
      </c>
      <c r="B533" s="512" t="s">
        <v>978</v>
      </c>
      <c r="C533" s="401"/>
      <c r="D533" s="547">
        <v>228529</v>
      </c>
      <c r="E533" s="514">
        <v>3</v>
      </c>
      <c r="F533" s="234">
        <v>7210</v>
      </c>
      <c r="G533" s="250">
        <v>7298</v>
      </c>
      <c r="H533" s="234">
        <v>18968</v>
      </c>
      <c r="I533" s="250">
        <v>19913</v>
      </c>
      <c r="J533" s="234"/>
      <c r="K533" s="250">
        <v>7514.4</v>
      </c>
      <c r="L533" s="234"/>
      <c r="M533" s="250">
        <v>16874.399999999998</v>
      </c>
      <c r="N533" s="234"/>
      <c r="O533" s="250"/>
      <c r="P533" s="234"/>
      <c r="Q533" s="250"/>
      <c r="R533" s="234"/>
      <c r="S533" s="250"/>
      <c r="T533" s="234"/>
      <c r="U533" s="250"/>
      <c r="V533" s="234"/>
      <c r="W533" s="250"/>
      <c r="X533" s="234"/>
      <c r="Y533" s="250"/>
      <c r="Z533" s="234"/>
      <c r="AA533" s="250"/>
      <c r="AB533" s="234"/>
      <c r="AC533" s="250"/>
      <c r="AD533" s="234"/>
      <c r="AE533" s="250"/>
      <c r="AF533" s="234"/>
      <c r="AG533" s="250"/>
      <c r="AH533" s="234"/>
      <c r="AI533" s="250"/>
      <c r="AJ533" s="234"/>
      <c r="AK533" s="250"/>
      <c r="AL533" s="234"/>
      <c r="AM533" s="250"/>
      <c r="AN533" s="234"/>
      <c r="AO533" s="250"/>
    </row>
    <row r="534" spans="1:41">
      <c r="A534" s="511" t="s">
        <v>75</v>
      </c>
      <c r="B534" s="404" t="s">
        <v>979</v>
      </c>
      <c r="C534" s="401"/>
      <c r="D534" s="547">
        <v>226152</v>
      </c>
      <c r="E534" s="514">
        <v>3</v>
      </c>
      <c r="F534" s="234">
        <v>7648</v>
      </c>
      <c r="G534" s="250">
        <v>7764</v>
      </c>
      <c r="H534" s="234">
        <v>18652</v>
      </c>
      <c r="I534" s="250">
        <v>19894</v>
      </c>
      <c r="J534" s="234">
        <v>7132.8</v>
      </c>
      <c r="K534" s="250">
        <v>7317.5999999999995</v>
      </c>
      <c r="L534" s="234">
        <v>16008</v>
      </c>
      <c r="M534" s="250">
        <v>17037.599999999999</v>
      </c>
      <c r="N534" s="234"/>
      <c r="O534" s="250"/>
      <c r="P534" s="234"/>
      <c r="Q534" s="250"/>
      <c r="R534" s="234"/>
      <c r="S534" s="250"/>
      <c r="T534" s="234"/>
      <c r="U534" s="250"/>
      <c r="V534" s="234"/>
      <c r="W534" s="250"/>
      <c r="X534" s="234"/>
      <c r="Y534" s="250"/>
      <c r="Z534" s="234"/>
      <c r="AA534" s="250"/>
      <c r="AB534" s="234"/>
      <c r="AC534" s="250"/>
      <c r="AD534" s="234"/>
      <c r="AE534" s="250"/>
      <c r="AF534" s="234"/>
      <c r="AG534" s="250"/>
      <c r="AH534" s="234"/>
      <c r="AI534" s="250"/>
      <c r="AJ534" s="234"/>
      <c r="AK534" s="250"/>
      <c r="AL534" s="234"/>
      <c r="AM534" s="250"/>
      <c r="AN534" s="234"/>
      <c r="AO534" s="250"/>
    </row>
    <row r="535" spans="1:41">
      <c r="A535" s="511" t="s">
        <v>75</v>
      </c>
      <c r="B535" s="404" t="s">
        <v>980</v>
      </c>
      <c r="C535" s="401"/>
      <c r="D535" s="547">
        <v>224554</v>
      </c>
      <c r="E535" s="514">
        <v>3</v>
      </c>
      <c r="F535" s="234">
        <v>7096</v>
      </c>
      <c r="G535" s="250">
        <v>7432</v>
      </c>
      <c r="H535" s="234">
        <v>17504</v>
      </c>
      <c r="I535" s="250">
        <v>18302</v>
      </c>
      <c r="J535" s="234">
        <v>7732.7999999999993</v>
      </c>
      <c r="K535" s="250">
        <v>7328.4</v>
      </c>
      <c r="L535" s="234">
        <v>16807.2</v>
      </c>
      <c r="M535" s="250">
        <v>16255.199999999999</v>
      </c>
      <c r="N535" s="234"/>
      <c r="O535" s="250"/>
      <c r="P535" s="234"/>
      <c r="Q535" s="250"/>
      <c r="R535" s="234"/>
      <c r="S535" s="250"/>
      <c r="T535" s="234"/>
      <c r="U535" s="250"/>
      <c r="V535" s="234"/>
      <c r="W535" s="250"/>
      <c r="X535" s="234"/>
      <c r="Y535" s="250"/>
      <c r="Z535" s="234"/>
      <c r="AA535" s="250"/>
      <c r="AB535" s="234"/>
      <c r="AC535" s="250"/>
      <c r="AD535" s="234"/>
      <c r="AE535" s="250"/>
      <c r="AF535" s="234"/>
      <c r="AG535" s="250"/>
      <c r="AH535" s="234"/>
      <c r="AI535" s="250"/>
      <c r="AJ535" s="234"/>
      <c r="AK535" s="250"/>
      <c r="AL535" s="234"/>
      <c r="AM535" s="250"/>
      <c r="AN535" s="234"/>
      <c r="AO535" s="250"/>
    </row>
    <row r="536" spans="1:41">
      <c r="A536" s="511" t="s">
        <v>75</v>
      </c>
      <c r="B536" s="512" t="s">
        <v>981</v>
      </c>
      <c r="C536" s="401"/>
      <c r="D536" s="547">
        <v>224147</v>
      </c>
      <c r="E536" s="514">
        <v>3</v>
      </c>
      <c r="F536" s="234">
        <v>8276</v>
      </c>
      <c r="G536" s="250">
        <v>8526</v>
      </c>
      <c r="H536" s="234">
        <v>19113</v>
      </c>
      <c r="I536" s="250">
        <v>20495</v>
      </c>
      <c r="J536" s="234">
        <v>7780.7999999999993</v>
      </c>
      <c r="K536" s="250">
        <v>8139.5999999999995</v>
      </c>
      <c r="L536" s="234">
        <v>16656</v>
      </c>
      <c r="M536" s="250">
        <v>17857.2</v>
      </c>
      <c r="N536" s="234"/>
      <c r="O536" s="250"/>
      <c r="P536" s="234"/>
      <c r="Q536" s="250"/>
      <c r="R536" s="234"/>
      <c r="S536" s="250"/>
      <c r="T536" s="234"/>
      <c r="U536" s="250"/>
      <c r="V536" s="234"/>
      <c r="W536" s="250"/>
      <c r="X536" s="234"/>
      <c r="Y536" s="250"/>
      <c r="Z536" s="234"/>
      <c r="AA536" s="250"/>
      <c r="AB536" s="234"/>
      <c r="AC536" s="250"/>
      <c r="AD536" s="234"/>
      <c r="AE536" s="250"/>
      <c r="AF536" s="234"/>
      <c r="AG536" s="250"/>
      <c r="AH536" s="234"/>
      <c r="AI536" s="250"/>
      <c r="AJ536" s="234"/>
      <c r="AK536" s="250"/>
      <c r="AL536" s="234"/>
      <c r="AM536" s="250"/>
      <c r="AN536" s="234"/>
      <c r="AO536" s="250"/>
    </row>
    <row r="537" spans="1:41">
      <c r="A537" s="511" t="s">
        <v>75</v>
      </c>
      <c r="B537" s="512" t="s">
        <v>982</v>
      </c>
      <c r="C537" s="401"/>
      <c r="D537" s="547">
        <v>228705</v>
      </c>
      <c r="E537" s="514">
        <v>3</v>
      </c>
      <c r="F537" s="234">
        <v>7380</v>
      </c>
      <c r="G537" s="250">
        <v>7488</v>
      </c>
      <c r="H537" s="234">
        <v>18635</v>
      </c>
      <c r="I537" s="250">
        <v>20190</v>
      </c>
      <c r="J537" s="234">
        <v>6902.4</v>
      </c>
      <c r="K537" s="250">
        <v>6902.4</v>
      </c>
      <c r="L537" s="234">
        <v>15590.4</v>
      </c>
      <c r="M537" s="250">
        <v>16262.4</v>
      </c>
      <c r="N537" s="234"/>
      <c r="O537" s="250"/>
      <c r="P537" s="234"/>
      <c r="Q537" s="250"/>
      <c r="R537" s="234"/>
      <c r="S537" s="250"/>
      <c r="T537" s="234"/>
      <c r="U537" s="250"/>
      <c r="V537" s="234"/>
      <c r="W537" s="250"/>
      <c r="X537" s="234"/>
      <c r="Y537" s="250"/>
      <c r="Z537" s="234"/>
      <c r="AA537" s="250"/>
      <c r="AB537" s="234"/>
      <c r="AC537" s="250"/>
      <c r="AD537" s="234"/>
      <c r="AE537" s="250"/>
      <c r="AF537" s="234"/>
      <c r="AG537" s="250"/>
      <c r="AH537" s="234"/>
      <c r="AI537" s="250"/>
      <c r="AJ537" s="234"/>
      <c r="AK537" s="250"/>
      <c r="AL537" s="234"/>
      <c r="AM537" s="250"/>
      <c r="AN537" s="234"/>
      <c r="AO537" s="250"/>
    </row>
    <row r="538" spans="1:41">
      <c r="A538" s="511" t="s">
        <v>75</v>
      </c>
      <c r="B538" s="399" t="s">
        <v>983</v>
      </c>
      <c r="C538" s="401"/>
      <c r="D538" s="547">
        <v>229063</v>
      </c>
      <c r="E538" s="514">
        <v>3</v>
      </c>
      <c r="F538" s="234">
        <v>8126</v>
      </c>
      <c r="G538" s="250">
        <v>8726</v>
      </c>
      <c r="H538" s="234">
        <v>17454</v>
      </c>
      <c r="I538" s="250">
        <v>15596</v>
      </c>
      <c r="J538" s="234">
        <v>8802</v>
      </c>
      <c r="K538" s="250">
        <v>8181.5999999999995</v>
      </c>
      <c r="L538" s="234">
        <v>15228</v>
      </c>
      <c r="M538" s="250">
        <v>14920.8</v>
      </c>
      <c r="N538" s="234">
        <v>15144</v>
      </c>
      <c r="O538" s="250">
        <v>39940</v>
      </c>
      <c r="P538" s="234">
        <v>19104</v>
      </c>
      <c r="Q538" s="250">
        <v>52840</v>
      </c>
      <c r="R538" s="234"/>
      <c r="S538" s="250"/>
      <c r="T538" s="234"/>
      <c r="U538" s="250"/>
      <c r="V538" s="234"/>
      <c r="W538" s="250"/>
      <c r="X538" s="234"/>
      <c r="Y538" s="250"/>
      <c r="Z538" s="234">
        <v>15643.199999999999</v>
      </c>
      <c r="AA538" s="250">
        <v>14071.199999999999</v>
      </c>
      <c r="AB538" s="234">
        <v>23911.200000000001</v>
      </c>
      <c r="AC538" s="250">
        <v>25303.200000000001</v>
      </c>
      <c r="AD538" s="234"/>
      <c r="AE538" s="250"/>
      <c r="AF538" s="234"/>
      <c r="AG538" s="250"/>
      <c r="AH538" s="234"/>
      <c r="AI538" s="250"/>
      <c r="AJ538" s="234"/>
      <c r="AK538" s="250"/>
      <c r="AL538" s="234"/>
      <c r="AM538" s="250"/>
      <c r="AN538" s="234"/>
      <c r="AO538" s="250"/>
    </row>
    <row r="539" spans="1:41">
      <c r="A539" s="511" t="s">
        <v>75</v>
      </c>
      <c r="B539" s="548" t="s">
        <v>984</v>
      </c>
      <c r="C539" s="401" t="s">
        <v>1076</v>
      </c>
      <c r="D539" s="547">
        <v>228459</v>
      </c>
      <c r="E539" s="514">
        <v>3</v>
      </c>
      <c r="F539" s="234">
        <v>9516</v>
      </c>
      <c r="G539" s="250">
        <v>9944</v>
      </c>
      <c r="H539" s="234">
        <v>20360</v>
      </c>
      <c r="I539" s="250">
        <v>21640</v>
      </c>
      <c r="J539" s="234">
        <v>8976</v>
      </c>
      <c r="K539" s="250">
        <v>9336</v>
      </c>
      <c r="L539" s="234">
        <v>17664</v>
      </c>
      <c r="M539" s="250">
        <v>18696</v>
      </c>
      <c r="N539" s="234"/>
      <c r="O539" s="250"/>
      <c r="P539" s="234"/>
      <c r="Q539" s="250"/>
      <c r="R539" s="234"/>
      <c r="S539" s="250"/>
      <c r="T539" s="234"/>
      <c r="U539" s="250"/>
      <c r="V539" s="234"/>
      <c r="W539" s="250"/>
      <c r="X539" s="234"/>
      <c r="Y539" s="250"/>
      <c r="Z539" s="234"/>
      <c r="AA539" s="250"/>
      <c r="AB539" s="234"/>
      <c r="AC539" s="250"/>
      <c r="AD539" s="234"/>
      <c r="AE539" s="250"/>
      <c r="AF539" s="234"/>
      <c r="AG539" s="250"/>
      <c r="AH539" s="234"/>
      <c r="AI539" s="250"/>
      <c r="AJ539" s="234"/>
      <c r="AK539" s="250"/>
      <c r="AL539" s="234"/>
      <c r="AM539" s="250"/>
      <c r="AN539" s="234"/>
      <c r="AO539" s="250"/>
    </row>
    <row r="540" spans="1:41">
      <c r="A540" s="511" t="s">
        <v>75</v>
      </c>
      <c r="B540" s="512" t="s">
        <v>985</v>
      </c>
      <c r="C540" s="401"/>
      <c r="D540" s="547">
        <v>225414</v>
      </c>
      <c r="E540" s="514">
        <v>3</v>
      </c>
      <c r="F540" s="234">
        <v>7000</v>
      </c>
      <c r="G540" s="250">
        <v>7342</v>
      </c>
      <c r="H540" s="234">
        <v>20091</v>
      </c>
      <c r="I540" s="250">
        <v>21093</v>
      </c>
      <c r="J540" s="234">
        <v>10368</v>
      </c>
      <c r="K540" s="250">
        <v>10958.4</v>
      </c>
      <c r="L540" s="234">
        <v>20256</v>
      </c>
      <c r="M540" s="250">
        <v>21398.399999999998</v>
      </c>
      <c r="N540" s="234"/>
      <c r="O540" s="250"/>
      <c r="P540" s="234"/>
      <c r="Q540" s="250"/>
      <c r="R540" s="234"/>
      <c r="S540" s="250"/>
      <c r="T540" s="234"/>
      <c r="U540" s="250"/>
      <c r="V540" s="234"/>
      <c r="W540" s="250"/>
      <c r="X540" s="234"/>
      <c r="Y540" s="250"/>
      <c r="Z540" s="234"/>
      <c r="AA540" s="250"/>
      <c r="AB540" s="234"/>
      <c r="AC540" s="250"/>
      <c r="AD540" s="234"/>
      <c r="AE540" s="250"/>
      <c r="AF540" s="234"/>
      <c r="AG540" s="250"/>
      <c r="AH540" s="234"/>
      <c r="AI540" s="250"/>
      <c r="AJ540" s="234"/>
      <c r="AK540" s="250"/>
      <c r="AL540" s="234"/>
      <c r="AM540" s="250"/>
      <c r="AN540" s="234"/>
      <c r="AO540" s="250"/>
    </row>
    <row r="541" spans="1:41">
      <c r="A541" s="511" t="s">
        <v>75</v>
      </c>
      <c r="B541" s="399" t="s">
        <v>986</v>
      </c>
      <c r="C541" s="401"/>
      <c r="D541" s="547">
        <v>228802</v>
      </c>
      <c r="E541" s="514">
        <v>3</v>
      </c>
      <c r="F541" s="234">
        <v>7222</v>
      </c>
      <c r="G541" s="250">
        <v>7312</v>
      </c>
      <c r="H541" s="234">
        <v>18172</v>
      </c>
      <c r="I541" s="250">
        <v>19236</v>
      </c>
      <c r="J541" s="234">
        <v>8090.4</v>
      </c>
      <c r="K541" s="250">
        <v>8090.4</v>
      </c>
      <c r="L541" s="234">
        <v>16778.399999999998</v>
      </c>
      <c r="M541" s="250">
        <v>17510.399999999998</v>
      </c>
      <c r="N541" s="234"/>
      <c r="O541" s="250"/>
      <c r="P541" s="234"/>
      <c r="Q541" s="250"/>
      <c r="R541" s="234"/>
      <c r="S541" s="250"/>
      <c r="T541" s="234"/>
      <c r="U541" s="250"/>
      <c r="V541" s="234"/>
      <c r="W541" s="250"/>
      <c r="X541" s="234"/>
      <c r="Y541" s="250"/>
      <c r="Z541" s="234"/>
      <c r="AA541" s="250"/>
      <c r="AB541" s="234"/>
      <c r="AC541" s="250"/>
      <c r="AD541" s="234"/>
      <c r="AE541" s="250"/>
      <c r="AF541" s="234"/>
      <c r="AG541" s="250"/>
      <c r="AH541" s="234"/>
      <c r="AI541" s="250"/>
      <c r="AJ541" s="234"/>
      <c r="AK541" s="250"/>
      <c r="AL541" s="234"/>
      <c r="AM541" s="250"/>
      <c r="AN541" s="234"/>
      <c r="AO541" s="250"/>
    </row>
    <row r="542" spans="1:41">
      <c r="A542" s="511" t="s">
        <v>75</v>
      </c>
      <c r="B542" s="404" t="s">
        <v>987</v>
      </c>
      <c r="C542" s="549"/>
      <c r="D542" s="547">
        <v>229018</v>
      </c>
      <c r="E542" s="514">
        <v>3</v>
      </c>
      <c r="F542" s="234">
        <v>6770</v>
      </c>
      <c r="G542" s="250">
        <v>6636</v>
      </c>
      <c r="H542" s="234">
        <v>17308</v>
      </c>
      <c r="I542" s="250">
        <v>17626</v>
      </c>
      <c r="J542" s="234">
        <v>6115.2</v>
      </c>
      <c r="K542" s="250">
        <v>6115.2</v>
      </c>
      <c r="L542" s="234">
        <v>14204.4</v>
      </c>
      <c r="M542" s="250">
        <v>14204.4</v>
      </c>
      <c r="N542" s="234"/>
      <c r="O542" s="250"/>
      <c r="P542" s="234"/>
      <c r="Q542" s="250"/>
      <c r="R542" s="234"/>
      <c r="S542" s="250"/>
      <c r="T542" s="234"/>
      <c r="U542" s="250"/>
      <c r="V542" s="234"/>
      <c r="W542" s="250"/>
      <c r="X542" s="234"/>
      <c r="Y542" s="250"/>
      <c r="Z542" s="234"/>
      <c r="AA542" s="250"/>
      <c r="AB542" s="234"/>
      <c r="AC542" s="250"/>
      <c r="AD542" s="234"/>
      <c r="AE542" s="250"/>
      <c r="AF542" s="234"/>
      <c r="AG542" s="250"/>
      <c r="AH542" s="234"/>
      <c r="AI542" s="250"/>
      <c r="AJ542" s="234"/>
      <c r="AK542" s="250"/>
      <c r="AL542" s="234"/>
      <c r="AM542" s="250"/>
      <c r="AN542" s="234"/>
      <c r="AO542" s="250"/>
    </row>
    <row r="543" spans="1:41">
      <c r="A543" s="595" t="s">
        <v>75</v>
      </c>
      <c r="B543" s="596" t="s">
        <v>1140</v>
      </c>
      <c r="C543" s="597"/>
      <c r="D543" s="598">
        <v>227368</v>
      </c>
      <c r="E543" s="514">
        <v>3</v>
      </c>
      <c r="F543" s="281">
        <v>6163</v>
      </c>
      <c r="G543" s="310">
        <v>7084</v>
      </c>
      <c r="H543" s="281">
        <v>16988</v>
      </c>
      <c r="I543" s="310">
        <v>18632</v>
      </c>
      <c r="J543" s="281">
        <v>6242.4</v>
      </c>
      <c r="K543" s="310">
        <v>8594.4</v>
      </c>
      <c r="L543" s="281">
        <v>14834.399999999998</v>
      </c>
      <c r="M543" s="310">
        <v>17954.399999999998</v>
      </c>
      <c r="N543" s="234"/>
      <c r="O543" s="250"/>
      <c r="P543" s="234"/>
      <c r="Q543" s="250"/>
      <c r="R543" s="234"/>
      <c r="S543" s="250"/>
      <c r="T543" s="234"/>
      <c r="U543" s="250"/>
      <c r="V543" s="234"/>
      <c r="W543" s="250"/>
      <c r="X543" s="234"/>
      <c r="Y543" s="250"/>
      <c r="Z543" s="234"/>
      <c r="AA543" s="250"/>
      <c r="AB543" s="234"/>
      <c r="AC543" s="250"/>
      <c r="AD543" s="234"/>
      <c r="AE543" s="250"/>
      <c r="AF543" s="234"/>
      <c r="AG543" s="250"/>
      <c r="AH543" s="234"/>
      <c r="AI543" s="250"/>
      <c r="AJ543" s="234"/>
      <c r="AK543" s="250"/>
      <c r="AL543" s="234"/>
      <c r="AM543" s="250"/>
      <c r="AN543" s="234"/>
      <c r="AO543" s="250"/>
    </row>
    <row r="544" spans="1:41">
      <c r="A544" s="511" t="s">
        <v>75</v>
      </c>
      <c r="B544" s="512" t="s">
        <v>988</v>
      </c>
      <c r="C544" s="401"/>
      <c r="D544" s="547">
        <v>229814</v>
      </c>
      <c r="E544" s="514">
        <v>3</v>
      </c>
      <c r="F544" s="234">
        <v>7260</v>
      </c>
      <c r="G544" s="250">
        <v>7408</v>
      </c>
      <c r="H544" s="234">
        <v>8312</v>
      </c>
      <c r="I544" s="250">
        <v>8482</v>
      </c>
      <c r="J544" s="234">
        <v>7837.2</v>
      </c>
      <c r="K544" s="250">
        <v>8013.5999999999995</v>
      </c>
      <c r="L544" s="234">
        <v>8571.6</v>
      </c>
      <c r="M544" s="250">
        <v>8762.4</v>
      </c>
      <c r="N544" s="234"/>
      <c r="O544" s="250"/>
      <c r="P544" s="234"/>
      <c r="Q544" s="250"/>
      <c r="R544" s="234"/>
      <c r="S544" s="250"/>
      <c r="T544" s="234"/>
      <c r="U544" s="250"/>
      <c r="V544" s="234"/>
      <c r="W544" s="250"/>
      <c r="X544" s="234"/>
      <c r="Y544" s="250"/>
      <c r="Z544" s="234"/>
      <c r="AA544" s="250"/>
      <c r="AB544" s="234"/>
      <c r="AC544" s="250"/>
      <c r="AD544" s="234"/>
      <c r="AE544" s="250"/>
      <c r="AF544" s="234"/>
      <c r="AG544" s="250"/>
      <c r="AH544" s="234"/>
      <c r="AI544" s="250"/>
      <c r="AJ544" s="234"/>
      <c r="AK544" s="250"/>
      <c r="AL544" s="234"/>
      <c r="AM544" s="250"/>
      <c r="AN544" s="234"/>
      <c r="AO544" s="250"/>
    </row>
    <row r="545" spans="1:41">
      <c r="A545" s="511" t="s">
        <v>75</v>
      </c>
      <c r="B545" s="404" t="s">
        <v>990</v>
      </c>
      <c r="C545" s="401"/>
      <c r="D545" s="550">
        <v>483036</v>
      </c>
      <c r="E545" s="405">
        <v>4</v>
      </c>
      <c r="F545" s="234">
        <v>5652</v>
      </c>
      <c r="G545" s="250">
        <v>5876</v>
      </c>
      <c r="H545" s="234">
        <v>14570</v>
      </c>
      <c r="I545" s="250">
        <v>15638</v>
      </c>
      <c r="J545" s="234">
        <v>6141.5999999999995</v>
      </c>
      <c r="K545" s="250">
        <v>6369.5999999999995</v>
      </c>
      <c r="L545" s="234">
        <v>14606.4</v>
      </c>
      <c r="M545" s="250">
        <v>15649.199999999999</v>
      </c>
      <c r="N545" s="234"/>
      <c r="O545" s="250"/>
      <c r="P545" s="234"/>
      <c r="Q545" s="250"/>
      <c r="R545" s="234"/>
      <c r="S545" s="250"/>
      <c r="T545" s="234"/>
      <c r="U545" s="250"/>
      <c r="V545" s="234"/>
      <c r="W545" s="250"/>
      <c r="X545" s="234"/>
      <c r="Y545" s="250"/>
      <c r="Z545" s="234"/>
      <c r="AA545" s="250"/>
      <c r="AB545" s="234"/>
      <c r="AC545" s="250"/>
      <c r="AD545" s="234"/>
      <c r="AE545" s="250"/>
      <c r="AF545" s="234"/>
      <c r="AG545" s="250"/>
      <c r="AH545" s="234"/>
      <c r="AI545" s="250"/>
      <c r="AJ545" s="234"/>
      <c r="AK545" s="250"/>
      <c r="AL545" s="234"/>
      <c r="AM545" s="250"/>
      <c r="AN545" s="234"/>
      <c r="AO545" s="250"/>
    </row>
    <row r="546" spans="1:41">
      <c r="A546" s="511" t="s">
        <v>75</v>
      </c>
      <c r="B546" s="512" t="s">
        <v>989</v>
      </c>
      <c r="C546" s="401"/>
      <c r="D546" s="547">
        <v>224545</v>
      </c>
      <c r="E546" s="514">
        <v>4</v>
      </c>
      <c r="F546" s="234">
        <v>6914</v>
      </c>
      <c r="G546" s="250">
        <v>7146</v>
      </c>
      <c r="H546" s="234">
        <v>17906</v>
      </c>
      <c r="I546" s="250">
        <v>19568</v>
      </c>
      <c r="J546" s="234">
        <v>6110.4</v>
      </c>
      <c r="K546" s="250">
        <v>6376.8</v>
      </c>
      <c r="L546" s="234">
        <v>15136.8</v>
      </c>
      <c r="M546" s="250">
        <v>16200</v>
      </c>
      <c r="N546" s="234"/>
      <c r="O546" s="250"/>
      <c r="P546" s="234"/>
      <c r="Q546" s="250"/>
      <c r="R546" s="234"/>
      <c r="S546" s="250"/>
      <c r="T546" s="234"/>
      <c r="U546" s="250"/>
      <c r="V546" s="234"/>
      <c r="W546" s="250"/>
      <c r="X546" s="234"/>
      <c r="Y546" s="250"/>
      <c r="Z546" s="234"/>
      <c r="AA546" s="250"/>
      <c r="AB546" s="234"/>
      <c r="AC546" s="250"/>
      <c r="AD546" s="234"/>
      <c r="AE546" s="250"/>
      <c r="AF546" s="234"/>
      <c r="AG546" s="250"/>
      <c r="AH546" s="234"/>
      <c r="AI546" s="250"/>
      <c r="AJ546" s="234"/>
      <c r="AK546" s="250"/>
      <c r="AL546" s="234"/>
      <c r="AM546" s="250"/>
      <c r="AN546" s="234"/>
      <c r="AO546" s="250"/>
    </row>
    <row r="547" spans="1:41">
      <c r="A547" s="511" t="s">
        <v>75</v>
      </c>
      <c r="B547" s="404" t="s">
        <v>991</v>
      </c>
      <c r="C547" s="401"/>
      <c r="D547" s="547">
        <v>225502</v>
      </c>
      <c r="E547" s="514">
        <v>4</v>
      </c>
      <c r="F547" s="234">
        <v>6748</v>
      </c>
      <c r="G547" s="250">
        <v>7086</v>
      </c>
      <c r="H547" s="234">
        <v>17608</v>
      </c>
      <c r="I547" s="250">
        <v>18786</v>
      </c>
      <c r="J547" s="234">
        <v>8280</v>
      </c>
      <c r="K547" s="250">
        <v>8899.1999999999989</v>
      </c>
      <c r="L547" s="234">
        <v>16968</v>
      </c>
      <c r="M547" s="250">
        <v>18259.2</v>
      </c>
      <c r="N547" s="234"/>
      <c r="O547" s="250"/>
      <c r="P547" s="234"/>
      <c r="Q547" s="250"/>
      <c r="R547" s="234"/>
      <c r="S547" s="250"/>
      <c r="T547" s="234"/>
      <c r="U547" s="250"/>
      <c r="V547" s="234"/>
      <c r="W547" s="250"/>
      <c r="X547" s="234"/>
      <c r="Y547" s="250"/>
      <c r="Z547" s="234"/>
      <c r="AA547" s="250"/>
      <c r="AB547" s="234"/>
      <c r="AC547" s="250"/>
      <c r="AD547" s="234"/>
      <c r="AE547" s="250"/>
      <c r="AF547" s="234"/>
      <c r="AG547" s="250"/>
      <c r="AH547" s="234"/>
      <c r="AI547" s="250"/>
      <c r="AJ547" s="234"/>
      <c r="AK547" s="250"/>
      <c r="AL547" s="234"/>
      <c r="AM547" s="250"/>
      <c r="AN547" s="234"/>
      <c r="AO547" s="250"/>
    </row>
    <row r="548" spans="1:41">
      <c r="A548" s="511" t="s">
        <v>75</v>
      </c>
      <c r="B548" s="512" t="s">
        <v>992</v>
      </c>
      <c r="C548" s="401"/>
      <c r="D548" s="547" t="s">
        <v>993</v>
      </c>
      <c r="E548" s="514">
        <v>5</v>
      </c>
      <c r="F548" s="234">
        <v>6932</v>
      </c>
      <c r="G548" s="250">
        <v>7242</v>
      </c>
      <c r="H548" s="234">
        <v>17760</v>
      </c>
      <c r="I548" s="250">
        <v>18911</v>
      </c>
      <c r="J548" s="234">
        <v>6076.8</v>
      </c>
      <c r="K548" s="250">
        <v>6328.8</v>
      </c>
      <c r="L548" s="234">
        <v>14764.8</v>
      </c>
      <c r="M548" s="250">
        <v>15688.8</v>
      </c>
      <c r="N548" s="234"/>
      <c r="O548" s="250"/>
      <c r="P548" s="234"/>
      <c r="Q548" s="250"/>
      <c r="R548" s="234"/>
      <c r="S548" s="250"/>
      <c r="T548" s="234"/>
      <c r="U548" s="250"/>
      <c r="V548" s="234"/>
      <c r="W548" s="250"/>
      <c r="X548" s="234"/>
      <c r="Y548" s="250"/>
      <c r="Z548" s="234"/>
      <c r="AA548" s="250"/>
      <c r="AB548" s="234"/>
      <c r="AC548" s="250"/>
      <c r="AD548" s="234"/>
      <c r="AE548" s="250"/>
      <c r="AF548" s="234"/>
      <c r="AG548" s="250"/>
      <c r="AH548" s="234"/>
      <c r="AI548" s="250"/>
      <c r="AJ548" s="234"/>
      <c r="AK548" s="250"/>
      <c r="AL548" s="234"/>
      <c r="AM548" s="250"/>
      <c r="AN548" s="234"/>
      <c r="AO548" s="250"/>
    </row>
    <row r="549" spans="1:41">
      <c r="A549" s="511" t="s">
        <v>75</v>
      </c>
      <c r="B549" s="404" t="s">
        <v>994</v>
      </c>
      <c r="C549" s="549"/>
      <c r="D549" s="473">
        <v>870501</v>
      </c>
      <c r="E549" s="405">
        <v>5</v>
      </c>
      <c r="F549" s="234">
        <v>7514</v>
      </c>
      <c r="G549" s="250">
        <v>7780</v>
      </c>
      <c r="H549" s="234">
        <v>17869</v>
      </c>
      <c r="I549" s="250">
        <v>18709</v>
      </c>
      <c r="J549" s="234">
        <v>7129.2</v>
      </c>
      <c r="K549" s="250">
        <v>7129.2</v>
      </c>
      <c r="L549" s="234">
        <v>15817.199999999999</v>
      </c>
      <c r="M549" s="250">
        <v>16489.2</v>
      </c>
      <c r="N549" s="234"/>
      <c r="O549" s="250"/>
      <c r="P549" s="234"/>
      <c r="Q549" s="250"/>
      <c r="R549" s="234"/>
      <c r="S549" s="250"/>
      <c r="T549" s="234"/>
      <c r="U549" s="250"/>
      <c r="V549" s="234"/>
      <c r="W549" s="250"/>
      <c r="X549" s="234"/>
      <c r="Y549" s="250"/>
      <c r="Z549" s="234"/>
      <c r="AA549" s="250"/>
      <c r="AB549" s="234"/>
      <c r="AC549" s="250"/>
      <c r="AD549" s="234"/>
      <c r="AE549" s="250"/>
      <c r="AF549" s="234"/>
      <c r="AG549" s="250"/>
      <c r="AH549" s="234"/>
      <c r="AI549" s="250"/>
      <c r="AJ549" s="234"/>
      <c r="AK549" s="250"/>
      <c r="AL549" s="234"/>
      <c r="AM549" s="250"/>
      <c r="AN549" s="234"/>
      <c r="AO549" s="250"/>
    </row>
    <row r="550" spans="1:41">
      <c r="A550" s="511" t="s">
        <v>75</v>
      </c>
      <c r="B550" s="399" t="s">
        <v>995</v>
      </c>
      <c r="C550" s="401"/>
      <c r="D550" s="547">
        <v>225432</v>
      </c>
      <c r="E550" s="514">
        <v>5</v>
      </c>
      <c r="F550" s="234">
        <v>6700</v>
      </c>
      <c r="G550" s="250">
        <v>7028</v>
      </c>
      <c r="H550" s="234">
        <v>17474</v>
      </c>
      <c r="I550" s="250">
        <v>18638</v>
      </c>
      <c r="J550" s="234">
        <v>7041.5999999999995</v>
      </c>
      <c r="K550" s="250">
        <v>8097.5999999999995</v>
      </c>
      <c r="L550" s="234">
        <v>14889.599999999999</v>
      </c>
      <c r="M550" s="250">
        <v>16257.599999999999</v>
      </c>
      <c r="N550" s="234"/>
      <c r="O550" s="250"/>
      <c r="P550" s="234"/>
      <c r="Q550" s="250"/>
      <c r="R550" s="234"/>
      <c r="S550" s="250"/>
      <c r="T550" s="234"/>
      <c r="U550" s="250"/>
      <c r="V550" s="234"/>
      <c r="W550" s="250"/>
      <c r="X550" s="234"/>
      <c r="Y550" s="250"/>
      <c r="Z550" s="234"/>
      <c r="AA550" s="250"/>
      <c r="AB550" s="234"/>
      <c r="AC550" s="250"/>
      <c r="AD550" s="234"/>
      <c r="AE550" s="250"/>
      <c r="AF550" s="234"/>
      <c r="AG550" s="250"/>
      <c r="AH550" s="234"/>
      <c r="AI550" s="250"/>
      <c r="AJ550" s="234"/>
      <c r="AK550" s="250"/>
      <c r="AL550" s="234"/>
      <c r="AM550" s="250"/>
      <c r="AN550" s="234"/>
      <c r="AO550" s="250"/>
    </row>
    <row r="551" spans="1:41">
      <c r="A551" s="511" t="s">
        <v>75</v>
      </c>
      <c r="B551" s="512" t="s">
        <v>996</v>
      </c>
      <c r="C551" s="401" t="s">
        <v>878</v>
      </c>
      <c r="D551" s="547">
        <v>228714</v>
      </c>
      <c r="E551" s="514">
        <v>6</v>
      </c>
      <c r="F551" s="234">
        <v>9258</v>
      </c>
      <c r="G551" s="250">
        <v>9542</v>
      </c>
      <c r="H551" s="234">
        <v>20544</v>
      </c>
      <c r="I551" s="250">
        <v>22260</v>
      </c>
      <c r="J551" s="234">
        <v>8281.1999999999989</v>
      </c>
      <c r="K551" s="250">
        <v>7140</v>
      </c>
      <c r="L551" s="234">
        <v>16184.4</v>
      </c>
      <c r="M551" s="250">
        <v>15540</v>
      </c>
      <c r="N551" s="234"/>
      <c r="O551" s="250"/>
      <c r="P551" s="234"/>
      <c r="Q551" s="250"/>
      <c r="R551" s="234"/>
      <c r="S551" s="250"/>
      <c r="T551" s="234"/>
      <c r="U551" s="250"/>
      <c r="V551" s="234"/>
      <c r="W551" s="250"/>
      <c r="X551" s="234"/>
      <c r="Y551" s="250"/>
      <c r="Z551" s="234"/>
      <c r="AA551" s="250"/>
      <c r="AB551" s="234"/>
      <c r="AC551" s="250"/>
      <c r="AD551" s="234"/>
      <c r="AE551" s="250"/>
      <c r="AF551" s="234"/>
      <c r="AG551" s="250"/>
      <c r="AH551" s="234"/>
      <c r="AI551" s="250"/>
      <c r="AJ551" s="234"/>
      <c r="AK551" s="250"/>
      <c r="AL551" s="234"/>
      <c r="AM551" s="250"/>
      <c r="AN551" s="234"/>
      <c r="AO551" s="250"/>
    </row>
    <row r="552" spans="1:41">
      <c r="A552" s="511" t="s">
        <v>75</v>
      </c>
      <c r="B552" s="551" t="s">
        <v>997</v>
      </c>
      <c r="C552" s="552"/>
      <c r="D552" s="473">
        <v>223506</v>
      </c>
      <c r="E552" s="405">
        <v>7</v>
      </c>
      <c r="F552" s="234">
        <v>2294</v>
      </c>
      <c r="G552" s="250">
        <v>2504</v>
      </c>
      <c r="H552" s="234">
        <v>4725</v>
      </c>
      <c r="I552" s="250">
        <v>5145</v>
      </c>
      <c r="J552" s="234">
        <v>0</v>
      </c>
      <c r="K552" s="250">
        <v>0</v>
      </c>
      <c r="L552" s="234">
        <v>0</v>
      </c>
      <c r="M552" s="250">
        <v>0</v>
      </c>
      <c r="N552" s="234"/>
      <c r="O552" s="250"/>
      <c r="P552" s="234"/>
      <c r="Q552" s="250"/>
      <c r="R552" s="234"/>
      <c r="S552" s="250"/>
      <c r="T552" s="234"/>
      <c r="U552" s="250"/>
      <c r="V552" s="234"/>
      <c r="W552" s="250"/>
      <c r="X552" s="234"/>
      <c r="Y552" s="250"/>
      <c r="Z552" s="234"/>
      <c r="AA552" s="250"/>
      <c r="AB552" s="234"/>
      <c r="AC552" s="250"/>
      <c r="AD552" s="234"/>
      <c r="AE552" s="250"/>
      <c r="AF552" s="234"/>
      <c r="AG552" s="250"/>
      <c r="AH552" s="234"/>
      <c r="AI552" s="250"/>
      <c r="AJ552" s="234"/>
      <c r="AK552" s="250"/>
      <c r="AL552" s="234"/>
      <c r="AM552" s="250"/>
      <c r="AN552" s="234"/>
      <c r="AO552" s="250"/>
    </row>
    <row r="553" spans="1:41">
      <c r="A553" s="511" t="s">
        <v>75</v>
      </c>
      <c r="B553" s="551" t="s">
        <v>998</v>
      </c>
      <c r="C553" s="552"/>
      <c r="D553" s="473">
        <v>226806</v>
      </c>
      <c r="E553" s="405">
        <v>7</v>
      </c>
      <c r="F553" s="234">
        <v>2340</v>
      </c>
      <c r="G553" s="250">
        <v>2604</v>
      </c>
      <c r="H553" s="234">
        <v>4830</v>
      </c>
      <c r="I553" s="250">
        <v>5160</v>
      </c>
      <c r="J553" s="234">
        <v>0</v>
      </c>
      <c r="K553" s="250">
        <v>0</v>
      </c>
      <c r="L553" s="234">
        <v>0</v>
      </c>
      <c r="M553" s="250">
        <v>0</v>
      </c>
      <c r="N553" s="234"/>
      <c r="O553" s="250"/>
      <c r="P553" s="234"/>
      <c r="Q553" s="250"/>
      <c r="R553" s="234"/>
      <c r="S553" s="250"/>
      <c r="T553" s="234"/>
      <c r="U553" s="250"/>
      <c r="V553" s="234"/>
      <c r="W553" s="250"/>
      <c r="X553" s="234"/>
      <c r="Y553" s="250"/>
      <c r="Z553" s="234"/>
      <c r="AA553" s="250"/>
      <c r="AB553" s="234"/>
      <c r="AC553" s="250"/>
      <c r="AD553" s="234"/>
      <c r="AE553" s="250"/>
      <c r="AF553" s="234"/>
      <c r="AG553" s="250"/>
      <c r="AH553" s="234"/>
      <c r="AI553" s="250"/>
      <c r="AJ553" s="234"/>
      <c r="AK553" s="250"/>
      <c r="AL553" s="234"/>
      <c r="AM553" s="250"/>
      <c r="AN553" s="234"/>
      <c r="AO553" s="250"/>
    </row>
    <row r="554" spans="1:41">
      <c r="A554" s="511" t="s">
        <v>75</v>
      </c>
      <c r="B554" s="551" t="s">
        <v>999</v>
      </c>
      <c r="C554" s="552"/>
      <c r="D554" s="553">
        <v>409315</v>
      </c>
      <c r="E554" s="554">
        <v>7</v>
      </c>
      <c r="F554" s="234">
        <v>3614</v>
      </c>
      <c r="G554" s="250">
        <v>3732</v>
      </c>
      <c r="H554" s="234">
        <v>4440</v>
      </c>
      <c r="I554" s="250">
        <v>4470</v>
      </c>
      <c r="J554" s="234">
        <v>0</v>
      </c>
      <c r="K554" s="250">
        <v>0</v>
      </c>
      <c r="L554" s="234">
        <v>0</v>
      </c>
      <c r="M554" s="250">
        <v>0</v>
      </c>
      <c r="N554" s="234"/>
      <c r="O554" s="250"/>
      <c r="P554" s="234"/>
      <c r="Q554" s="250"/>
      <c r="R554" s="234"/>
      <c r="S554" s="250"/>
      <c r="T554" s="234"/>
      <c r="U554" s="250"/>
      <c r="V554" s="234"/>
      <c r="W554" s="250"/>
      <c r="X554" s="234"/>
      <c r="Y554" s="250"/>
      <c r="Z554" s="234"/>
      <c r="AA554" s="250"/>
      <c r="AB554" s="234"/>
      <c r="AC554" s="250"/>
      <c r="AD554" s="234"/>
      <c r="AE554" s="250"/>
      <c r="AF554" s="234"/>
      <c r="AG554" s="250"/>
      <c r="AH554" s="234"/>
      <c r="AI554" s="250"/>
      <c r="AJ554" s="234"/>
      <c r="AK554" s="250"/>
      <c r="AL554" s="234"/>
      <c r="AM554" s="250"/>
      <c r="AN554" s="234"/>
      <c r="AO554" s="250"/>
    </row>
    <row r="555" spans="1:41">
      <c r="A555" s="545" t="s">
        <v>75</v>
      </c>
      <c r="B555" s="512" t="s">
        <v>1000</v>
      </c>
      <c r="C555" s="555"/>
      <c r="D555" s="473">
        <v>222576</v>
      </c>
      <c r="E555" s="405">
        <v>8</v>
      </c>
      <c r="F555" s="234">
        <v>2432</v>
      </c>
      <c r="G555" s="250">
        <v>2552</v>
      </c>
      <c r="H555" s="234">
        <v>5453</v>
      </c>
      <c r="I555" s="250">
        <v>5722</v>
      </c>
      <c r="J555" s="234">
        <v>0</v>
      </c>
      <c r="K555" s="250">
        <v>0</v>
      </c>
      <c r="L555" s="234">
        <v>0</v>
      </c>
      <c r="M555" s="250">
        <v>0</v>
      </c>
      <c r="N555" s="234"/>
      <c r="O555" s="250"/>
      <c r="P555" s="234"/>
      <c r="Q555" s="250"/>
      <c r="R555" s="234"/>
      <c r="S555" s="250"/>
      <c r="T555" s="234"/>
      <c r="U555" s="250"/>
      <c r="V555" s="234"/>
      <c r="W555" s="250"/>
      <c r="X555" s="234"/>
      <c r="Y555" s="250"/>
      <c r="Z555" s="234"/>
      <c r="AA555" s="250"/>
      <c r="AB555" s="234"/>
      <c r="AC555" s="250"/>
      <c r="AD555" s="234"/>
      <c r="AE555" s="250"/>
      <c r="AF555" s="234"/>
      <c r="AG555" s="250"/>
      <c r="AH555" s="234"/>
      <c r="AI555" s="250"/>
      <c r="AJ555" s="234"/>
      <c r="AK555" s="250"/>
      <c r="AL555" s="234"/>
      <c r="AM555" s="250"/>
      <c r="AN555" s="234"/>
      <c r="AO555" s="250"/>
    </row>
    <row r="556" spans="1:41">
      <c r="A556" s="545" t="s">
        <v>75</v>
      </c>
      <c r="B556" s="512" t="s">
        <v>1001</v>
      </c>
      <c r="C556" s="555"/>
      <c r="D556" s="473">
        <v>222992</v>
      </c>
      <c r="E556" s="405">
        <v>8</v>
      </c>
      <c r="F556" s="234">
        <v>2550</v>
      </c>
      <c r="G556" s="250">
        <v>2550</v>
      </c>
      <c r="H556" s="234">
        <v>9870</v>
      </c>
      <c r="I556" s="250">
        <v>11430</v>
      </c>
      <c r="J556" s="234">
        <v>0</v>
      </c>
      <c r="K556" s="250">
        <v>0</v>
      </c>
      <c r="L556" s="234">
        <v>0</v>
      </c>
      <c r="M556" s="250">
        <v>0</v>
      </c>
      <c r="N556" s="234"/>
      <c r="O556" s="250"/>
      <c r="P556" s="234"/>
      <c r="Q556" s="250"/>
      <c r="R556" s="234"/>
      <c r="S556" s="250"/>
      <c r="T556" s="234"/>
      <c r="U556" s="250"/>
      <c r="V556" s="234"/>
      <c r="W556" s="250"/>
      <c r="X556" s="234"/>
      <c r="Y556" s="250"/>
      <c r="Z556" s="234"/>
      <c r="AA556" s="250"/>
      <c r="AB556" s="234"/>
      <c r="AC556" s="250"/>
      <c r="AD556" s="234"/>
      <c r="AE556" s="250"/>
      <c r="AF556" s="234"/>
      <c r="AG556" s="250"/>
      <c r="AH556" s="234"/>
      <c r="AI556" s="250"/>
      <c r="AJ556" s="234"/>
      <c r="AK556" s="250"/>
      <c r="AL556" s="234"/>
      <c r="AM556" s="250"/>
      <c r="AN556" s="234"/>
      <c r="AO556" s="250"/>
    </row>
    <row r="557" spans="1:41">
      <c r="A557" s="545" t="s">
        <v>75</v>
      </c>
      <c r="B557" s="512" t="s">
        <v>1002</v>
      </c>
      <c r="C557" s="555"/>
      <c r="D557" s="473">
        <v>223427</v>
      </c>
      <c r="E557" s="405">
        <v>8</v>
      </c>
      <c r="F557" s="234">
        <v>4260</v>
      </c>
      <c r="G557" s="250">
        <v>5070</v>
      </c>
      <c r="H557" s="234">
        <v>6330</v>
      </c>
      <c r="I557" s="250">
        <v>7464</v>
      </c>
      <c r="J557" s="234">
        <v>0</v>
      </c>
      <c r="K557" s="250">
        <v>0</v>
      </c>
      <c r="L557" s="234">
        <v>0</v>
      </c>
      <c r="M557" s="250">
        <v>0</v>
      </c>
      <c r="N557" s="234"/>
      <c r="O557" s="250"/>
      <c r="P557" s="234"/>
      <c r="Q557" s="250"/>
      <c r="R557" s="234"/>
      <c r="S557" s="250"/>
      <c r="T557" s="234"/>
      <c r="U557" s="250"/>
      <c r="V557" s="234"/>
      <c r="W557" s="250"/>
      <c r="X557" s="234"/>
      <c r="Y557" s="250"/>
      <c r="Z557" s="234"/>
      <c r="AA557" s="250"/>
      <c r="AB557" s="234"/>
      <c r="AC557" s="250"/>
      <c r="AD557" s="234"/>
      <c r="AE557" s="250"/>
      <c r="AF557" s="234"/>
      <c r="AG557" s="250"/>
      <c r="AH557" s="234"/>
      <c r="AI557" s="250"/>
      <c r="AJ557" s="234"/>
      <c r="AK557" s="250"/>
      <c r="AL557" s="234"/>
      <c r="AM557" s="250"/>
      <c r="AN557" s="234"/>
      <c r="AO557" s="250"/>
    </row>
    <row r="558" spans="1:41">
      <c r="A558" s="545" t="s">
        <v>75</v>
      </c>
      <c r="B558" s="512" t="s">
        <v>1003</v>
      </c>
      <c r="C558" s="555"/>
      <c r="D558" s="473">
        <v>223524</v>
      </c>
      <c r="E558" s="405">
        <v>8</v>
      </c>
      <c r="F558" s="234">
        <v>1560</v>
      </c>
      <c r="G558" s="250">
        <v>1770</v>
      </c>
      <c r="H558" s="234">
        <v>4695</v>
      </c>
      <c r="I558" s="250">
        <v>5220</v>
      </c>
      <c r="J558" s="234">
        <v>0</v>
      </c>
      <c r="K558" s="250">
        <v>0</v>
      </c>
      <c r="L558" s="234">
        <v>0</v>
      </c>
      <c r="M558" s="250">
        <v>0</v>
      </c>
      <c r="N558" s="234"/>
      <c r="O558" s="250"/>
      <c r="P558" s="234"/>
      <c r="Q558" s="250"/>
      <c r="R558" s="234"/>
      <c r="S558" s="250"/>
      <c r="T558" s="234"/>
      <c r="U558" s="250"/>
      <c r="V558" s="234"/>
      <c r="W558" s="250"/>
      <c r="X558" s="234"/>
      <c r="Y558" s="250"/>
      <c r="Z558" s="234"/>
      <c r="AA558" s="250"/>
      <c r="AB558" s="234"/>
      <c r="AC558" s="250"/>
      <c r="AD558" s="234"/>
      <c r="AE558" s="250"/>
      <c r="AF558" s="234"/>
      <c r="AG558" s="250"/>
      <c r="AH558" s="234"/>
      <c r="AI558" s="250"/>
      <c r="AJ558" s="234"/>
      <c r="AK558" s="250"/>
      <c r="AL558" s="234"/>
      <c r="AM558" s="250"/>
      <c r="AN558" s="234"/>
      <c r="AO558" s="250"/>
    </row>
    <row r="559" spans="1:41">
      <c r="A559" s="545" t="s">
        <v>75</v>
      </c>
      <c r="B559" s="512" t="s">
        <v>1004</v>
      </c>
      <c r="C559" s="555"/>
      <c r="D559" s="473">
        <v>223816</v>
      </c>
      <c r="E559" s="405">
        <v>8</v>
      </c>
      <c r="F559" s="234">
        <v>2796</v>
      </c>
      <c r="G559" s="250">
        <v>3262</v>
      </c>
      <c r="H559" s="234">
        <v>6000</v>
      </c>
      <c r="I559" s="250">
        <v>6420</v>
      </c>
      <c r="J559" s="234">
        <v>0</v>
      </c>
      <c r="K559" s="250">
        <v>0</v>
      </c>
      <c r="L559" s="234">
        <v>0</v>
      </c>
      <c r="M559" s="250">
        <v>0</v>
      </c>
      <c r="N559" s="234"/>
      <c r="O559" s="250"/>
      <c r="P559" s="234"/>
      <c r="Q559" s="250"/>
      <c r="R559" s="234"/>
      <c r="S559" s="250"/>
      <c r="T559" s="234"/>
      <c r="U559" s="250"/>
      <c r="V559" s="234"/>
      <c r="W559" s="250"/>
      <c r="X559" s="234"/>
      <c r="Y559" s="250"/>
      <c r="Z559" s="234"/>
      <c r="AA559" s="250"/>
      <c r="AB559" s="234"/>
      <c r="AC559" s="250"/>
      <c r="AD559" s="234"/>
      <c r="AE559" s="250"/>
      <c r="AF559" s="234"/>
      <c r="AG559" s="250"/>
      <c r="AH559" s="234"/>
      <c r="AI559" s="250"/>
      <c r="AJ559" s="234"/>
      <c r="AK559" s="250"/>
      <c r="AL559" s="234"/>
      <c r="AM559" s="250"/>
      <c r="AN559" s="234"/>
      <c r="AO559" s="250"/>
    </row>
    <row r="560" spans="1:41">
      <c r="A560" s="545" t="s">
        <v>75</v>
      </c>
      <c r="B560" s="512" t="s">
        <v>1005</v>
      </c>
      <c r="C560" s="555"/>
      <c r="D560" s="473">
        <v>247834</v>
      </c>
      <c r="E560" s="405">
        <v>8</v>
      </c>
      <c r="F560" s="234">
        <v>1174</v>
      </c>
      <c r="G560" s="250">
        <v>1174</v>
      </c>
      <c r="H560" s="234">
        <v>4190</v>
      </c>
      <c r="I560" s="250">
        <v>4190</v>
      </c>
      <c r="J560" s="234">
        <v>0</v>
      </c>
      <c r="K560" s="250">
        <v>0</v>
      </c>
      <c r="L560" s="234">
        <v>0</v>
      </c>
      <c r="M560" s="250">
        <v>0</v>
      </c>
      <c r="N560" s="234"/>
      <c r="O560" s="250"/>
      <c r="P560" s="234"/>
      <c r="Q560" s="250"/>
      <c r="R560" s="234"/>
      <c r="S560" s="250"/>
      <c r="T560" s="234"/>
      <c r="U560" s="250"/>
      <c r="V560" s="234"/>
      <c r="W560" s="250"/>
      <c r="X560" s="234"/>
      <c r="Y560" s="250"/>
      <c r="Z560" s="234"/>
      <c r="AA560" s="250"/>
      <c r="AB560" s="234"/>
      <c r="AC560" s="250"/>
      <c r="AD560" s="234"/>
      <c r="AE560" s="250"/>
      <c r="AF560" s="234"/>
      <c r="AG560" s="250"/>
      <c r="AH560" s="234"/>
      <c r="AI560" s="250"/>
      <c r="AJ560" s="234"/>
      <c r="AK560" s="250"/>
      <c r="AL560" s="234"/>
      <c r="AM560" s="250"/>
      <c r="AN560" s="234"/>
      <c r="AO560" s="250"/>
    </row>
    <row r="561" spans="1:41">
      <c r="A561" s="545" t="s">
        <v>75</v>
      </c>
      <c r="B561" s="512" t="s">
        <v>1006</v>
      </c>
      <c r="C561" s="555"/>
      <c r="D561" s="473">
        <v>224350</v>
      </c>
      <c r="E561" s="405">
        <v>8</v>
      </c>
      <c r="F561" s="234">
        <v>2930</v>
      </c>
      <c r="G561" s="250">
        <v>2914</v>
      </c>
      <c r="H561" s="234">
        <v>5524</v>
      </c>
      <c r="I561" s="250">
        <v>5524</v>
      </c>
      <c r="J561" s="234">
        <v>0</v>
      </c>
      <c r="K561" s="250">
        <v>0</v>
      </c>
      <c r="L561" s="234">
        <v>0</v>
      </c>
      <c r="M561" s="250">
        <v>0</v>
      </c>
      <c r="N561" s="234"/>
      <c r="O561" s="250"/>
      <c r="P561" s="234"/>
      <c r="Q561" s="250"/>
      <c r="R561" s="234"/>
      <c r="S561" s="250"/>
      <c r="T561" s="234"/>
      <c r="U561" s="250"/>
      <c r="V561" s="234"/>
      <c r="W561" s="250"/>
      <c r="X561" s="234"/>
      <c r="Y561" s="250"/>
      <c r="Z561" s="234"/>
      <c r="AA561" s="250"/>
      <c r="AB561" s="234"/>
      <c r="AC561" s="250"/>
      <c r="AD561" s="234"/>
      <c r="AE561" s="250"/>
      <c r="AF561" s="234"/>
      <c r="AG561" s="250"/>
      <c r="AH561" s="234"/>
      <c r="AI561" s="250"/>
      <c r="AJ561" s="234"/>
      <c r="AK561" s="250"/>
      <c r="AL561" s="234"/>
      <c r="AM561" s="250"/>
      <c r="AN561" s="234"/>
      <c r="AO561" s="250"/>
    </row>
    <row r="562" spans="1:41">
      <c r="A562" s="545" t="s">
        <v>75</v>
      </c>
      <c r="B562" s="512" t="s">
        <v>1007</v>
      </c>
      <c r="C562" s="555"/>
      <c r="D562" s="473">
        <v>224572</v>
      </c>
      <c r="E562" s="405">
        <v>8</v>
      </c>
      <c r="F562" s="234">
        <v>1560</v>
      </c>
      <c r="G562" s="250">
        <v>1770</v>
      </c>
      <c r="H562" s="234">
        <v>4695</v>
      </c>
      <c r="I562" s="250">
        <v>5220</v>
      </c>
      <c r="J562" s="234">
        <v>0</v>
      </c>
      <c r="K562" s="250">
        <v>0</v>
      </c>
      <c r="L562" s="234">
        <v>0</v>
      </c>
      <c r="M562" s="250">
        <v>0</v>
      </c>
      <c r="N562" s="234"/>
      <c r="O562" s="250"/>
      <c r="P562" s="234"/>
      <c r="Q562" s="250"/>
      <c r="R562" s="234"/>
      <c r="S562" s="250"/>
      <c r="T562" s="234"/>
      <c r="U562" s="250"/>
      <c r="V562" s="234"/>
      <c r="W562" s="250"/>
      <c r="X562" s="234"/>
      <c r="Y562" s="250"/>
      <c r="Z562" s="234"/>
      <c r="AA562" s="250"/>
      <c r="AB562" s="234"/>
      <c r="AC562" s="250"/>
      <c r="AD562" s="234"/>
      <c r="AE562" s="250"/>
      <c r="AF562" s="234"/>
      <c r="AG562" s="250"/>
      <c r="AH562" s="234"/>
      <c r="AI562" s="250"/>
      <c r="AJ562" s="234"/>
      <c r="AK562" s="250"/>
      <c r="AL562" s="234"/>
      <c r="AM562" s="250"/>
      <c r="AN562" s="234"/>
      <c r="AO562" s="250"/>
    </row>
    <row r="563" spans="1:41">
      <c r="A563" s="546" t="s">
        <v>75</v>
      </c>
      <c r="B563" s="551" t="s">
        <v>1008</v>
      </c>
      <c r="C563" s="552"/>
      <c r="D563" s="547">
        <v>224615</v>
      </c>
      <c r="E563" s="514">
        <v>8</v>
      </c>
      <c r="F563" s="234">
        <v>1560</v>
      </c>
      <c r="G563" s="250">
        <v>1770</v>
      </c>
      <c r="H563" s="234">
        <v>4695</v>
      </c>
      <c r="I563" s="250">
        <v>5220</v>
      </c>
      <c r="J563" s="234">
        <v>0</v>
      </c>
      <c r="K563" s="250">
        <v>0</v>
      </c>
      <c r="L563" s="234">
        <v>0</v>
      </c>
      <c r="M563" s="250">
        <v>0</v>
      </c>
      <c r="N563" s="234"/>
      <c r="O563" s="250"/>
      <c r="P563" s="234"/>
      <c r="Q563" s="250"/>
      <c r="R563" s="234"/>
      <c r="S563" s="250"/>
      <c r="T563" s="234"/>
      <c r="U563" s="250"/>
      <c r="V563" s="234"/>
      <c r="W563" s="250"/>
      <c r="X563" s="234"/>
      <c r="Y563" s="250"/>
      <c r="Z563" s="234"/>
      <c r="AA563" s="250"/>
      <c r="AB563" s="234"/>
      <c r="AC563" s="250"/>
      <c r="AD563" s="234"/>
      <c r="AE563" s="250"/>
      <c r="AF563" s="234"/>
      <c r="AG563" s="250"/>
      <c r="AH563" s="234"/>
      <c r="AI563" s="250"/>
      <c r="AJ563" s="234"/>
      <c r="AK563" s="250"/>
      <c r="AL563" s="234"/>
      <c r="AM563" s="250"/>
      <c r="AN563" s="234"/>
      <c r="AO563" s="250"/>
    </row>
    <row r="564" spans="1:41">
      <c r="A564" s="546" t="s">
        <v>75</v>
      </c>
      <c r="B564" s="512" t="s">
        <v>1009</v>
      </c>
      <c r="C564" s="555"/>
      <c r="D564" s="473">
        <v>224642</v>
      </c>
      <c r="E564" s="405">
        <v>8</v>
      </c>
      <c r="F564" s="234">
        <v>2620</v>
      </c>
      <c r="G564" s="250">
        <v>2800</v>
      </c>
      <c r="H564" s="234">
        <v>4530</v>
      </c>
      <c r="I564" s="250">
        <v>9180</v>
      </c>
      <c r="J564" s="234">
        <v>0</v>
      </c>
      <c r="K564" s="250">
        <v>0</v>
      </c>
      <c r="L564" s="234">
        <v>0</v>
      </c>
      <c r="M564" s="250">
        <v>0</v>
      </c>
      <c r="N564" s="234"/>
      <c r="O564" s="250"/>
      <c r="P564" s="234"/>
      <c r="Q564" s="250"/>
      <c r="R564" s="234"/>
      <c r="S564" s="250"/>
      <c r="T564" s="234"/>
      <c r="U564" s="250"/>
      <c r="V564" s="234"/>
      <c r="W564" s="250"/>
      <c r="X564" s="234"/>
      <c r="Y564" s="250"/>
      <c r="Z564" s="234"/>
      <c r="AA564" s="250"/>
      <c r="AB564" s="234"/>
      <c r="AC564" s="250"/>
      <c r="AD564" s="234"/>
      <c r="AE564" s="250"/>
      <c r="AF564" s="234"/>
      <c r="AG564" s="250"/>
      <c r="AH564" s="234"/>
      <c r="AI564" s="250"/>
      <c r="AJ564" s="234"/>
      <c r="AK564" s="250"/>
      <c r="AL564" s="234"/>
      <c r="AM564" s="250"/>
      <c r="AN564" s="234"/>
      <c r="AO564" s="250"/>
    </row>
    <row r="565" spans="1:41">
      <c r="A565" s="546" t="s">
        <v>75</v>
      </c>
      <c r="B565" s="512" t="s">
        <v>1010</v>
      </c>
      <c r="C565" s="555"/>
      <c r="D565" s="473">
        <v>225423</v>
      </c>
      <c r="E565" s="405">
        <v>8</v>
      </c>
      <c r="F565" s="234">
        <v>2028</v>
      </c>
      <c r="G565" s="250">
        <v>2032</v>
      </c>
      <c r="H565" s="234">
        <v>3792</v>
      </c>
      <c r="I565" s="250">
        <v>2844</v>
      </c>
      <c r="J565" s="234">
        <v>0</v>
      </c>
      <c r="K565" s="250">
        <v>0</v>
      </c>
      <c r="L565" s="234">
        <v>0</v>
      </c>
      <c r="M565" s="250">
        <v>0</v>
      </c>
      <c r="N565" s="234"/>
      <c r="O565" s="250"/>
      <c r="P565" s="234"/>
      <c r="Q565" s="250"/>
      <c r="R565" s="234"/>
      <c r="S565" s="250"/>
      <c r="T565" s="234"/>
      <c r="U565" s="250"/>
      <c r="V565" s="234"/>
      <c r="W565" s="250"/>
      <c r="X565" s="234"/>
      <c r="Y565" s="250"/>
      <c r="Z565" s="234"/>
      <c r="AA565" s="250"/>
      <c r="AB565" s="234"/>
      <c r="AC565" s="250"/>
      <c r="AD565" s="234"/>
      <c r="AE565" s="250"/>
      <c r="AF565" s="234"/>
      <c r="AG565" s="250"/>
      <c r="AH565" s="234"/>
      <c r="AI565" s="250"/>
      <c r="AJ565" s="234"/>
      <c r="AK565" s="250"/>
      <c r="AL565" s="234"/>
      <c r="AM565" s="250"/>
      <c r="AN565" s="234"/>
      <c r="AO565" s="250"/>
    </row>
    <row r="566" spans="1:41">
      <c r="A566" s="546" t="s">
        <v>75</v>
      </c>
      <c r="B566" s="404" t="s">
        <v>1011</v>
      </c>
      <c r="C566" s="549" t="s">
        <v>563</v>
      </c>
      <c r="D566" s="473">
        <v>226019</v>
      </c>
      <c r="E566" s="559">
        <v>9</v>
      </c>
      <c r="F566" s="234">
        <v>1952</v>
      </c>
      <c r="G566" s="250">
        <v>2050</v>
      </c>
      <c r="H566" s="234">
        <v>5280</v>
      </c>
      <c r="I566" s="250">
        <v>5400</v>
      </c>
      <c r="J566" s="234">
        <v>0</v>
      </c>
      <c r="K566" s="250">
        <v>0</v>
      </c>
      <c r="L566" s="234">
        <v>0</v>
      </c>
      <c r="M566" s="250">
        <v>0</v>
      </c>
      <c r="N566" s="234"/>
      <c r="O566" s="250"/>
      <c r="P566" s="234"/>
      <c r="Q566" s="250"/>
      <c r="R566" s="234"/>
      <c r="S566" s="250"/>
      <c r="T566" s="234"/>
      <c r="U566" s="250"/>
      <c r="V566" s="234"/>
      <c r="W566" s="250"/>
      <c r="X566" s="234"/>
      <c r="Y566" s="250"/>
      <c r="Z566" s="234"/>
      <c r="AA566" s="250"/>
      <c r="AB566" s="234"/>
      <c r="AC566" s="250"/>
      <c r="AD566" s="234"/>
      <c r="AE566" s="250"/>
      <c r="AF566" s="234"/>
      <c r="AG566" s="250"/>
      <c r="AH566" s="234"/>
      <c r="AI566" s="250"/>
      <c r="AJ566" s="234"/>
      <c r="AK566" s="250"/>
      <c r="AL566" s="234"/>
      <c r="AM566" s="250"/>
      <c r="AN566" s="234"/>
      <c r="AO566" s="250"/>
    </row>
    <row r="567" spans="1:41">
      <c r="A567" s="511" t="s">
        <v>75</v>
      </c>
      <c r="B567" s="399" t="s">
        <v>1012</v>
      </c>
      <c r="C567" s="555"/>
      <c r="D567" s="473">
        <v>226134</v>
      </c>
      <c r="E567" s="405">
        <v>8</v>
      </c>
      <c r="F567" s="234">
        <v>4130</v>
      </c>
      <c r="G567" s="250">
        <v>4130</v>
      </c>
      <c r="H567" s="234">
        <v>7140</v>
      </c>
      <c r="I567" s="250">
        <v>7140</v>
      </c>
      <c r="J567" s="234">
        <v>0</v>
      </c>
      <c r="K567" s="250">
        <v>0</v>
      </c>
      <c r="L567" s="234">
        <v>0</v>
      </c>
      <c r="M567" s="250">
        <v>0</v>
      </c>
      <c r="N567" s="234"/>
      <c r="O567" s="250"/>
      <c r="P567" s="234"/>
      <c r="Q567" s="250"/>
      <c r="R567" s="234"/>
      <c r="S567" s="250"/>
      <c r="T567" s="234"/>
      <c r="U567" s="250"/>
      <c r="V567" s="234"/>
      <c r="W567" s="250"/>
      <c r="X567" s="234"/>
      <c r="Y567" s="250"/>
      <c r="Z567" s="234"/>
      <c r="AA567" s="250"/>
      <c r="AB567" s="234"/>
      <c r="AC567" s="250"/>
      <c r="AD567" s="234"/>
      <c r="AE567" s="250"/>
      <c r="AF567" s="234"/>
      <c r="AG567" s="250"/>
      <c r="AH567" s="234"/>
      <c r="AI567" s="250"/>
      <c r="AJ567" s="234"/>
      <c r="AK567" s="250"/>
      <c r="AL567" s="234"/>
      <c r="AM567" s="250"/>
      <c r="AN567" s="234"/>
      <c r="AO567" s="250"/>
    </row>
    <row r="568" spans="1:41">
      <c r="A568" s="511" t="s">
        <v>75</v>
      </c>
      <c r="B568" s="404" t="s">
        <v>1013</v>
      </c>
      <c r="C568" s="401"/>
      <c r="D568" s="473">
        <v>227182</v>
      </c>
      <c r="E568" s="405">
        <v>8</v>
      </c>
      <c r="F568" s="234">
        <v>2168</v>
      </c>
      <c r="G568" s="250">
        <v>2364</v>
      </c>
      <c r="H568" s="234">
        <v>3964</v>
      </c>
      <c r="I568" s="250">
        <v>3964</v>
      </c>
      <c r="J568" s="234">
        <v>0</v>
      </c>
      <c r="K568" s="250">
        <v>0</v>
      </c>
      <c r="L568" s="234">
        <v>0</v>
      </c>
      <c r="M568" s="250">
        <v>0</v>
      </c>
      <c r="N568" s="234"/>
      <c r="O568" s="250"/>
      <c r="P568" s="234"/>
      <c r="Q568" s="250"/>
      <c r="R568" s="234"/>
      <c r="S568" s="250"/>
      <c r="T568" s="234"/>
      <c r="U568" s="250"/>
      <c r="V568" s="234"/>
      <c r="W568" s="250"/>
      <c r="X568" s="234"/>
      <c r="Y568" s="250"/>
      <c r="Z568" s="234"/>
      <c r="AA568" s="250"/>
      <c r="AB568" s="234"/>
      <c r="AC568" s="250"/>
      <c r="AD568" s="234"/>
      <c r="AE568" s="250"/>
      <c r="AF568" s="234"/>
      <c r="AG568" s="250"/>
      <c r="AH568" s="234"/>
      <c r="AI568" s="250"/>
      <c r="AJ568" s="234"/>
      <c r="AK568" s="250"/>
      <c r="AL568" s="234"/>
      <c r="AM568" s="250"/>
      <c r="AN568" s="234"/>
      <c r="AO568" s="250"/>
    </row>
    <row r="569" spans="1:41">
      <c r="A569" s="511" t="s">
        <v>75</v>
      </c>
      <c r="B569" s="399" t="s">
        <v>1014</v>
      </c>
      <c r="C569" s="555"/>
      <c r="D569" s="473">
        <v>226578</v>
      </c>
      <c r="E569" s="405">
        <v>8</v>
      </c>
      <c r="F569" s="234">
        <v>3490</v>
      </c>
      <c r="G569" s="250">
        <v>3490</v>
      </c>
      <c r="H569" s="234">
        <v>5700</v>
      </c>
      <c r="I569" s="250">
        <v>5700</v>
      </c>
      <c r="J569" s="234">
        <v>0</v>
      </c>
      <c r="K569" s="250">
        <v>0</v>
      </c>
      <c r="L569" s="234">
        <v>0</v>
      </c>
      <c r="M569" s="250">
        <v>0</v>
      </c>
      <c r="N569" s="234"/>
      <c r="O569" s="250"/>
      <c r="P569" s="234"/>
      <c r="Q569" s="250"/>
      <c r="R569" s="234"/>
      <c r="S569" s="250"/>
      <c r="T569" s="234"/>
      <c r="U569" s="250"/>
      <c r="V569" s="234"/>
      <c r="W569" s="250"/>
      <c r="X569" s="234"/>
      <c r="Y569" s="250"/>
      <c r="Z569" s="234"/>
      <c r="AA569" s="250"/>
      <c r="AB569" s="234"/>
      <c r="AC569" s="250"/>
      <c r="AD569" s="234"/>
      <c r="AE569" s="250"/>
      <c r="AF569" s="234"/>
      <c r="AG569" s="250"/>
      <c r="AH569" s="234"/>
      <c r="AI569" s="250"/>
      <c r="AJ569" s="234"/>
      <c r="AK569" s="250"/>
      <c r="AL569" s="234"/>
      <c r="AM569" s="250"/>
      <c r="AN569" s="234"/>
      <c r="AO569" s="250"/>
    </row>
    <row r="570" spans="1:41">
      <c r="A570" s="511" t="s">
        <v>75</v>
      </c>
      <c r="B570" s="556" t="s">
        <v>1015</v>
      </c>
      <c r="C570" s="557"/>
      <c r="D570" s="553">
        <v>227146</v>
      </c>
      <c r="E570" s="554">
        <v>8</v>
      </c>
      <c r="F570" s="234">
        <v>2572</v>
      </c>
      <c r="G570" s="250">
        <v>2602</v>
      </c>
      <c r="H570" s="234">
        <v>2460</v>
      </c>
      <c r="I570" s="250">
        <v>5068</v>
      </c>
      <c r="J570" s="234">
        <v>0</v>
      </c>
      <c r="K570" s="250">
        <v>0</v>
      </c>
      <c r="L570" s="234">
        <v>0</v>
      </c>
      <c r="M570" s="250">
        <v>0</v>
      </c>
      <c r="N570" s="234"/>
      <c r="O570" s="250"/>
      <c r="P570" s="234"/>
      <c r="Q570" s="250"/>
      <c r="R570" s="234"/>
      <c r="S570" s="250"/>
      <c r="T570" s="234"/>
      <c r="U570" s="250"/>
      <c r="V570" s="234"/>
      <c r="W570" s="250"/>
      <c r="X570" s="234"/>
      <c r="Y570" s="250"/>
      <c r="Z570" s="234"/>
      <c r="AA570" s="250"/>
      <c r="AB570" s="234"/>
      <c r="AC570" s="250"/>
      <c r="AD570" s="234"/>
      <c r="AE570" s="250"/>
      <c r="AF570" s="234"/>
      <c r="AG570" s="250"/>
      <c r="AH570" s="234"/>
      <c r="AI570" s="250"/>
      <c r="AJ570" s="234"/>
      <c r="AK570" s="250"/>
      <c r="AL570" s="234"/>
      <c r="AM570" s="250"/>
      <c r="AN570" s="234"/>
      <c r="AO570" s="250"/>
    </row>
    <row r="571" spans="1:41">
      <c r="A571" s="511" t="s">
        <v>75</v>
      </c>
      <c r="B571" s="551" t="s">
        <v>1016</v>
      </c>
      <c r="C571" s="552"/>
      <c r="D571" s="547">
        <v>224110</v>
      </c>
      <c r="E571" s="514">
        <v>8</v>
      </c>
      <c r="F571" s="234">
        <v>1980</v>
      </c>
      <c r="G571" s="250">
        <v>2280</v>
      </c>
      <c r="H571" s="234">
        <v>4770</v>
      </c>
      <c r="I571" s="250">
        <v>6000</v>
      </c>
      <c r="J571" s="234">
        <v>0</v>
      </c>
      <c r="K571" s="250">
        <v>0</v>
      </c>
      <c r="L571" s="234">
        <v>0</v>
      </c>
      <c r="M571" s="250">
        <v>0</v>
      </c>
      <c r="N571" s="234"/>
      <c r="O571" s="250"/>
      <c r="P571" s="234"/>
      <c r="Q571" s="250"/>
      <c r="R571" s="234"/>
      <c r="S571" s="250"/>
      <c r="T571" s="234"/>
      <c r="U571" s="250"/>
      <c r="V571" s="234"/>
      <c r="W571" s="250"/>
      <c r="X571" s="234"/>
      <c r="Y571" s="250"/>
      <c r="Z571" s="234"/>
      <c r="AA571" s="250"/>
      <c r="AB571" s="234"/>
      <c r="AC571" s="250"/>
      <c r="AD571" s="234"/>
      <c r="AE571" s="250"/>
      <c r="AF571" s="234"/>
      <c r="AG571" s="250"/>
      <c r="AH571" s="234"/>
      <c r="AI571" s="250"/>
      <c r="AJ571" s="234"/>
      <c r="AK571" s="250"/>
      <c r="AL571" s="234"/>
      <c r="AM571" s="250"/>
      <c r="AN571" s="234"/>
      <c r="AO571" s="250"/>
    </row>
    <row r="572" spans="1:41">
      <c r="A572" s="511" t="s">
        <v>75</v>
      </c>
      <c r="B572" s="512" t="s">
        <v>1017</v>
      </c>
      <c r="C572" s="555"/>
      <c r="D572" s="473">
        <v>227191</v>
      </c>
      <c r="E572" s="405">
        <v>8</v>
      </c>
      <c r="F572" s="234">
        <v>1560</v>
      </c>
      <c r="G572" s="250">
        <v>1770</v>
      </c>
      <c r="H572" s="234">
        <v>4695</v>
      </c>
      <c r="I572" s="250">
        <v>5220</v>
      </c>
      <c r="J572" s="234">
        <v>0</v>
      </c>
      <c r="K572" s="250">
        <v>0</v>
      </c>
      <c r="L572" s="234">
        <v>0</v>
      </c>
      <c r="M572" s="250">
        <v>0</v>
      </c>
      <c r="N572" s="234"/>
      <c r="O572" s="250"/>
      <c r="P572" s="234"/>
      <c r="Q572" s="250"/>
      <c r="R572" s="234"/>
      <c r="S572" s="250"/>
      <c r="T572" s="234"/>
      <c r="U572" s="250"/>
      <c r="V572" s="234"/>
      <c r="W572" s="250"/>
      <c r="X572" s="234"/>
      <c r="Y572" s="250"/>
      <c r="Z572" s="234"/>
      <c r="AA572" s="250"/>
      <c r="AB572" s="234"/>
      <c r="AC572" s="250"/>
      <c r="AD572" s="234"/>
      <c r="AE572" s="250"/>
      <c r="AF572" s="234"/>
      <c r="AG572" s="250"/>
      <c r="AH572" s="234"/>
      <c r="AI572" s="250"/>
      <c r="AJ572" s="234"/>
      <c r="AK572" s="250"/>
      <c r="AL572" s="234"/>
      <c r="AM572" s="250"/>
      <c r="AN572" s="234"/>
      <c r="AO572" s="250"/>
    </row>
    <row r="573" spans="1:41">
      <c r="A573" s="511" t="s">
        <v>75</v>
      </c>
      <c r="B573" s="399" t="s">
        <v>1018</v>
      </c>
      <c r="C573" s="555"/>
      <c r="D573" s="473">
        <v>420398</v>
      </c>
      <c r="E573" s="405">
        <v>8</v>
      </c>
      <c r="F573" s="234">
        <v>2088</v>
      </c>
      <c r="G573" s="250">
        <v>2008</v>
      </c>
      <c r="H573" s="234">
        <v>10660</v>
      </c>
      <c r="I573" s="250">
        <v>10660</v>
      </c>
      <c r="J573" s="234">
        <v>0</v>
      </c>
      <c r="K573" s="250">
        <v>0</v>
      </c>
      <c r="L573" s="234">
        <v>0</v>
      </c>
      <c r="M573" s="250">
        <v>0</v>
      </c>
      <c r="N573" s="234"/>
      <c r="O573" s="250"/>
      <c r="P573" s="234"/>
      <c r="Q573" s="250"/>
      <c r="R573" s="234"/>
      <c r="S573" s="250"/>
      <c r="T573" s="234"/>
      <c r="U573" s="250"/>
      <c r="V573" s="234"/>
      <c r="W573" s="250"/>
      <c r="X573" s="234"/>
      <c r="Y573" s="250"/>
      <c r="Z573" s="234"/>
      <c r="AA573" s="250"/>
      <c r="AB573" s="234"/>
      <c r="AC573" s="250"/>
      <c r="AD573" s="234"/>
      <c r="AE573" s="250"/>
      <c r="AF573" s="234"/>
      <c r="AG573" s="250"/>
      <c r="AH573" s="234"/>
      <c r="AI573" s="250"/>
      <c r="AJ573" s="234"/>
      <c r="AK573" s="250"/>
      <c r="AL573" s="234"/>
      <c r="AM573" s="250"/>
      <c r="AN573" s="234"/>
      <c r="AO573" s="250"/>
    </row>
    <row r="574" spans="1:41">
      <c r="A574" s="511" t="s">
        <v>75</v>
      </c>
      <c r="B574" s="399" t="s">
        <v>1019</v>
      </c>
      <c r="C574" s="401" t="s">
        <v>880</v>
      </c>
      <c r="D574" s="473">
        <v>246354</v>
      </c>
      <c r="E574" s="405">
        <v>8</v>
      </c>
      <c r="F574" s="234">
        <v>2088</v>
      </c>
      <c r="G574" s="250">
        <v>2008</v>
      </c>
      <c r="H574" s="234">
        <v>10660</v>
      </c>
      <c r="I574" s="250">
        <v>10660</v>
      </c>
      <c r="J574" s="234">
        <v>0</v>
      </c>
      <c r="K574" s="250">
        <v>0</v>
      </c>
      <c r="L574" s="234">
        <v>0</v>
      </c>
      <c r="M574" s="250">
        <v>0</v>
      </c>
      <c r="N574" s="234"/>
      <c r="O574" s="250"/>
      <c r="P574" s="234"/>
      <c r="Q574" s="250"/>
      <c r="R574" s="234"/>
      <c r="S574" s="250"/>
      <c r="T574" s="234"/>
      <c r="U574" s="250"/>
      <c r="V574" s="234"/>
      <c r="W574" s="250"/>
      <c r="X574" s="234"/>
      <c r="Y574" s="250"/>
      <c r="Z574" s="234"/>
      <c r="AA574" s="250"/>
      <c r="AB574" s="234"/>
      <c r="AC574" s="250"/>
      <c r="AD574" s="234"/>
      <c r="AE574" s="250"/>
      <c r="AF574" s="234"/>
      <c r="AG574" s="250"/>
      <c r="AH574" s="234"/>
      <c r="AI574" s="250"/>
      <c r="AJ574" s="234"/>
      <c r="AK574" s="250"/>
      <c r="AL574" s="234"/>
      <c r="AM574" s="250"/>
      <c r="AN574" s="234"/>
      <c r="AO574" s="250"/>
    </row>
    <row r="575" spans="1:41">
      <c r="A575" s="511" t="s">
        <v>75</v>
      </c>
      <c r="B575" s="512" t="s">
        <v>1020</v>
      </c>
      <c r="C575" s="555"/>
      <c r="D575" s="473">
        <v>227766</v>
      </c>
      <c r="E575" s="405">
        <v>8</v>
      </c>
      <c r="F575" s="234">
        <v>1560</v>
      </c>
      <c r="G575" s="250">
        <v>1770</v>
      </c>
      <c r="H575" s="234">
        <v>4695</v>
      </c>
      <c r="I575" s="250">
        <v>5220</v>
      </c>
      <c r="J575" s="234">
        <v>0</v>
      </c>
      <c r="K575" s="250">
        <v>0</v>
      </c>
      <c r="L575" s="234">
        <v>0</v>
      </c>
      <c r="M575" s="250">
        <v>0</v>
      </c>
      <c r="N575" s="234"/>
      <c r="O575" s="250"/>
      <c r="P575" s="234"/>
      <c r="Q575" s="250"/>
      <c r="R575" s="234"/>
      <c r="S575" s="250"/>
      <c r="T575" s="234"/>
      <c r="U575" s="250"/>
      <c r="V575" s="234"/>
      <c r="W575" s="250"/>
      <c r="X575" s="234"/>
      <c r="Y575" s="250"/>
      <c r="Z575" s="234"/>
      <c r="AA575" s="250"/>
      <c r="AB575" s="234"/>
      <c r="AC575" s="250"/>
      <c r="AD575" s="234"/>
      <c r="AE575" s="250"/>
      <c r="AF575" s="234"/>
      <c r="AG575" s="250"/>
      <c r="AH575" s="234"/>
      <c r="AI575" s="250"/>
      <c r="AJ575" s="234"/>
      <c r="AK575" s="250"/>
      <c r="AL575" s="234"/>
      <c r="AM575" s="250"/>
      <c r="AN575" s="234"/>
      <c r="AO575" s="250"/>
    </row>
    <row r="576" spans="1:41">
      <c r="A576" s="511" t="s">
        <v>75</v>
      </c>
      <c r="B576" s="512" t="s">
        <v>1021</v>
      </c>
      <c r="C576" s="555"/>
      <c r="D576" s="473">
        <v>227924</v>
      </c>
      <c r="E576" s="405">
        <v>8</v>
      </c>
      <c r="F576" s="234">
        <v>2088</v>
      </c>
      <c r="G576" s="250">
        <v>2008</v>
      </c>
      <c r="H576" s="234">
        <v>10660</v>
      </c>
      <c r="I576" s="250">
        <v>10660</v>
      </c>
      <c r="J576" s="234">
        <v>0</v>
      </c>
      <c r="K576" s="250">
        <v>0</v>
      </c>
      <c r="L576" s="234">
        <v>0</v>
      </c>
      <c r="M576" s="250">
        <v>0</v>
      </c>
      <c r="N576" s="234"/>
      <c r="O576" s="250"/>
      <c r="P576" s="234"/>
      <c r="Q576" s="250"/>
      <c r="R576" s="234"/>
      <c r="S576" s="250"/>
      <c r="T576" s="234"/>
      <c r="U576" s="250"/>
      <c r="V576" s="234"/>
      <c r="W576" s="250"/>
      <c r="X576" s="234"/>
      <c r="Y576" s="250"/>
      <c r="Z576" s="234"/>
      <c r="AA576" s="250"/>
      <c r="AB576" s="234"/>
      <c r="AC576" s="250"/>
      <c r="AD576" s="234"/>
      <c r="AE576" s="250"/>
      <c r="AF576" s="234"/>
      <c r="AG576" s="250"/>
      <c r="AH576" s="234"/>
      <c r="AI576" s="250"/>
      <c r="AJ576" s="234"/>
      <c r="AK576" s="250"/>
      <c r="AL576" s="234"/>
      <c r="AM576" s="250"/>
      <c r="AN576" s="234"/>
      <c r="AO576" s="250"/>
    </row>
    <row r="577" spans="1:41">
      <c r="A577" s="511" t="s">
        <v>75</v>
      </c>
      <c r="B577" s="512" t="s">
        <v>1022</v>
      </c>
      <c r="C577" s="555"/>
      <c r="D577" s="473">
        <v>227979</v>
      </c>
      <c r="E577" s="405">
        <v>8</v>
      </c>
      <c r="F577" s="234">
        <v>1770</v>
      </c>
      <c r="G577" s="250">
        <v>1750</v>
      </c>
      <c r="H577" s="234">
        <v>4600</v>
      </c>
      <c r="I577" s="250">
        <v>4810</v>
      </c>
      <c r="J577" s="234">
        <v>0</v>
      </c>
      <c r="K577" s="250">
        <v>0</v>
      </c>
      <c r="L577" s="234">
        <v>0</v>
      </c>
      <c r="M577" s="250">
        <v>0</v>
      </c>
      <c r="N577" s="234"/>
      <c r="O577" s="250"/>
      <c r="P577" s="234"/>
      <c r="Q577" s="250"/>
      <c r="R577" s="234"/>
      <c r="S577" s="250"/>
      <c r="T577" s="234"/>
      <c r="U577" s="250"/>
      <c r="V577" s="234"/>
      <c r="W577" s="250"/>
      <c r="X577" s="234"/>
      <c r="Y577" s="250"/>
      <c r="Z577" s="234"/>
      <c r="AA577" s="250"/>
      <c r="AB577" s="234"/>
      <c r="AC577" s="250"/>
      <c r="AD577" s="234"/>
      <c r="AE577" s="250"/>
      <c r="AF577" s="234"/>
      <c r="AG577" s="250"/>
      <c r="AH577" s="234"/>
      <c r="AI577" s="250"/>
      <c r="AJ577" s="234"/>
      <c r="AK577" s="250"/>
      <c r="AL577" s="234"/>
      <c r="AM577" s="250"/>
      <c r="AN577" s="234"/>
      <c r="AO577" s="250"/>
    </row>
    <row r="578" spans="1:41">
      <c r="A578" s="511" t="s">
        <v>75</v>
      </c>
      <c r="B578" s="512" t="s">
        <v>1023</v>
      </c>
      <c r="C578" s="555"/>
      <c r="D578" s="473">
        <v>228158</v>
      </c>
      <c r="E578" s="405">
        <v>8</v>
      </c>
      <c r="F578" s="234">
        <v>3958</v>
      </c>
      <c r="G578" s="250">
        <v>4228</v>
      </c>
      <c r="H578" s="234">
        <v>3184</v>
      </c>
      <c r="I578" s="250">
        <v>4328</v>
      </c>
      <c r="J578" s="234">
        <v>0</v>
      </c>
      <c r="K578" s="250">
        <v>0</v>
      </c>
      <c r="L578" s="234">
        <v>0</v>
      </c>
      <c r="M578" s="250">
        <v>0</v>
      </c>
      <c r="N578" s="234"/>
      <c r="O578" s="250"/>
      <c r="P578" s="234"/>
      <c r="Q578" s="250"/>
      <c r="R578" s="234"/>
      <c r="S578" s="250"/>
      <c r="T578" s="234"/>
      <c r="U578" s="250"/>
      <c r="V578" s="234"/>
      <c r="W578" s="250"/>
      <c r="X578" s="234"/>
      <c r="Y578" s="250"/>
      <c r="Z578" s="234"/>
      <c r="AA578" s="250"/>
      <c r="AB578" s="234"/>
      <c r="AC578" s="250"/>
      <c r="AD578" s="234"/>
      <c r="AE578" s="250"/>
      <c r="AF578" s="234"/>
      <c r="AG578" s="250"/>
      <c r="AH578" s="234"/>
      <c r="AI578" s="250"/>
      <c r="AJ578" s="234"/>
      <c r="AK578" s="250"/>
      <c r="AL578" s="234"/>
      <c r="AM578" s="250"/>
      <c r="AN578" s="234"/>
      <c r="AO578" s="250"/>
    </row>
    <row r="579" spans="1:41">
      <c r="A579" s="511" t="s">
        <v>75</v>
      </c>
      <c r="B579" s="512" t="s">
        <v>1024</v>
      </c>
      <c r="C579" s="555"/>
      <c r="D579" s="473">
        <v>227854</v>
      </c>
      <c r="E579" s="405">
        <v>8</v>
      </c>
      <c r="F579" s="234">
        <v>2088</v>
      </c>
      <c r="G579" s="250">
        <v>2008</v>
      </c>
      <c r="H579" s="234">
        <v>10660</v>
      </c>
      <c r="I579" s="250">
        <v>10660</v>
      </c>
      <c r="J579" s="234">
        <v>0</v>
      </c>
      <c r="K579" s="250">
        <v>0</v>
      </c>
      <c r="L579" s="234">
        <v>0</v>
      </c>
      <c r="M579" s="250">
        <v>0</v>
      </c>
      <c r="N579" s="234"/>
      <c r="O579" s="250"/>
      <c r="P579" s="234"/>
      <c r="Q579" s="250"/>
      <c r="R579" s="234"/>
      <c r="S579" s="250"/>
      <c r="T579" s="234"/>
      <c r="U579" s="250"/>
      <c r="V579" s="234"/>
      <c r="W579" s="250"/>
      <c r="X579" s="234"/>
      <c r="Y579" s="250"/>
      <c r="Z579" s="234"/>
      <c r="AA579" s="250"/>
      <c r="AB579" s="234"/>
      <c r="AC579" s="250"/>
      <c r="AD579" s="234"/>
      <c r="AE579" s="250"/>
      <c r="AF579" s="234"/>
      <c r="AG579" s="250"/>
      <c r="AH579" s="234"/>
      <c r="AI579" s="250"/>
      <c r="AJ579" s="234"/>
      <c r="AK579" s="250"/>
      <c r="AL579" s="234"/>
      <c r="AM579" s="250"/>
      <c r="AN579" s="234"/>
      <c r="AO579" s="250"/>
    </row>
    <row r="580" spans="1:41">
      <c r="A580" s="511" t="s">
        <v>75</v>
      </c>
      <c r="B580" s="512" t="s">
        <v>1025</v>
      </c>
      <c r="C580" s="555"/>
      <c r="D580" s="473">
        <v>228547</v>
      </c>
      <c r="E580" s="405">
        <v>8</v>
      </c>
      <c r="F580" s="234">
        <v>1650</v>
      </c>
      <c r="G580" s="250">
        <v>1650</v>
      </c>
      <c r="H580" s="234">
        <v>6150</v>
      </c>
      <c r="I580" s="250">
        <v>6150</v>
      </c>
      <c r="J580" s="234">
        <v>0</v>
      </c>
      <c r="K580" s="250">
        <v>0</v>
      </c>
      <c r="L580" s="234">
        <v>0</v>
      </c>
      <c r="M580" s="250">
        <v>0</v>
      </c>
      <c r="N580" s="234"/>
      <c r="O580" s="250"/>
      <c r="P580" s="234"/>
      <c r="Q580" s="250"/>
      <c r="R580" s="234"/>
      <c r="S580" s="250"/>
      <c r="T580" s="234"/>
      <c r="U580" s="250"/>
      <c r="V580" s="234"/>
      <c r="W580" s="250"/>
      <c r="X580" s="234"/>
      <c r="Y580" s="250"/>
      <c r="Z580" s="234"/>
      <c r="AA580" s="250"/>
      <c r="AB580" s="234"/>
      <c r="AC580" s="250"/>
      <c r="AD580" s="234"/>
      <c r="AE580" s="250"/>
      <c r="AF580" s="234"/>
      <c r="AG580" s="250"/>
      <c r="AH580" s="234"/>
      <c r="AI580" s="250"/>
      <c r="AJ580" s="234"/>
      <c r="AK580" s="250"/>
      <c r="AL580" s="234"/>
      <c r="AM580" s="250"/>
      <c r="AN580" s="234"/>
      <c r="AO580" s="250"/>
    </row>
    <row r="581" spans="1:41">
      <c r="A581" s="511" t="s">
        <v>75</v>
      </c>
      <c r="B581" s="404" t="s">
        <v>1026</v>
      </c>
      <c r="C581" s="549"/>
      <c r="D581" s="473">
        <v>225308</v>
      </c>
      <c r="E581" s="514">
        <v>8</v>
      </c>
      <c r="F581" s="234">
        <v>2452</v>
      </c>
      <c r="G581" s="250">
        <v>2586</v>
      </c>
      <c r="H581" s="234">
        <v>4500</v>
      </c>
      <c r="I581" s="250">
        <v>4680</v>
      </c>
      <c r="J581" s="234">
        <v>0</v>
      </c>
      <c r="K581" s="250">
        <v>0</v>
      </c>
      <c r="L581" s="234">
        <v>0</v>
      </c>
      <c r="M581" s="250">
        <v>0</v>
      </c>
      <c r="N581" s="234"/>
      <c r="O581" s="250"/>
      <c r="P581" s="234"/>
      <c r="Q581" s="250"/>
      <c r="R581" s="234"/>
      <c r="S581" s="250"/>
      <c r="T581" s="234"/>
      <c r="U581" s="250"/>
      <c r="V581" s="234"/>
      <c r="W581" s="250"/>
      <c r="X581" s="234"/>
      <c r="Y581" s="250"/>
      <c r="Z581" s="234"/>
      <c r="AA581" s="250"/>
      <c r="AB581" s="234"/>
      <c r="AC581" s="250"/>
      <c r="AD581" s="234"/>
      <c r="AE581" s="250"/>
      <c r="AF581" s="234"/>
      <c r="AG581" s="250"/>
      <c r="AH581" s="234"/>
      <c r="AI581" s="250"/>
      <c r="AJ581" s="234"/>
      <c r="AK581" s="250"/>
      <c r="AL581" s="234"/>
      <c r="AM581" s="250"/>
      <c r="AN581" s="234"/>
      <c r="AO581" s="250"/>
    </row>
    <row r="582" spans="1:41">
      <c r="A582" s="511" t="s">
        <v>75</v>
      </c>
      <c r="B582" s="512" t="s">
        <v>1027</v>
      </c>
      <c r="C582" s="555"/>
      <c r="D582" s="473">
        <v>229355</v>
      </c>
      <c r="E582" s="405">
        <v>8</v>
      </c>
      <c r="F582" s="234">
        <v>2720</v>
      </c>
      <c r="G582" s="250">
        <v>2870</v>
      </c>
      <c r="H582" s="234">
        <v>4362</v>
      </c>
      <c r="I582" s="250">
        <v>4362</v>
      </c>
      <c r="J582" s="234">
        <v>0</v>
      </c>
      <c r="K582" s="250">
        <v>0</v>
      </c>
      <c r="L582" s="234">
        <v>0</v>
      </c>
      <c r="M582" s="250">
        <v>0</v>
      </c>
      <c r="N582" s="234"/>
      <c r="O582" s="250"/>
      <c r="P582" s="234"/>
      <c r="Q582" s="250"/>
      <c r="R582" s="234"/>
      <c r="S582" s="250"/>
      <c r="T582" s="234"/>
      <c r="U582" s="250"/>
      <c r="V582" s="234"/>
      <c r="W582" s="250"/>
      <c r="X582" s="234"/>
      <c r="Y582" s="250"/>
      <c r="Z582" s="234"/>
      <c r="AA582" s="250"/>
      <c r="AB582" s="234"/>
      <c r="AC582" s="250"/>
      <c r="AD582" s="234"/>
      <c r="AE582" s="250"/>
      <c r="AF582" s="234"/>
      <c r="AG582" s="250"/>
      <c r="AH582" s="234"/>
      <c r="AI582" s="250"/>
      <c r="AJ582" s="234"/>
      <c r="AK582" s="250"/>
      <c r="AL582" s="234"/>
      <c r="AM582" s="250"/>
      <c r="AN582" s="234"/>
      <c r="AO582" s="250"/>
    </row>
    <row r="583" spans="1:41">
      <c r="A583" s="511" t="s">
        <v>75</v>
      </c>
      <c r="B583" s="512" t="s">
        <v>1028</v>
      </c>
      <c r="C583" s="555"/>
      <c r="D583" s="473">
        <v>222567</v>
      </c>
      <c r="E583" s="405">
        <v>9</v>
      </c>
      <c r="F583" s="234">
        <v>1804</v>
      </c>
      <c r="G583" s="250">
        <v>1834</v>
      </c>
      <c r="H583" s="234">
        <v>4491</v>
      </c>
      <c r="I583" s="250">
        <v>4684</v>
      </c>
      <c r="J583" s="234">
        <v>0</v>
      </c>
      <c r="K583" s="250">
        <v>0</v>
      </c>
      <c r="L583" s="234">
        <v>0</v>
      </c>
      <c r="M583" s="250">
        <v>0</v>
      </c>
      <c r="N583" s="234"/>
      <c r="O583" s="250"/>
      <c r="P583" s="234"/>
      <c r="Q583" s="250"/>
      <c r="R583" s="234"/>
      <c r="S583" s="250"/>
      <c r="T583" s="234"/>
      <c r="U583" s="250"/>
      <c r="V583" s="234"/>
      <c r="W583" s="250"/>
      <c r="X583" s="234"/>
      <c r="Y583" s="250"/>
      <c r="Z583" s="234"/>
      <c r="AA583" s="250"/>
      <c r="AB583" s="234"/>
      <c r="AC583" s="250"/>
      <c r="AD583" s="234"/>
      <c r="AE583" s="250"/>
      <c r="AF583" s="234"/>
      <c r="AG583" s="250"/>
      <c r="AH583" s="234"/>
      <c r="AI583" s="250"/>
      <c r="AJ583" s="234"/>
      <c r="AK583" s="250"/>
      <c r="AL583" s="234"/>
      <c r="AM583" s="250"/>
      <c r="AN583" s="234"/>
      <c r="AO583" s="250"/>
    </row>
    <row r="584" spans="1:41">
      <c r="A584" s="511" t="s">
        <v>75</v>
      </c>
      <c r="B584" s="512" t="s">
        <v>1029</v>
      </c>
      <c r="C584" s="555"/>
      <c r="D584" s="473">
        <v>222822</v>
      </c>
      <c r="E584" s="405">
        <v>9</v>
      </c>
      <c r="F584" s="234">
        <v>2126</v>
      </c>
      <c r="G584" s="250">
        <v>2290</v>
      </c>
      <c r="H584" s="234">
        <v>4650</v>
      </c>
      <c r="I584" s="250">
        <v>4980</v>
      </c>
      <c r="J584" s="234">
        <v>0</v>
      </c>
      <c r="K584" s="250">
        <v>0</v>
      </c>
      <c r="L584" s="234">
        <v>0</v>
      </c>
      <c r="M584" s="250">
        <v>0</v>
      </c>
      <c r="N584" s="234"/>
      <c r="O584" s="250"/>
      <c r="P584" s="234"/>
      <c r="Q584" s="250"/>
      <c r="R584" s="234"/>
      <c r="S584" s="250"/>
      <c r="T584" s="234"/>
      <c r="U584" s="250"/>
      <c r="V584" s="234"/>
      <c r="W584" s="250"/>
      <c r="X584" s="234"/>
      <c r="Y584" s="250"/>
      <c r="Z584" s="234"/>
      <c r="AA584" s="250"/>
      <c r="AB584" s="234"/>
      <c r="AC584" s="250"/>
      <c r="AD584" s="234"/>
      <c r="AE584" s="250"/>
      <c r="AF584" s="234"/>
      <c r="AG584" s="250"/>
      <c r="AH584" s="234"/>
      <c r="AI584" s="250"/>
      <c r="AJ584" s="234"/>
      <c r="AK584" s="250"/>
      <c r="AL584" s="234"/>
      <c r="AM584" s="250"/>
      <c r="AN584" s="234"/>
      <c r="AO584" s="250"/>
    </row>
    <row r="585" spans="1:41">
      <c r="A585" s="511" t="s">
        <v>75</v>
      </c>
      <c r="B585" s="512" t="s">
        <v>1030</v>
      </c>
      <c r="C585" s="555"/>
      <c r="D585" s="473">
        <v>223773</v>
      </c>
      <c r="E585" s="405">
        <v>9</v>
      </c>
      <c r="F585" s="234">
        <v>1560</v>
      </c>
      <c r="G585" s="250">
        <v>1770</v>
      </c>
      <c r="H585" s="234">
        <v>4695</v>
      </c>
      <c r="I585" s="250">
        <v>5220</v>
      </c>
      <c r="J585" s="234">
        <v>0</v>
      </c>
      <c r="K585" s="250">
        <v>0</v>
      </c>
      <c r="L585" s="234">
        <v>0</v>
      </c>
      <c r="M585" s="250">
        <v>0</v>
      </c>
      <c r="N585" s="234"/>
      <c r="O585" s="250"/>
      <c r="P585" s="234"/>
      <c r="Q585" s="250"/>
      <c r="R585" s="234"/>
      <c r="S585" s="250"/>
      <c r="T585" s="234"/>
      <c r="U585" s="250"/>
      <c r="V585" s="234"/>
      <c r="W585" s="250"/>
      <c r="X585" s="234"/>
      <c r="Y585" s="250"/>
      <c r="Z585" s="234"/>
      <c r="AA585" s="250"/>
      <c r="AB585" s="234"/>
      <c r="AC585" s="250"/>
      <c r="AD585" s="234"/>
      <c r="AE585" s="250"/>
      <c r="AF585" s="234"/>
      <c r="AG585" s="250"/>
      <c r="AH585" s="234"/>
      <c r="AI585" s="250"/>
      <c r="AJ585" s="234"/>
      <c r="AK585" s="250"/>
      <c r="AL585" s="234"/>
      <c r="AM585" s="250"/>
      <c r="AN585" s="234"/>
      <c r="AO585" s="250"/>
    </row>
    <row r="586" spans="1:41">
      <c r="A586" s="511" t="s">
        <v>75</v>
      </c>
      <c r="B586" s="512" t="s">
        <v>1031</v>
      </c>
      <c r="C586" s="555"/>
      <c r="D586" s="473">
        <v>223898</v>
      </c>
      <c r="E586" s="405">
        <v>9</v>
      </c>
      <c r="F586" s="234">
        <v>3930</v>
      </c>
      <c r="G586" s="250">
        <v>4020</v>
      </c>
      <c r="H586" s="234">
        <v>5340</v>
      </c>
      <c r="I586" s="250">
        <v>5490</v>
      </c>
      <c r="J586" s="234">
        <v>0</v>
      </c>
      <c r="K586" s="250">
        <v>0</v>
      </c>
      <c r="L586" s="234">
        <v>0</v>
      </c>
      <c r="M586" s="250">
        <v>0</v>
      </c>
      <c r="N586" s="234"/>
      <c r="O586" s="250"/>
      <c r="P586" s="234"/>
      <c r="Q586" s="250"/>
      <c r="R586" s="234"/>
      <c r="S586" s="250"/>
      <c r="T586" s="234"/>
      <c r="U586" s="250"/>
      <c r="V586" s="234"/>
      <c r="W586" s="250"/>
      <c r="X586" s="234"/>
      <c r="Y586" s="250"/>
      <c r="Z586" s="234"/>
      <c r="AA586" s="250"/>
      <c r="AB586" s="234"/>
      <c r="AC586" s="250"/>
      <c r="AD586" s="234"/>
      <c r="AE586" s="250"/>
      <c r="AF586" s="234"/>
      <c r="AG586" s="250"/>
      <c r="AH586" s="234"/>
      <c r="AI586" s="250"/>
      <c r="AJ586" s="234"/>
      <c r="AK586" s="250"/>
      <c r="AL586" s="234"/>
      <c r="AM586" s="250"/>
      <c r="AN586" s="234"/>
      <c r="AO586" s="250"/>
    </row>
    <row r="587" spans="1:41">
      <c r="A587" s="511" t="s">
        <v>75</v>
      </c>
      <c r="B587" s="512" t="s">
        <v>1032</v>
      </c>
      <c r="C587" s="555"/>
      <c r="D587" s="473">
        <v>223320</v>
      </c>
      <c r="E587" s="405">
        <v>9</v>
      </c>
      <c r="F587" s="234">
        <v>4336</v>
      </c>
      <c r="G587" s="250">
        <v>4336</v>
      </c>
      <c r="H587" s="234">
        <v>4956</v>
      </c>
      <c r="I587" s="250">
        <v>4956</v>
      </c>
      <c r="J587" s="234">
        <v>0</v>
      </c>
      <c r="K587" s="250">
        <v>0</v>
      </c>
      <c r="L587" s="234">
        <v>0</v>
      </c>
      <c r="M587" s="250">
        <v>0</v>
      </c>
      <c r="N587" s="234"/>
      <c r="O587" s="250"/>
      <c r="P587" s="234"/>
      <c r="Q587" s="250"/>
      <c r="R587" s="234"/>
      <c r="S587" s="250"/>
      <c r="T587" s="234"/>
      <c r="U587" s="250"/>
      <c r="V587" s="234"/>
      <c r="W587" s="250"/>
      <c r="X587" s="234"/>
      <c r="Y587" s="250"/>
      <c r="Z587" s="234"/>
      <c r="AA587" s="250"/>
      <c r="AB587" s="234"/>
      <c r="AC587" s="250"/>
      <c r="AD587" s="234"/>
      <c r="AE587" s="250"/>
      <c r="AF587" s="234"/>
      <c r="AG587" s="250"/>
      <c r="AH587" s="234"/>
      <c r="AI587" s="250"/>
      <c r="AJ587" s="234"/>
      <c r="AK587" s="250"/>
      <c r="AL587" s="234"/>
      <c r="AM587" s="250"/>
      <c r="AN587" s="234"/>
      <c r="AO587" s="250"/>
    </row>
    <row r="588" spans="1:41">
      <c r="A588" s="511" t="s">
        <v>75</v>
      </c>
      <c r="B588" s="399" t="s">
        <v>1033</v>
      </c>
      <c r="C588" s="555"/>
      <c r="D588" s="473">
        <v>226408</v>
      </c>
      <c r="E588" s="405">
        <v>9</v>
      </c>
      <c r="F588" s="234">
        <v>1774</v>
      </c>
      <c r="G588" s="250">
        <v>1774</v>
      </c>
      <c r="H588" s="234">
        <v>3873</v>
      </c>
      <c r="I588" s="250">
        <v>3873</v>
      </c>
      <c r="J588" s="234">
        <v>0</v>
      </c>
      <c r="K588" s="250">
        <v>0</v>
      </c>
      <c r="L588" s="234">
        <v>0</v>
      </c>
      <c r="M588" s="250">
        <v>0</v>
      </c>
      <c r="N588" s="234"/>
      <c r="O588" s="250"/>
      <c r="P588" s="234"/>
      <c r="Q588" s="250"/>
      <c r="R588" s="234"/>
      <c r="S588" s="250"/>
      <c r="T588" s="234"/>
      <c r="U588" s="250"/>
      <c r="V588" s="234"/>
      <c r="W588" s="250"/>
      <c r="X588" s="234"/>
      <c r="Y588" s="250"/>
      <c r="Z588" s="234"/>
      <c r="AA588" s="250"/>
      <c r="AB588" s="234"/>
      <c r="AC588" s="250"/>
      <c r="AD588" s="234"/>
      <c r="AE588" s="250"/>
      <c r="AF588" s="234"/>
      <c r="AG588" s="250"/>
      <c r="AH588" s="234"/>
      <c r="AI588" s="250"/>
      <c r="AJ588" s="234"/>
      <c r="AK588" s="250"/>
      <c r="AL588" s="234"/>
      <c r="AM588" s="250"/>
      <c r="AN588" s="234"/>
      <c r="AO588" s="250"/>
    </row>
    <row r="589" spans="1:41">
      <c r="A589" s="545" t="s">
        <v>75</v>
      </c>
      <c r="B589" s="512" t="s">
        <v>1034</v>
      </c>
      <c r="C589" s="555"/>
      <c r="D589" s="473">
        <v>225070</v>
      </c>
      <c r="E589" s="405">
        <v>9</v>
      </c>
      <c r="F589" s="234">
        <v>2514</v>
      </c>
      <c r="G589" s="250">
        <v>2652</v>
      </c>
      <c r="H589" s="234">
        <v>5131</v>
      </c>
      <c r="I589" s="250">
        <v>7351</v>
      </c>
      <c r="J589" s="234">
        <v>0</v>
      </c>
      <c r="K589" s="250">
        <v>0</v>
      </c>
      <c r="L589" s="234">
        <v>0</v>
      </c>
      <c r="M589" s="250">
        <v>0</v>
      </c>
      <c r="N589" s="234"/>
      <c r="O589" s="250"/>
      <c r="P589" s="234"/>
      <c r="Q589" s="250"/>
      <c r="R589" s="234"/>
      <c r="S589" s="250"/>
      <c r="T589" s="234"/>
      <c r="U589" s="250"/>
      <c r="V589" s="234"/>
      <c r="W589" s="250"/>
      <c r="X589" s="234"/>
      <c r="Y589" s="250"/>
      <c r="Z589" s="234"/>
      <c r="AA589" s="250"/>
      <c r="AB589" s="234"/>
      <c r="AC589" s="250"/>
      <c r="AD589" s="234"/>
      <c r="AE589" s="250"/>
      <c r="AF589" s="234"/>
      <c r="AG589" s="250"/>
      <c r="AH589" s="234"/>
      <c r="AI589" s="250"/>
      <c r="AJ589" s="234"/>
      <c r="AK589" s="250"/>
      <c r="AL589" s="234"/>
      <c r="AM589" s="250"/>
      <c r="AN589" s="234"/>
      <c r="AO589" s="250"/>
    </row>
    <row r="590" spans="1:41">
      <c r="A590" s="545" t="s">
        <v>75</v>
      </c>
      <c r="B590" s="512" t="s">
        <v>1035</v>
      </c>
      <c r="C590" s="555"/>
      <c r="D590" s="473">
        <v>225371</v>
      </c>
      <c r="E590" s="405">
        <v>9</v>
      </c>
      <c r="F590" s="234">
        <v>2462</v>
      </c>
      <c r="G590" s="250">
        <v>2624</v>
      </c>
      <c r="H590" s="234">
        <v>3240</v>
      </c>
      <c r="I590" s="250">
        <v>3540</v>
      </c>
      <c r="J590" s="234">
        <v>0</v>
      </c>
      <c r="K590" s="250">
        <v>0</v>
      </c>
      <c r="L590" s="234">
        <v>0</v>
      </c>
      <c r="M590" s="250">
        <v>0</v>
      </c>
      <c r="N590" s="234"/>
      <c r="O590" s="250"/>
      <c r="P590" s="234"/>
      <c r="Q590" s="250"/>
      <c r="R590" s="234"/>
      <c r="S590" s="250"/>
      <c r="T590" s="234"/>
      <c r="U590" s="250"/>
      <c r="V590" s="234"/>
      <c r="W590" s="250"/>
      <c r="X590" s="234"/>
      <c r="Y590" s="250"/>
      <c r="Z590" s="234"/>
      <c r="AA590" s="250"/>
      <c r="AB590" s="234"/>
      <c r="AC590" s="250"/>
      <c r="AD590" s="234"/>
      <c r="AE590" s="250"/>
      <c r="AF590" s="234"/>
      <c r="AG590" s="250"/>
      <c r="AH590" s="234"/>
      <c r="AI590" s="250"/>
      <c r="AJ590" s="234"/>
      <c r="AK590" s="250"/>
      <c r="AL590" s="234"/>
      <c r="AM590" s="250"/>
      <c r="AN590" s="234"/>
      <c r="AO590" s="250"/>
    </row>
    <row r="591" spans="1:41">
      <c r="A591" s="511" t="s">
        <v>75</v>
      </c>
      <c r="B591" s="512" t="s">
        <v>1036</v>
      </c>
      <c r="C591" s="555"/>
      <c r="D591" s="473">
        <v>225520</v>
      </c>
      <c r="E591" s="405">
        <v>9</v>
      </c>
      <c r="F591" s="234">
        <v>2322</v>
      </c>
      <c r="G591" s="250">
        <v>2542</v>
      </c>
      <c r="H591" s="234">
        <v>5022</v>
      </c>
      <c r="I591" s="250">
        <v>5402</v>
      </c>
      <c r="J591" s="234">
        <v>0</v>
      </c>
      <c r="K591" s="250">
        <v>0</v>
      </c>
      <c r="L591" s="234">
        <v>0</v>
      </c>
      <c r="M591" s="250">
        <v>0</v>
      </c>
      <c r="N591" s="234"/>
      <c r="O591" s="250"/>
      <c r="P591" s="234"/>
      <c r="Q591" s="250"/>
      <c r="R591" s="234"/>
      <c r="S591" s="250"/>
      <c r="T591" s="234"/>
      <c r="U591" s="250"/>
      <c r="V591" s="234"/>
      <c r="W591" s="250"/>
      <c r="X591" s="234"/>
      <c r="Y591" s="250"/>
      <c r="Z591" s="234"/>
      <c r="AA591" s="250"/>
      <c r="AB591" s="234"/>
      <c r="AC591" s="250"/>
      <c r="AD591" s="234"/>
      <c r="AE591" s="250"/>
      <c r="AF591" s="234"/>
      <c r="AG591" s="250"/>
      <c r="AH591" s="234"/>
      <c r="AI591" s="250"/>
      <c r="AJ591" s="234"/>
      <c r="AK591" s="250"/>
      <c r="AL591" s="234"/>
      <c r="AM591" s="250"/>
      <c r="AN591" s="234"/>
      <c r="AO591" s="250"/>
    </row>
    <row r="592" spans="1:41">
      <c r="A592" s="511" t="s">
        <v>75</v>
      </c>
      <c r="B592" s="556" t="s">
        <v>1037</v>
      </c>
      <c r="C592" s="557"/>
      <c r="D592" s="553">
        <v>441760</v>
      </c>
      <c r="E592" s="554">
        <v>9</v>
      </c>
      <c r="F592" s="234">
        <v>5048</v>
      </c>
      <c r="G592" s="250">
        <v>5274</v>
      </c>
      <c r="H592" s="234">
        <v>16828</v>
      </c>
      <c r="I592" s="250">
        <v>15804</v>
      </c>
      <c r="J592" s="234">
        <v>0</v>
      </c>
      <c r="K592" s="250">
        <v>0</v>
      </c>
      <c r="L592" s="234">
        <v>0</v>
      </c>
      <c r="M592" s="250">
        <v>0</v>
      </c>
      <c r="N592" s="234"/>
      <c r="O592" s="250"/>
      <c r="P592" s="234"/>
      <c r="Q592" s="250"/>
      <c r="R592" s="234"/>
      <c r="S592" s="250"/>
      <c r="T592" s="234"/>
      <c r="U592" s="250"/>
      <c r="V592" s="234"/>
      <c r="W592" s="250"/>
      <c r="X592" s="234"/>
      <c r="Y592" s="250"/>
      <c r="Z592" s="234"/>
      <c r="AA592" s="250"/>
      <c r="AB592" s="234"/>
      <c r="AC592" s="250"/>
      <c r="AD592" s="234"/>
      <c r="AE592" s="250"/>
      <c r="AF592" s="234"/>
      <c r="AG592" s="250"/>
      <c r="AH592" s="234"/>
      <c r="AI592" s="250"/>
      <c r="AJ592" s="234"/>
      <c r="AK592" s="250"/>
      <c r="AL592" s="234"/>
      <c r="AM592" s="250"/>
      <c r="AN592" s="234"/>
      <c r="AO592" s="250"/>
    </row>
    <row r="593" spans="1:41">
      <c r="A593" s="511" t="s">
        <v>75</v>
      </c>
      <c r="B593" s="556" t="s">
        <v>1038</v>
      </c>
      <c r="C593" s="557" t="s">
        <v>444</v>
      </c>
      <c r="D593" s="553">
        <v>226116</v>
      </c>
      <c r="E593" s="554">
        <v>9</v>
      </c>
      <c r="F593" s="234">
        <v>5304</v>
      </c>
      <c r="G593" s="250">
        <v>5542</v>
      </c>
      <c r="H593" s="234">
        <v>16155</v>
      </c>
      <c r="I593" s="250">
        <v>16393</v>
      </c>
      <c r="J593" s="234">
        <v>0</v>
      </c>
      <c r="K593" s="250">
        <v>0</v>
      </c>
      <c r="L593" s="234">
        <v>0</v>
      </c>
      <c r="M593" s="250">
        <v>0</v>
      </c>
      <c r="N593" s="234"/>
      <c r="O593" s="250"/>
      <c r="P593" s="234"/>
      <c r="Q593" s="250"/>
      <c r="R593" s="234"/>
      <c r="S593" s="250"/>
      <c r="T593" s="234"/>
      <c r="U593" s="250"/>
      <c r="V593" s="234"/>
      <c r="W593" s="250"/>
      <c r="X593" s="234"/>
      <c r="Y593" s="250"/>
      <c r="Z593" s="234"/>
      <c r="AA593" s="250"/>
      <c r="AB593" s="234"/>
      <c r="AC593" s="250"/>
      <c r="AD593" s="234"/>
      <c r="AE593" s="250"/>
      <c r="AF593" s="234"/>
      <c r="AG593" s="250"/>
      <c r="AH593" s="234"/>
      <c r="AI593" s="250"/>
      <c r="AJ593" s="234"/>
      <c r="AK593" s="250"/>
      <c r="AL593" s="234"/>
      <c r="AM593" s="250"/>
      <c r="AN593" s="234"/>
      <c r="AO593" s="250"/>
    </row>
    <row r="594" spans="1:41">
      <c r="A594" s="511" t="s">
        <v>75</v>
      </c>
      <c r="B594" s="399" t="s">
        <v>1039</v>
      </c>
      <c r="C594" s="555"/>
      <c r="D594" s="473">
        <v>226204</v>
      </c>
      <c r="E594" s="405">
        <v>9</v>
      </c>
      <c r="F594" s="234">
        <v>1966</v>
      </c>
      <c r="G594" s="250">
        <v>2092</v>
      </c>
      <c r="H594" s="234">
        <v>4366</v>
      </c>
      <c r="I594" s="250">
        <v>4372</v>
      </c>
      <c r="J594" s="234">
        <v>0</v>
      </c>
      <c r="K594" s="250">
        <v>0</v>
      </c>
      <c r="L594" s="234">
        <v>0</v>
      </c>
      <c r="M594" s="250">
        <v>0</v>
      </c>
      <c r="N594" s="234"/>
      <c r="O594" s="250"/>
      <c r="P594" s="234"/>
      <c r="Q594" s="250"/>
      <c r="R594" s="234"/>
      <c r="S594" s="250"/>
      <c r="T594" s="234"/>
      <c r="U594" s="250"/>
      <c r="V594" s="234"/>
      <c r="W594" s="250"/>
      <c r="X594" s="234"/>
      <c r="Y594" s="250"/>
      <c r="Z594" s="234"/>
      <c r="AA594" s="250"/>
      <c r="AB594" s="234"/>
      <c r="AC594" s="250"/>
      <c r="AD594" s="234"/>
      <c r="AE594" s="250"/>
      <c r="AF594" s="234"/>
      <c r="AG594" s="250"/>
      <c r="AH594" s="234"/>
      <c r="AI594" s="250"/>
      <c r="AJ594" s="234"/>
      <c r="AK594" s="250"/>
      <c r="AL594" s="234"/>
      <c r="AM594" s="250"/>
      <c r="AN594" s="234"/>
      <c r="AO594" s="250"/>
    </row>
    <row r="595" spans="1:41">
      <c r="A595" s="511" t="s">
        <v>75</v>
      </c>
      <c r="B595" s="551" t="s">
        <v>1040</v>
      </c>
      <c r="C595" s="552"/>
      <c r="D595" s="473">
        <v>226930</v>
      </c>
      <c r="E595" s="405">
        <v>9</v>
      </c>
      <c r="F595" s="234">
        <v>1560</v>
      </c>
      <c r="G595" s="250">
        <v>1770</v>
      </c>
      <c r="H595" s="234">
        <v>4695</v>
      </c>
      <c r="I595" s="250">
        <v>5220</v>
      </c>
      <c r="J595" s="234">
        <v>0</v>
      </c>
      <c r="K595" s="250">
        <v>0</v>
      </c>
      <c r="L595" s="234">
        <v>0</v>
      </c>
      <c r="M595" s="250">
        <v>0</v>
      </c>
      <c r="N595" s="234"/>
      <c r="O595" s="250"/>
      <c r="P595" s="234"/>
      <c r="Q595" s="250"/>
      <c r="R595" s="234"/>
      <c r="S595" s="250"/>
      <c r="T595" s="234"/>
      <c r="U595" s="250"/>
      <c r="V595" s="234"/>
      <c r="W595" s="250"/>
      <c r="X595" s="234"/>
      <c r="Y595" s="250"/>
      <c r="Z595" s="234"/>
      <c r="AA595" s="250"/>
      <c r="AB595" s="234"/>
      <c r="AC595" s="250"/>
      <c r="AD595" s="234"/>
      <c r="AE595" s="250"/>
      <c r="AF595" s="234"/>
      <c r="AG595" s="250"/>
      <c r="AH595" s="234"/>
      <c r="AI595" s="250"/>
      <c r="AJ595" s="234"/>
      <c r="AK595" s="250"/>
      <c r="AL595" s="234"/>
      <c r="AM595" s="250"/>
      <c r="AN595" s="234"/>
      <c r="AO595" s="250"/>
    </row>
    <row r="596" spans="1:41">
      <c r="A596" s="511" t="s">
        <v>75</v>
      </c>
      <c r="B596" s="404" t="s">
        <v>1041</v>
      </c>
      <c r="C596" s="557" t="s">
        <v>564</v>
      </c>
      <c r="D596" s="473">
        <v>227225</v>
      </c>
      <c r="E596" s="514">
        <v>9</v>
      </c>
      <c r="F596" s="234">
        <v>2642</v>
      </c>
      <c r="G596" s="250">
        <v>2654</v>
      </c>
      <c r="H596" s="234">
        <v>5476</v>
      </c>
      <c r="I596" s="250">
        <v>5696</v>
      </c>
      <c r="J596" s="234">
        <v>0</v>
      </c>
      <c r="K596" s="250">
        <v>0</v>
      </c>
      <c r="L596" s="234">
        <v>0</v>
      </c>
      <c r="M596" s="250">
        <v>0</v>
      </c>
      <c r="N596" s="234"/>
      <c r="O596" s="250"/>
      <c r="P596" s="234"/>
      <c r="Q596" s="250"/>
      <c r="R596" s="234"/>
      <c r="S596" s="250"/>
      <c r="T596" s="234"/>
      <c r="U596" s="250"/>
      <c r="V596" s="234"/>
      <c r="W596" s="250"/>
      <c r="X596" s="234"/>
      <c r="Y596" s="250"/>
      <c r="Z596" s="234"/>
      <c r="AA596" s="250"/>
      <c r="AB596" s="234"/>
      <c r="AC596" s="250"/>
      <c r="AD596" s="234"/>
      <c r="AE596" s="250"/>
      <c r="AF596" s="234"/>
      <c r="AG596" s="250"/>
      <c r="AH596" s="234"/>
      <c r="AI596" s="250"/>
      <c r="AJ596" s="234"/>
      <c r="AK596" s="250"/>
      <c r="AL596" s="234"/>
      <c r="AM596" s="250"/>
      <c r="AN596" s="234"/>
      <c r="AO596" s="250"/>
    </row>
    <row r="597" spans="1:41">
      <c r="A597" s="511" t="s">
        <v>75</v>
      </c>
      <c r="B597" s="512" t="s">
        <v>1042</v>
      </c>
      <c r="C597" s="555"/>
      <c r="D597" s="473">
        <v>227304</v>
      </c>
      <c r="E597" s="405">
        <v>9</v>
      </c>
      <c r="F597" s="234">
        <v>2650</v>
      </c>
      <c r="G597" s="250">
        <v>2650</v>
      </c>
      <c r="H597" s="234">
        <v>5160</v>
      </c>
      <c r="I597" s="250">
        <v>5160</v>
      </c>
      <c r="J597" s="234">
        <v>0</v>
      </c>
      <c r="K597" s="250">
        <v>0</v>
      </c>
      <c r="L597" s="234">
        <v>0</v>
      </c>
      <c r="M597" s="250">
        <v>0</v>
      </c>
      <c r="N597" s="234"/>
      <c r="O597" s="250"/>
      <c r="P597" s="234"/>
      <c r="Q597" s="250"/>
      <c r="R597" s="234"/>
      <c r="S597" s="250"/>
      <c r="T597" s="234"/>
      <c r="U597" s="250"/>
      <c r="V597" s="234"/>
      <c r="W597" s="250"/>
      <c r="X597" s="234"/>
      <c r="Y597" s="250"/>
      <c r="Z597" s="234"/>
      <c r="AA597" s="250"/>
      <c r="AB597" s="234"/>
      <c r="AC597" s="250"/>
      <c r="AD597" s="234"/>
      <c r="AE597" s="250"/>
      <c r="AF597" s="234"/>
      <c r="AG597" s="250"/>
      <c r="AH597" s="234"/>
      <c r="AI597" s="250"/>
      <c r="AJ597" s="234"/>
      <c r="AK597" s="250"/>
      <c r="AL597" s="234"/>
      <c r="AM597" s="250"/>
      <c r="AN597" s="234"/>
      <c r="AO597" s="250"/>
    </row>
    <row r="598" spans="1:41">
      <c r="A598" s="511" t="s">
        <v>75</v>
      </c>
      <c r="B598" s="512" t="s">
        <v>1043</v>
      </c>
      <c r="C598" s="555"/>
      <c r="D598" s="473">
        <v>227401</v>
      </c>
      <c r="E598" s="405">
        <v>9</v>
      </c>
      <c r="F598" s="234">
        <v>2820</v>
      </c>
      <c r="G598" s="250">
        <v>2970</v>
      </c>
      <c r="H598" s="234">
        <v>4155</v>
      </c>
      <c r="I598" s="250">
        <v>4380</v>
      </c>
      <c r="J598" s="234">
        <v>0</v>
      </c>
      <c r="K598" s="250">
        <v>0</v>
      </c>
      <c r="L598" s="234">
        <v>0</v>
      </c>
      <c r="M598" s="250">
        <v>0</v>
      </c>
      <c r="N598" s="234"/>
      <c r="O598" s="250"/>
      <c r="P598" s="234"/>
      <c r="Q598" s="250"/>
      <c r="R598" s="234"/>
      <c r="S598" s="250"/>
      <c r="T598" s="234"/>
      <c r="U598" s="250"/>
      <c r="V598" s="234"/>
      <c r="W598" s="250"/>
      <c r="X598" s="234"/>
      <c r="Y598" s="250"/>
      <c r="Z598" s="234"/>
      <c r="AA598" s="250"/>
      <c r="AB598" s="234"/>
      <c r="AC598" s="250"/>
      <c r="AD598" s="234"/>
      <c r="AE598" s="250"/>
      <c r="AF598" s="234"/>
      <c r="AG598" s="250"/>
      <c r="AH598" s="234"/>
      <c r="AI598" s="250"/>
      <c r="AJ598" s="234"/>
      <c r="AK598" s="250"/>
      <c r="AL598" s="234"/>
      <c r="AM598" s="250"/>
      <c r="AN598" s="234"/>
      <c r="AO598" s="250"/>
    </row>
    <row r="599" spans="1:41">
      <c r="A599" s="511" t="s">
        <v>75</v>
      </c>
      <c r="B599" s="512" t="s">
        <v>1044</v>
      </c>
      <c r="C599" s="555"/>
      <c r="D599" s="473">
        <v>228316</v>
      </c>
      <c r="E599" s="405">
        <v>9</v>
      </c>
      <c r="F599" s="234">
        <v>2666</v>
      </c>
      <c r="G599" s="250">
        <v>2666</v>
      </c>
      <c r="H599" s="234">
        <v>5108</v>
      </c>
      <c r="I599" s="250">
        <v>5108</v>
      </c>
      <c r="J599" s="234">
        <v>0</v>
      </c>
      <c r="K599" s="250">
        <v>0</v>
      </c>
      <c r="L599" s="234">
        <v>0</v>
      </c>
      <c r="M599" s="250">
        <v>0</v>
      </c>
      <c r="N599" s="234"/>
      <c r="O599" s="250"/>
      <c r="P599" s="234"/>
      <c r="Q599" s="250"/>
      <c r="R599" s="234"/>
      <c r="S599" s="250"/>
      <c r="T599" s="234"/>
      <c r="U599" s="250"/>
      <c r="V599" s="234"/>
      <c r="W599" s="250"/>
      <c r="X599" s="234"/>
      <c r="Y599" s="250"/>
      <c r="Z599" s="234"/>
      <c r="AA599" s="250"/>
      <c r="AB599" s="234"/>
      <c r="AC599" s="250"/>
      <c r="AD599" s="234"/>
      <c r="AE599" s="250"/>
      <c r="AF599" s="234"/>
      <c r="AG599" s="250"/>
      <c r="AH599" s="234"/>
      <c r="AI599" s="250"/>
      <c r="AJ599" s="234"/>
      <c r="AK599" s="250"/>
      <c r="AL599" s="234"/>
      <c r="AM599" s="250"/>
      <c r="AN599" s="234"/>
      <c r="AO599" s="250"/>
    </row>
    <row r="600" spans="1:41">
      <c r="A600" s="511" t="s">
        <v>75</v>
      </c>
      <c r="B600" s="512" t="s">
        <v>1045</v>
      </c>
      <c r="C600" s="555"/>
      <c r="D600" s="473">
        <v>228608</v>
      </c>
      <c r="E600" s="405">
        <v>9</v>
      </c>
      <c r="F600" s="234">
        <v>2718</v>
      </c>
      <c r="G600" s="250">
        <v>2748</v>
      </c>
      <c r="H600" s="234">
        <v>7020</v>
      </c>
      <c r="I600" s="250">
        <v>7170</v>
      </c>
      <c r="J600" s="234">
        <v>0</v>
      </c>
      <c r="K600" s="250">
        <v>0</v>
      </c>
      <c r="L600" s="234">
        <v>0</v>
      </c>
      <c r="M600" s="250">
        <v>0</v>
      </c>
      <c r="N600" s="234"/>
      <c r="O600" s="250"/>
      <c r="P600" s="234"/>
      <c r="Q600" s="250"/>
      <c r="R600" s="234"/>
      <c r="S600" s="250"/>
      <c r="T600" s="234"/>
      <c r="U600" s="250"/>
      <c r="V600" s="234"/>
      <c r="W600" s="250"/>
      <c r="X600" s="234"/>
      <c r="Y600" s="250"/>
      <c r="Z600" s="234"/>
      <c r="AA600" s="250"/>
      <c r="AB600" s="234"/>
      <c r="AC600" s="250"/>
      <c r="AD600" s="234"/>
      <c r="AE600" s="250"/>
      <c r="AF600" s="234"/>
      <c r="AG600" s="250"/>
      <c r="AH600" s="234"/>
      <c r="AI600" s="250"/>
      <c r="AJ600" s="234"/>
      <c r="AK600" s="250"/>
      <c r="AL600" s="234"/>
      <c r="AM600" s="250"/>
      <c r="AN600" s="234"/>
      <c r="AO600" s="250"/>
    </row>
    <row r="601" spans="1:41">
      <c r="A601" s="511" t="s">
        <v>75</v>
      </c>
      <c r="B601" s="512" t="s">
        <v>1046</v>
      </c>
      <c r="C601" s="555"/>
      <c r="D601" s="473">
        <v>228699</v>
      </c>
      <c r="E601" s="405">
        <v>9</v>
      </c>
      <c r="F601" s="234">
        <v>2480</v>
      </c>
      <c r="G601" s="250">
        <v>2570</v>
      </c>
      <c r="H601" s="234">
        <v>5030</v>
      </c>
      <c r="I601" s="250">
        <v>5300</v>
      </c>
      <c r="J601" s="234">
        <v>0</v>
      </c>
      <c r="K601" s="250">
        <v>0</v>
      </c>
      <c r="L601" s="234">
        <v>0</v>
      </c>
      <c r="M601" s="250">
        <v>0</v>
      </c>
      <c r="N601" s="234"/>
      <c r="O601" s="250"/>
      <c r="P601" s="234"/>
      <c r="Q601" s="250"/>
      <c r="R601" s="234"/>
      <c r="S601" s="250"/>
      <c r="T601" s="234"/>
      <c r="U601" s="250"/>
      <c r="V601" s="234"/>
      <c r="W601" s="250"/>
      <c r="X601" s="234"/>
      <c r="Y601" s="250"/>
      <c r="Z601" s="234"/>
      <c r="AA601" s="250"/>
      <c r="AB601" s="234"/>
      <c r="AC601" s="250"/>
      <c r="AD601" s="234"/>
      <c r="AE601" s="250"/>
      <c r="AF601" s="234"/>
      <c r="AG601" s="250"/>
      <c r="AH601" s="234"/>
      <c r="AI601" s="250"/>
      <c r="AJ601" s="234"/>
      <c r="AK601" s="250"/>
      <c r="AL601" s="234"/>
      <c r="AM601" s="250"/>
      <c r="AN601" s="234"/>
      <c r="AO601" s="250"/>
    </row>
    <row r="602" spans="1:41">
      <c r="A602" s="511" t="s">
        <v>75</v>
      </c>
      <c r="B602" s="512" t="s">
        <v>1047</v>
      </c>
      <c r="C602" s="558"/>
      <c r="D602" s="473">
        <v>229072</v>
      </c>
      <c r="E602" s="561">
        <v>9</v>
      </c>
      <c r="F602" s="234">
        <v>4028</v>
      </c>
      <c r="G602" s="250">
        <v>3956</v>
      </c>
      <c r="H602" s="234">
        <v>6908</v>
      </c>
      <c r="I602" s="250">
        <v>6908</v>
      </c>
      <c r="J602" s="234">
        <v>0</v>
      </c>
      <c r="K602" s="250">
        <v>0</v>
      </c>
      <c r="L602" s="234">
        <v>0</v>
      </c>
      <c r="M602" s="250">
        <v>0</v>
      </c>
      <c r="N602" s="234"/>
      <c r="O602" s="250"/>
      <c r="P602" s="234"/>
      <c r="Q602" s="250"/>
      <c r="R602" s="234"/>
      <c r="S602" s="250"/>
      <c r="T602" s="234"/>
      <c r="U602" s="250"/>
      <c r="V602" s="234"/>
      <c r="W602" s="250"/>
      <c r="X602" s="234"/>
      <c r="Y602" s="250"/>
      <c r="Z602" s="234"/>
      <c r="AA602" s="250"/>
      <c r="AB602" s="234"/>
      <c r="AC602" s="250"/>
      <c r="AD602" s="234"/>
      <c r="AE602" s="250"/>
      <c r="AF602" s="234"/>
      <c r="AG602" s="250"/>
      <c r="AH602" s="234"/>
      <c r="AI602" s="250"/>
      <c r="AJ602" s="234"/>
      <c r="AK602" s="250"/>
      <c r="AL602" s="234"/>
      <c r="AM602" s="250"/>
      <c r="AN602" s="234"/>
      <c r="AO602" s="250"/>
    </row>
    <row r="603" spans="1:41">
      <c r="A603" s="511" t="s">
        <v>75</v>
      </c>
      <c r="B603" s="512" t="s">
        <v>1048</v>
      </c>
      <c r="C603" s="549"/>
      <c r="D603" s="473">
        <v>229319</v>
      </c>
      <c r="E603" s="405">
        <v>9</v>
      </c>
      <c r="F603" s="234">
        <v>4064</v>
      </c>
      <c r="G603" s="250">
        <v>4290</v>
      </c>
      <c r="H603" s="234">
        <v>9000</v>
      </c>
      <c r="I603" s="250">
        <v>9660</v>
      </c>
      <c r="J603" s="234">
        <v>0</v>
      </c>
      <c r="K603" s="250">
        <v>0</v>
      </c>
      <c r="L603" s="234">
        <v>0</v>
      </c>
      <c r="M603" s="250">
        <v>0</v>
      </c>
      <c r="N603" s="234"/>
      <c r="O603" s="250"/>
      <c r="P603" s="234"/>
      <c r="Q603" s="250"/>
      <c r="R603" s="234"/>
      <c r="S603" s="250"/>
      <c r="T603" s="234"/>
      <c r="U603" s="250"/>
      <c r="V603" s="234"/>
      <c r="W603" s="250"/>
      <c r="X603" s="234"/>
      <c r="Y603" s="250"/>
      <c r="Z603" s="234"/>
      <c r="AA603" s="250"/>
      <c r="AB603" s="234"/>
      <c r="AC603" s="250"/>
      <c r="AD603" s="234"/>
      <c r="AE603" s="250"/>
      <c r="AF603" s="234"/>
      <c r="AG603" s="250"/>
      <c r="AH603" s="234"/>
      <c r="AI603" s="250"/>
      <c r="AJ603" s="234"/>
      <c r="AK603" s="250"/>
      <c r="AL603" s="234"/>
      <c r="AM603" s="250"/>
      <c r="AN603" s="234"/>
      <c r="AO603" s="250"/>
    </row>
    <row r="604" spans="1:41">
      <c r="A604" s="511" t="s">
        <v>75</v>
      </c>
      <c r="B604" s="404" t="s">
        <v>1049</v>
      </c>
      <c r="C604" s="558"/>
      <c r="D604" s="473">
        <v>228680</v>
      </c>
      <c r="E604" s="519">
        <v>9</v>
      </c>
      <c r="F604" s="234">
        <v>4298</v>
      </c>
      <c r="G604" s="250">
        <v>4486</v>
      </c>
      <c r="H604" s="234">
        <v>8745</v>
      </c>
      <c r="I604" s="250">
        <v>9660</v>
      </c>
      <c r="J604" s="234">
        <v>0</v>
      </c>
      <c r="K604" s="250">
        <v>0</v>
      </c>
      <c r="L604" s="234">
        <v>0</v>
      </c>
      <c r="M604" s="250">
        <v>0</v>
      </c>
      <c r="N604" s="234"/>
      <c r="O604" s="250"/>
      <c r="P604" s="234"/>
      <c r="Q604" s="250"/>
      <c r="R604" s="234"/>
      <c r="S604" s="250"/>
      <c r="T604" s="234"/>
      <c r="U604" s="250"/>
      <c r="V604" s="234"/>
      <c r="W604" s="250"/>
      <c r="X604" s="234"/>
      <c r="Y604" s="250"/>
      <c r="Z604" s="234"/>
      <c r="AA604" s="250"/>
      <c r="AB604" s="234"/>
      <c r="AC604" s="250"/>
      <c r="AD604" s="234"/>
      <c r="AE604" s="250"/>
      <c r="AF604" s="234"/>
      <c r="AG604" s="250"/>
      <c r="AH604" s="234"/>
      <c r="AI604" s="250"/>
      <c r="AJ604" s="234"/>
      <c r="AK604" s="250"/>
      <c r="AL604" s="234"/>
      <c r="AM604" s="250"/>
      <c r="AN604" s="234"/>
      <c r="AO604" s="250"/>
    </row>
    <row r="605" spans="1:41">
      <c r="A605" s="511" t="s">
        <v>75</v>
      </c>
      <c r="B605" s="399" t="s">
        <v>1050</v>
      </c>
      <c r="C605" s="557"/>
      <c r="D605" s="553">
        <v>229504</v>
      </c>
      <c r="E605" s="554">
        <v>9</v>
      </c>
      <c r="F605" s="234">
        <v>2692</v>
      </c>
      <c r="G605" s="250">
        <v>2692</v>
      </c>
      <c r="H605" s="234">
        <v>6300</v>
      </c>
      <c r="I605" s="250">
        <v>6300</v>
      </c>
      <c r="J605" s="234">
        <v>0</v>
      </c>
      <c r="K605" s="250">
        <v>0</v>
      </c>
      <c r="L605" s="234">
        <v>0</v>
      </c>
      <c r="M605" s="250">
        <v>0</v>
      </c>
      <c r="N605" s="234"/>
      <c r="O605" s="250"/>
      <c r="P605" s="234"/>
      <c r="Q605" s="250"/>
      <c r="R605" s="234"/>
      <c r="S605" s="250"/>
      <c r="T605" s="234"/>
      <c r="U605" s="250"/>
      <c r="V605" s="234"/>
      <c r="W605" s="250"/>
      <c r="X605" s="234"/>
      <c r="Y605" s="250"/>
      <c r="Z605" s="234"/>
      <c r="AA605" s="250"/>
      <c r="AB605" s="234"/>
      <c r="AC605" s="250"/>
      <c r="AD605" s="234"/>
      <c r="AE605" s="250"/>
      <c r="AF605" s="234"/>
      <c r="AG605" s="250"/>
      <c r="AH605" s="234"/>
      <c r="AI605" s="250"/>
      <c r="AJ605" s="234"/>
      <c r="AK605" s="250"/>
      <c r="AL605" s="234"/>
      <c r="AM605" s="250"/>
      <c r="AN605" s="234"/>
      <c r="AO605" s="250"/>
    </row>
    <row r="606" spans="1:41">
      <c r="A606" s="511" t="s">
        <v>75</v>
      </c>
      <c r="B606" s="512" t="s">
        <v>1051</v>
      </c>
      <c r="C606" s="555"/>
      <c r="D606" s="473">
        <v>229540</v>
      </c>
      <c r="E606" s="405">
        <v>9</v>
      </c>
      <c r="F606" s="234">
        <v>3656</v>
      </c>
      <c r="G606" s="250">
        <v>3510</v>
      </c>
      <c r="H606" s="234">
        <v>4722</v>
      </c>
      <c r="I606" s="250">
        <v>4650</v>
      </c>
      <c r="J606" s="234">
        <v>0</v>
      </c>
      <c r="K606" s="250">
        <v>0</v>
      </c>
      <c r="L606" s="234">
        <v>0</v>
      </c>
      <c r="M606" s="250">
        <v>0</v>
      </c>
      <c r="N606" s="234"/>
      <c r="O606" s="250"/>
      <c r="P606" s="234"/>
      <c r="Q606" s="250"/>
      <c r="R606" s="234"/>
      <c r="S606" s="250"/>
      <c r="T606" s="234"/>
      <c r="U606" s="250"/>
      <c r="V606" s="234"/>
      <c r="W606" s="250"/>
      <c r="X606" s="234"/>
      <c r="Y606" s="250"/>
      <c r="Z606" s="234"/>
      <c r="AA606" s="250"/>
      <c r="AB606" s="234"/>
      <c r="AC606" s="250"/>
      <c r="AD606" s="234"/>
      <c r="AE606" s="250"/>
      <c r="AF606" s="234"/>
      <c r="AG606" s="250"/>
      <c r="AH606" s="234"/>
      <c r="AI606" s="250"/>
      <c r="AJ606" s="234"/>
      <c r="AK606" s="250"/>
      <c r="AL606" s="234"/>
      <c r="AM606" s="250"/>
      <c r="AN606" s="234"/>
      <c r="AO606" s="250"/>
    </row>
    <row r="607" spans="1:41">
      <c r="A607" s="511" t="s">
        <v>75</v>
      </c>
      <c r="B607" s="512" t="s">
        <v>1052</v>
      </c>
      <c r="C607" s="555"/>
      <c r="D607" s="473">
        <v>229799</v>
      </c>
      <c r="E607" s="405">
        <v>9</v>
      </c>
      <c r="F607" s="234">
        <v>2448</v>
      </c>
      <c r="G607" s="250">
        <v>2448</v>
      </c>
      <c r="H607" s="234">
        <v>5320</v>
      </c>
      <c r="I607" s="250">
        <v>5320</v>
      </c>
      <c r="J607" s="234">
        <v>0</v>
      </c>
      <c r="K607" s="250">
        <v>0</v>
      </c>
      <c r="L607" s="234">
        <v>0</v>
      </c>
      <c r="M607" s="250">
        <v>0</v>
      </c>
      <c r="N607" s="234"/>
      <c r="O607" s="250"/>
      <c r="P607" s="234"/>
      <c r="Q607" s="250"/>
      <c r="R607" s="234"/>
      <c r="S607" s="250"/>
      <c r="T607" s="234"/>
      <c r="U607" s="250"/>
      <c r="V607" s="234"/>
      <c r="W607" s="250"/>
      <c r="X607" s="234"/>
      <c r="Y607" s="250"/>
      <c r="Z607" s="234"/>
      <c r="AA607" s="250"/>
      <c r="AB607" s="234"/>
      <c r="AC607" s="250"/>
      <c r="AD607" s="234"/>
      <c r="AE607" s="250"/>
      <c r="AF607" s="234"/>
      <c r="AG607" s="250"/>
      <c r="AH607" s="234"/>
      <c r="AI607" s="250"/>
      <c r="AJ607" s="234"/>
      <c r="AK607" s="250"/>
      <c r="AL607" s="234"/>
      <c r="AM607" s="250"/>
      <c r="AN607" s="234"/>
      <c r="AO607" s="250"/>
    </row>
    <row r="608" spans="1:41">
      <c r="A608" s="511" t="s">
        <v>75</v>
      </c>
      <c r="B608" s="512" t="s">
        <v>1053</v>
      </c>
      <c r="C608" s="555"/>
      <c r="D608" s="473">
        <v>229841</v>
      </c>
      <c r="E608" s="405">
        <v>9</v>
      </c>
      <c r="F608" s="234">
        <v>2710</v>
      </c>
      <c r="G608" s="250">
        <v>2710</v>
      </c>
      <c r="H608" s="234">
        <v>5240</v>
      </c>
      <c r="I608" s="250">
        <v>5240</v>
      </c>
      <c r="J608" s="234">
        <v>0</v>
      </c>
      <c r="K608" s="250">
        <v>0</v>
      </c>
      <c r="L608" s="234">
        <v>0</v>
      </c>
      <c r="M608" s="250">
        <v>0</v>
      </c>
      <c r="N608" s="234"/>
      <c r="O608" s="250"/>
      <c r="P608" s="234"/>
      <c r="Q608" s="250"/>
      <c r="R608" s="234"/>
      <c r="S608" s="250"/>
      <c r="T608" s="234"/>
      <c r="U608" s="250"/>
      <c r="V608" s="234"/>
      <c r="W608" s="250"/>
      <c r="X608" s="234"/>
      <c r="Y608" s="250"/>
      <c r="Z608" s="234"/>
      <c r="AA608" s="250"/>
      <c r="AB608" s="234"/>
      <c r="AC608" s="250"/>
      <c r="AD608" s="234"/>
      <c r="AE608" s="250"/>
      <c r="AF608" s="234"/>
      <c r="AG608" s="250"/>
      <c r="AH608" s="234"/>
      <c r="AI608" s="250"/>
      <c r="AJ608" s="234"/>
      <c r="AK608" s="250"/>
      <c r="AL608" s="234"/>
      <c r="AM608" s="250"/>
      <c r="AN608" s="234"/>
      <c r="AO608" s="250"/>
    </row>
    <row r="609" spans="1:41">
      <c r="A609" s="511" t="s">
        <v>75</v>
      </c>
      <c r="B609" s="512" t="s">
        <v>1054</v>
      </c>
      <c r="C609" s="555"/>
      <c r="D609" s="473">
        <v>223922</v>
      </c>
      <c r="E609" s="405">
        <v>10</v>
      </c>
      <c r="F609" s="234">
        <v>2930</v>
      </c>
      <c r="G609" s="250">
        <v>3230</v>
      </c>
      <c r="H609" s="234">
        <v>4349</v>
      </c>
      <c r="I609" s="250">
        <v>4650</v>
      </c>
      <c r="J609" s="234">
        <v>0</v>
      </c>
      <c r="K609" s="250">
        <v>0</v>
      </c>
      <c r="L609" s="234">
        <v>0</v>
      </c>
      <c r="M609" s="250">
        <v>0</v>
      </c>
      <c r="N609" s="234"/>
      <c r="O609" s="250"/>
      <c r="P609" s="234"/>
      <c r="Q609" s="250"/>
      <c r="R609" s="234"/>
      <c r="S609" s="250"/>
      <c r="T609" s="234"/>
      <c r="U609" s="250"/>
      <c r="V609" s="234"/>
      <c r="W609" s="250"/>
      <c r="X609" s="234"/>
      <c r="Y609" s="250"/>
      <c r="Z609" s="234"/>
      <c r="AA609" s="250"/>
      <c r="AB609" s="234"/>
      <c r="AC609" s="250"/>
      <c r="AD609" s="234"/>
      <c r="AE609" s="250"/>
      <c r="AF609" s="234"/>
      <c r="AG609" s="250"/>
      <c r="AH609" s="234"/>
      <c r="AI609" s="250"/>
      <c r="AJ609" s="234"/>
      <c r="AK609" s="250"/>
      <c r="AL609" s="234"/>
      <c r="AM609" s="250"/>
      <c r="AN609" s="234"/>
      <c r="AO609" s="250"/>
    </row>
    <row r="610" spans="1:41">
      <c r="A610" s="511" t="s">
        <v>75</v>
      </c>
      <c r="B610" s="512" t="s">
        <v>1055</v>
      </c>
      <c r="C610" s="555"/>
      <c r="D610" s="473">
        <v>224891</v>
      </c>
      <c r="E610" s="405">
        <v>10</v>
      </c>
      <c r="F610" s="234">
        <v>3088</v>
      </c>
      <c r="G610" s="250">
        <v>3088</v>
      </c>
      <c r="H610" s="234">
        <v>3415</v>
      </c>
      <c r="I610" s="250">
        <v>3415</v>
      </c>
      <c r="J610" s="234">
        <v>0</v>
      </c>
      <c r="K610" s="250">
        <v>0</v>
      </c>
      <c r="L610" s="234">
        <v>0</v>
      </c>
      <c r="M610" s="250">
        <v>0</v>
      </c>
      <c r="N610" s="234"/>
      <c r="O610" s="250"/>
      <c r="P610" s="234"/>
      <c r="Q610" s="250"/>
      <c r="R610" s="234"/>
      <c r="S610" s="250"/>
      <c r="T610" s="234"/>
      <c r="U610" s="250"/>
      <c r="V610" s="234"/>
      <c r="W610" s="250"/>
      <c r="X610" s="234"/>
      <c r="Y610" s="250"/>
      <c r="Z610" s="234"/>
      <c r="AA610" s="250"/>
      <c r="AB610" s="234"/>
      <c r="AC610" s="250"/>
      <c r="AD610" s="234"/>
      <c r="AE610" s="250"/>
      <c r="AF610" s="234"/>
      <c r="AG610" s="250"/>
      <c r="AH610" s="234"/>
      <c r="AI610" s="250"/>
      <c r="AJ610" s="234"/>
      <c r="AK610" s="250"/>
      <c r="AL610" s="234"/>
      <c r="AM610" s="250"/>
      <c r="AN610" s="234"/>
      <c r="AO610" s="250"/>
    </row>
    <row r="611" spans="1:41">
      <c r="A611" s="511" t="s">
        <v>75</v>
      </c>
      <c r="B611" s="512" t="s">
        <v>1056</v>
      </c>
      <c r="C611" s="555"/>
      <c r="D611" s="473">
        <v>224961</v>
      </c>
      <c r="E611" s="405">
        <v>10</v>
      </c>
      <c r="F611" s="234">
        <v>1948</v>
      </c>
      <c r="G611" s="250">
        <v>1948</v>
      </c>
      <c r="H611" s="234">
        <v>4150</v>
      </c>
      <c r="I611" s="250">
        <v>4150</v>
      </c>
      <c r="J611" s="234">
        <v>0</v>
      </c>
      <c r="K611" s="250">
        <v>0</v>
      </c>
      <c r="L611" s="234">
        <v>0</v>
      </c>
      <c r="M611" s="250">
        <v>0</v>
      </c>
      <c r="N611" s="234"/>
      <c r="O611" s="250"/>
      <c r="P611" s="234"/>
      <c r="Q611" s="250"/>
      <c r="R611" s="234"/>
      <c r="S611" s="250"/>
      <c r="T611" s="234"/>
      <c r="U611" s="250"/>
      <c r="V611" s="234"/>
      <c r="W611" s="250"/>
      <c r="X611" s="234"/>
      <c r="Y611" s="250"/>
      <c r="Z611" s="234"/>
      <c r="AA611" s="250"/>
      <c r="AB611" s="234"/>
      <c r="AC611" s="250"/>
      <c r="AD611" s="234"/>
      <c r="AE611" s="250"/>
      <c r="AF611" s="234"/>
      <c r="AG611" s="250"/>
      <c r="AH611" s="234"/>
      <c r="AI611" s="250"/>
      <c r="AJ611" s="234"/>
      <c r="AK611" s="250"/>
      <c r="AL611" s="234"/>
      <c r="AM611" s="250"/>
      <c r="AN611" s="234"/>
      <c r="AO611" s="250"/>
    </row>
    <row r="612" spans="1:41">
      <c r="A612" s="511" t="s">
        <v>75</v>
      </c>
      <c r="B612" s="399" t="s">
        <v>1057</v>
      </c>
      <c r="C612" s="557"/>
      <c r="D612" s="553">
        <v>226107</v>
      </c>
      <c r="E612" s="554">
        <v>10</v>
      </c>
      <c r="F612" s="234">
        <v>4690</v>
      </c>
      <c r="G612" s="250">
        <v>4882</v>
      </c>
      <c r="H612" s="234">
        <v>25000</v>
      </c>
      <c r="I612" s="250">
        <v>16507</v>
      </c>
      <c r="J612" s="234">
        <v>0</v>
      </c>
      <c r="K612" s="250">
        <v>0</v>
      </c>
      <c r="L612" s="234">
        <v>0</v>
      </c>
      <c r="M612" s="250">
        <v>0</v>
      </c>
      <c r="N612" s="234"/>
      <c r="O612" s="250"/>
      <c r="P612" s="234"/>
      <c r="Q612" s="250"/>
      <c r="R612" s="234"/>
      <c r="S612" s="250"/>
      <c r="T612" s="234"/>
      <c r="U612" s="250"/>
      <c r="V612" s="234"/>
      <c r="W612" s="250"/>
      <c r="X612" s="234"/>
      <c r="Y612" s="250"/>
      <c r="Z612" s="234"/>
      <c r="AA612" s="250"/>
      <c r="AB612" s="234"/>
      <c r="AC612" s="250"/>
      <c r="AD612" s="234"/>
      <c r="AE612" s="250"/>
      <c r="AF612" s="234"/>
      <c r="AG612" s="250"/>
      <c r="AH612" s="234"/>
      <c r="AI612" s="250"/>
      <c r="AJ612" s="234"/>
      <c r="AK612" s="250"/>
      <c r="AL612" s="234"/>
      <c r="AM612" s="250"/>
      <c r="AN612" s="234"/>
      <c r="AO612" s="250"/>
    </row>
    <row r="613" spans="1:41">
      <c r="A613" s="511" t="s">
        <v>75</v>
      </c>
      <c r="B613" s="556" t="s">
        <v>1058</v>
      </c>
      <c r="C613" s="557"/>
      <c r="D613" s="560" t="s">
        <v>1059</v>
      </c>
      <c r="E613" s="554">
        <v>10</v>
      </c>
      <c r="F613" s="234">
        <v>2008</v>
      </c>
      <c r="G613" s="250">
        <v>2008</v>
      </c>
      <c r="H613" s="234">
        <v>10660</v>
      </c>
      <c r="I613" s="250">
        <v>10660</v>
      </c>
      <c r="J613" s="234">
        <v>0</v>
      </c>
      <c r="K613" s="250">
        <v>0</v>
      </c>
      <c r="L613" s="234">
        <v>0</v>
      </c>
      <c r="M613" s="250">
        <v>0</v>
      </c>
      <c r="N613" s="234"/>
      <c r="O613" s="250"/>
      <c r="P613" s="234"/>
      <c r="Q613" s="250"/>
      <c r="R613" s="234"/>
      <c r="S613" s="250"/>
      <c r="T613" s="234"/>
      <c r="U613" s="250"/>
      <c r="V613" s="234"/>
      <c r="W613" s="250"/>
      <c r="X613" s="234"/>
      <c r="Y613" s="250"/>
      <c r="Z613" s="234"/>
      <c r="AA613" s="250"/>
      <c r="AB613" s="234"/>
      <c r="AC613" s="250"/>
      <c r="AD613" s="234"/>
      <c r="AE613" s="250"/>
      <c r="AF613" s="234"/>
      <c r="AG613" s="250"/>
      <c r="AH613" s="234"/>
      <c r="AI613" s="250"/>
      <c r="AJ613" s="234"/>
      <c r="AK613" s="250"/>
      <c r="AL613" s="234"/>
      <c r="AM613" s="250"/>
      <c r="AN613" s="234"/>
      <c r="AO613" s="250"/>
    </row>
    <row r="614" spans="1:41">
      <c r="A614" s="511" t="s">
        <v>75</v>
      </c>
      <c r="B614" s="512" t="s">
        <v>1060</v>
      </c>
      <c r="C614" s="555"/>
      <c r="D614" s="473">
        <v>227386</v>
      </c>
      <c r="E614" s="405">
        <v>10</v>
      </c>
      <c r="F614" s="234">
        <v>2370</v>
      </c>
      <c r="G614" s="250">
        <v>2380</v>
      </c>
      <c r="H614" s="234">
        <v>4470</v>
      </c>
      <c r="I614" s="250">
        <v>4560</v>
      </c>
      <c r="J614" s="234">
        <v>0</v>
      </c>
      <c r="K614" s="250">
        <v>0</v>
      </c>
      <c r="L614" s="234">
        <v>0</v>
      </c>
      <c r="M614" s="250">
        <v>0</v>
      </c>
      <c r="N614" s="234"/>
      <c r="O614" s="250"/>
      <c r="P614" s="234"/>
      <c r="Q614" s="250"/>
      <c r="R614" s="234"/>
      <c r="S614" s="250"/>
      <c r="T614" s="234"/>
      <c r="U614" s="250"/>
      <c r="V614" s="234"/>
      <c r="W614" s="250"/>
      <c r="X614" s="234"/>
      <c r="Y614" s="250"/>
      <c r="Z614" s="234"/>
      <c r="AA614" s="250"/>
      <c r="AB614" s="234"/>
      <c r="AC614" s="250"/>
      <c r="AD614" s="234"/>
      <c r="AE614" s="250"/>
      <c r="AF614" s="234"/>
      <c r="AG614" s="250"/>
      <c r="AH614" s="234"/>
      <c r="AI614" s="250"/>
      <c r="AJ614" s="234"/>
      <c r="AK614" s="250"/>
      <c r="AL614" s="234"/>
      <c r="AM614" s="250"/>
      <c r="AN614" s="234"/>
      <c r="AO614" s="250"/>
    </row>
    <row r="615" spans="1:41">
      <c r="A615" s="511" t="s">
        <v>75</v>
      </c>
      <c r="B615" s="512" t="s">
        <v>1061</v>
      </c>
      <c r="C615" s="555"/>
      <c r="D615" s="473">
        <v>227687</v>
      </c>
      <c r="E615" s="405">
        <v>10</v>
      </c>
      <c r="F615" s="234">
        <v>3600</v>
      </c>
      <c r="G615" s="250">
        <v>3750</v>
      </c>
      <c r="H615" s="234">
        <v>4970</v>
      </c>
      <c r="I615" s="250">
        <v>4845</v>
      </c>
      <c r="J615" s="234">
        <v>0</v>
      </c>
      <c r="K615" s="250">
        <v>0</v>
      </c>
      <c r="L615" s="234">
        <v>0</v>
      </c>
      <c r="M615" s="250">
        <v>0</v>
      </c>
      <c r="N615" s="234"/>
      <c r="O615" s="250"/>
      <c r="P615" s="234"/>
      <c r="Q615" s="250"/>
      <c r="R615" s="234"/>
      <c r="S615" s="250"/>
      <c r="T615" s="234"/>
      <c r="U615" s="250"/>
      <c r="V615" s="234"/>
      <c r="W615" s="250"/>
      <c r="X615" s="234"/>
      <c r="Y615" s="250"/>
      <c r="Z615" s="234"/>
      <c r="AA615" s="250"/>
      <c r="AB615" s="234"/>
      <c r="AC615" s="250"/>
      <c r="AD615" s="234"/>
      <c r="AE615" s="250"/>
      <c r="AF615" s="234"/>
      <c r="AG615" s="250"/>
      <c r="AH615" s="234"/>
      <c r="AI615" s="250"/>
      <c r="AJ615" s="234"/>
      <c r="AK615" s="250"/>
      <c r="AL615" s="234"/>
      <c r="AM615" s="250"/>
      <c r="AN615" s="234"/>
      <c r="AO615" s="250"/>
    </row>
    <row r="616" spans="1:41">
      <c r="A616" s="511" t="s">
        <v>75</v>
      </c>
      <c r="B616" s="512" t="s">
        <v>1062</v>
      </c>
      <c r="C616" s="555"/>
      <c r="D616" s="473">
        <v>382911</v>
      </c>
      <c r="E616" s="405">
        <v>10</v>
      </c>
      <c r="F616" s="234">
        <v>2322</v>
      </c>
      <c r="G616" s="250">
        <v>2542</v>
      </c>
      <c r="H616" s="234">
        <v>5022</v>
      </c>
      <c r="I616" s="250">
        <v>5402</v>
      </c>
      <c r="J616" s="234">
        <v>0</v>
      </c>
      <c r="K616" s="250">
        <v>0</v>
      </c>
      <c r="L616" s="234">
        <v>0</v>
      </c>
      <c r="M616" s="250">
        <v>0</v>
      </c>
      <c r="N616" s="234"/>
      <c r="O616" s="250"/>
      <c r="P616" s="234"/>
      <c r="Q616" s="250"/>
      <c r="R616" s="234"/>
      <c r="S616" s="250"/>
      <c r="T616" s="234"/>
      <c r="U616" s="250"/>
      <c r="V616" s="234"/>
      <c r="W616" s="250"/>
      <c r="X616" s="234"/>
      <c r="Y616" s="250"/>
      <c r="Z616" s="234"/>
      <c r="AA616" s="250"/>
      <c r="AB616" s="234"/>
      <c r="AC616" s="250"/>
      <c r="AD616" s="234"/>
      <c r="AE616" s="250"/>
      <c r="AF616" s="234"/>
      <c r="AG616" s="250"/>
      <c r="AH616" s="234"/>
      <c r="AI616" s="250"/>
      <c r="AJ616" s="234"/>
      <c r="AK616" s="250"/>
      <c r="AL616" s="234"/>
      <c r="AM616" s="250"/>
      <c r="AN616" s="234"/>
      <c r="AO616" s="250"/>
    </row>
    <row r="617" spans="1:41">
      <c r="A617" s="511" t="s">
        <v>75</v>
      </c>
      <c r="B617" s="512" t="s">
        <v>1063</v>
      </c>
      <c r="C617" s="555"/>
      <c r="D617" s="473">
        <v>408394</v>
      </c>
      <c r="E617" s="405">
        <v>10</v>
      </c>
      <c r="F617" s="234">
        <v>4744</v>
      </c>
      <c r="G617" s="250">
        <v>4568</v>
      </c>
      <c r="H617" s="234">
        <v>9000</v>
      </c>
      <c r="I617" s="250">
        <v>9660</v>
      </c>
      <c r="J617" s="234">
        <v>0</v>
      </c>
      <c r="K617" s="250">
        <v>0</v>
      </c>
      <c r="L617" s="234">
        <v>0</v>
      </c>
      <c r="M617" s="250">
        <v>0</v>
      </c>
      <c r="N617" s="234"/>
      <c r="O617" s="250"/>
      <c r="P617" s="234"/>
      <c r="Q617" s="250"/>
      <c r="R617" s="234"/>
      <c r="S617" s="250"/>
      <c r="T617" s="234"/>
      <c r="U617" s="250"/>
      <c r="V617" s="234"/>
      <c r="W617" s="250"/>
      <c r="X617" s="234"/>
      <c r="Y617" s="250"/>
      <c r="Z617" s="234"/>
      <c r="AA617" s="250"/>
      <c r="AB617" s="234"/>
      <c r="AC617" s="250"/>
      <c r="AD617" s="234"/>
      <c r="AE617" s="250"/>
      <c r="AF617" s="234"/>
      <c r="AG617" s="250"/>
      <c r="AH617" s="234"/>
      <c r="AI617" s="250"/>
      <c r="AJ617" s="234"/>
      <c r="AK617" s="250"/>
      <c r="AL617" s="234"/>
      <c r="AM617" s="250"/>
      <c r="AN617" s="234"/>
      <c r="AO617" s="250"/>
    </row>
    <row r="618" spans="1:41">
      <c r="A618" s="511" t="s">
        <v>75</v>
      </c>
      <c r="B618" s="399" t="s">
        <v>1064</v>
      </c>
      <c r="C618" s="557"/>
      <c r="D618" s="553">
        <v>229328</v>
      </c>
      <c r="E618" s="554">
        <v>10</v>
      </c>
      <c r="F618" s="234">
        <v>4446</v>
      </c>
      <c r="G618" s="250">
        <v>4568</v>
      </c>
      <c r="H618" s="234">
        <v>9000</v>
      </c>
      <c r="I618" s="250">
        <v>9660</v>
      </c>
      <c r="J618" s="234">
        <v>0</v>
      </c>
      <c r="K618" s="250">
        <v>0</v>
      </c>
      <c r="L618" s="234">
        <v>0</v>
      </c>
      <c r="M618" s="250">
        <v>0</v>
      </c>
      <c r="N618" s="234"/>
      <c r="O618" s="250"/>
      <c r="P618" s="234"/>
      <c r="Q618" s="250"/>
      <c r="R618" s="234"/>
      <c r="S618" s="250"/>
      <c r="T618" s="234"/>
      <c r="U618" s="250"/>
      <c r="V618" s="234"/>
      <c r="W618" s="250"/>
      <c r="X618" s="234"/>
      <c r="Y618" s="250"/>
      <c r="Z618" s="234"/>
      <c r="AA618" s="250"/>
      <c r="AB618" s="234"/>
      <c r="AC618" s="250"/>
      <c r="AD618" s="234"/>
      <c r="AE618" s="250"/>
      <c r="AF618" s="234"/>
      <c r="AG618" s="250"/>
      <c r="AH618" s="234"/>
      <c r="AI618" s="250"/>
      <c r="AJ618" s="234"/>
      <c r="AK618" s="250"/>
      <c r="AL618" s="234"/>
      <c r="AM618" s="250"/>
      <c r="AN618" s="234"/>
      <c r="AO618" s="250"/>
    </row>
    <row r="619" spans="1:41">
      <c r="A619" s="511" t="s">
        <v>75</v>
      </c>
      <c r="B619" s="399" t="s">
        <v>1065</v>
      </c>
      <c r="C619" s="555"/>
      <c r="D619" s="473">
        <v>229832</v>
      </c>
      <c r="E619" s="405">
        <v>10</v>
      </c>
      <c r="F619" s="234">
        <v>2440</v>
      </c>
      <c r="G619" s="250">
        <v>2440</v>
      </c>
      <c r="H619" s="234">
        <v>4350</v>
      </c>
      <c r="I619" s="250">
        <v>4620</v>
      </c>
      <c r="J619" s="234">
        <v>0</v>
      </c>
      <c r="K619" s="250">
        <v>0</v>
      </c>
      <c r="L619" s="234">
        <v>0</v>
      </c>
      <c r="M619" s="250">
        <v>0</v>
      </c>
      <c r="N619" s="234"/>
      <c r="O619" s="250"/>
      <c r="P619" s="234"/>
      <c r="Q619" s="250"/>
      <c r="R619" s="234"/>
      <c r="S619" s="250"/>
      <c r="T619" s="234"/>
      <c r="U619" s="250"/>
      <c r="V619" s="234"/>
      <c r="W619" s="250"/>
      <c r="X619" s="234"/>
      <c r="Y619" s="250"/>
      <c r="Z619" s="234"/>
      <c r="AA619" s="250"/>
      <c r="AB619" s="234"/>
      <c r="AC619" s="250"/>
      <c r="AD619" s="234"/>
      <c r="AE619" s="250"/>
      <c r="AF619" s="234"/>
      <c r="AG619" s="250"/>
      <c r="AH619" s="234"/>
      <c r="AI619" s="250"/>
      <c r="AJ619" s="234"/>
      <c r="AK619" s="250"/>
      <c r="AL619" s="234"/>
      <c r="AM619" s="250"/>
      <c r="AN619" s="234"/>
      <c r="AO619" s="250"/>
    </row>
    <row r="620" spans="1:41">
      <c r="A620" s="511" t="s">
        <v>75</v>
      </c>
      <c r="B620" s="404" t="s">
        <v>1066</v>
      </c>
      <c r="C620" s="401"/>
      <c r="D620" s="473">
        <v>223214</v>
      </c>
      <c r="E620" s="405">
        <v>15</v>
      </c>
      <c r="F620" s="234">
        <v>9690</v>
      </c>
      <c r="G620" s="250">
        <v>9847</v>
      </c>
      <c r="H620" s="234">
        <v>0</v>
      </c>
      <c r="I620" s="250">
        <v>0</v>
      </c>
      <c r="J620" s="234">
        <v>0</v>
      </c>
      <c r="K620" s="250">
        <v>0</v>
      </c>
      <c r="L620" s="234">
        <v>0</v>
      </c>
      <c r="M620" s="250">
        <v>0</v>
      </c>
      <c r="N620" s="234"/>
      <c r="O620" s="250"/>
      <c r="P620" s="234"/>
      <c r="Q620" s="250"/>
      <c r="R620" s="234">
        <v>16432</v>
      </c>
      <c r="S620" s="250">
        <v>16432</v>
      </c>
      <c r="T620" s="234">
        <v>29532</v>
      </c>
      <c r="U620" s="250">
        <v>29532</v>
      </c>
      <c r="V620" s="234">
        <v>23722</v>
      </c>
      <c r="W620" s="250">
        <v>25310</v>
      </c>
      <c r="X620" s="234">
        <v>34522</v>
      </c>
      <c r="Y620" s="250">
        <v>36110</v>
      </c>
      <c r="Z620" s="234"/>
      <c r="AA620" s="250"/>
      <c r="AB620" s="234"/>
      <c r="AC620" s="250"/>
      <c r="AD620" s="234"/>
      <c r="AE620" s="250"/>
      <c r="AF620" s="234"/>
      <c r="AG620" s="250"/>
      <c r="AH620" s="234"/>
      <c r="AI620" s="250"/>
      <c r="AJ620" s="234"/>
      <c r="AK620" s="250"/>
      <c r="AL620" s="234"/>
      <c r="AM620" s="250"/>
      <c r="AN620" s="234"/>
      <c r="AO620" s="250"/>
    </row>
    <row r="621" spans="1:41">
      <c r="A621" s="511" t="s">
        <v>75</v>
      </c>
      <c r="B621" s="404" t="s">
        <v>1067</v>
      </c>
      <c r="C621" s="401"/>
      <c r="D621" s="473">
        <v>229337</v>
      </c>
      <c r="E621" s="405">
        <v>15</v>
      </c>
      <c r="F621" s="234">
        <v>6912</v>
      </c>
      <c r="G621" s="250">
        <v>7018</v>
      </c>
      <c r="H621" s="234">
        <v>19448</v>
      </c>
      <c r="I621" s="250">
        <v>20586</v>
      </c>
      <c r="J621" s="234">
        <v>11229.6</v>
      </c>
      <c r="K621" s="250">
        <v>12134.4</v>
      </c>
      <c r="L621" s="234">
        <v>24885.599999999999</v>
      </c>
      <c r="M621" s="250">
        <v>26654.399999999998</v>
      </c>
      <c r="N621" s="234"/>
      <c r="O621" s="250"/>
      <c r="P621" s="234"/>
      <c r="Q621" s="250"/>
      <c r="R621" s="234">
        <v>20454</v>
      </c>
      <c r="S621" s="250">
        <v>21284.399999999998</v>
      </c>
      <c r="T621" s="234">
        <v>36174</v>
      </c>
      <c r="U621" s="250">
        <v>37004.400000000001</v>
      </c>
      <c r="V621" s="234"/>
      <c r="W621" s="250"/>
      <c r="X621" s="234"/>
      <c r="Y621" s="250"/>
      <c r="Z621" s="234">
        <v>10701.6</v>
      </c>
      <c r="AA621" s="250">
        <v>11181.6</v>
      </c>
      <c r="AB621" s="234">
        <v>19197.599999999999</v>
      </c>
      <c r="AC621" s="250">
        <v>20541.599999999999</v>
      </c>
      <c r="AD621" s="234"/>
      <c r="AE621" s="250"/>
      <c r="AF621" s="234"/>
      <c r="AG621" s="250"/>
      <c r="AH621" s="234"/>
      <c r="AI621" s="250"/>
      <c r="AJ621" s="234"/>
      <c r="AK621" s="250"/>
      <c r="AL621" s="234"/>
      <c r="AM621" s="250"/>
      <c r="AN621" s="234"/>
      <c r="AO621" s="250"/>
    </row>
    <row r="622" spans="1:41">
      <c r="A622" s="511" t="s">
        <v>75</v>
      </c>
      <c r="B622" s="404" t="s">
        <v>1068</v>
      </c>
      <c r="C622" s="401"/>
      <c r="D622" s="550">
        <v>443711</v>
      </c>
      <c r="E622" s="405">
        <v>15</v>
      </c>
      <c r="F622" s="234">
        <v>7848</v>
      </c>
      <c r="G622" s="250">
        <v>7848</v>
      </c>
      <c r="H622" s="234">
        <v>18720</v>
      </c>
      <c r="I622" s="250">
        <v>19550</v>
      </c>
      <c r="J622" s="234">
        <v>7488</v>
      </c>
      <c r="K622" s="250">
        <v>7480.7999999999993</v>
      </c>
      <c r="L622" s="234">
        <v>16176</v>
      </c>
      <c r="M622" s="250">
        <v>16840.8</v>
      </c>
      <c r="N622" s="234"/>
      <c r="O622" s="250"/>
      <c r="P622" s="234"/>
      <c r="Q622" s="250"/>
      <c r="R622" s="234"/>
      <c r="S622" s="250"/>
      <c r="T622" s="234"/>
      <c r="U622" s="250"/>
      <c r="V622" s="234"/>
      <c r="W622" s="250"/>
      <c r="X622" s="234"/>
      <c r="Y622" s="250"/>
      <c r="Z622" s="234"/>
      <c r="AA622" s="250"/>
      <c r="AB622" s="234"/>
      <c r="AC622" s="250"/>
      <c r="AD622" s="234"/>
      <c r="AE622" s="250"/>
      <c r="AF622" s="234"/>
      <c r="AG622" s="250"/>
      <c r="AH622" s="234"/>
      <c r="AI622" s="250"/>
      <c r="AJ622" s="234"/>
      <c r="AK622" s="250"/>
      <c r="AL622" s="234"/>
      <c r="AM622" s="250"/>
      <c r="AN622" s="234"/>
      <c r="AO622" s="250"/>
    </row>
    <row r="623" spans="1:41">
      <c r="A623" s="511" t="s">
        <v>75</v>
      </c>
      <c r="B623" s="399" t="s">
        <v>1069</v>
      </c>
      <c r="C623" s="555"/>
      <c r="D623" s="473">
        <v>228909</v>
      </c>
      <c r="E623" s="405">
        <v>15</v>
      </c>
      <c r="F623" s="234">
        <v>0</v>
      </c>
      <c r="G623" s="250">
        <v>0</v>
      </c>
      <c r="H623" s="234">
        <v>0</v>
      </c>
      <c r="I623" s="250">
        <v>0</v>
      </c>
      <c r="J623" s="234">
        <v>5739.5999999999995</v>
      </c>
      <c r="K623" s="250">
        <v>5739.5999999999995</v>
      </c>
      <c r="L623" s="234">
        <v>15895.199999999999</v>
      </c>
      <c r="M623" s="250">
        <v>16563.599999999999</v>
      </c>
      <c r="N623" s="234"/>
      <c r="O623" s="250"/>
      <c r="P623" s="234"/>
      <c r="Q623" s="250"/>
      <c r="R623" s="234">
        <v>22826.399999999998</v>
      </c>
      <c r="S623" s="250">
        <v>22826.399999999998</v>
      </c>
      <c r="T623" s="234">
        <v>41652</v>
      </c>
      <c r="U623" s="250">
        <v>41652</v>
      </c>
      <c r="V623" s="234"/>
      <c r="W623" s="250"/>
      <c r="X623" s="234"/>
      <c r="Y623" s="250"/>
      <c r="Z623" s="234"/>
      <c r="AA623" s="250"/>
      <c r="AB623" s="234"/>
      <c r="AC623" s="250"/>
      <c r="AD623" s="234"/>
      <c r="AE623" s="250"/>
      <c r="AF623" s="234"/>
      <c r="AG623" s="250"/>
      <c r="AH623" s="234">
        <v>22826.399999999998</v>
      </c>
      <c r="AI623" s="250">
        <v>22826.399999999998</v>
      </c>
      <c r="AJ623" s="234">
        <v>41652</v>
      </c>
      <c r="AK623" s="250">
        <v>41652</v>
      </c>
      <c r="AL623" s="234"/>
      <c r="AM623" s="250"/>
      <c r="AN623" s="234"/>
      <c r="AO623" s="250"/>
    </row>
    <row r="624" spans="1:41">
      <c r="A624" s="511" t="s">
        <v>75</v>
      </c>
      <c r="B624" s="399" t="s">
        <v>1070</v>
      </c>
      <c r="C624" s="555"/>
      <c r="D624" s="473">
        <v>229300</v>
      </c>
      <c r="E624" s="405">
        <v>15</v>
      </c>
      <c r="F624" s="234">
        <v>6802</v>
      </c>
      <c r="G624" s="250">
        <v>6920</v>
      </c>
      <c r="H624" s="234">
        <v>26657</v>
      </c>
      <c r="I624" s="250">
        <v>29134</v>
      </c>
      <c r="J624" s="234">
        <v>7417.2</v>
      </c>
      <c r="K624" s="250">
        <v>7977.5999999999995</v>
      </c>
      <c r="L624" s="234">
        <v>21889.200000000001</v>
      </c>
      <c r="M624" s="250">
        <v>23793.599999999999</v>
      </c>
      <c r="N624" s="234"/>
      <c r="O624" s="250"/>
      <c r="P624" s="234"/>
      <c r="Q624" s="250"/>
      <c r="R624" s="234">
        <v>21546</v>
      </c>
      <c r="S624" s="250">
        <v>24115.200000000001</v>
      </c>
      <c r="T624" s="234">
        <v>36066</v>
      </c>
      <c r="U624" s="250">
        <v>37435.199999999997</v>
      </c>
      <c r="V624" s="234">
        <v>30030</v>
      </c>
      <c r="W624" s="250">
        <v>38206.799999999996</v>
      </c>
      <c r="X624" s="234">
        <v>43940.4</v>
      </c>
      <c r="Y624" s="250">
        <v>52117.2</v>
      </c>
      <c r="Z624" s="234"/>
      <c r="AA624" s="250"/>
      <c r="AB624" s="234"/>
      <c r="AC624" s="250"/>
      <c r="AD624" s="234"/>
      <c r="AE624" s="250"/>
      <c r="AF624" s="234"/>
      <c r="AG624" s="250"/>
      <c r="AH624" s="234"/>
      <c r="AI624" s="250"/>
      <c r="AJ624" s="234"/>
      <c r="AK624" s="250"/>
      <c r="AL624" s="234"/>
      <c r="AM624" s="250"/>
      <c r="AN624" s="234"/>
      <c r="AO624" s="250"/>
    </row>
    <row r="625" spans="1:41">
      <c r="A625" s="511" t="s">
        <v>75</v>
      </c>
      <c r="B625" s="399" t="s">
        <v>1071</v>
      </c>
      <c r="C625" s="555"/>
      <c r="D625" s="473">
        <v>228644</v>
      </c>
      <c r="E625" s="405">
        <v>15</v>
      </c>
      <c r="F625" s="234">
        <v>10000</v>
      </c>
      <c r="G625" s="250">
        <v>10380</v>
      </c>
      <c r="H625" s="234">
        <v>20697</v>
      </c>
      <c r="I625" s="250">
        <v>21955</v>
      </c>
      <c r="J625" s="234">
        <v>8894.4</v>
      </c>
      <c r="K625" s="250">
        <v>9098.4</v>
      </c>
      <c r="L625" s="234">
        <v>19315.2</v>
      </c>
      <c r="M625" s="250">
        <v>20378.399999999998</v>
      </c>
      <c r="N625" s="234"/>
      <c r="O625" s="250"/>
      <c r="P625" s="234"/>
      <c r="Q625" s="250"/>
      <c r="R625" s="234">
        <v>22356</v>
      </c>
      <c r="S625" s="250">
        <v>21193.200000000001</v>
      </c>
      <c r="T625" s="234">
        <v>39644.400000000001</v>
      </c>
      <c r="U625" s="250">
        <v>38481.599999999999</v>
      </c>
      <c r="V625" s="234">
        <v>26227.200000000001</v>
      </c>
      <c r="W625" s="250">
        <v>36877.199999999997</v>
      </c>
      <c r="X625" s="234">
        <v>39187.199999999997</v>
      </c>
      <c r="Y625" s="250">
        <v>49837.2</v>
      </c>
      <c r="Z625" s="234"/>
      <c r="AA625" s="250"/>
      <c r="AB625" s="234"/>
      <c r="AC625" s="250"/>
      <c r="AD625" s="234"/>
      <c r="AE625" s="250"/>
      <c r="AF625" s="234"/>
      <c r="AG625" s="250"/>
      <c r="AH625" s="234"/>
      <c r="AI625" s="250"/>
      <c r="AJ625" s="234"/>
      <c r="AK625" s="250"/>
      <c r="AL625" s="234"/>
      <c r="AM625" s="250"/>
      <c r="AN625" s="234"/>
      <c r="AO625" s="250"/>
    </row>
    <row r="626" spans="1:41">
      <c r="A626" s="511" t="s">
        <v>75</v>
      </c>
      <c r="B626" s="399" t="s">
        <v>1072</v>
      </c>
      <c r="C626" s="555"/>
      <c r="D626" s="473">
        <v>416801</v>
      </c>
      <c r="E626" s="405">
        <v>15</v>
      </c>
      <c r="F626" s="234">
        <v>3198</v>
      </c>
      <c r="G626" s="250">
        <v>3388</v>
      </c>
      <c r="H626" s="234">
        <v>15417</v>
      </c>
      <c r="I626" s="250">
        <v>16692</v>
      </c>
      <c r="J626" s="234">
        <v>4308</v>
      </c>
      <c r="K626" s="250">
        <v>4766.3999999999996</v>
      </c>
      <c r="L626" s="234">
        <v>12996</v>
      </c>
      <c r="M626" s="250">
        <v>14126.4</v>
      </c>
      <c r="N626" s="234"/>
      <c r="O626" s="250"/>
      <c r="P626" s="234"/>
      <c r="Q626" s="250"/>
      <c r="R626" s="234"/>
      <c r="S626" s="250"/>
      <c r="T626" s="234"/>
      <c r="U626" s="250"/>
      <c r="V626" s="234"/>
      <c r="W626" s="250"/>
      <c r="X626" s="234"/>
      <c r="Y626" s="250"/>
      <c r="Z626" s="234"/>
      <c r="AA626" s="250"/>
      <c r="AB626" s="234"/>
      <c r="AC626" s="250"/>
      <c r="AD626" s="234"/>
      <c r="AE626" s="250"/>
      <c r="AF626" s="234"/>
      <c r="AG626" s="250"/>
      <c r="AH626" s="234"/>
      <c r="AI626" s="250"/>
      <c r="AJ626" s="234"/>
      <c r="AK626" s="250"/>
      <c r="AL626" s="234"/>
      <c r="AM626" s="250"/>
      <c r="AN626" s="234"/>
      <c r="AO626" s="250"/>
    </row>
    <row r="627" spans="1:41">
      <c r="A627" s="511" t="s">
        <v>75</v>
      </c>
      <c r="B627" s="399" t="s">
        <v>1073</v>
      </c>
      <c r="C627" s="555"/>
      <c r="D627" s="473">
        <v>228653</v>
      </c>
      <c r="E627" s="405">
        <v>15</v>
      </c>
      <c r="F627" s="234">
        <v>7728</v>
      </c>
      <c r="G627" s="250">
        <v>7910</v>
      </c>
      <c r="H627" s="234">
        <v>16518</v>
      </c>
      <c r="I627" s="250">
        <v>16854</v>
      </c>
      <c r="J627" s="234">
        <v>4640.3999999999996</v>
      </c>
      <c r="K627" s="250">
        <v>4640.3999999999996</v>
      </c>
      <c r="L627" s="234">
        <v>12080.4</v>
      </c>
      <c r="M627" s="250">
        <v>12483.6</v>
      </c>
      <c r="N627" s="234"/>
      <c r="O627" s="250"/>
      <c r="P627" s="234"/>
      <c r="Q627" s="250"/>
      <c r="R627" s="234">
        <v>21378</v>
      </c>
      <c r="S627" s="250">
        <v>21378</v>
      </c>
      <c r="T627" s="234">
        <v>37098</v>
      </c>
      <c r="U627" s="250">
        <v>37098</v>
      </c>
      <c r="V627" s="234"/>
      <c r="W627" s="250"/>
      <c r="X627" s="234"/>
      <c r="Y627" s="250"/>
      <c r="Z627" s="234"/>
      <c r="AA627" s="250"/>
      <c r="AB627" s="234"/>
      <c r="AC627" s="250"/>
      <c r="AD627" s="234"/>
      <c r="AE627" s="250"/>
      <c r="AF627" s="234"/>
      <c r="AG627" s="250"/>
      <c r="AH627" s="234"/>
      <c r="AI627" s="250"/>
      <c r="AJ627" s="234"/>
      <c r="AK627" s="250"/>
      <c r="AL627" s="234"/>
      <c r="AM627" s="250"/>
      <c r="AN627" s="234"/>
      <c r="AO627" s="250"/>
    </row>
    <row r="628" spans="1:41">
      <c r="A628" s="511" t="s">
        <v>75</v>
      </c>
      <c r="B628" s="399" t="s">
        <v>1074</v>
      </c>
      <c r="C628" s="555"/>
      <c r="D628" s="473">
        <v>228635</v>
      </c>
      <c r="E628" s="405">
        <v>15</v>
      </c>
      <c r="F628" s="234">
        <v>8562</v>
      </c>
      <c r="G628" s="250">
        <v>0</v>
      </c>
      <c r="H628" s="234">
        <v>19092</v>
      </c>
      <c r="I628" s="250">
        <v>0</v>
      </c>
      <c r="J628" s="234">
        <v>5848.8</v>
      </c>
      <c r="K628" s="250">
        <v>6052.8</v>
      </c>
      <c r="L628" s="234">
        <v>14272.8</v>
      </c>
      <c r="M628" s="250">
        <v>15412.8</v>
      </c>
      <c r="N628" s="234"/>
      <c r="O628" s="250"/>
      <c r="P628" s="234"/>
      <c r="Q628" s="250"/>
      <c r="R628" s="234">
        <v>22311.599999999999</v>
      </c>
      <c r="S628" s="250">
        <v>23211.599999999999</v>
      </c>
      <c r="T628" s="234">
        <v>38031.599999999999</v>
      </c>
      <c r="U628" s="250">
        <v>38931.599999999999</v>
      </c>
      <c r="V628" s="234"/>
      <c r="W628" s="250"/>
      <c r="X628" s="234"/>
      <c r="Y628" s="250"/>
      <c r="Z628" s="234"/>
      <c r="AA628" s="250"/>
      <c r="AB628" s="234"/>
      <c r="AC628" s="250"/>
      <c r="AD628" s="234"/>
      <c r="AE628" s="250"/>
      <c r="AF628" s="234"/>
      <c r="AG628" s="250"/>
      <c r="AH628" s="234"/>
      <c r="AI628" s="250"/>
      <c r="AJ628" s="234"/>
      <c r="AK628" s="250"/>
      <c r="AL628" s="234"/>
      <c r="AM628" s="250"/>
      <c r="AN628" s="234"/>
      <c r="AO628" s="250"/>
    </row>
    <row r="629" spans="1:41">
      <c r="A629" s="392" t="s">
        <v>140</v>
      </c>
      <c r="B629" s="387" t="s">
        <v>789</v>
      </c>
      <c r="C629" s="447"/>
      <c r="D629" s="448">
        <v>232186</v>
      </c>
      <c r="E629" s="449">
        <v>1</v>
      </c>
      <c r="F629" s="234">
        <v>10382</v>
      </c>
      <c r="G629" s="250">
        <v>10952</v>
      </c>
      <c r="H629" s="234">
        <v>29960</v>
      </c>
      <c r="I629" s="250">
        <v>31598</v>
      </c>
      <c r="J629" s="234">
        <v>12614</v>
      </c>
      <c r="K629" s="250">
        <v>13304</v>
      </c>
      <c r="L629" s="234">
        <v>29798</v>
      </c>
      <c r="M629" s="250">
        <v>31424</v>
      </c>
      <c r="N629" s="234">
        <v>25351</v>
      </c>
      <c r="O629" s="250">
        <v>23531</v>
      </c>
      <c r="P629" s="234">
        <v>40737</v>
      </c>
      <c r="Q629" s="250">
        <v>40737</v>
      </c>
      <c r="R629" s="234"/>
      <c r="S629" s="250"/>
      <c r="T629" s="234"/>
      <c r="U629" s="250"/>
      <c r="V629" s="234"/>
      <c r="W629" s="250"/>
      <c r="X629" s="234"/>
      <c r="Y629" s="250"/>
      <c r="Z629" s="234"/>
      <c r="AA629" s="250"/>
      <c r="AB629" s="234"/>
      <c r="AC629" s="250"/>
      <c r="AD629" s="234"/>
      <c r="AE629" s="250"/>
      <c r="AF629" s="234"/>
      <c r="AG629" s="250"/>
      <c r="AH629" s="234"/>
      <c r="AI629" s="250"/>
      <c r="AJ629" s="234"/>
      <c r="AK629" s="250"/>
      <c r="AL629" s="234"/>
      <c r="AM629" s="250"/>
      <c r="AN629" s="234"/>
      <c r="AO629" s="250"/>
    </row>
    <row r="630" spans="1:41">
      <c r="A630" s="392" t="s">
        <v>140</v>
      </c>
      <c r="B630" s="391" t="s">
        <v>790</v>
      </c>
      <c r="C630" s="388"/>
      <c r="D630" s="448">
        <v>232982</v>
      </c>
      <c r="E630" s="449">
        <v>1</v>
      </c>
      <c r="F630" s="234">
        <v>9250</v>
      </c>
      <c r="G630" s="250">
        <v>9768</v>
      </c>
      <c r="H630" s="234">
        <v>25420</v>
      </c>
      <c r="I630" s="250">
        <v>26508</v>
      </c>
      <c r="J630" s="234">
        <v>10768</v>
      </c>
      <c r="K630" s="250">
        <v>11424</v>
      </c>
      <c r="L630" s="234">
        <v>26416</v>
      </c>
      <c r="M630" s="250">
        <v>28128</v>
      </c>
      <c r="N630" s="234"/>
      <c r="O630" s="250"/>
      <c r="P630" s="234"/>
      <c r="Q630" s="250"/>
      <c r="R630" s="234"/>
      <c r="S630" s="250"/>
      <c r="T630" s="234"/>
      <c r="U630" s="250"/>
      <c r="V630" s="234"/>
      <c r="W630" s="250"/>
      <c r="X630" s="234"/>
      <c r="Y630" s="250"/>
      <c r="Z630" s="234"/>
      <c r="AA630" s="250"/>
      <c r="AB630" s="234"/>
      <c r="AC630" s="250"/>
      <c r="AD630" s="234"/>
      <c r="AE630" s="250"/>
      <c r="AF630" s="234"/>
      <c r="AG630" s="250"/>
      <c r="AH630" s="234"/>
      <c r="AI630" s="250"/>
      <c r="AJ630" s="234"/>
      <c r="AK630" s="250"/>
      <c r="AL630" s="234"/>
      <c r="AM630" s="250"/>
      <c r="AN630" s="234"/>
      <c r="AO630" s="250"/>
    </row>
    <row r="631" spans="1:41">
      <c r="A631" s="392" t="s">
        <v>140</v>
      </c>
      <c r="B631" s="391" t="s">
        <v>791</v>
      </c>
      <c r="C631" s="388"/>
      <c r="D631" s="448">
        <v>234076</v>
      </c>
      <c r="E631" s="449">
        <v>1</v>
      </c>
      <c r="F631" s="234">
        <v>12998</v>
      </c>
      <c r="G631" s="250">
        <v>14468</v>
      </c>
      <c r="H631" s="234">
        <v>42184</v>
      </c>
      <c r="I631" s="250">
        <v>43764</v>
      </c>
      <c r="J631" s="234">
        <v>16758</v>
      </c>
      <c r="K631" s="250">
        <v>17432</v>
      </c>
      <c r="L631" s="234">
        <v>26764</v>
      </c>
      <c r="M631" s="250">
        <v>27546</v>
      </c>
      <c r="N631" s="234">
        <v>51800</v>
      </c>
      <c r="O631" s="250">
        <v>53960</v>
      </c>
      <c r="P631" s="234">
        <v>54800</v>
      </c>
      <c r="Q631" s="250">
        <v>56960</v>
      </c>
      <c r="R631" s="234">
        <v>45534</v>
      </c>
      <c r="S631" s="250">
        <v>46404</v>
      </c>
      <c r="T631" s="234">
        <v>56142</v>
      </c>
      <c r="U631" s="250">
        <v>57210</v>
      </c>
      <c r="V631" s="234"/>
      <c r="W631" s="250"/>
      <c r="X631" s="234"/>
      <c r="Y631" s="250"/>
      <c r="Z631" s="234"/>
      <c r="AA631" s="250"/>
      <c r="AB631" s="234"/>
      <c r="AC631" s="250"/>
      <c r="AD631" s="234"/>
      <c r="AE631" s="250"/>
      <c r="AF631" s="234"/>
      <c r="AG631" s="250"/>
      <c r="AH631" s="234"/>
      <c r="AI631" s="250"/>
      <c r="AJ631" s="234"/>
      <c r="AK631" s="250"/>
      <c r="AL631" s="234"/>
      <c r="AM631" s="250"/>
      <c r="AN631" s="234"/>
      <c r="AO631" s="250"/>
    </row>
    <row r="632" spans="1:41">
      <c r="A632" s="392" t="s">
        <v>140</v>
      </c>
      <c r="B632" s="391" t="s">
        <v>792</v>
      </c>
      <c r="C632" s="388"/>
      <c r="D632" s="448">
        <v>233921</v>
      </c>
      <c r="E632" s="449">
        <v>1</v>
      </c>
      <c r="F632" s="234">
        <v>12017</v>
      </c>
      <c r="G632" s="250">
        <v>12485</v>
      </c>
      <c r="H632" s="234">
        <v>28048</v>
      </c>
      <c r="I632" s="250">
        <v>29129</v>
      </c>
      <c r="J632" s="234">
        <v>13585</v>
      </c>
      <c r="K632" s="250">
        <v>14116</v>
      </c>
      <c r="L632" s="234">
        <v>25884</v>
      </c>
      <c r="M632" s="250">
        <v>26981</v>
      </c>
      <c r="N632" s="234"/>
      <c r="O632" s="250"/>
      <c r="P632" s="234"/>
      <c r="Q632" s="250"/>
      <c r="R632" s="234"/>
      <c r="S632" s="250"/>
      <c r="T632" s="234"/>
      <c r="U632" s="250"/>
      <c r="V632" s="234"/>
      <c r="W632" s="250"/>
      <c r="X632" s="234"/>
      <c r="Y632" s="250"/>
      <c r="Z632" s="234"/>
      <c r="AA632" s="250"/>
      <c r="AB632" s="234"/>
      <c r="AC632" s="250"/>
      <c r="AD632" s="234"/>
      <c r="AE632" s="250"/>
      <c r="AF632" s="234"/>
      <c r="AG632" s="250"/>
      <c r="AH632" s="234"/>
      <c r="AI632" s="250"/>
      <c r="AJ632" s="234"/>
      <c r="AK632" s="250"/>
      <c r="AL632" s="234">
        <v>22448</v>
      </c>
      <c r="AM632" s="250">
        <v>23094</v>
      </c>
      <c r="AN632" s="234">
        <v>48556</v>
      </c>
      <c r="AO632" s="250">
        <v>49646</v>
      </c>
    </row>
    <row r="633" spans="1:41">
      <c r="A633" s="392" t="s">
        <v>140</v>
      </c>
      <c r="B633" s="391" t="s">
        <v>793</v>
      </c>
      <c r="C633" s="388"/>
      <c r="D633" s="448">
        <v>231624</v>
      </c>
      <c r="E633" s="449">
        <v>2</v>
      </c>
      <c r="F633" s="234">
        <v>17656</v>
      </c>
      <c r="G633" s="250">
        <v>19372</v>
      </c>
      <c r="H633" s="234">
        <v>39916</v>
      </c>
      <c r="I633" s="250">
        <v>41072</v>
      </c>
      <c r="J633" s="234">
        <v>12500</v>
      </c>
      <c r="K633" s="250">
        <v>13100</v>
      </c>
      <c r="L633" s="234">
        <v>28000</v>
      </c>
      <c r="M633" s="250">
        <v>29400</v>
      </c>
      <c r="N633" s="234">
        <v>29800</v>
      </c>
      <c r="O633" s="250">
        <v>30800</v>
      </c>
      <c r="P633" s="234">
        <v>38800</v>
      </c>
      <c r="Q633" s="250">
        <v>39800</v>
      </c>
      <c r="R633" s="234"/>
      <c r="S633" s="250"/>
      <c r="T633" s="234"/>
      <c r="U633" s="250"/>
      <c r="V633" s="234"/>
      <c r="W633" s="250"/>
      <c r="X633" s="234"/>
      <c r="Y633" s="250"/>
      <c r="Z633" s="234"/>
      <c r="AA633" s="250"/>
      <c r="AB633" s="234"/>
      <c r="AC633" s="250"/>
      <c r="AD633" s="234"/>
      <c r="AE633" s="250"/>
      <c r="AF633" s="234"/>
      <c r="AG633" s="250"/>
      <c r="AH633" s="234"/>
      <c r="AI633" s="250"/>
      <c r="AJ633" s="234"/>
      <c r="AK633" s="250"/>
      <c r="AL633" s="234"/>
      <c r="AM633" s="250"/>
      <c r="AN633" s="234"/>
      <c r="AO633" s="250"/>
    </row>
    <row r="634" spans="1:41">
      <c r="A634" s="392" t="s">
        <v>140</v>
      </c>
      <c r="B634" s="391" t="s">
        <v>794</v>
      </c>
      <c r="C634" s="450" t="s">
        <v>1111</v>
      </c>
      <c r="D634" s="448">
        <v>234030</v>
      </c>
      <c r="E634" s="455">
        <v>1</v>
      </c>
      <c r="F634" s="234">
        <v>12398</v>
      </c>
      <c r="G634" s="250">
        <v>12772</v>
      </c>
      <c r="H634" s="234">
        <v>30459</v>
      </c>
      <c r="I634" s="250">
        <v>31463</v>
      </c>
      <c r="J634" s="234">
        <v>12399</v>
      </c>
      <c r="K634" s="250">
        <v>12779</v>
      </c>
      <c r="L634" s="234">
        <v>23844</v>
      </c>
      <c r="M634" s="250">
        <v>24627</v>
      </c>
      <c r="N634" s="234"/>
      <c r="O634" s="250"/>
      <c r="P634" s="234"/>
      <c r="Q634" s="250"/>
      <c r="R634" s="234">
        <v>31647</v>
      </c>
      <c r="S634" s="250">
        <v>32113</v>
      </c>
      <c r="T634" s="234">
        <v>47611</v>
      </c>
      <c r="U634" s="250">
        <v>49818</v>
      </c>
      <c r="V634" s="234">
        <v>45759</v>
      </c>
      <c r="W634" s="250">
        <v>47341</v>
      </c>
      <c r="X634" s="234">
        <v>70766</v>
      </c>
      <c r="Y634" s="250">
        <v>73580</v>
      </c>
      <c r="Z634" s="234">
        <v>27207</v>
      </c>
      <c r="AA634" s="250">
        <v>27830</v>
      </c>
      <c r="AB634" s="234">
        <v>38614</v>
      </c>
      <c r="AC634" s="250">
        <v>39520</v>
      </c>
      <c r="AD634" s="234"/>
      <c r="AE634" s="250"/>
      <c r="AF634" s="234"/>
      <c r="AG634" s="250"/>
      <c r="AH634" s="234"/>
      <c r="AI634" s="250"/>
      <c r="AJ634" s="234"/>
      <c r="AK634" s="250"/>
      <c r="AL634" s="234"/>
      <c r="AM634" s="250"/>
      <c r="AN634" s="234"/>
      <c r="AO634" s="250"/>
    </row>
    <row r="635" spans="1:41">
      <c r="A635" s="392" t="s">
        <v>140</v>
      </c>
      <c r="B635" s="391" t="s">
        <v>795</v>
      </c>
      <c r="C635" s="388"/>
      <c r="D635" s="448">
        <v>232423</v>
      </c>
      <c r="E635" s="449">
        <v>3</v>
      </c>
      <c r="F635" s="234">
        <v>9662</v>
      </c>
      <c r="G635" s="250">
        <v>10066</v>
      </c>
      <c r="H635" s="234">
        <v>24522</v>
      </c>
      <c r="I635" s="250">
        <v>25200</v>
      </c>
      <c r="J635" s="234">
        <v>10416</v>
      </c>
      <c r="K635" s="250">
        <v>10416</v>
      </c>
      <c r="L635" s="234">
        <v>27240</v>
      </c>
      <c r="M635" s="250">
        <v>27240</v>
      </c>
      <c r="N635" s="234"/>
      <c r="O635" s="250"/>
      <c r="P635" s="234"/>
      <c r="Q635" s="250"/>
      <c r="R635" s="234"/>
      <c r="S635" s="250"/>
      <c r="T635" s="234"/>
      <c r="U635" s="250"/>
      <c r="V635" s="234"/>
      <c r="W635" s="250"/>
      <c r="X635" s="234"/>
      <c r="Y635" s="250"/>
      <c r="Z635" s="234"/>
      <c r="AA635" s="250"/>
      <c r="AB635" s="234"/>
      <c r="AC635" s="250"/>
      <c r="AD635" s="234"/>
      <c r="AE635" s="250"/>
      <c r="AF635" s="234"/>
      <c r="AG635" s="250"/>
      <c r="AH635" s="234"/>
      <c r="AI635" s="250"/>
      <c r="AJ635" s="234"/>
      <c r="AK635" s="250"/>
      <c r="AL635" s="234"/>
      <c r="AM635" s="250"/>
      <c r="AN635" s="234"/>
      <c r="AO635" s="250"/>
    </row>
    <row r="636" spans="1:41">
      <c r="A636" s="392" t="s">
        <v>140</v>
      </c>
      <c r="B636" s="391" t="s">
        <v>796</v>
      </c>
      <c r="C636" s="450"/>
      <c r="D636" s="451">
        <v>232566</v>
      </c>
      <c r="E636" s="577">
        <v>3</v>
      </c>
      <c r="F636" s="234">
        <v>11580</v>
      </c>
      <c r="G636" s="250">
        <v>11910</v>
      </c>
      <c r="H636" s="234">
        <v>25350</v>
      </c>
      <c r="I636" s="250">
        <v>26070</v>
      </c>
      <c r="J636" s="234">
        <v>10320</v>
      </c>
      <c r="K636" s="250">
        <v>10608</v>
      </c>
      <c r="L636" s="234">
        <v>24024</v>
      </c>
      <c r="M636" s="250">
        <v>24720</v>
      </c>
      <c r="N636" s="234"/>
      <c r="O636" s="250"/>
      <c r="P636" s="234"/>
      <c r="Q636" s="250"/>
      <c r="R636" s="234"/>
      <c r="S636" s="250"/>
      <c r="T636" s="234"/>
      <c r="U636" s="250"/>
      <c r="V636" s="234"/>
      <c r="W636" s="250"/>
      <c r="X636" s="234"/>
      <c r="Y636" s="250"/>
      <c r="Z636" s="234"/>
      <c r="AA636" s="250"/>
      <c r="AB636" s="234"/>
      <c r="AC636" s="250"/>
      <c r="AD636" s="234"/>
      <c r="AE636" s="250"/>
      <c r="AF636" s="234"/>
      <c r="AG636" s="250"/>
      <c r="AH636" s="234"/>
      <c r="AI636" s="250"/>
      <c r="AJ636" s="234"/>
      <c r="AK636" s="250"/>
      <c r="AL636" s="234"/>
      <c r="AM636" s="250"/>
      <c r="AN636" s="234"/>
      <c r="AO636" s="250"/>
    </row>
    <row r="637" spans="1:41">
      <c r="A637" s="392" t="s">
        <v>140</v>
      </c>
      <c r="B637" s="391" t="s">
        <v>797</v>
      </c>
      <c r="C637" s="388"/>
      <c r="D637" s="448">
        <v>232937</v>
      </c>
      <c r="E637" s="449">
        <v>3</v>
      </c>
      <c r="F637" s="234">
        <v>7552</v>
      </c>
      <c r="G637" s="250">
        <v>8366</v>
      </c>
      <c r="H637" s="234">
        <v>20696</v>
      </c>
      <c r="I637" s="250">
        <v>20884</v>
      </c>
      <c r="J637" s="234">
        <v>8692</v>
      </c>
      <c r="K637" s="250">
        <v>9506</v>
      </c>
      <c r="L637" s="234">
        <v>21560</v>
      </c>
      <c r="M637" s="250">
        <v>21748</v>
      </c>
      <c r="N637" s="234"/>
      <c r="O637" s="250"/>
      <c r="P637" s="234"/>
      <c r="Q637" s="250"/>
      <c r="R637" s="234"/>
      <c r="S637" s="250"/>
      <c r="T637" s="234"/>
      <c r="U637" s="250"/>
      <c r="V637" s="234"/>
      <c r="W637" s="250"/>
      <c r="X637" s="234"/>
      <c r="Y637" s="250"/>
      <c r="Z637" s="234"/>
      <c r="AA637" s="250"/>
      <c r="AB637" s="234"/>
      <c r="AC637" s="250"/>
      <c r="AD637" s="234"/>
      <c r="AE637" s="250"/>
      <c r="AF637" s="234"/>
      <c r="AG637" s="250"/>
      <c r="AH637" s="234"/>
      <c r="AI637" s="250"/>
      <c r="AJ637" s="234"/>
      <c r="AK637" s="250"/>
      <c r="AL637" s="234"/>
      <c r="AM637" s="250"/>
      <c r="AN637" s="234"/>
      <c r="AO637" s="250"/>
    </row>
    <row r="638" spans="1:41">
      <c r="A638" s="392" t="s">
        <v>140</v>
      </c>
      <c r="B638" s="391" t="s">
        <v>798</v>
      </c>
      <c r="C638" s="388"/>
      <c r="D638" s="448">
        <v>233277</v>
      </c>
      <c r="E638" s="577">
        <v>3</v>
      </c>
      <c r="F638" s="234">
        <v>9360</v>
      </c>
      <c r="G638" s="250">
        <v>9809</v>
      </c>
      <c r="H638" s="234">
        <v>22046</v>
      </c>
      <c r="I638" s="250">
        <v>22093</v>
      </c>
      <c r="J638" s="234">
        <v>10161</v>
      </c>
      <c r="K638" s="250">
        <v>10661</v>
      </c>
      <c r="L638" s="234">
        <v>19814</v>
      </c>
      <c r="M638" s="250">
        <v>19861</v>
      </c>
      <c r="N638" s="234"/>
      <c r="O638" s="250"/>
      <c r="P638" s="234"/>
      <c r="Q638" s="250"/>
      <c r="R638" s="234"/>
      <c r="S638" s="250"/>
      <c r="T638" s="234"/>
      <c r="U638" s="250"/>
      <c r="V638" s="234"/>
      <c r="W638" s="250"/>
      <c r="X638" s="234"/>
      <c r="Y638" s="250"/>
      <c r="Z638" s="234"/>
      <c r="AA638" s="250"/>
      <c r="AB638" s="234"/>
      <c r="AC638" s="250"/>
      <c r="AD638" s="234"/>
      <c r="AE638" s="250"/>
      <c r="AF638" s="234"/>
      <c r="AG638" s="250"/>
      <c r="AH638" s="234"/>
      <c r="AI638" s="250"/>
      <c r="AJ638" s="234"/>
      <c r="AK638" s="250"/>
      <c r="AL638" s="234"/>
      <c r="AM638" s="250"/>
      <c r="AN638" s="234"/>
      <c r="AO638" s="250"/>
    </row>
    <row r="639" spans="1:41">
      <c r="A639" s="392" t="s">
        <v>140</v>
      </c>
      <c r="B639" s="387" t="s">
        <v>799</v>
      </c>
      <c r="C639" s="450"/>
      <c r="D639" s="448">
        <v>232681</v>
      </c>
      <c r="E639" s="577">
        <v>3</v>
      </c>
      <c r="F639" s="234">
        <v>10252</v>
      </c>
      <c r="G639" s="250">
        <v>11070</v>
      </c>
      <c r="H639" s="234">
        <v>23538</v>
      </c>
      <c r="I639" s="250">
        <v>25234</v>
      </c>
      <c r="J639" s="234">
        <v>8512</v>
      </c>
      <c r="K639" s="250">
        <v>9180</v>
      </c>
      <c r="L639" s="234">
        <v>16612</v>
      </c>
      <c r="M639" s="250">
        <v>17802</v>
      </c>
      <c r="N639" s="234"/>
      <c r="O639" s="250"/>
      <c r="P639" s="234"/>
      <c r="Q639" s="250"/>
      <c r="R639" s="234"/>
      <c r="S639" s="250"/>
      <c r="T639" s="234"/>
      <c r="U639" s="250"/>
      <c r="V639" s="234"/>
      <c r="W639" s="250"/>
      <c r="X639" s="234"/>
      <c r="Y639" s="250"/>
      <c r="Z639" s="234"/>
      <c r="AA639" s="250"/>
      <c r="AB639" s="234"/>
      <c r="AC639" s="250"/>
      <c r="AD639" s="234"/>
      <c r="AE639" s="250"/>
      <c r="AF639" s="234"/>
      <c r="AG639" s="250"/>
      <c r="AH639" s="234"/>
      <c r="AI639" s="250"/>
      <c r="AJ639" s="234"/>
      <c r="AK639" s="250"/>
      <c r="AL639" s="234"/>
      <c r="AM639" s="250"/>
      <c r="AN639" s="234"/>
      <c r="AO639" s="250"/>
    </row>
    <row r="640" spans="1:41">
      <c r="A640" s="392" t="s">
        <v>140</v>
      </c>
      <c r="B640" s="391" t="s">
        <v>800</v>
      </c>
      <c r="C640" s="450"/>
      <c r="D640" s="448">
        <v>234155</v>
      </c>
      <c r="E640" s="577">
        <v>3</v>
      </c>
      <c r="F640" s="234">
        <v>8002</v>
      </c>
      <c r="G640" s="250">
        <v>8226</v>
      </c>
      <c r="H640" s="234">
        <v>17838</v>
      </c>
      <c r="I640" s="250">
        <v>18398</v>
      </c>
      <c r="J640" s="234">
        <v>10282</v>
      </c>
      <c r="K640" s="250">
        <v>10574</v>
      </c>
      <c r="L640" s="234">
        <v>19618</v>
      </c>
      <c r="M640" s="250">
        <v>20232</v>
      </c>
      <c r="N640" s="234"/>
      <c r="O640" s="250"/>
      <c r="P640" s="234"/>
      <c r="Q640" s="250"/>
      <c r="R640" s="234"/>
      <c r="S640" s="250"/>
      <c r="T640" s="234"/>
      <c r="U640" s="250"/>
      <c r="V640" s="234"/>
      <c r="W640" s="250"/>
      <c r="X640" s="234"/>
      <c r="Y640" s="250"/>
      <c r="Z640" s="234"/>
      <c r="AA640" s="250"/>
      <c r="AB640" s="234"/>
      <c r="AC640" s="250"/>
      <c r="AD640" s="234"/>
      <c r="AE640" s="250"/>
      <c r="AF640" s="234"/>
      <c r="AG640" s="250"/>
      <c r="AH640" s="234"/>
      <c r="AI640" s="250"/>
      <c r="AJ640" s="234"/>
      <c r="AK640" s="250"/>
      <c r="AL640" s="234"/>
      <c r="AM640" s="250"/>
      <c r="AN640" s="234"/>
      <c r="AO640" s="250"/>
    </row>
    <row r="641" spans="1:41">
      <c r="A641" s="392" t="s">
        <v>140</v>
      </c>
      <c r="B641" s="391" t="s">
        <v>801</v>
      </c>
      <c r="C641" s="388"/>
      <c r="D641" s="448">
        <v>231712</v>
      </c>
      <c r="E641" s="449">
        <v>5</v>
      </c>
      <c r="F641" s="234">
        <v>11646</v>
      </c>
      <c r="G641" s="250">
        <v>12526</v>
      </c>
      <c r="H641" s="234">
        <v>21974</v>
      </c>
      <c r="I641" s="250">
        <v>23824</v>
      </c>
      <c r="J641" s="234"/>
      <c r="K641" s="250"/>
      <c r="L641" s="234"/>
      <c r="M641" s="250"/>
      <c r="N641" s="234"/>
      <c r="O641" s="250"/>
      <c r="P641" s="234"/>
      <c r="Q641" s="250"/>
      <c r="R641" s="234"/>
      <c r="S641" s="250"/>
      <c r="T641" s="234"/>
      <c r="U641" s="250"/>
      <c r="V641" s="234"/>
      <c r="W641" s="250"/>
      <c r="X641" s="234"/>
      <c r="Y641" s="250"/>
      <c r="Z641" s="234"/>
      <c r="AA641" s="250"/>
      <c r="AB641" s="234"/>
      <c r="AC641" s="250"/>
      <c r="AD641" s="234"/>
      <c r="AE641" s="250"/>
      <c r="AF641" s="234"/>
      <c r="AG641" s="250"/>
      <c r="AH641" s="234"/>
      <c r="AI641" s="250"/>
      <c r="AJ641" s="234"/>
      <c r="AK641" s="250"/>
      <c r="AL641" s="234"/>
      <c r="AM641" s="250"/>
      <c r="AN641" s="234"/>
      <c r="AO641" s="250"/>
    </row>
    <row r="642" spans="1:41">
      <c r="A642" s="392" t="s">
        <v>140</v>
      </c>
      <c r="B642" s="387" t="s">
        <v>802</v>
      </c>
      <c r="C642" s="447"/>
      <c r="D642" s="448">
        <v>233897</v>
      </c>
      <c r="E642" s="449">
        <v>6</v>
      </c>
      <c r="F642" s="234">
        <v>8868</v>
      </c>
      <c r="G642" s="250">
        <v>9220</v>
      </c>
      <c r="H642" s="234">
        <v>24502</v>
      </c>
      <c r="I642" s="250">
        <v>25454</v>
      </c>
      <c r="J642" s="234"/>
      <c r="K642" s="250"/>
      <c r="L642" s="234"/>
      <c r="M642" s="250"/>
      <c r="N642" s="234"/>
      <c r="O642" s="250"/>
      <c r="P642" s="234"/>
      <c r="Q642" s="250"/>
      <c r="R642" s="234"/>
      <c r="S642" s="250"/>
      <c r="T642" s="234"/>
      <c r="U642" s="250"/>
      <c r="V642" s="234"/>
      <c r="W642" s="250"/>
      <c r="X642" s="234"/>
      <c r="Y642" s="250"/>
      <c r="Z642" s="234"/>
      <c r="AA642" s="250"/>
      <c r="AB642" s="234"/>
      <c r="AC642" s="250"/>
      <c r="AD642" s="234"/>
      <c r="AE642" s="250"/>
      <c r="AF642" s="234"/>
      <c r="AG642" s="250"/>
      <c r="AH642" s="234"/>
      <c r="AI642" s="250"/>
      <c r="AJ642" s="234"/>
      <c r="AK642" s="250"/>
      <c r="AL642" s="234"/>
      <c r="AM642" s="250"/>
      <c r="AN642" s="234"/>
      <c r="AO642" s="250"/>
    </row>
    <row r="643" spans="1:41">
      <c r="A643" s="392" t="s">
        <v>140</v>
      </c>
      <c r="B643" s="387" t="s">
        <v>803</v>
      </c>
      <c r="C643" s="447"/>
      <c r="D643" s="448">
        <v>232414</v>
      </c>
      <c r="E643" s="449">
        <v>8</v>
      </c>
      <c r="F643" s="234">
        <v>4080</v>
      </c>
      <c r="G643" s="250">
        <v>4275</v>
      </c>
      <c r="H643" s="234">
        <v>9918</v>
      </c>
      <c r="I643" s="250">
        <v>10113</v>
      </c>
      <c r="J643" s="234"/>
      <c r="K643" s="250"/>
      <c r="L643" s="234"/>
      <c r="M643" s="250"/>
      <c r="N643" s="234"/>
      <c r="O643" s="250"/>
      <c r="P643" s="234"/>
      <c r="Q643" s="250"/>
      <c r="R643" s="234"/>
      <c r="S643" s="250"/>
      <c r="T643" s="234"/>
      <c r="U643" s="250"/>
      <c r="V643" s="234"/>
      <c r="W643" s="250"/>
      <c r="X643" s="234"/>
      <c r="Y643" s="250"/>
      <c r="Z643" s="234"/>
      <c r="AA643" s="250"/>
      <c r="AB643" s="234"/>
      <c r="AC643" s="250"/>
      <c r="AD643" s="234"/>
      <c r="AE643" s="250"/>
      <c r="AF643" s="234"/>
      <c r="AG643" s="250"/>
      <c r="AH643" s="234"/>
      <c r="AI643" s="250"/>
      <c r="AJ643" s="234"/>
      <c r="AK643" s="250"/>
      <c r="AL643" s="234"/>
      <c r="AM643" s="250"/>
      <c r="AN643" s="234"/>
      <c r="AO643" s="250"/>
    </row>
    <row r="644" spans="1:41">
      <c r="A644" s="392" t="s">
        <v>140</v>
      </c>
      <c r="B644" s="387" t="s">
        <v>804</v>
      </c>
      <c r="C644" s="452"/>
      <c r="D644" s="448">
        <v>232450</v>
      </c>
      <c r="E644" s="449">
        <v>8</v>
      </c>
      <c r="F644" s="234">
        <v>4080</v>
      </c>
      <c r="G644" s="250">
        <v>4275</v>
      </c>
      <c r="H644" s="234">
        <v>9918</v>
      </c>
      <c r="I644" s="250">
        <v>10113</v>
      </c>
      <c r="J644" s="234"/>
      <c r="K644" s="250"/>
      <c r="L644" s="234"/>
      <c r="M644" s="250"/>
      <c r="N644" s="234"/>
      <c r="O644" s="250"/>
      <c r="P644" s="234"/>
      <c r="Q644" s="250"/>
      <c r="R644" s="234"/>
      <c r="S644" s="250"/>
      <c r="T644" s="234"/>
      <c r="U644" s="250"/>
      <c r="V644" s="234"/>
      <c r="W644" s="250"/>
      <c r="X644" s="234"/>
      <c r="Y644" s="250"/>
      <c r="Z644" s="234"/>
      <c r="AA644" s="250"/>
      <c r="AB644" s="234"/>
      <c r="AC644" s="250"/>
      <c r="AD644" s="234"/>
      <c r="AE644" s="250"/>
      <c r="AF644" s="234"/>
      <c r="AG644" s="250"/>
      <c r="AH644" s="234"/>
      <c r="AI644" s="250"/>
      <c r="AJ644" s="234"/>
      <c r="AK644" s="250"/>
      <c r="AL644" s="234"/>
      <c r="AM644" s="250"/>
      <c r="AN644" s="234"/>
      <c r="AO644" s="250"/>
    </row>
    <row r="645" spans="1:41">
      <c r="A645" s="392" t="s">
        <v>140</v>
      </c>
      <c r="B645" s="387" t="s">
        <v>805</v>
      </c>
      <c r="C645" s="447"/>
      <c r="D645" s="448">
        <v>232946</v>
      </c>
      <c r="E645" s="449">
        <v>8</v>
      </c>
      <c r="F645" s="234">
        <v>4080</v>
      </c>
      <c r="G645" s="250">
        <v>4275</v>
      </c>
      <c r="H645" s="234">
        <v>9918</v>
      </c>
      <c r="I645" s="250">
        <v>10113</v>
      </c>
      <c r="J645" s="234"/>
      <c r="K645" s="250"/>
      <c r="L645" s="234"/>
      <c r="M645" s="250"/>
      <c r="N645" s="234"/>
      <c r="O645" s="250"/>
      <c r="P645" s="234"/>
      <c r="Q645" s="250"/>
      <c r="R645" s="234"/>
      <c r="S645" s="250"/>
      <c r="T645" s="234"/>
      <c r="U645" s="250"/>
      <c r="V645" s="234"/>
      <c r="W645" s="250"/>
      <c r="X645" s="234"/>
      <c r="Y645" s="250"/>
      <c r="Z645" s="234"/>
      <c r="AA645" s="250"/>
      <c r="AB645" s="234"/>
      <c r="AC645" s="250"/>
      <c r="AD645" s="234"/>
      <c r="AE645" s="250"/>
      <c r="AF645" s="234"/>
      <c r="AG645" s="250"/>
      <c r="AH645" s="234"/>
      <c r="AI645" s="250"/>
      <c r="AJ645" s="234"/>
      <c r="AK645" s="250"/>
      <c r="AL645" s="234"/>
      <c r="AM645" s="250"/>
      <c r="AN645" s="234"/>
      <c r="AO645" s="250"/>
    </row>
    <row r="646" spans="1:41">
      <c r="A646" s="392" t="s">
        <v>140</v>
      </c>
      <c r="B646" s="387" t="s">
        <v>806</v>
      </c>
      <c r="C646" s="447"/>
      <c r="D646" s="448">
        <v>233754</v>
      </c>
      <c r="E646" s="449">
        <v>8</v>
      </c>
      <c r="F646" s="234">
        <v>4080</v>
      </c>
      <c r="G646" s="250">
        <v>4275</v>
      </c>
      <c r="H646" s="234">
        <v>9918</v>
      </c>
      <c r="I646" s="250">
        <v>10113</v>
      </c>
      <c r="J646" s="234"/>
      <c r="K646" s="250"/>
      <c r="L646" s="234"/>
      <c r="M646" s="250"/>
      <c r="N646" s="234"/>
      <c r="O646" s="250"/>
      <c r="P646" s="234"/>
      <c r="Q646" s="250"/>
      <c r="R646" s="234"/>
      <c r="S646" s="250"/>
      <c r="T646" s="234"/>
      <c r="U646" s="250"/>
      <c r="V646" s="234"/>
      <c r="W646" s="250"/>
      <c r="X646" s="234"/>
      <c r="Y646" s="250"/>
      <c r="Z646" s="234"/>
      <c r="AA646" s="250"/>
      <c r="AB646" s="234"/>
      <c r="AC646" s="250"/>
      <c r="AD646" s="234"/>
      <c r="AE646" s="250"/>
      <c r="AF646" s="234"/>
      <c r="AG646" s="250"/>
      <c r="AH646" s="234"/>
      <c r="AI646" s="250"/>
      <c r="AJ646" s="234"/>
      <c r="AK646" s="250"/>
      <c r="AL646" s="234"/>
      <c r="AM646" s="250"/>
      <c r="AN646" s="234"/>
      <c r="AO646" s="250"/>
    </row>
    <row r="647" spans="1:41">
      <c r="A647" s="392" t="s">
        <v>140</v>
      </c>
      <c r="B647" s="387" t="s">
        <v>807</v>
      </c>
      <c r="C647" s="447"/>
      <c r="D647" s="448">
        <v>233772</v>
      </c>
      <c r="E647" s="449">
        <v>8</v>
      </c>
      <c r="F647" s="234">
        <v>4080</v>
      </c>
      <c r="G647" s="250">
        <v>4275</v>
      </c>
      <c r="H647" s="234">
        <v>9918</v>
      </c>
      <c r="I647" s="250">
        <v>10113</v>
      </c>
      <c r="J647" s="234"/>
      <c r="K647" s="250"/>
      <c r="L647" s="234"/>
      <c r="M647" s="250"/>
      <c r="N647" s="234"/>
      <c r="O647" s="250"/>
      <c r="P647" s="234"/>
      <c r="Q647" s="250"/>
      <c r="R647" s="234"/>
      <c r="S647" s="250"/>
      <c r="T647" s="234"/>
      <c r="U647" s="250"/>
      <c r="V647" s="234"/>
      <c r="W647" s="250"/>
      <c r="X647" s="234"/>
      <c r="Y647" s="250"/>
      <c r="Z647" s="234"/>
      <c r="AA647" s="250"/>
      <c r="AB647" s="234"/>
      <c r="AC647" s="250"/>
      <c r="AD647" s="234"/>
      <c r="AE647" s="250"/>
      <c r="AF647" s="234"/>
      <c r="AG647" s="250"/>
      <c r="AH647" s="234"/>
      <c r="AI647" s="250"/>
      <c r="AJ647" s="234"/>
      <c r="AK647" s="250"/>
      <c r="AL647" s="234"/>
      <c r="AM647" s="250"/>
      <c r="AN647" s="234"/>
      <c r="AO647" s="250"/>
    </row>
    <row r="648" spans="1:41">
      <c r="A648" s="392" t="s">
        <v>140</v>
      </c>
      <c r="B648" s="387" t="s">
        <v>808</v>
      </c>
      <c r="C648" s="447"/>
      <c r="D648" s="448">
        <v>231536</v>
      </c>
      <c r="E648" s="449">
        <v>9</v>
      </c>
      <c r="F648" s="234">
        <v>4080</v>
      </c>
      <c r="G648" s="250">
        <v>4275</v>
      </c>
      <c r="H648" s="234">
        <v>9918</v>
      </c>
      <c r="I648" s="250">
        <v>10113</v>
      </c>
      <c r="J648" s="234"/>
      <c r="K648" s="250"/>
      <c r="L648" s="234"/>
      <c r="M648" s="250"/>
      <c r="N648" s="234"/>
      <c r="O648" s="250"/>
      <c r="P648" s="234"/>
      <c r="Q648" s="250"/>
      <c r="R648" s="234"/>
      <c r="S648" s="250"/>
      <c r="T648" s="234"/>
      <c r="U648" s="250"/>
      <c r="V648" s="234"/>
      <c r="W648" s="250"/>
      <c r="X648" s="234"/>
      <c r="Y648" s="250"/>
      <c r="Z648" s="234"/>
      <c r="AA648" s="250"/>
      <c r="AB648" s="234"/>
      <c r="AC648" s="250"/>
      <c r="AD648" s="234"/>
      <c r="AE648" s="250"/>
      <c r="AF648" s="234"/>
      <c r="AG648" s="250"/>
      <c r="AH648" s="234"/>
      <c r="AI648" s="250"/>
      <c r="AJ648" s="234"/>
      <c r="AK648" s="250"/>
      <c r="AL648" s="234"/>
      <c r="AM648" s="250"/>
      <c r="AN648" s="234"/>
      <c r="AO648" s="250"/>
    </row>
    <row r="649" spans="1:41">
      <c r="A649" s="392" t="s">
        <v>140</v>
      </c>
      <c r="B649" s="387" t="s">
        <v>809</v>
      </c>
      <c r="C649" s="447"/>
      <c r="D649" s="448">
        <v>231697</v>
      </c>
      <c r="E649" s="449">
        <v>9</v>
      </c>
      <c r="F649" s="234">
        <v>4080</v>
      </c>
      <c r="G649" s="250">
        <v>4275</v>
      </c>
      <c r="H649" s="234">
        <v>9918</v>
      </c>
      <c r="I649" s="250">
        <v>10113</v>
      </c>
      <c r="J649" s="234"/>
      <c r="K649" s="250"/>
      <c r="L649" s="234"/>
      <c r="M649" s="250"/>
      <c r="N649" s="234"/>
      <c r="O649" s="250"/>
      <c r="P649" s="234"/>
      <c r="Q649" s="250"/>
      <c r="R649" s="234"/>
      <c r="S649" s="250"/>
      <c r="T649" s="234"/>
      <c r="U649" s="250"/>
      <c r="V649" s="234"/>
      <c r="W649" s="250"/>
      <c r="X649" s="234"/>
      <c r="Y649" s="250"/>
      <c r="Z649" s="234"/>
      <c r="AA649" s="250"/>
      <c r="AB649" s="234"/>
      <c r="AC649" s="250"/>
      <c r="AD649" s="234"/>
      <c r="AE649" s="250"/>
      <c r="AF649" s="234"/>
      <c r="AG649" s="250"/>
      <c r="AH649" s="234"/>
      <c r="AI649" s="250"/>
      <c r="AJ649" s="234"/>
      <c r="AK649" s="250"/>
      <c r="AL649" s="234"/>
      <c r="AM649" s="250"/>
      <c r="AN649" s="234"/>
      <c r="AO649" s="250"/>
    </row>
    <row r="650" spans="1:41">
      <c r="A650" s="392" t="s">
        <v>140</v>
      </c>
      <c r="B650" s="387" t="s">
        <v>810</v>
      </c>
      <c r="C650" s="447"/>
      <c r="D650" s="448">
        <v>231882</v>
      </c>
      <c r="E650" s="449">
        <v>9</v>
      </c>
      <c r="F650" s="234">
        <v>4080</v>
      </c>
      <c r="G650" s="250">
        <v>4275</v>
      </c>
      <c r="H650" s="234">
        <v>9918</v>
      </c>
      <c r="I650" s="250">
        <v>10113</v>
      </c>
      <c r="J650" s="234"/>
      <c r="K650" s="250"/>
      <c r="L650" s="234"/>
      <c r="M650" s="250"/>
      <c r="N650" s="234"/>
      <c r="O650" s="250"/>
      <c r="P650" s="234"/>
      <c r="Q650" s="250"/>
      <c r="R650" s="234"/>
      <c r="S650" s="250"/>
      <c r="T650" s="234"/>
      <c r="U650" s="250"/>
      <c r="V650" s="234"/>
      <c r="W650" s="250"/>
      <c r="X650" s="234"/>
      <c r="Y650" s="250"/>
      <c r="Z650" s="234"/>
      <c r="AA650" s="250"/>
      <c r="AB650" s="234"/>
      <c r="AC650" s="250"/>
      <c r="AD650" s="234"/>
      <c r="AE650" s="250"/>
      <c r="AF650" s="234"/>
      <c r="AG650" s="250"/>
      <c r="AH650" s="234"/>
      <c r="AI650" s="250"/>
      <c r="AJ650" s="234"/>
      <c r="AK650" s="250"/>
      <c r="AL650" s="234"/>
      <c r="AM650" s="250"/>
      <c r="AN650" s="234"/>
      <c r="AO650" s="250"/>
    </row>
    <row r="651" spans="1:41">
      <c r="A651" s="392" t="s">
        <v>140</v>
      </c>
      <c r="B651" s="387" t="s">
        <v>811</v>
      </c>
      <c r="C651" s="447"/>
      <c r="D651" s="448">
        <v>232195</v>
      </c>
      <c r="E651" s="449">
        <v>9</v>
      </c>
      <c r="F651" s="234">
        <v>4080</v>
      </c>
      <c r="G651" s="250">
        <v>4275</v>
      </c>
      <c r="H651" s="234">
        <v>9918</v>
      </c>
      <c r="I651" s="250">
        <v>10113</v>
      </c>
      <c r="J651" s="234"/>
      <c r="K651" s="250"/>
      <c r="L651" s="234"/>
      <c r="M651" s="250"/>
      <c r="N651" s="234"/>
      <c r="O651" s="250"/>
      <c r="P651" s="234"/>
      <c r="Q651" s="250"/>
      <c r="R651" s="234"/>
      <c r="S651" s="250"/>
      <c r="T651" s="234"/>
      <c r="U651" s="250"/>
      <c r="V651" s="234"/>
      <c r="W651" s="250"/>
      <c r="X651" s="234"/>
      <c r="Y651" s="250"/>
      <c r="Z651" s="234"/>
      <c r="AA651" s="250"/>
      <c r="AB651" s="234"/>
      <c r="AC651" s="250"/>
      <c r="AD651" s="234"/>
      <c r="AE651" s="250"/>
      <c r="AF651" s="234"/>
      <c r="AG651" s="250"/>
      <c r="AH651" s="234"/>
      <c r="AI651" s="250"/>
      <c r="AJ651" s="234"/>
      <c r="AK651" s="250"/>
      <c r="AL651" s="234"/>
      <c r="AM651" s="250"/>
      <c r="AN651" s="234"/>
      <c r="AO651" s="250"/>
    </row>
    <row r="652" spans="1:41">
      <c r="A652" s="392" t="s">
        <v>140</v>
      </c>
      <c r="B652" s="387" t="s">
        <v>812</v>
      </c>
      <c r="C652" s="447"/>
      <c r="D652" s="448">
        <v>232575</v>
      </c>
      <c r="E652" s="449">
        <v>9</v>
      </c>
      <c r="F652" s="234">
        <v>4080</v>
      </c>
      <c r="G652" s="250">
        <v>4275</v>
      </c>
      <c r="H652" s="234">
        <v>9918</v>
      </c>
      <c r="I652" s="250">
        <v>10113</v>
      </c>
      <c r="J652" s="234"/>
      <c r="K652" s="250"/>
      <c r="L652" s="234"/>
      <c r="M652" s="250"/>
      <c r="N652" s="234"/>
      <c r="O652" s="250"/>
      <c r="P652" s="234"/>
      <c r="Q652" s="250"/>
      <c r="R652" s="234"/>
      <c r="S652" s="250"/>
      <c r="T652" s="234"/>
      <c r="U652" s="250"/>
      <c r="V652" s="234"/>
      <c r="W652" s="250"/>
      <c r="X652" s="234"/>
      <c r="Y652" s="250"/>
      <c r="Z652" s="234"/>
      <c r="AA652" s="250"/>
      <c r="AB652" s="234"/>
      <c r="AC652" s="250"/>
      <c r="AD652" s="234"/>
      <c r="AE652" s="250"/>
      <c r="AF652" s="234"/>
      <c r="AG652" s="250"/>
      <c r="AH652" s="234"/>
      <c r="AI652" s="250"/>
      <c r="AJ652" s="234"/>
      <c r="AK652" s="250"/>
      <c r="AL652" s="234"/>
      <c r="AM652" s="250"/>
      <c r="AN652" s="234"/>
      <c r="AO652" s="250"/>
    </row>
    <row r="653" spans="1:41">
      <c r="A653" s="392" t="s">
        <v>140</v>
      </c>
      <c r="B653" s="391" t="s">
        <v>813</v>
      </c>
      <c r="C653" s="450" t="s">
        <v>849</v>
      </c>
      <c r="D653" s="448">
        <v>232788</v>
      </c>
      <c r="E653" s="455">
        <v>10</v>
      </c>
      <c r="F653" s="234">
        <v>4080</v>
      </c>
      <c r="G653" s="250">
        <v>4275</v>
      </c>
      <c r="H653" s="234">
        <v>9918</v>
      </c>
      <c r="I653" s="250">
        <v>10113</v>
      </c>
      <c r="J653" s="234"/>
      <c r="K653" s="250"/>
      <c r="L653" s="234"/>
      <c r="M653" s="250"/>
      <c r="N653" s="234"/>
      <c r="O653" s="250"/>
      <c r="P653" s="234"/>
      <c r="Q653" s="250"/>
      <c r="R653" s="234"/>
      <c r="S653" s="250"/>
      <c r="T653" s="234"/>
      <c r="U653" s="250"/>
      <c r="V653" s="234"/>
      <c r="W653" s="250"/>
      <c r="X653" s="234"/>
      <c r="Y653" s="250"/>
      <c r="Z653" s="234"/>
      <c r="AA653" s="250"/>
      <c r="AB653" s="234"/>
      <c r="AC653" s="250"/>
      <c r="AD653" s="234"/>
      <c r="AE653" s="250"/>
      <c r="AF653" s="234"/>
      <c r="AG653" s="250"/>
      <c r="AH653" s="234"/>
      <c r="AI653" s="250"/>
      <c r="AJ653" s="234"/>
      <c r="AK653" s="250"/>
      <c r="AL653" s="234"/>
      <c r="AM653" s="250"/>
      <c r="AN653" s="234"/>
      <c r="AO653" s="250"/>
    </row>
    <row r="654" spans="1:41">
      <c r="A654" s="392" t="s">
        <v>140</v>
      </c>
      <c r="B654" s="387" t="s">
        <v>814</v>
      </c>
      <c r="C654" s="447"/>
      <c r="D654" s="448">
        <v>232867</v>
      </c>
      <c r="E654" s="449">
        <v>9</v>
      </c>
      <c r="F654" s="234">
        <v>4080</v>
      </c>
      <c r="G654" s="250">
        <v>4275</v>
      </c>
      <c r="H654" s="234">
        <v>9918</v>
      </c>
      <c r="I654" s="250">
        <v>10113</v>
      </c>
      <c r="J654" s="234"/>
      <c r="K654" s="250"/>
      <c r="L654" s="234"/>
      <c r="M654" s="250"/>
      <c r="N654" s="234"/>
      <c r="O654" s="250"/>
      <c r="P654" s="234"/>
      <c r="Q654" s="250"/>
      <c r="R654" s="234"/>
      <c r="S654" s="250"/>
      <c r="T654" s="234"/>
      <c r="U654" s="250"/>
      <c r="V654" s="234"/>
      <c r="W654" s="250"/>
      <c r="X654" s="234"/>
      <c r="Y654" s="250"/>
      <c r="Z654" s="234"/>
      <c r="AA654" s="250"/>
      <c r="AB654" s="234"/>
      <c r="AC654" s="250"/>
      <c r="AD654" s="234"/>
      <c r="AE654" s="250"/>
      <c r="AF654" s="234"/>
      <c r="AG654" s="250"/>
      <c r="AH654" s="234"/>
      <c r="AI654" s="250"/>
      <c r="AJ654" s="234"/>
      <c r="AK654" s="250"/>
      <c r="AL654" s="234"/>
      <c r="AM654" s="250"/>
      <c r="AN654" s="234"/>
      <c r="AO654" s="250"/>
    </row>
    <row r="655" spans="1:41">
      <c r="A655" s="392" t="s">
        <v>140</v>
      </c>
      <c r="B655" s="454" t="s">
        <v>815</v>
      </c>
      <c r="C655" s="578" t="s">
        <v>1109</v>
      </c>
      <c r="D655" s="448">
        <v>233019</v>
      </c>
      <c r="E655" s="449">
        <v>9</v>
      </c>
      <c r="F655" s="234">
        <v>4080</v>
      </c>
      <c r="G655" s="250">
        <v>4275</v>
      </c>
      <c r="H655" s="234">
        <v>9918</v>
      </c>
      <c r="I655" s="250">
        <v>10113</v>
      </c>
      <c r="J655" s="234"/>
      <c r="K655" s="250"/>
      <c r="L655" s="234"/>
      <c r="M655" s="250"/>
      <c r="N655" s="234"/>
      <c r="O655" s="250"/>
      <c r="P655" s="234"/>
      <c r="Q655" s="250"/>
      <c r="R655" s="234"/>
      <c r="S655" s="250"/>
      <c r="T655" s="234"/>
      <c r="U655" s="250"/>
      <c r="V655" s="234"/>
      <c r="W655" s="250"/>
      <c r="X655" s="234"/>
      <c r="Y655" s="250"/>
      <c r="Z655" s="234"/>
      <c r="AA655" s="250"/>
      <c r="AB655" s="234"/>
      <c r="AC655" s="250"/>
      <c r="AD655" s="234"/>
      <c r="AE655" s="250"/>
      <c r="AF655" s="234"/>
      <c r="AG655" s="250"/>
      <c r="AH655" s="234"/>
      <c r="AI655" s="250"/>
      <c r="AJ655" s="234"/>
      <c r="AK655" s="250"/>
      <c r="AL655" s="234"/>
      <c r="AM655" s="250"/>
      <c r="AN655" s="234"/>
      <c r="AO655" s="250"/>
    </row>
    <row r="656" spans="1:41">
      <c r="A656" s="392" t="s">
        <v>140</v>
      </c>
      <c r="B656" s="387" t="s">
        <v>816</v>
      </c>
      <c r="C656" s="447"/>
      <c r="D656" s="448">
        <v>233116</v>
      </c>
      <c r="E656" s="449">
        <v>9</v>
      </c>
      <c r="F656" s="234">
        <v>4080</v>
      </c>
      <c r="G656" s="250">
        <v>4275</v>
      </c>
      <c r="H656" s="234">
        <v>9918</v>
      </c>
      <c r="I656" s="250">
        <v>10113</v>
      </c>
      <c r="J656" s="234"/>
      <c r="K656" s="250"/>
      <c r="L656" s="234"/>
      <c r="M656" s="250"/>
      <c r="N656" s="234"/>
      <c r="O656" s="250"/>
      <c r="P656" s="234"/>
      <c r="Q656" s="250"/>
      <c r="R656" s="234"/>
      <c r="S656" s="250"/>
      <c r="T656" s="234"/>
      <c r="U656" s="250"/>
      <c r="V656" s="234"/>
      <c r="W656" s="250"/>
      <c r="X656" s="234"/>
      <c r="Y656" s="250"/>
      <c r="Z656" s="234"/>
      <c r="AA656" s="250"/>
      <c r="AB656" s="234"/>
      <c r="AC656" s="250"/>
      <c r="AD656" s="234"/>
      <c r="AE656" s="250"/>
      <c r="AF656" s="234"/>
      <c r="AG656" s="250"/>
      <c r="AH656" s="234"/>
      <c r="AI656" s="250"/>
      <c r="AJ656" s="234"/>
      <c r="AK656" s="250"/>
      <c r="AL656" s="234"/>
      <c r="AM656" s="250"/>
      <c r="AN656" s="234"/>
      <c r="AO656" s="250"/>
    </row>
    <row r="657" spans="1:41">
      <c r="A657" s="392" t="s">
        <v>140</v>
      </c>
      <c r="B657" s="387" t="s">
        <v>817</v>
      </c>
      <c r="C657" s="447"/>
      <c r="D657" s="448">
        <v>233639</v>
      </c>
      <c r="E657" s="449">
        <v>9</v>
      </c>
      <c r="F657" s="234">
        <v>4080</v>
      </c>
      <c r="G657" s="250">
        <v>4275</v>
      </c>
      <c r="H657" s="234">
        <v>9918</v>
      </c>
      <c r="I657" s="250">
        <v>10113</v>
      </c>
      <c r="J657" s="234"/>
      <c r="K657" s="250"/>
      <c r="L657" s="234"/>
      <c r="M657" s="250"/>
      <c r="N657" s="234"/>
      <c r="O657" s="250"/>
      <c r="P657" s="234"/>
      <c r="Q657" s="250"/>
      <c r="R657" s="234"/>
      <c r="S657" s="250"/>
      <c r="T657" s="234"/>
      <c r="U657" s="250"/>
      <c r="V657" s="234"/>
      <c r="W657" s="250"/>
      <c r="X657" s="234"/>
      <c r="Y657" s="250"/>
      <c r="Z657" s="234"/>
      <c r="AA657" s="250"/>
      <c r="AB657" s="234"/>
      <c r="AC657" s="250"/>
      <c r="AD657" s="234"/>
      <c r="AE657" s="250"/>
      <c r="AF657" s="234"/>
      <c r="AG657" s="250"/>
      <c r="AH657" s="234"/>
      <c r="AI657" s="250"/>
      <c r="AJ657" s="234"/>
      <c r="AK657" s="250"/>
      <c r="AL657" s="234"/>
      <c r="AM657" s="250"/>
      <c r="AN657" s="234"/>
      <c r="AO657" s="250"/>
    </row>
    <row r="658" spans="1:41">
      <c r="A658" s="392" t="s">
        <v>140</v>
      </c>
      <c r="B658" s="391" t="s">
        <v>818</v>
      </c>
      <c r="C658" s="388"/>
      <c r="D658" s="448">
        <v>233949</v>
      </c>
      <c r="E658" s="449">
        <v>9</v>
      </c>
      <c r="F658" s="234">
        <v>4080</v>
      </c>
      <c r="G658" s="250">
        <v>4275</v>
      </c>
      <c r="H658" s="234">
        <v>9918</v>
      </c>
      <c r="I658" s="250">
        <v>10113</v>
      </c>
      <c r="J658" s="234"/>
      <c r="K658" s="250"/>
      <c r="L658" s="234"/>
      <c r="M658" s="250"/>
      <c r="N658" s="234"/>
      <c r="O658" s="250"/>
      <c r="P658" s="234"/>
      <c r="Q658" s="250"/>
      <c r="R658" s="234"/>
      <c r="S658" s="250"/>
      <c r="T658" s="234"/>
      <c r="U658" s="250"/>
      <c r="V658" s="234"/>
      <c r="W658" s="250"/>
      <c r="X658" s="234"/>
      <c r="Y658" s="250"/>
      <c r="Z658" s="234"/>
      <c r="AA658" s="250"/>
      <c r="AB658" s="234"/>
      <c r="AC658" s="250"/>
      <c r="AD658" s="234"/>
      <c r="AE658" s="250"/>
      <c r="AF658" s="234"/>
      <c r="AG658" s="250"/>
      <c r="AH658" s="234"/>
      <c r="AI658" s="250"/>
      <c r="AJ658" s="234"/>
      <c r="AK658" s="250"/>
      <c r="AL658" s="234"/>
      <c r="AM658" s="250"/>
      <c r="AN658" s="234"/>
      <c r="AO658" s="250"/>
    </row>
    <row r="659" spans="1:41">
      <c r="A659" s="392" t="s">
        <v>140</v>
      </c>
      <c r="B659" s="391" t="s">
        <v>819</v>
      </c>
      <c r="C659" s="578" t="s">
        <v>1109</v>
      </c>
      <c r="D659" s="448">
        <v>234377</v>
      </c>
      <c r="E659" s="449">
        <v>9</v>
      </c>
      <c r="F659" s="234">
        <v>4080</v>
      </c>
      <c r="G659" s="250">
        <v>4275</v>
      </c>
      <c r="H659" s="234">
        <v>9918</v>
      </c>
      <c r="I659" s="250">
        <v>10113</v>
      </c>
      <c r="J659" s="234"/>
      <c r="K659" s="250"/>
      <c r="L659" s="234"/>
      <c r="M659" s="250"/>
      <c r="N659" s="234"/>
      <c r="O659" s="250"/>
      <c r="P659" s="234"/>
      <c r="Q659" s="250"/>
      <c r="R659" s="234"/>
      <c r="S659" s="250"/>
      <c r="T659" s="234"/>
      <c r="U659" s="250"/>
      <c r="V659" s="234"/>
      <c r="W659" s="250"/>
      <c r="X659" s="234"/>
      <c r="Y659" s="250"/>
      <c r="Z659" s="234"/>
      <c r="AA659" s="250"/>
      <c r="AB659" s="234"/>
      <c r="AC659" s="250"/>
      <c r="AD659" s="234"/>
      <c r="AE659" s="250"/>
      <c r="AF659" s="234"/>
      <c r="AG659" s="250"/>
      <c r="AH659" s="234"/>
      <c r="AI659" s="250"/>
      <c r="AJ659" s="234"/>
      <c r="AK659" s="250"/>
      <c r="AL659" s="234"/>
      <c r="AM659" s="250"/>
      <c r="AN659" s="234"/>
      <c r="AO659" s="250"/>
    </row>
    <row r="660" spans="1:41">
      <c r="A660" s="392" t="s">
        <v>140</v>
      </c>
      <c r="B660" s="391" t="s">
        <v>820</v>
      </c>
      <c r="C660" s="388"/>
      <c r="D660" s="448">
        <v>231873</v>
      </c>
      <c r="E660" s="449">
        <v>10</v>
      </c>
      <c r="F660" s="234">
        <v>4080</v>
      </c>
      <c r="G660" s="250">
        <v>4275</v>
      </c>
      <c r="H660" s="234">
        <v>9918</v>
      </c>
      <c r="I660" s="250">
        <v>10113</v>
      </c>
      <c r="J660" s="234"/>
      <c r="K660" s="250"/>
      <c r="L660" s="234"/>
      <c r="M660" s="250"/>
      <c r="N660" s="234"/>
      <c r="O660" s="250"/>
      <c r="P660" s="234"/>
      <c r="Q660" s="250"/>
      <c r="R660" s="234"/>
      <c r="S660" s="250"/>
      <c r="T660" s="234"/>
      <c r="U660" s="250"/>
      <c r="V660" s="234"/>
      <c r="W660" s="250"/>
      <c r="X660" s="234"/>
      <c r="Y660" s="250"/>
      <c r="Z660" s="234"/>
      <c r="AA660" s="250"/>
      <c r="AB660" s="234"/>
      <c r="AC660" s="250"/>
      <c r="AD660" s="234"/>
      <c r="AE660" s="250"/>
      <c r="AF660" s="234"/>
      <c r="AG660" s="250"/>
      <c r="AH660" s="234"/>
      <c r="AI660" s="250"/>
      <c r="AJ660" s="234"/>
      <c r="AK660" s="250"/>
      <c r="AL660" s="234"/>
      <c r="AM660" s="250"/>
      <c r="AN660" s="234"/>
      <c r="AO660" s="250"/>
    </row>
    <row r="661" spans="1:41">
      <c r="A661" s="392" t="s">
        <v>140</v>
      </c>
      <c r="B661" s="391" t="s">
        <v>821</v>
      </c>
      <c r="C661" s="388"/>
      <c r="D661" s="448">
        <v>232052</v>
      </c>
      <c r="E661" s="449">
        <v>10</v>
      </c>
      <c r="F661" s="234">
        <v>4080</v>
      </c>
      <c r="G661" s="250">
        <v>4275</v>
      </c>
      <c r="H661" s="234">
        <v>9918</v>
      </c>
      <c r="I661" s="250">
        <v>10113</v>
      </c>
      <c r="J661" s="234"/>
      <c r="K661" s="250"/>
      <c r="L661" s="234"/>
      <c r="M661" s="250"/>
      <c r="N661" s="234"/>
      <c r="O661" s="250"/>
      <c r="P661" s="234"/>
      <c r="Q661" s="250"/>
      <c r="R661" s="234"/>
      <c r="S661" s="250"/>
      <c r="T661" s="234"/>
      <c r="U661" s="250"/>
      <c r="V661" s="234"/>
      <c r="W661" s="250"/>
      <c r="X661" s="234"/>
      <c r="Y661" s="250"/>
      <c r="Z661" s="234"/>
      <c r="AA661" s="250"/>
      <c r="AB661" s="234"/>
      <c r="AC661" s="250"/>
      <c r="AD661" s="234"/>
      <c r="AE661" s="250"/>
      <c r="AF661" s="234"/>
      <c r="AG661" s="250"/>
      <c r="AH661" s="234"/>
      <c r="AI661" s="250"/>
      <c r="AJ661" s="234"/>
      <c r="AK661" s="250"/>
      <c r="AL661" s="234"/>
      <c r="AM661" s="250"/>
      <c r="AN661" s="234"/>
      <c r="AO661" s="250"/>
    </row>
    <row r="662" spans="1:41">
      <c r="A662" s="392" t="s">
        <v>140</v>
      </c>
      <c r="B662" s="391" t="s">
        <v>822</v>
      </c>
      <c r="C662" s="388"/>
      <c r="D662" s="448">
        <v>233037</v>
      </c>
      <c r="E662" s="449">
        <v>10</v>
      </c>
      <c r="F662" s="234">
        <v>4080</v>
      </c>
      <c r="G662" s="250">
        <v>4275</v>
      </c>
      <c r="H662" s="234">
        <v>9918</v>
      </c>
      <c r="I662" s="250">
        <v>10113</v>
      </c>
      <c r="J662" s="234"/>
      <c r="K662" s="250"/>
      <c r="L662" s="234"/>
      <c r="M662" s="250"/>
      <c r="N662" s="234"/>
      <c r="O662" s="250"/>
      <c r="P662" s="234"/>
      <c r="Q662" s="250"/>
      <c r="R662" s="234"/>
      <c r="S662" s="250"/>
      <c r="T662" s="234"/>
      <c r="U662" s="250"/>
      <c r="V662" s="234"/>
      <c r="W662" s="250"/>
      <c r="X662" s="234"/>
      <c r="Y662" s="250"/>
      <c r="Z662" s="234"/>
      <c r="AA662" s="250"/>
      <c r="AB662" s="234"/>
      <c r="AC662" s="250"/>
      <c r="AD662" s="234"/>
      <c r="AE662" s="250"/>
      <c r="AF662" s="234"/>
      <c r="AG662" s="250"/>
      <c r="AH662" s="234"/>
      <c r="AI662" s="250"/>
      <c r="AJ662" s="234"/>
      <c r="AK662" s="250"/>
      <c r="AL662" s="234"/>
      <c r="AM662" s="250"/>
      <c r="AN662" s="234"/>
      <c r="AO662" s="250"/>
    </row>
    <row r="663" spans="1:41">
      <c r="A663" s="392" t="s">
        <v>140</v>
      </c>
      <c r="B663" s="391" t="s">
        <v>823</v>
      </c>
      <c r="C663" s="388"/>
      <c r="D663" s="448">
        <v>233310</v>
      </c>
      <c r="E663" s="449">
        <v>10</v>
      </c>
      <c r="F663" s="234">
        <v>4080</v>
      </c>
      <c r="G663" s="250">
        <v>4275</v>
      </c>
      <c r="H663" s="234">
        <v>9918</v>
      </c>
      <c r="I663" s="250">
        <v>10113</v>
      </c>
      <c r="J663" s="234"/>
      <c r="K663" s="250"/>
      <c r="L663" s="234"/>
      <c r="M663" s="250"/>
      <c r="N663" s="234"/>
      <c r="O663" s="250"/>
      <c r="P663" s="234"/>
      <c r="Q663" s="250"/>
      <c r="R663" s="234"/>
      <c r="S663" s="250"/>
      <c r="T663" s="234"/>
      <c r="U663" s="250"/>
      <c r="V663" s="234"/>
      <c r="W663" s="250"/>
      <c r="X663" s="234"/>
      <c r="Y663" s="250"/>
      <c r="Z663" s="234"/>
      <c r="AA663" s="250"/>
      <c r="AB663" s="234"/>
      <c r="AC663" s="250"/>
      <c r="AD663" s="234"/>
      <c r="AE663" s="250"/>
      <c r="AF663" s="234"/>
      <c r="AG663" s="250"/>
      <c r="AH663" s="234"/>
      <c r="AI663" s="250"/>
      <c r="AJ663" s="234"/>
      <c r="AK663" s="250"/>
      <c r="AL663" s="234"/>
      <c r="AM663" s="250"/>
      <c r="AN663" s="234"/>
      <c r="AO663" s="250"/>
    </row>
    <row r="664" spans="1:41">
      <c r="A664" s="392" t="s">
        <v>140</v>
      </c>
      <c r="B664" s="391" t="s">
        <v>824</v>
      </c>
      <c r="C664" s="388"/>
      <c r="D664" s="448">
        <v>233338</v>
      </c>
      <c r="E664" s="449">
        <v>10</v>
      </c>
      <c r="F664" s="234">
        <v>5058</v>
      </c>
      <c r="G664" s="250">
        <v>5493</v>
      </c>
      <c r="H664" s="234">
        <v>15016</v>
      </c>
      <c r="I664" s="250">
        <v>15236</v>
      </c>
      <c r="J664" s="234"/>
      <c r="K664" s="250"/>
      <c r="L664" s="234"/>
      <c r="M664" s="250"/>
      <c r="N664" s="234"/>
      <c r="O664" s="250"/>
      <c r="P664" s="234"/>
      <c r="Q664" s="250"/>
      <c r="R664" s="234"/>
      <c r="S664" s="250"/>
      <c r="T664" s="234"/>
      <c r="U664" s="250"/>
      <c r="V664" s="234"/>
      <c r="W664" s="250"/>
      <c r="X664" s="234"/>
      <c r="Y664" s="250"/>
      <c r="Z664" s="234"/>
      <c r="AA664" s="250"/>
      <c r="AB664" s="234"/>
      <c r="AC664" s="250"/>
      <c r="AD664" s="234"/>
      <c r="AE664" s="250"/>
      <c r="AF664" s="234"/>
      <c r="AG664" s="250"/>
      <c r="AH664" s="234"/>
      <c r="AI664" s="250"/>
      <c r="AJ664" s="234"/>
      <c r="AK664" s="250"/>
      <c r="AL664" s="234"/>
      <c r="AM664" s="250"/>
      <c r="AN664" s="234"/>
      <c r="AO664" s="250"/>
    </row>
    <row r="665" spans="1:41">
      <c r="A665" s="392" t="s">
        <v>140</v>
      </c>
      <c r="B665" s="387" t="s">
        <v>825</v>
      </c>
      <c r="C665" s="452"/>
      <c r="D665" s="448">
        <v>233648</v>
      </c>
      <c r="E665" s="453">
        <v>10</v>
      </c>
      <c r="F665" s="234">
        <v>4080</v>
      </c>
      <c r="G665" s="250">
        <v>4275</v>
      </c>
      <c r="H665" s="234">
        <v>9918</v>
      </c>
      <c r="I665" s="250">
        <v>10113</v>
      </c>
      <c r="J665" s="234"/>
      <c r="K665" s="250"/>
      <c r="L665" s="234"/>
      <c r="M665" s="250"/>
      <c r="N665" s="234"/>
      <c r="O665" s="250"/>
      <c r="P665" s="234"/>
      <c r="Q665" s="250"/>
      <c r="R665" s="234"/>
      <c r="S665" s="250"/>
      <c r="T665" s="234"/>
      <c r="U665" s="250"/>
      <c r="V665" s="234"/>
      <c r="W665" s="250"/>
      <c r="X665" s="234"/>
      <c r="Y665" s="250"/>
      <c r="Z665" s="234"/>
      <c r="AA665" s="250"/>
      <c r="AB665" s="234"/>
      <c r="AC665" s="250"/>
      <c r="AD665" s="234"/>
      <c r="AE665" s="250"/>
      <c r="AF665" s="234"/>
      <c r="AG665" s="250"/>
      <c r="AH665" s="234"/>
      <c r="AI665" s="250"/>
      <c r="AJ665" s="234"/>
      <c r="AK665" s="250"/>
      <c r="AL665" s="234"/>
      <c r="AM665" s="250"/>
      <c r="AN665" s="234"/>
      <c r="AO665" s="250"/>
    </row>
    <row r="666" spans="1:41">
      <c r="A666" s="392" t="s">
        <v>140</v>
      </c>
      <c r="B666" s="391" t="s">
        <v>826</v>
      </c>
      <c r="C666" s="388"/>
      <c r="D666" s="448">
        <v>233903</v>
      </c>
      <c r="E666" s="449">
        <v>10</v>
      </c>
      <c r="F666" s="234">
        <v>4080</v>
      </c>
      <c r="G666" s="250">
        <v>4275</v>
      </c>
      <c r="H666" s="234">
        <v>9918</v>
      </c>
      <c r="I666" s="250">
        <v>10113</v>
      </c>
      <c r="J666" s="234"/>
      <c r="K666" s="250"/>
      <c r="L666" s="234"/>
      <c r="M666" s="250"/>
      <c r="N666" s="234"/>
      <c r="O666" s="250"/>
      <c r="P666" s="234"/>
      <c r="Q666" s="250"/>
      <c r="R666" s="234"/>
      <c r="S666" s="250"/>
      <c r="T666" s="234"/>
      <c r="U666" s="250"/>
      <c r="V666" s="234"/>
      <c r="W666" s="250"/>
      <c r="X666" s="234"/>
      <c r="Y666" s="250"/>
      <c r="Z666" s="234"/>
      <c r="AA666" s="250"/>
      <c r="AB666" s="234"/>
      <c r="AC666" s="250"/>
      <c r="AD666" s="234"/>
      <c r="AE666" s="250"/>
      <c r="AF666" s="234"/>
      <c r="AG666" s="250"/>
      <c r="AH666" s="234"/>
      <c r="AI666" s="250"/>
      <c r="AJ666" s="234"/>
      <c r="AK666" s="250"/>
      <c r="AL666" s="234"/>
      <c r="AM666" s="250"/>
      <c r="AN666" s="234"/>
      <c r="AO666" s="250"/>
    </row>
    <row r="667" spans="1:41">
      <c r="A667" s="456" t="s">
        <v>140</v>
      </c>
      <c r="B667" s="457" t="s">
        <v>827</v>
      </c>
      <c r="C667" s="458"/>
      <c r="D667" s="448">
        <v>234085</v>
      </c>
      <c r="E667" s="449">
        <v>15</v>
      </c>
      <c r="F667" s="234">
        <v>15518</v>
      </c>
      <c r="G667" s="250">
        <v>16536</v>
      </c>
      <c r="H667" s="234">
        <v>37574</v>
      </c>
      <c r="I667" s="250">
        <v>39550</v>
      </c>
      <c r="J667" s="234"/>
      <c r="K667" s="250"/>
      <c r="L667" s="234"/>
      <c r="M667" s="250"/>
      <c r="N667" s="234"/>
      <c r="O667" s="250"/>
      <c r="P667" s="234"/>
      <c r="Q667" s="250"/>
      <c r="R667" s="234"/>
      <c r="S667" s="250"/>
      <c r="T667" s="234"/>
      <c r="U667" s="250"/>
      <c r="V667" s="234"/>
      <c r="W667" s="250"/>
      <c r="X667" s="234"/>
      <c r="Y667" s="250"/>
      <c r="Z667" s="234"/>
      <c r="AA667" s="250"/>
      <c r="AB667" s="234"/>
      <c r="AC667" s="250"/>
      <c r="AD667" s="234"/>
      <c r="AE667" s="250"/>
      <c r="AF667" s="234"/>
      <c r="AG667" s="250"/>
      <c r="AH667" s="234"/>
      <c r="AI667" s="250"/>
      <c r="AJ667" s="234"/>
      <c r="AK667" s="250"/>
      <c r="AL667" s="234"/>
      <c r="AM667" s="250"/>
      <c r="AN667" s="234"/>
      <c r="AO667" s="250"/>
    </row>
    <row r="668" spans="1:41">
      <c r="A668" s="459" t="s">
        <v>139</v>
      </c>
      <c r="B668" s="460" t="s">
        <v>828</v>
      </c>
      <c r="C668" s="461"/>
      <c r="D668" s="339">
        <v>238032</v>
      </c>
      <c r="E668" s="340">
        <v>1</v>
      </c>
      <c r="F668" s="234">
        <v>6960</v>
      </c>
      <c r="G668" s="250">
        <v>7632</v>
      </c>
      <c r="H668" s="234">
        <v>20424</v>
      </c>
      <c r="I668" s="250">
        <v>21432</v>
      </c>
      <c r="J668" s="234">
        <v>7794</v>
      </c>
      <c r="K668" s="250">
        <v>8568</v>
      </c>
      <c r="L668" s="234">
        <v>21096</v>
      </c>
      <c r="M668" s="250">
        <v>22140</v>
      </c>
      <c r="N668" s="234">
        <v>18234</v>
      </c>
      <c r="O668" s="250">
        <v>18234</v>
      </c>
      <c r="P668" s="234">
        <v>34524</v>
      </c>
      <c r="Q668" s="250">
        <v>34524</v>
      </c>
      <c r="R668" s="234">
        <v>28134</v>
      </c>
      <c r="S668" s="250">
        <v>28908</v>
      </c>
      <c r="T668" s="234">
        <v>55116</v>
      </c>
      <c r="U668" s="250">
        <v>56160</v>
      </c>
      <c r="V668" s="234">
        <v>18720</v>
      </c>
      <c r="W668" s="250">
        <v>19494</v>
      </c>
      <c r="X668" s="234">
        <v>44892</v>
      </c>
      <c r="Y668" s="250">
        <v>45936</v>
      </c>
      <c r="Z668" s="234">
        <v>18324</v>
      </c>
      <c r="AA668" s="250">
        <v>19098</v>
      </c>
      <c r="AB668" s="234">
        <v>37854</v>
      </c>
      <c r="AC668" s="250">
        <v>38898</v>
      </c>
      <c r="AD668" s="234"/>
      <c r="AE668" s="250"/>
      <c r="AF668" s="234"/>
      <c r="AG668" s="250"/>
      <c r="AH668" s="234"/>
      <c r="AI668" s="250"/>
      <c r="AJ668" s="234"/>
      <c r="AK668" s="250"/>
      <c r="AL668" s="234"/>
      <c r="AM668" s="250"/>
      <c r="AN668" s="234"/>
      <c r="AO668" s="250"/>
    </row>
    <row r="669" spans="1:41">
      <c r="A669" s="459" t="s">
        <v>139</v>
      </c>
      <c r="B669" s="462" t="s">
        <v>829</v>
      </c>
      <c r="C669" s="461"/>
      <c r="D669" s="339">
        <v>237525</v>
      </c>
      <c r="E669" s="340">
        <v>3</v>
      </c>
      <c r="F669" s="234">
        <v>6526</v>
      </c>
      <c r="G669" s="250">
        <v>6814</v>
      </c>
      <c r="H669" s="234">
        <v>15026</v>
      </c>
      <c r="I669" s="250">
        <v>15602</v>
      </c>
      <c r="J669" s="234">
        <v>6866</v>
      </c>
      <c r="K669" s="250">
        <v>7068</v>
      </c>
      <c r="L669" s="234">
        <v>16558</v>
      </c>
      <c r="M669" s="250">
        <v>17058</v>
      </c>
      <c r="N669" s="234"/>
      <c r="O669" s="250"/>
      <c r="P669" s="234"/>
      <c r="Q669" s="250"/>
      <c r="R669" s="234">
        <v>20086</v>
      </c>
      <c r="S669" s="250">
        <v>20100</v>
      </c>
      <c r="T669" s="234">
        <v>47676</v>
      </c>
      <c r="U669" s="250">
        <v>47690</v>
      </c>
      <c r="V669" s="234"/>
      <c r="W669" s="250"/>
      <c r="X669" s="234"/>
      <c r="Y669" s="250"/>
      <c r="Z669" s="234">
        <v>17382</v>
      </c>
      <c r="AA669" s="250">
        <v>17794</v>
      </c>
      <c r="AB669" s="234">
        <v>30452</v>
      </c>
      <c r="AC669" s="250">
        <v>31160</v>
      </c>
      <c r="AD669" s="234"/>
      <c r="AE669" s="250"/>
      <c r="AF669" s="234"/>
      <c r="AG669" s="250"/>
      <c r="AH669" s="234"/>
      <c r="AI669" s="250"/>
      <c r="AJ669" s="234"/>
      <c r="AK669" s="250"/>
      <c r="AL669" s="234"/>
      <c r="AM669" s="250"/>
      <c r="AN669" s="234"/>
      <c r="AO669" s="250"/>
    </row>
    <row r="670" spans="1:41">
      <c r="A670" s="463" t="s">
        <v>139</v>
      </c>
      <c r="B670" s="337" t="s">
        <v>830</v>
      </c>
      <c r="C670" s="343"/>
      <c r="D670" s="339">
        <v>237367</v>
      </c>
      <c r="E670" s="340">
        <v>5</v>
      </c>
      <c r="F670" s="234">
        <v>6306</v>
      </c>
      <c r="G670" s="250">
        <v>6620</v>
      </c>
      <c r="H670" s="234">
        <v>13306</v>
      </c>
      <c r="I670" s="250">
        <v>13970</v>
      </c>
      <c r="J670" s="234">
        <v>6808</v>
      </c>
      <c r="K670" s="250">
        <v>7148</v>
      </c>
      <c r="L670" s="234">
        <v>14582</v>
      </c>
      <c r="M670" s="250">
        <v>15296</v>
      </c>
      <c r="N670" s="234"/>
      <c r="O670" s="250"/>
      <c r="P670" s="234"/>
      <c r="Q670" s="250"/>
      <c r="R670" s="234"/>
      <c r="S670" s="250"/>
      <c r="T670" s="234"/>
      <c r="U670" s="250"/>
      <c r="V670" s="234"/>
      <c r="W670" s="250"/>
      <c r="X670" s="234"/>
      <c r="Y670" s="250"/>
      <c r="Z670" s="234"/>
      <c r="AA670" s="250"/>
      <c r="AB670" s="234"/>
      <c r="AC670" s="250"/>
      <c r="AD670" s="234"/>
      <c r="AE670" s="250"/>
      <c r="AF670" s="234"/>
      <c r="AG670" s="250"/>
      <c r="AH670" s="234"/>
      <c r="AI670" s="250"/>
      <c r="AJ670" s="234"/>
      <c r="AK670" s="250"/>
      <c r="AL670" s="234"/>
      <c r="AM670" s="250"/>
      <c r="AN670" s="234"/>
      <c r="AO670" s="250"/>
    </row>
    <row r="671" spans="1:41">
      <c r="A671" s="459" t="s">
        <v>139</v>
      </c>
      <c r="B671" s="337" t="s">
        <v>831</v>
      </c>
      <c r="C671" s="343"/>
      <c r="D671" s="464">
        <v>237792</v>
      </c>
      <c r="E671" s="465">
        <v>5</v>
      </c>
      <c r="F671" s="234">
        <v>6570</v>
      </c>
      <c r="G671" s="250">
        <v>6830</v>
      </c>
      <c r="H671" s="234">
        <v>16628</v>
      </c>
      <c r="I671" s="250">
        <v>16628</v>
      </c>
      <c r="J671" s="234">
        <v>7182</v>
      </c>
      <c r="K671" s="250">
        <v>7470</v>
      </c>
      <c r="L671" s="234">
        <v>10242</v>
      </c>
      <c r="M671" s="250">
        <v>10656</v>
      </c>
      <c r="N671" s="234"/>
      <c r="O671" s="250"/>
      <c r="P671" s="234"/>
      <c r="Q671" s="250"/>
      <c r="R671" s="234"/>
      <c r="S671" s="250"/>
      <c r="T671" s="234"/>
      <c r="U671" s="250"/>
      <c r="V671" s="234"/>
      <c r="W671" s="250"/>
      <c r="X671" s="234"/>
      <c r="Y671" s="250"/>
      <c r="Z671" s="234"/>
      <c r="AA671" s="250"/>
      <c r="AB671" s="234"/>
      <c r="AC671" s="250"/>
      <c r="AD671" s="234"/>
      <c r="AE671" s="250"/>
      <c r="AF671" s="234"/>
      <c r="AG671" s="250"/>
      <c r="AH671" s="234"/>
      <c r="AI671" s="250"/>
      <c r="AJ671" s="234"/>
      <c r="AK671" s="250"/>
      <c r="AL671" s="234"/>
      <c r="AM671" s="250"/>
      <c r="AN671" s="234"/>
      <c r="AO671" s="250"/>
    </row>
    <row r="672" spans="1:41">
      <c r="A672" s="459" t="s">
        <v>139</v>
      </c>
      <c r="B672" s="462" t="s">
        <v>832</v>
      </c>
      <c r="C672" s="461"/>
      <c r="D672" s="339">
        <v>237215</v>
      </c>
      <c r="E672" s="340">
        <v>6</v>
      </c>
      <c r="F672" s="234">
        <v>5832</v>
      </c>
      <c r="G672" s="250">
        <v>6120</v>
      </c>
      <c r="H672" s="234">
        <v>11064</v>
      </c>
      <c r="I672" s="250">
        <v>11280</v>
      </c>
      <c r="J672" s="234"/>
      <c r="K672" s="250"/>
      <c r="L672" s="234"/>
      <c r="M672" s="250"/>
      <c r="N672" s="234"/>
      <c r="O672" s="250"/>
      <c r="P672" s="234"/>
      <c r="Q672" s="250"/>
      <c r="R672" s="234"/>
      <c r="S672" s="250"/>
      <c r="T672" s="234"/>
      <c r="U672" s="250"/>
      <c r="V672" s="234"/>
      <c r="W672" s="250"/>
      <c r="X672" s="234"/>
      <c r="Y672" s="250"/>
      <c r="Z672" s="234"/>
      <c r="AA672" s="250"/>
      <c r="AB672" s="234"/>
      <c r="AC672" s="250"/>
      <c r="AD672" s="234"/>
      <c r="AE672" s="250"/>
      <c r="AF672" s="234"/>
      <c r="AG672" s="250"/>
      <c r="AH672" s="234"/>
      <c r="AI672" s="250"/>
      <c r="AJ672" s="234"/>
      <c r="AK672" s="250"/>
      <c r="AL672" s="234"/>
      <c r="AM672" s="250"/>
      <c r="AN672" s="234"/>
      <c r="AO672" s="250"/>
    </row>
    <row r="673" spans="1:41">
      <c r="A673" s="459" t="s">
        <v>139</v>
      </c>
      <c r="B673" s="462" t="s">
        <v>833</v>
      </c>
      <c r="C673" s="461" t="s">
        <v>878</v>
      </c>
      <c r="D673" s="339">
        <v>237330</v>
      </c>
      <c r="E673" s="340">
        <v>6</v>
      </c>
      <c r="F673" s="234">
        <v>6422</v>
      </c>
      <c r="G673" s="250">
        <v>6744</v>
      </c>
      <c r="H673" s="234">
        <v>14118</v>
      </c>
      <c r="I673" s="250">
        <v>14824</v>
      </c>
      <c r="J673" s="234">
        <v>6894</v>
      </c>
      <c r="K673" s="250">
        <v>7240</v>
      </c>
      <c r="L673" s="234">
        <v>12020</v>
      </c>
      <c r="M673" s="250">
        <v>12622</v>
      </c>
      <c r="N673" s="234"/>
      <c r="O673" s="250"/>
      <c r="P673" s="234"/>
      <c r="Q673" s="250"/>
      <c r="R673" s="234"/>
      <c r="S673" s="250"/>
      <c r="T673" s="234"/>
      <c r="U673" s="250"/>
      <c r="V673" s="234"/>
      <c r="W673" s="250"/>
      <c r="X673" s="234"/>
      <c r="Y673" s="250"/>
      <c r="Z673" s="234"/>
      <c r="AA673" s="250"/>
      <c r="AB673" s="234"/>
      <c r="AC673" s="250"/>
      <c r="AD673" s="234"/>
      <c r="AE673" s="250"/>
      <c r="AF673" s="234"/>
      <c r="AG673" s="250"/>
      <c r="AH673" s="234"/>
      <c r="AI673" s="250"/>
      <c r="AJ673" s="234"/>
      <c r="AK673" s="250"/>
      <c r="AL673" s="234"/>
      <c r="AM673" s="250"/>
      <c r="AN673" s="234"/>
      <c r="AO673" s="250"/>
    </row>
    <row r="674" spans="1:41">
      <c r="A674" s="459" t="s">
        <v>139</v>
      </c>
      <c r="B674" s="462" t="s">
        <v>834</v>
      </c>
      <c r="C674" s="461"/>
      <c r="D674" s="339">
        <v>237385</v>
      </c>
      <c r="E674" s="340">
        <v>6</v>
      </c>
      <c r="F674" s="234">
        <v>6696</v>
      </c>
      <c r="G674" s="250">
        <v>7032</v>
      </c>
      <c r="H674" s="234">
        <v>15120</v>
      </c>
      <c r="I674" s="250">
        <v>15888</v>
      </c>
      <c r="J674" s="234"/>
      <c r="K674" s="250"/>
      <c r="L674" s="234"/>
      <c r="M674" s="250"/>
      <c r="N674" s="234"/>
      <c r="O674" s="250"/>
      <c r="P674" s="234"/>
      <c r="Q674" s="250"/>
      <c r="R674" s="234"/>
      <c r="S674" s="250"/>
      <c r="T674" s="234"/>
      <c r="U674" s="250"/>
      <c r="V674" s="234"/>
      <c r="W674" s="250"/>
      <c r="X674" s="234"/>
      <c r="Y674" s="250"/>
      <c r="Z674" s="234"/>
      <c r="AA674" s="250"/>
      <c r="AB674" s="234"/>
      <c r="AC674" s="250"/>
      <c r="AD674" s="234"/>
      <c r="AE674" s="250"/>
      <c r="AF674" s="234"/>
      <c r="AG674" s="250"/>
      <c r="AH674" s="234"/>
      <c r="AI674" s="250"/>
      <c r="AJ674" s="234"/>
      <c r="AK674" s="250"/>
      <c r="AL674" s="234"/>
      <c r="AM674" s="250"/>
      <c r="AN674" s="234"/>
      <c r="AO674" s="250"/>
    </row>
    <row r="675" spans="1:41">
      <c r="A675" s="459" t="s">
        <v>139</v>
      </c>
      <c r="B675" s="466" t="s">
        <v>835</v>
      </c>
      <c r="C675" s="461" t="s">
        <v>878</v>
      </c>
      <c r="D675" s="339">
        <v>237932</v>
      </c>
      <c r="E675" s="340">
        <v>6</v>
      </c>
      <c r="F675" s="234">
        <v>6412</v>
      </c>
      <c r="G675" s="250">
        <v>6702</v>
      </c>
      <c r="H675" s="234">
        <v>13540</v>
      </c>
      <c r="I675" s="250">
        <v>14112</v>
      </c>
      <c r="J675" s="234">
        <v>6750</v>
      </c>
      <c r="K675" s="250">
        <v>7074</v>
      </c>
      <c r="L675" s="234">
        <v>10512</v>
      </c>
      <c r="M675" s="250">
        <v>10656</v>
      </c>
      <c r="N675" s="234"/>
      <c r="O675" s="250"/>
      <c r="P675" s="234"/>
      <c r="Q675" s="250"/>
      <c r="R675" s="234"/>
      <c r="S675" s="250"/>
      <c r="T675" s="234"/>
      <c r="U675" s="250"/>
      <c r="V675" s="234"/>
      <c r="W675" s="250"/>
      <c r="X675" s="234"/>
      <c r="Y675" s="250"/>
      <c r="Z675" s="234"/>
      <c r="AA675" s="250"/>
      <c r="AB675" s="234"/>
      <c r="AC675" s="250"/>
      <c r="AD675" s="234"/>
      <c r="AE675" s="250"/>
      <c r="AF675" s="234"/>
      <c r="AG675" s="250"/>
      <c r="AH675" s="234"/>
      <c r="AI675" s="250"/>
      <c r="AJ675" s="234"/>
      <c r="AK675" s="250"/>
      <c r="AL675" s="234"/>
      <c r="AM675" s="250"/>
      <c r="AN675" s="234"/>
      <c r="AO675" s="250"/>
    </row>
    <row r="676" spans="1:41">
      <c r="A676" s="459" t="s">
        <v>139</v>
      </c>
      <c r="B676" s="462" t="s">
        <v>836</v>
      </c>
      <c r="C676" s="461"/>
      <c r="D676" s="339">
        <v>237899</v>
      </c>
      <c r="E676" s="340">
        <v>6</v>
      </c>
      <c r="F676" s="234">
        <v>6228</v>
      </c>
      <c r="G676" s="250">
        <v>6662</v>
      </c>
      <c r="H676" s="234">
        <v>14558</v>
      </c>
      <c r="I676" s="250">
        <v>15572</v>
      </c>
      <c r="J676" s="234">
        <v>6846</v>
      </c>
      <c r="K676" s="250">
        <v>7324</v>
      </c>
      <c r="L676" s="234">
        <v>16010</v>
      </c>
      <c r="M676" s="250">
        <v>17128</v>
      </c>
      <c r="N676" s="234"/>
      <c r="O676" s="250"/>
      <c r="P676" s="234"/>
      <c r="Q676" s="250"/>
      <c r="R676" s="234"/>
      <c r="S676" s="250"/>
      <c r="T676" s="234"/>
      <c r="U676" s="250"/>
      <c r="V676" s="234"/>
      <c r="W676" s="250"/>
      <c r="X676" s="234"/>
      <c r="Y676" s="250"/>
      <c r="Z676" s="234"/>
      <c r="AA676" s="250"/>
      <c r="AB676" s="234"/>
      <c r="AC676" s="250"/>
      <c r="AD676" s="234"/>
      <c r="AE676" s="250"/>
      <c r="AF676" s="234"/>
      <c r="AG676" s="250"/>
      <c r="AH676" s="234"/>
      <c r="AI676" s="250"/>
      <c r="AJ676" s="234"/>
      <c r="AK676" s="250"/>
      <c r="AL676" s="234"/>
      <c r="AM676" s="250"/>
      <c r="AN676" s="234"/>
      <c r="AO676" s="250"/>
    </row>
    <row r="677" spans="1:41">
      <c r="A677" s="459" t="s">
        <v>139</v>
      </c>
      <c r="B677" s="462" t="s">
        <v>837</v>
      </c>
      <c r="C677" s="461"/>
      <c r="D677" s="339">
        <v>237950</v>
      </c>
      <c r="E677" s="340">
        <v>6</v>
      </c>
      <c r="F677" s="234">
        <v>6048</v>
      </c>
      <c r="G677" s="250">
        <v>6336</v>
      </c>
      <c r="H677" s="234">
        <v>15192</v>
      </c>
      <c r="I677" s="250">
        <v>15936</v>
      </c>
      <c r="J677" s="234"/>
      <c r="K677" s="250"/>
      <c r="L677" s="234"/>
      <c r="M677" s="250"/>
      <c r="N677" s="234"/>
      <c r="O677" s="250"/>
      <c r="P677" s="234"/>
      <c r="Q677" s="250"/>
      <c r="R677" s="234"/>
      <c r="S677" s="250"/>
      <c r="T677" s="234"/>
      <c r="U677" s="250"/>
      <c r="V677" s="234"/>
      <c r="W677" s="250"/>
      <c r="X677" s="234"/>
      <c r="Y677" s="250"/>
      <c r="Z677" s="234"/>
      <c r="AA677" s="250"/>
      <c r="AB677" s="234"/>
      <c r="AC677" s="250"/>
      <c r="AD677" s="234"/>
      <c r="AE677" s="250"/>
      <c r="AF677" s="234"/>
      <c r="AG677" s="250"/>
      <c r="AH677" s="234"/>
      <c r="AI677" s="250"/>
      <c r="AJ677" s="234"/>
      <c r="AK677" s="250"/>
      <c r="AL677" s="234"/>
      <c r="AM677" s="250"/>
      <c r="AN677" s="234"/>
      <c r="AO677" s="250"/>
    </row>
    <row r="678" spans="1:41">
      <c r="A678" s="459" t="s">
        <v>139</v>
      </c>
      <c r="B678" s="467" t="s">
        <v>838</v>
      </c>
      <c r="C678" s="468"/>
      <c r="D678" s="339">
        <v>237701</v>
      </c>
      <c r="E678" s="340">
        <v>7</v>
      </c>
      <c r="F678" s="234">
        <v>3480</v>
      </c>
      <c r="G678" s="250">
        <v>3864</v>
      </c>
      <c r="H678" s="234">
        <v>9456</v>
      </c>
      <c r="I678" s="250">
        <v>10080</v>
      </c>
      <c r="J678" s="234"/>
      <c r="K678" s="250"/>
      <c r="L678" s="234"/>
      <c r="M678" s="250"/>
      <c r="N678" s="234"/>
      <c r="O678" s="250"/>
      <c r="P678" s="234"/>
      <c r="Q678" s="250"/>
      <c r="R678" s="234"/>
      <c r="S678" s="250"/>
      <c r="T678" s="234"/>
      <c r="U678" s="250"/>
      <c r="V678" s="234"/>
      <c r="W678" s="250"/>
      <c r="X678" s="234"/>
      <c r="Y678" s="250"/>
      <c r="Z678" s="234"/>
      <c r="AA678" s="250"/>
      <c r="AB678" s="234"/>
      <c r="AC678" s="250"/>
      <c r="AD678" s="234"/>
      <c r="AE678" s="250"/>
      <c r="AF678" s="234"/>
      <c r="AG678" s="250"/>
      <c r="AH678" s="234"/>
      <c r="AI678" s="250"/>
      <c r="AJ678" s="234"/>
      <c r="AK678" s="250"/>
      <c r="AL678" s="234"/>
      <c r="AM678" s="250"/>
      <c r="AN678" s="234"/>
      <c r="AO678" s="250"/>
    </row>
    <row r="679" spans="1:41">
      <c r="A679" s="459" t="s">
        <v>139</v>
      </c>
      <c r="B679" s="462" t="s">
        <v>839</v>
      </c>
      <c r="C679" s="482" t="s">
        <v>879</v>
      </c>
      <c r="D679" s="339">
        <v>237686</v>
      </c>
      <c r="E679" s="483">
        <v>6</v>
      </c>
      <c r="F679" s="234">
        <v>2928</v>
      </c>
      <c r="G679" s="250">
        <v>3216</v>
      </c>
      <c r="H679" s="234">
        <v>10416</v>
      </c>
      <c r="I679" s="250">
        <v>11436</v>
      </c>
      <c r="J679" s="234"/>
      <c r="K679" s="250"/>
      <c r="L679" s="234"/>
      <c r="M679" s="250"/>
      <c r="N679" s="234"/>
      <c r="O679" s="250"/>
      <c r="P679" s="234"/>
      <c r="Q679" s="250"/>
      <c r="R679" s="234"/>
      <c r="S679" s="250"/>
      <c r="T679" s="234"/>
      <c r="U679" s="250"/>
      <c r="V679" s="234"/>
      <c r="W679" s="250"/>
      <c r="X679" s="234"/>
      <c r="Y679" s="250"/>
      <c r="Z679" s="234"/>
      <c r="AA679" s="250"/>
      <c r="AB679" s="234"/>
      <c r="AC679" s="250"/>
      <c r="AD679" s="234"/>
      <c r="AE679" s="250"/>
      <c r="AF679" s="234"/>
      <c r="AG679" s="250"/>
      <c r="AH679" s="234"/>
      <c r="AI679" s="250"/>
      <c r="AJ679" s="234"/>
      <c r="AK679" s="250"/>
      <c r="AL679" s="234"/>
      <c r="AM679" s="250"/>
      <c r="AN679" s="234"/>
      <c r="AO679" s="250"/>
    </row>
    <row r="680" spans="1:41">
      <c r="A680" s="469" t="s">
        <v>139</v>
      </c>
      <c r="B680" s="337" t="s">
        <v>840</v>
      </c>
      <c r="C680" s="343" t="s">
        <v>444</v>
      </c>
      <c r="D680" s="339">
        <v>447582</v>
      </c>
      <c r="E680" s="342">
        <v>9</v>
      </c>
      <c r="F680" s="234">
        <v>3564</v>
      </c>
      <c r="G680" s="250">
        <v>3706</v>
      </c>
      <c r="H680" s="234">
        <v>4794</v>
      </c>
      <c r="I680" s="250">
        <v>4834</v>
      </c>
      <c r="J680" s="234"/>
      <c r="K680" s="250"/>
      <c r="L680" s="234"/>
      <c r="M680" s="250"/>
      <c r="N680" s="234"/>
      <c r="O680" s="250"/>
      <c r="P680" s="234"/>
      <c r="Q680" s="250"/>
      <c r="R680" s="234"/>
      <c r="S680" s="250"/>
      <c r="T680" s="234"/>
      <c r="U680" s="250"/>
      <c r="V680" s="234"/>
      <c r="W680" s="250"/>
      <c r="X680" s="234"/>
      <c r="Y680" s="250"/>
      <c r="Z680" s="234"/>
      <c r="AA680" s="250"/>
      <c r="AB680" s="234"/>
      <c r="AC680" s="250"/>
      <c r="AD680" s="234"/>
      <c r="AE680" s="250"/>
      <c r="AF680" s="234"/>
      <c r="AG680" s="250"/>
      <c r="AH680" s="234"/>
      <c r="AI680" s="250"/>
      <c r="AJ680" s="234"/>
      <c r="AK680" s="250"/>
      <c r="AL680" s="234"/>
      <c r="AM680" s="250"/>
      <c r="AN680" s="234"/>
      <c r="AO680" s="250"/>
    </row>
    <row r="681" spans="1:41">
      <c r="A681" s="463" t="s">
        <v>139</v>
      </c>
      <c r="B681" s="467" t="s">
        <v>841</v>
      </c>
      <c r="C681" s="343" t="s">
        <v>444</v>
      </c>
      <c r="D681" s="339">
        <v>443492</v>
      </c>
      <c r="E681" s="342">
        <v>9</v>
      </c>
      <c r="F681" s="234">
        <v>4440</v>
      </c>
      <c r="G681" s="250">
        <v>4460</v>
      </c>
      <c r="H681" s="234">
        <v>10542</v>
      </c>
      <c r="I681" s="250">
        <v>10574</v>
      </c>
      <c r="J681" s="234"/>
      <c r="K681" s="250"/>
      <c r="L681" s="234"/>
      <c r="M681" s="250"/>
      <c r="N681" s="234"/>
      <c r="O681" s="250"/>
      <c r="P681" s="234"/>
      <c r="Q681" s="250"/>
      <c r="R681" s="234"/>
      <c r="S681" s="250"/>
      <c r="T681" s="234"/>
      <c r="U681" s="250"/>
      <c r="V681" s="234"/>
      <c r="W681" s="250"/>
      <c r="X681" s="234"/>
      <c r="Y681" s="250"/>
      <c r="Z681" s="234"/>
      <c r="AA681" s="250"/>
      <c r="AB681" s="234"/>
      <c r="AC681" s="250"/>
      <c r="AD681" s="234"/>
      <c r="AE681" s="250"/>
      <c r="AF681" s="234"/>
      <c r="AG681" s="250"/>
      <c r="AH681" s="234"/>
      <c r="AI681" s="250"/>
      <c r="AJ681" s="234"/>
      <c r="AK681" s="250"/>
      <c r="AL681" s="234"/>
      <c r="AM681" s="250"/>
      <c r="AN681" s="234"/>
      <c r="AO681" s="250"/>
    </row>
    <row r="682" spans="1:41">
      <c r="A682" s="470" t="s">
        <v>139</v>
      </c>
      <c r="B682" s="460" t="s">
        <v>842</v>
      </c>
      <c r="C682" s="461" t="s">
        <v>880</v>
      </c>
      <c r="D682" s="339">
        <v>446774</v>
      </c>
      <c r="E682" s="340">
        <v>10</v>
      </c>
      <c r="F682" s="234">
        <v>3432</v>
      </c>
      <c r="G682" s="250">
        <v>3696</v>
      </c>
      <c r="H682" s="234">
        <v>6192</v>
      </c>
      <c r="I682" s="250">
        <v>6672</v>
      </c>
      <c r="J682" s="234"/>
      <c r="K682" s="250"/>
      <c r="L682" s="234"/>
      <c r="M682" s="250"/>
      <c r="N682" s="234"/>
      <c r="O682" s="250"/>
      <c r="P682" s="234"/>
      <c r="Q682" s="250"/>
      <c r="R682" s="234"/>
      <c r="S682" s="250"/>
      <c r="T682" s="234"/>
      <c r="U682" s="250"/>
      <c r="V682" s="234"/>
      <c r="W682" s="250"/>
      <c r="X682" s="234"/>
      <c r="Y682" s="250"/>
      <c r="Z682" s="234"/>
      <c r="AA682" s="250"/>
      <c r="AB682" s="234"/>
      <c r="AC682" s="250"/>
      <c r="AD682" s="234"/>
      <c r="AE682" s="250"/>
      <c r="AF682" s="234"/>
      <c r="AG682" s="250"/>
      <c r="AH682" s="234"/>
      <c r="AI682" s="250"/>
      <c r="AJ682" s="234"/>
      <c r="AK682" s="250"/>
      <c r="AL682" s="234"/>
      <c r="AM682" s="250"/>
      <c r="AN682" s="234"/>
      <c r="AO682" s="250"/>
    </row>
    <row r="683" spans="1:41">
      <c r="A683" s="469" t="s">
        <v>139</v>
      </c>
      <c r="B683" s="460" t="s">
        <v>843</v>
      </c>
      <c r="C683" s="461" t="s">
        <v>88</v>
      </c>
      <c r="D683" s="339">
        <v>484932</v>
      </c>
      <c r="E683" s="340">
        <v>10</v>
      </c>
      <c r="F683" s="234">
        <v>3738</v>
      </c>
      <c r="G683" s="250">
        <v>3850</v>
      </c>
      <c r="H683" s="234">
        <v>8924</v>
      </c>
      <c r="I683" s="250">
        <v>9170</v>
      </c>
      <c r="J683" s="234"/>
      <c r="K683" s="250"/>
      <c r="L683" s="234"/>
      <c r="M683" s="250"/>
      <c r="N683" s="234"/>
      <c r="O683" s="250"/>
      <c r="P683" s="234"/>
      <c r="Q683" s="250"/>
      <c r="R683" s="234"/>
      <c r="S683" s="250"/>
      <c r="T683" s="234"/>
      <c r="U683" s="250"/>
      <c r="V683" s="234"/>
      <c r="W683" s="250"/>
      <c r="X683" s="234"/>
      <c r="Y683" s="250"/>
      <c r="Z683" s="234"/>
      <c r="AA683" s="250"/>
      <c r="AB683" s="234"/>
      <c r="AC683" s="250"/>
      <c r="AD683" s="234"/>
      <c r="AE683" s="250"/>
      <c r="AF683" s="234"/>
      <c r="AG683" s="250"/>
      <c r="AH683" s="234"/>
      <c r="AI683" s="250"/>
      <c r="AJ683" s="234"/>
      <c r="AK683" s="250"/>
      <c r="AL683" s="234"/>
      <c r="AM683" s="250"/>
      <c r="AN683" s="234"/>
      <c r="AO683" s="250"/>
    </row>
    <row r="684" spans="1:41">
      <c r="A684" s="469" t="s">
        <v>139</v>
      </c>
      <c r="B684" s="460" t="s">
        <v>844</v>
      </c>
      <c r="C684" s="461"/>
      <c r="D684" s="339">
        <v>438708</v>
      </c>
      <c r="E684" s="340">
        <v>10</v>
      </c>
      <c r="F684" s="234">
        <v>2880</v>
      </c>
      <c r="G684" s="250">
        <v>3000</v>
      </c>
      <c r="H684" s="234">
        <v>6816</v>
      </c>
      <c r="I684" s="250">
        <v>6816</v>
      </c>
      <c r="J684" s="234"/>
      <c r="K684" s="250"/>
      <c r="L684" s="234"/>
      <c r="M684" s="250"/>
      <c r="N684" s="234"/>
      <c r="O684" s="250"/>
      <c r="P684" s="234"/>
      <c r="Q684" s="250"/>
      <c r="R684" s="234"/>
      <c r="S684" s="250"/>
      <c r="T684" s="234"/>
      <c r="U684" s="250"/>
      <c r="V684" s="234"/>
      <c r="W684" s="250"/>
      <c r="X684" s="234"/>
      <c r="Y684" s="250"/>
      <c r="Z684" s="234"/>
      <c r="AA684" s="250"/>
      <c r="AB684" s="234"/>
      <c r="AC684" s="250"/>
      <c r="AD684" s="234"/>
      <c r="AE684" s="250"/>
      <c r="AF684" s="234"/>
      <c r="AG684" s="250"/>
      <c r="AH684" s="234"/>
      <c r="AI684" s="250"/>
      <c r="AJ684" s="234"/>
      <c r="AK684" s="250"/>
      <c r="AL684" s="234"/>
      <c r="AM684" s="250"/>
      <c r="AN684" s="234"/>
      <c r="AO684" s="250"/>
    </row>
    <row r="685" spans="1:41">
      <c r="A685" s="463" t="s">
        <v>139</v>
      </c>
      <c r="B685" s="337" t="s">
        <v>845</v>
      </c>
      <c r="C685" s="343"/>
      <c r="D685" s="464">
        <v>444954</v>
      </c>
      <c r="E685" s="340">
        <v>10</v>
      </c>
      <c r="F685" s="234">
        <v>3520</v>
      </c>
      <c r="G685" s="250">
        <v>3696</v>
      </c>
      <c r="H685" s="234">
        <v>8946</v>
      </c>
      <c r="I685" s="250">
        <v>9216</v>
      </c>
      <c r="J685" s="234"/>
      <c r="K685" s="250"/>
      <c r="L685" s="234"/>
      <c r="M685" s="250"/>
      <c r="N685" s="234"/>
      <c r="O685" s="250"/>
      <c r="P685" s="234"/>
      <c r="Q685" s="250"/>
      <c r="R685" s="234"/>
      <c r="S685" s="250"/>
      <c r="T685" s="234"/>
      <c r="U685" s="250"/>
      <c r="V685" s="234"/>
      <c r="W685" s="250"/>
      <c r="X685" s="234"/>
      <c r="Y685" s="250"/>
      <c r="Z685" s="234"/>
      <c r="AA685" s="250"/>
      <c r="AB685" s="234"/>
      <c r="AC685" s="250"/>
      <c r="AD685" s="234"/>
      <c r="AE685" s="250"/>
      <c r="AF685" s="234"/>
      <c r="AG685" s="250"/>
      <c r="AH685" s="234"/>
      <c r="AI685" s="250"/>
      <c r="AJ685" s="234"/>
      <c r="AK685" s="250"/>
      <c r="AL685" s="234"/>
      <c r="AM685" s="250"/>
      <c r="AN685" s="234"/>
      <c r="AO685" s="250"/>
    </row>
    <row r="686" spans="1:41">
      <c r="A686" s="463" t="s">
        <v>139</v>
      </c>
      <c r="B686" s="337" t="s">
        <v>846</v>
      </c>
      <c r="C686" s="461"/>
      <c r="D686" s="339">
        <v>237817</v>
      </c>
      <c r="E686" s="340">
        <v>10</v>
      </c>
      <c r="F686" s="234">
        <v>3048</v>
      </c>
      <c r="G686" s="250">
        <v>3192</v>
      </c>
      <c r="H686" s="234">
        <v>4676</v>
      </c>
      <c r="I686" s="250">
        <v>4858</v>
      </c>
      <c r="J686" s="234"/>
      <c r="K686" s="250"/>
      <c r="L686" s="234"/>
      <c r="M686" s="250"/>
      <c r="N686" s="234"/>
      <c r="O686" s="250"/>
      <c r="P686" s="234"/>
      <c r="Q686" s="250"/>
      <c r="R686" s="234"/>
      <c r="S686" s="250"/>
      <c r="T686" s="234"/>
      <c r="U686" s="250"/>
      <c r="V686" s="234"/>
      <c r="W686" s="250"/>
      <c r="X686" s="234"/>
      <c r="Y686" s="250"/>
      <c r="Z686" s="234"/>
      <c r="AA686" s="250"/>
      <c r="AB686" s="234"/>
      <c r="AC686" s="250"/>
      <c r="AD686" s="234"/>
      <c r="AE686" s="250"/>
      <c r="AF686" s="234"/>
      <c r="AG686" s="250"/>
      <c r="AH686" s="234"/>
      <c r="AI686" s="250"/>
      <c r="AJ686" s="234"/>
      <c r="AK686" s="250"/>
      <c r="AL686" s="234"/>
      <c r="AM686" s="250"/>
      <c r="AN686" s="234"/>
      <c r="AO686" s="250"/>
    </row>
    <row r="687" spans="1:41">
      <c r="A687" s="463" t="s">
        <v>139</v>
      </c>
      <c r="B687" s="337" t="s">
        <v>847</v>
      </c>
      <c r="C687" s="471"/>
      <c r="D687" s="339">
        <v>238014</v>
      </c>
      <c r="E687" s="484">
        <v>10</v>
      </c>
      <c r="F687" s="234">
        <v>3060</v>
      </c>
      <c r="G687" s="250">
        <v>3360</v>
      </c>
      <c r="H687" s="234">
        <v>9574</v>
      </c>
      <c r="I687" s="250">
        <v>10360</v>
      </c>
      <c r="J687" s="234"/>
      <c r="K687" s="250"/>
      <c r="L687" s="234"/>
      <c r="M687" s="250"/>
      <c r="N687" s="234"/>
      <c r="O687" s="250"/>
      <c r="P687" s="234"/>
      <c r="Q687" s="250"/>
      <c r="R687" s="234"/>
      <c r="S687" s="250"/>
      <c r="T687" s="234"/>
      <c r="U687" s="250"/>
      <c r="V687" s="234"/>
      <c r="W687" s="250"/>
      <c r="X687" s="234"/>
      <c r="Y687" s="250"/>
      <c r="Z687" s="234"/>
      <c r="AA687" s="250"/>
      <c r="AB687" s="234"/>
      <c r="AC687" s="250"/>
      <c r="AD687" s="234"/>
      <c r="AE687" s="250"/>
      <c r="AF687" s="234"/>
      <c r="AG687" s="250"/>
      <c r="AH687" s="234"/>
      <c r="AI687" s="250"/>
      <c r="AJ687" s="234"/>
      <c r="AK687" s="250"/>
      <c r="AL687" s="234"/>
      <c r="AM687" s="250"/>
      <c r="AN687" s="234"/>
      <c r="AO687" s="250"/>
    </row>
    <row r="688" spans="1:41">
      <c r="A688" s="463" t="s">
        <v>139</v>
      </c>
      <c r="B688" s="460" t="s">
        <v>848</v>
      </c>
      <c r="C688" s="461"/>
      <c r="D688" s="339">
        <v>237880</v>
      </c>
      <c r="E688" s="340">
        <v>15</v>
      </c>
      <c r="F688" s="234"/>
      <c r="G688" s="250"/>
      <c r="H688" s="234"/>
      <c r="I688" s="250"/>
      <c r="J688" s="234"/>
      <c r="K688" s="250"/>
      <c r="L688" s="234"/>
      <c r="M688" s="250"/>
      <c r="N688" s="234"/>
      <c r="O688" s="250"/>
      <c r="P688" s="234"/>
      <c r="Q688" s="250"/>
      <c r="R688" s="234"/>
      <c r="S688" s="250"/>
      <c r="T688" s="234"/>
      <c r="U688" s="250"/>
      <c r="V688" s="234"/>
      <c r="W688" s="250"/>
      <c r="X688" s="234"/>
      <c r="Y688" s="250"/>
      <c r="Z688" s="234"/>
      <c r="AA688" s="250"/>
      <c r="AB688" s="234"/>
      <c r="AC688" s="250"/>
      <c r="AD688" s="234"/>
      <c r="AE688" s="250"/>
      <c r="AF688" s="234"/>
      <c r="AG688" s="250"/>
      <c r="AH688" s="234">
        <v>21450</v>
      </c>
      <c r="AI688" s="250">
        <v>21450</v>
      </c>
      <c r="AJ688" s="234">
        <v>51200</v>
      </c>
      <c r="AK688" s="250">
        <v>51200</v>
      </c>
      <c r="AL688" s="234"/>
      <c r="AM688" s="250"/>
      <c r="AN688" s="234"/>
      <c r="AO688" s="250"/>
    </row>
    <row r="689" spans="1:41">
      <c r="A689" s="579" t="s">
        <v>139</v>
      </c>
      <c r="B689" s="412" t="s">
        <v>1112</v>
      </c>
      <c r="C689" s="580"/>
      <c r="D689" s="414">
        <v>237172</v>
      </c>
      <c r="E689" s="295">
        <v>14</v>
      </c>
      <c r="F689" s="234">
        <v>3750</v>
      </c>
      <c r="G689" s="581">
        <v>3760</v>
      </c>
      <c r="H689" s="234"/>
      <c r="I689" s="581"/>
      <c r="J689" s="234"/>
      <c r="K689" s="581"/>
      <c r="L689" s="234"/>
      <c r="M689" s="581"/>
      <c r="N689" s="234"/>
      <c r="O689" s="581"/>
      <c r="P689" s="234"/>
      <c r="Q689" s="581"/>
      <c r="R689" s="234"/>
      <c r="S689" s="581"/>
      <c r="T689" s="234"/>
      <c r="U689" s="581"/>
      <c r="V689" s="234"/>
      <c r="W689" s="581"/>
      <c r="X689" s="234"/>
      <c r="Y689" s="581"/>
      <c r="Z689" s="234"/>
      <c r="AA689" s="581"/>
      <c r="AB689" s="234"/>
      <c r="AC689" s="581"/>
      <c r="AD689" s="234"/>
      <c r="AE689" s="581"/>
      <c r="AF689" s="234"/>
      <c r="AG689" s="581"/>
      <c r="AH689" s="234"/>
      <c r="AI689" s="581"/>
      <c r="AJ689" s="234"/>
      <c r="AK689" s="581"/>
      <c r="AL689" s="234"/>
      <c r="AM689" s="581"/>
      <c r="AN689" s="234"/>
      <c r="AO689" s="581"/>
    </row>
    <row r="690" spans="1:41">
      <c r="A690" s="579" t="s">
        <v>139</v>
      </c>
      <c r="B690" s="412" t="s">
        <v>1113</v>
      </c>
      <c r="C690" s="580"/>
      <c r="D690" s="414">
        <v>237224</v>
      </c>
      <c r="E690" s="295">
        <v>14</v>
      </c>
      <c r="F690" s="234"/>
      <c r="G690" s="581"/>
      <c r="H690" s="234"/>
      <c r="I690" s="581"/>
      <c r="J690" s="234"/>
      <c r="K690" s="581"/>
      <c r="L690" s="234"/>
      <c r="M690" s="581"/>
      <c r="N690" s="234"/>
      <c r="O690" s="581"/>
      <c r="P690" s="234"/>
      <c r="Q690" s="581"/>
      <c r="R690" s="234"/>
      <c r="S690" s="581"/>
      <c r="T690" s="234"/>
      <c r="U690" s="581"/>
      <c r="V690" s="234"/>
      <c r="W690" s="581"/>
      <c r="X690" s="234"/>
      <c r="Y690" s="581"/>
      <c r="Z690" s="234"/>
      <c r="AA690" s="581"/>
      <c r="AB690" s="234"/>
      <c r="AC690" s="581"/>
      <c r="AD690" s="234"/>
      <c r="AE690" s="581"/>
      <c r="AF690" s="234"/>
      <c r="AG690" s="581"/>
      <c r="AH690" s="234"/>
      <c r="AI690" s="581"/>
      <c r="AJ690" s="234"/>
      <c r="AK690" s="581"/>
      <c r="AL690" s="234"/>
      <c r="AM690" s="581"/>
      <c r="AN690" s="234"/>
      <c r="AO690" s="581"/>
    </row>
    <row r="691" spans="1:41">
      <c r="A691" s="579" t="s">
        <v>139</v>
      </c>
      <c r="B691" s="412" t="s">
        <v>1114</v>
      </c>
      <c r="C691" s="580"/>
      <c r="D691" s="414">
        <v>237242</v>
      </c>
      <c r="E691" s="295">
        <v>14</v>
      </c>
      <c r="F691" s="234">
        <v>3500</v>
      </c>
      <c r="G691" s="581">
        <v>3500</v>
      </c>
      <c r="H691" s="234"/>
      <c r="I691" s="581"/>
      <c r="J691" s="234"/>
      <c r="K691" s="581"/>
      <c r="L691" s="234"/>
      <c r="M691" s="581"/>
      <c r="N691" s="234"/>
      <c r="O691" s="581"/>
      <c r="P691" s="234"/>
      <c r="Q691" s="581"/>
      <c r="R691" s="234"/>
      <c r="S691" s="581"/>
      <c r="T691" s="234"/>
      <c r="U691" s="581"/>
      <c r="V691" s="234"/>
      <c r="W691" s="581"/>
      <c r="X691" s="234"/>
      <c r="Y691" s="581"/>
      <c r="Z691" s="234"/>
      <c r="AA691" s="581"/>
      <c r="AB691" s="234"/>
      <c r="AC691" s="581"/>
      <c r="AD691" s="234"/>
      <c r="AE691" s="581"/>
      <c r="AF691" s="234"/>
      <c r="AG691" s="581"/>
      <c r="AH691" s="234"/>
      <c r="AI691" s="581"/>
      <c r="AJ691" s="234"/>
      <c r="AK691" s="581"/>
      <c r="AL691" s="234"/>
      <c r="AM691" s="581"/>
      <c r="AN691" s="234"/>
      <c r="AO691" s="581"/>
    </row>
    <row r="692" spans="1:41">
      <c r="A692" s="579" t="s">
        <v>139</v>
      </c>
      <c r="B692" s="412" t="s">
        <v>1115</v>
      </c>
      <c r="C692" s="580"/>
      <c r="D692" s="414">
        <v>430795</v>
      </c>
      <c r="E692" s="295">
        <v>14</v>
      </c>
      <c r="F692" s="234">
        <v>5237</v>
      </c>
      <c r="G692" s="582">
        <v>5277</v>
      </c>
      <c r="H692" s="234"/>
      <c r="I692" s="583"/>
      <c r="J692" s="234"/>
      <c r="K692" s="583"/>
      <c r="L692" s="234"/>
      <c r="M692" s="583"/>
      <c r="N692" s="234"/>
      <c r="O692" s="583"/>
      <c r="P692" s="234"/>
      <c r="Q692" s="583"/>
      <c r="R692" s="234"/>
      <c r="S692" s="583"/>
      <c r="T692" s="234"/>
      <c r="U692" s="583"/>
      <c r="V692" s="234"/>
      <c r="W692" s="583"/>
      <c r="X692" s="234"/>
      <c r="Y692" s="583"/>
      <c r="Z692" s="234"/>
      <c r="AA692" s="583"/>
      <c r="AB692" s="234"/>
      <c r="AC692" s="583"/>
      <c r="AD692" s="234"/>
      <c r="AE692" s="583"/>
      <c r="AF692" s="234"/>
      <c r="AG692" s="583"/>
      <c r="AH692" s="234"/>
      <c r="AI692" s="583"/>
      <c r="AJ692" s="234"/>
      <c r="AK692" s="583"/>
      <c r="AL692" s="234"/>
      <c r="AM692" s="583"/>
      <c r="AN692" s="234"/>
      <c r="AO692" s="583"/>
    </row>
    <row r="693" spans="1:41">
      <c r="A693" s="579" t="s">
        <v>139</v>
      </c>
      <c r="B693" s="412" t="s">
        <v>1116</v>
      </c>
      <c r="C693" s="580"/>
      <c r="D693" s="414">
        <v>413176</v>
      </c>
      <c r="E693" s="295">
        <v>14</v>
      </c>
      <c r="F693" s="234">
        <v>5669</v>
      </c>
      <c r="G693" s="581">
        <v>5669</v>
      </c>
      <c r="H693" s="234"/>
      <c r="I693" s="581"/>
      <c r="J693" s="234"/>
      <c r="K693" s="581"/>
      <c r="L693" s="234"/>
      <c r="M693" s="581"/>
      <c r="N693" s="234"/>
      <c r="O693" s="581"/>
      <c r="P693" s="234"/>
      <c r="Q693" s="581"/>
      <c r="R693" s="234"/>
      <c r="S693" s="581"/>
      <c r="T693" s="234"/>
      <c r="U693" s="581"/>
      <c r="V693" s="234"/>
      <c r="W693" s="581"/>
      <c r="X693" s="234"/>
      <c r="Y693" s="581"/>
      <c r="Z693" s="234"/>
      <c r="AA693" s="581"/>
      <c r="AB693" s="234"/>
      <c r="AC693" s="581"/>
      <c r="AD693" s="234"/>
      <c r="AE693" s="581"/>
      <c r="AF693" s="234"/>
      <c r="AG693" s="581"/>
      <c r="AH693" s="234"/>
      <c r="AI693" s="581"/>
      <c r="AJ693" s="234"/>
      <c r="AK693" s="581"/>
      <c r="AL693" s="234"/>
      <c r="AM693" s="581"/>
      <c r="AN693" s="234"/>
      <c r="AO693" s="581"/>
    </row>
    <row r="694" spans="1:41">
      <c r="A694" s="579" t="s">
        <v>139</v>
      </c>
      <c r="B694" s="412" t="s">
        <v>1117</v>
      </c>
      <c r="C694" s="580"/>
      <c r="D694" s="414">
        <v>237844</v>
      </c>
      <c r="E694" s="295">
        <v>14</v>
      </c>
      <c r="F694" s="234">
        <v>2800</v>
      </c>
      <c r="G694" s="581">
        <v>2800</v>
      </c>
      <c r="H694" s="234"/>
      <c r="I694" s="581"/>
      <c r="J694" s="234"/>
      <c r="K694" s="581"/>
      <c r="L694" s="234"/>
      <c r="M694" s="581"/>
      <c r="N694" s="234"/>
      <c r="O694" s="581"/>
      <c r="P694" s="234"/>
      <c r="Q694" s="581"/>
      <c r="R694" s="234"/>
      <c r="S694" s="581"/>
      <c r="T694" s="234"/>
      <c r="U694" s="581"/>
      <c r="V694" s="234"/>
      <c r="W694" s="581"/>
      <c r="X694" s="234"/>
      <c r="Y694" s="581"/>
      <c r="Z694" s="234"/>
      <c r="AA694" s="581"/>
      <c r="AB694" s="234"/>
      <c r="AC694" s="581"/>
      <c r="AD694" s="234"/>
      <c r="AE694" s="581"/>
      <c r="AF694" s="234"/>
      <c r="AG694" s="581"/>
      <c r="AH694" s="234"/>
      <c r="AI694" s="581"/>
      <c r="AJ694" s="234"/>
      <c r="AK694" s="581"/>
      <c r="AL694" s="234"/>
      <c r="AM694" s="581"/>
      <c r="AN694" s="234"/>
      <c r="AO694" s="581"/>
    </row>
    <row r="695" spans="1:41">
      <c r="A695" s="579" t="s">
        <v>139</v>
      </c>
      <c r="B695" s="412" t="s">
        <v>1118</v>
      </c>
      <c r="C695" s="580"/>
      <c r="D695" s="414">
        <v>431169</v>
      </c>
      <c r="E695" s="295">
        <v>14</v>
      </c>
      <c r="F695" s="234">
        <v>4469</v>
      </c>
      <c r="G695" s="581">
        <v>4989</v>
      </c>
      <c r="H695" s="234"/>
      <c r="I695" s="581"/>
      <c r="J695" s="234"/>
      <c r="K695" s="581"/>
      <c r="L695" s="234"/>
      <c r="M695" s="581"/>
      <c r="N695" s="234"/>
      <c r="O695" s="581"/>
      <c r="P695" s="234"/>
      <c r="Q695" s="581"/>
      <c r="R695" s="234"/>
      <c r="S695" s="581"/>
      <c r="T695" s="234"/>
      <c r="U695" s="581"/>
      <c r="V695" s="234"/>
      <c r="W695" s="581"/>
      <c r="X695" s="234"/>
      <c r="Y695" s="581"/>
      <c r="Z695" s="234"/>
      <c r="AA695" s="581"/>
      <c r="AB695" s="234"/>
      <c r="AC695" s="581"/>
      <c r="AD695" s="234"/>
      <c r="AE695" s="581"/>
      <c r="AF695" s="234"/>
      <c r="AG695" s="581"/>
      <c r="AH695" s="234"/>
      <c r="AI695" s="581"/>
      <c r="AJ695" s="234"/>
      <c r="AK695" s="581"/>
      <c r="AL695" s="234"/>
      <c r="AM695" s="581"/>
      <c r="AN695" s="234"/>
      <c r="AO695" s="581"/>
    </row>
    <row r="696" spans="1:41">
      <c r="A696" s="579" t="s">
        <v>139</v>
      </c>
      <c r="B696" s="412" t="s">
        <v>1119</v>
      </c>
      <c r="C696" s="580"/>
      <c r="D696" s="414">
        <v>237473</v>
      </c>
      <c r="E696" s="295">
        <v>14</v>
      </c>
      <c r="F696" s="234">
        <v>5034</v>
      </c>
      <c r="G696" s="582">
        <v>5604</v>
      </c>
      <c r="H696" s="234"/>
      <c r="I696" s="583"/>
      <c r="J696" s="234"/>
      <c r="K696" s="583"/>
      <c r="L696" s="234"/>
      <c r="M696" s="583"/>
      <c r="N696" s="234"/>
      <c r="O696" s="583"/>
      <c r="P696" s="234"/>
      <c r="Q696" s="583"/>
      <c r="R696" s="234"/>
      <c r="S696" s="583"/>
      <c r="T696" s="234"/>
      <c r="U696" s="583"/>
      <c r="V696" s="234"/>
      <c r="W696" s="583"/>
      <c r="X696" s="234"/>
      <c r="Y696" s="583"/>
      <c r="Z696" s="234"/>
      <c r="AA696" s="583"/>
      <c r="AB696" s="234"/>
      <c r="AC696" s="583"/>
      <c r="AD696" s="234"/>
      <c r="AE696" s="583"/>
      <c r="AF696" s="234"/>
      <c r="AG696" s="583"/>
      <c r="AH696" s="234"/>
      <c r="AI696" s="583"/>
      <c r="AJ696" s="234"/>
      <c r="AK696" s="583"/>
      <c r="AL696" s="234"/>
      <c r="AM696" s="583"/>
      <c r="AN696" s="234"/>
      <c r="AO696" s="583"/>
    </row>
    <row r="697" spans="1:41">
      <c r="A697" s="579" t="s">
        <v>139</v>
      </c>
      <c r="B697" s="412" t="s">
        <v>1120</v>
      </c>
      <c r="C697" s="580"/>
      <c r="D697" s="414">
        <v>446349</v>
      </c>
      <c r="E697" s="295">
        <v>14</v>
      </c>
      <c r="F697" s="234">
        <v>6231</v>
      </c>
      <c r="G697" s="581">
        <v>6231</v>
      </c>
      <c r="H697" s="234"/>
      <c r="I697" s="581"/>
      <c r="J697" s="234"/>
      <c r="K697" s="581"/>
      <c r="L697" s="234"/>
      <c r="M697" s="581"/>
      <c r="N697" s="234"/>
      <c r="O697" s="581"/>
      <c r="P697" s="234"/>
      <c r="Q697" s="581"/>
      <c r="R697" s="234"/>
      <c r="S697" s="581"/>
      <c r="T697" s="234"/>
      <c r="U697" s="581"/>
      <c r="V697" s="234"/>
      <c r="W697" s="581"/>
      <c r="X697" s="234"/>
      <c r="Y697" s="581"/>
      <c r="Z697" s="234"/>
      <c r="AA697" s="581"/>
      <c r="AB697" s="234"/>
      <c r="AC697" s="581"/>
      <c r="AD697" s="234"/>
      <c r="AE697" s="581"/>
      <c r="AF697" s="234"/>
      <c r="AG697" s="581"/>
      <c r="AH697" s="234"/>
      <c r="AI697" s="581"/>
      <c r="AJ697" s="234"/>
      <c r="AK697" s="581"/>
      <c r="AL697" s="234"/>
      <c r="AM697" s="581"/>
      <c r="AN697" s="234"/>
      <c r="AO697" s="581"/>
    </row>
    <row r="698" spans="1:41">
      <c r="A698" s="579" t="s">
        <v>139</v>
      </c>
      <c r="B698" s="412" t="s">
        <v>1121</v>
      </c>
      <c r="C698" s="580"/>
      <c r="D698" s="414">
        <v>237516</v>
      </c>
      <c r="E698" s="295">
        <v>14</v>
      </c>
      <c r="F698" s="234"/>
      <c r="G698" s="581"/>
      <c r="H698" s="234"/>
      <c r="I698" s="581"/>
      <c r="J698" s="234"/>
      <c r="K698" s="581"/>
      <c r="L698" s="234"/>
      <c r="M698" s="581"/>
      <c r="N698" s="234"/>
      <c r="O698" s="581"/>
      <c r="P698" s="234"/>
      <c r="Q698" s="581"/>
      <c r="R698" s="234"/>
      <c r="S698" s="581"/>
      <c r="T698" s="234"/>
      <c r="U698" s="581"/>
      <c r="V698" s="234"/>
      <c r="W698" s="581"/>
      <c r="X698" s="234"/>
      <c r="Y698" s="581"/>
      <c r="Z698" s="234"/>
      <c r="AA698" s="581"/>
      <c r="AB698" s="234"/>
      <c r="AC698" s="581"/>
      <c r="AD698" s="234"/>
      <c r="AE698" s="581"/>
      <c r="AF698" s="234"/>
      <c r="AG698" s="581"/>
      <c r="AH698" s="234"/>
      <c r="AI698" s="581"/>
      <c r="AJ698" s="234"/>
      <c r="AK698" s="581"/>
      <c r="AL698" s="234"/>
      <c r="AM698" s="581"/>
      <c r="AN698" s="234"/>
      <c r="AO698" s="581"/>
    </row>
    <row r="699" spans="1:41">
      <c r="A699" s="579" t="s">
        <v>139</v>
      </c>
      <c r="B699" s="412" t="s">
        <v>1122</v>
      </c>
      <c r="C699" s="580"/>
      <c r="D699" s="414">
        <v>237534</v>
      </c>
      <c r="E699" s="295">
        <v>14</v>
      </c>
      <c r="F699" s="234">
        <v>8120</v>
      </c>
      <c r="G699" s="581">
        <v>8120</v>
      </c>
      <c r="H699" s="234"/>
      <c r="I699" s="581"/>
      <c r="J699" s="234"/>
      <c r="K699" s="581"/>
      <c r="L699" s="234"/>
      <c r="M699" s="581"/>
      <c r="N699" s="234"/>
      <c r="O699" s="581"/>
      <c r="P699" s="234"/>
      <c r="Q699" s="581"/>
      <c r="R699" s="234"/>
      <c r="S699" s="581"/>
      <c r="T699" s="234"/>
      <c r="U699" s="581"/>
      <c r="V699" s="234"/>
      <c r="W699" s="581"/>
      <c r="X699" s="234"/>
      <c r="Y699" s="581"/>
      <c r="Z699" s="234"/>
      <c r="AA699" s="581"/>
      <c r="AB699" s="234"/>
      <c r="AC699" s="581"/>
      <c r="AD699" s="234"/>
      <c r="AE699" s="581"/>
      <c r="AF699" s="234"/>
      <c r="AG699" s="581"/>
      <c r="AH699" s="234"/>
      <c r="AI699" s="581"/>
      <c r="AJ699" s="234"/>
      <c r="AK699" s="581"/>
      <c r="AL699" s="234"/>
      <c r="AM699" s="581"/>
      <c r="AN699" s="234"/>
      <c r="AO699" s="581"/>
    </row>
    <row r="700" spans="1:41">
      <c r="A700" s="579" t="s">
        <v>139</v>
      </c>
      <c r="B700" s="412" t="s">
        <v>1123</v>
      </c>
      <c r="C700" s="580"/>
      <c r="D700" s="414">
        <v>237543</v>
      </c>
      <c r="E700" s="295">
        <v>14</v>
      </c>
      <c r="F700" s="234">
        <v>3200</v>
      </c>
      <c r="G700" s="581">
        <v>3602</v>
      </c>
      <c r="H700" s="234"/>
      <c r="I700" s="581"/>
      <c r="J700" s="234"/>
      <c r="K700" s="581"/>
      <c r="L700" s="234"/>
      <c r="M700" s="581"/>
      <c r="N700" s="234"/>
      <c r="O700" s="581"/>
      <c r="P700" s="234"/>
      <c r="Q700" s="581"/>
      <c r="R700" s="234"/>
      <c r="S700" s="581"/>
      <c r="T700" s="234"/>
      <c r="U700" s="581"/>
      <c r="V700" s="234"/>
      <c r="W700" s="581"/>
      <c r="X700" s="234"/>
      <c r="Y700" s="581"/>
      <c r="Z700" s="234"/>
      <c r="AA700" s="581"/>
      <c r="AB700" s="234"/>
      <c r="AC700" s="581"/>
      <c r="AD700" s="234"/>
      <c r="AE700" s="581"/>
      <c r="AF700" s="234"/>
      <c r="AG700" s="581"/>
      <c r="AH700" s="234"/>
      <c r="AI700" s="581"/>
      <c r="AJ700" s="234"/>
      <c r="AK700" s="581"/>
      <c r="AL700" s="234"/>
      <c r="AM700" s="581"/>
      <c r="AN700" s="234"/>
      <c r="AO700" s="581"/>
    </row>
    <row r="701" spans="1:41">
      <c r="A701" s="579" t="s">
        <v>139</v>
      </c>
      <c r="B701" s="412" t="s">
        <v>1124</v>
      </c>
      <c r="C701" s="580"/>
      <c r="D701" s="414">
        <v>368647</v>
      </c>
      <c r="E701" s="295">
        <v>14</v>
      </c>
      <c r="F701" s="234">
        <v>4327</v>
      </c>
      <c r="G701" s="581">
        <v>3581</v>
      </c>
      <c r="H701" s="234"/>
      <c r="I701" s="581"/>
      <c r="J701" s="234"/>
      <c r="K701" s="581"/>
      <c r="L701" s="234"/>
      <c r="M701" s="581"/>
      <c r="N701" s="234"/>
      <c r="O701" s="581"/>
      <c r="P701" s="234"/>
      <c r="Q701" s="581"/>
      <c r="R701" s="234"/>
      <c r="S701" s="581"/>
      <c r="T701" s="234"/>
      <c r="U701" s="581"/>
      <c r="V701" s="234"/>
      <c r="W701" s="581"/>
      <c r="X701" s="234"/>
      <c r="Y701" s="581"/>
      <c r="Z701" s="234"/>
      <c r="AA701" s="581"/>
      <c r="AB701" s="234"/>
      <c r="AC701" s="581"/>
      <c r="AD701" s="234"/>
      <c r="AE701" s="581"/>
      <c r="AF701" s="234"/>
      <c r="AG701" s="581"/>
      <c r="AH701" s="234"/>
      <c r="AI701" s="581"/>
      <c r="AJ701" s="234"/>
      <c r="AK701" s="581"/>
      <c r="AL701" s="234"/>
      <c r="AM701" s="581"/>
      <c r="AN701" s="234"/>
      <c r="AO701" s="581"/>
    </row>
    <row r="702" spans="1:41">
      <c r="A702" s="579" t="s">
        <v>139</v>
      </c>
      <c r="B702" s="412" t="s">
        <v>1125</v>
      </c>
      <c r="C702" s="580"/>
      <c r="D702" s="414">
        <v>237561</v>
      </c>
      <c r="E702" s="295">
        <v>14</v>
      </c>
      <c r="F702" s="234">
        <v>3945</v>
      </c>
      <c r="G702" s="581">
        <v>3795</v>
      </c>
      <c r="H702" s="234"/>
      <c r="I702" s="581"/>
      <c r="J702" s="234"/>
      <c r="K702" s="581"/>
      <c r="L702" s="234"/>
      <c r="M702" s="581"/>
      <c r="N702" s="234"/>
      <c r="O702" s="581"/>
      <c r="P702" s="234"/>
      <c r="Q702" s="581"/>
      <c r="R702" s="234"/>
      <c r="S702" s="581"/>
      <c r="T702" s="234"/>
      <c r="U702" s="581"/>
      <c r="V702" s="234"/>
      <c r="W702" s="581"/>
      <c r="X702" s="234"/>
      <c r="Y702" s="581"/>
      <c r="Z702" s="234"/>
      <c r="AA702" s="581"/>
      <c r="AB702" s="234"/>
      <c r="AC702" s="581"/>
      <c r="AD702" s="234"/>
      <c r="AE702" s="581"/>
      <c r="AF702" s="234"/>
      <c r="AG702" s="581"/>
      <c r="AH702" s="234"/>
      <c r="AI702" s="581"/>
      <c r="AJ702" s="234"/>
      <c r="AK702" s="581"/>
      <c r="AL702" s="234"/>
      <c r="AM702" s="581"/>
      <c r="AN702" s="234"/>
      <c r="AO702" s="581"/>
    </row>
    <row r="703" spans="1:41">
      <c r="A703" s="579" t="s">
        <v>139</v>
      </c>
      <c r="B703" s="412" t="s">
        <v>1126</v>
      </c>
      <c r="C703" s="580"/>
      <c r="D703" s="414">
        <v>419420</v>
      </c>
      <c r="E703" s="295">
        <v>14</v>
      </c>
      <c r="F703" s="234">
        <v>4642</v>
      </c>
      <c r="G703" s="582">
        <v>4802</v>
      </c>
      <c r="H703" s="234"/>
      <c r="I703" s="583"/>
      <c r="J703" s="234"/>
      <c r="K703" s="583"/>
      <c r="L703" s="234"/>
      <c r="M703" s="583"/>
      <c r="N703" s="234"/>
      <c r="O703" s="583"/>
      <c r="P703" s="234"/>
      <c r="Q703" s="583"/>
      <c r="R703" s="234"/>
      <c r="S703" s="583"/>
      <c r="T703" s="234"/>
      <c r="U703" s="583"/>
      <c r="V703" s="234"/>
      <c r="W703" s="583"/>
      <c r="X703" s="234"/>
      <c r="Y703" s="583"/>
      <c r="Z703" s="234"/>
      <c r="AA703" s="583"/>
      <c r="AB703" s="234"/>
      <c r="AC703" s="583"/>
      <c r="AD703" s="234"/>
      <c r="AE703" s="583"/>
      <c r="AF703" s="234"/>
      <c r="AG703" s="583"/>
      <c r="AH703" s="234"/>
      <c r="AI703" s="583"/>
      <c r="AJ703" s="234"/>
      <c r="AK703" s="583"/>
      <c r="AL703" s="234"/>
      <c r="AM703" s="583"/>
      <c r="AN703" s="234"/>
      <c r="AO703" s="583"/>
    </row>
    <row r="704" spans="1:41">
      <c r="A704" s="579" t="s">
        <v>139</v>
      </c>
      <c r="B704" s="412" t="s">
        <v>1127</v>
      </c>
      <c r="C704" s="580"/>
      <c r="D704" s="414">
        <v>237729</v>
      </c>
      <c r="E704" s="295">
        <v>14</v>
      </c>
      <c r="F704" s="234">
        <v>4285</v>
      </c>
      <c r="G704" s="582">
        <v>4510</v>
      </c>
      <c r="H704" s="234"/>
      <c r="I704" s="583"/>
      <c r="J704" s="234"/>
      <c r="K704" s="583"/>
      <c r="L704" s="234"/>
      <c r="M704" s="583"/>
      <c r="N704" s="234"/>
      <c r="O704" s="583"/>
      <c r="P704" s="234"/>
      <c r="Q704" s="583"/>
      <c r="R704" s="234"/>
      <c r="S704" s="583"/>
      <c r="T704" s="234"/>
      <c r="U704" s="583"/>
      <c r="V704" s="234"/>
      <c r="W704" s="583"/>
      <c r="X704" s="234"/>
      <c r="Y704" s="583"/>
      <c r="Z704" s="234"/>
      <c r="AA704" s="583"/>
      <c r="AB704" s="234"/>
      <c r="AC704" s="583"/>
      <c r="AD704" s="234"/>
      <c r="AE704" s="583"/>
      <c r="AF704" s="234"/>
      <c r="AG704" s="583"/>
      <c r="AH704" s="234"/>
      <c r="AI704" s="583"/>
      <c r="AJ704" s="234"/>
      <c r="AK704" s="583"/>
      <c r="AL704" s="234"/>
      <c r="AM704" s="583"/>
      <c r="AN704" s="234"/>
      <c r="AO704" s="583"/>
    </row>
    <row r="705" spans="1:41">
      <c r="A705" s="579" t="s">
        <v>139</v>
      </c>
      <c r="B705" s="412" t="s">
        <v>1128</v>
      </c>
      <c r="C705" s="580"/>
      <c r="D705" s="414">
        <v>237491</v>
      </c>
      <c r="E705" s="295">
        <v>14</v>
      </c>
      <c r="F705" s="234">
        <v>3072</v>
      </c>
      <c r="G705" s="582">
        <v>3162</v>
      </c>
      <c r="H705" s="234"/>
      <c r="I705" s="583"/>
      <c r="J705" s="234"/>
      <c r="K705" s="583"/>
      <c r="L705" s="234"/>
      <c r="M705" s="583"/>
      <c r="N705" s="234"/>
      <c r="O705" s="583"/>
      <c r="P705" s="234"/>
      <c r="Q705" s="583"/>
      <c r="R705" s="234"/>
      <c r="S705" s="583"/>
      <c r="T705" s="234"/>
      <c r="U705" s="583"/>
      <c r="V705" s="234"/>
      <c r="W705" s="583"/>
      <c r="X705" s="234"/>
      <c r="Y705" s="583"/>
      <c r="Z705" s="234"/>
      <c r="AA705" s="583"/>
      <c r="AB705" s="234"/>
      <c r="AC705" s="583"/>
      <c r="AD705" s="234"/>
      <c r="AE705" s="583"/>
      <c r="AF705" s="234"/>
      <c r="AG705" s="583"/>
      <c r="AH705" s="234"/>
      <c r="AI705" s="583"/>
      <c r="AJ705" s="234"/>
      <c r="AK705" s="583"/>
      <c r="AL705" s="234"/>
      <c r="AM705" s="583"/>
      <c r="AN705" s="234"/>
      <c r="AO705" s="583"/>
    </row>
    <row r="706" spans="1:41">
      <c r="A706" s="579" t="s">
        <v>139</v>
      </c>
      <c r="B706" s="412" t="s">
        <v>1129</v>
      </c>
      <c r="C706" s="580"/>
      <c r="D706" s="414">
        <v>364575</v>
      </c>
      <c r="E706" s="295">
        <v>14</v>
      </c>
      <c r="F706" s="234">
        <v>3000</v>
      </c>
      <c r="G706" s="582">
        <v>3595</v>
      </c>
      <c r="H706" s="234"/>
      <c r="I706" s="583"/>
      <c r="J706" s="234"/>
      <c r="K706" s="583"/>
      <c r="L706" s="234"/>
      <c r="M706" s="583"/>
      <c r="N706" s="234"/>
      <c r="O706" s="583"/>
      <c r="P706" s="234"/>
      <c r="Q706" s="583"/>
      <c r="R706" s="234"/>
      <c r="S706" s="583"/>
      <c r="T706" s="234"/>
      <c r="U706" s="583"/>
      <c r="V706" s="234"/>
      <c r="W706" s="583"/>
      <c r="X706" s="234"/>
      <c r="Y706" s="583"/>
      <c r="Z706" s="234"/>
      <c r="AA706" s="583"/>
      <c r="AB706" s="234"/>
      <c r="AC706" s="583"/>
      <c r="AD706" s="234"/>
      <c r="AE706" s="583"/>
      <c r="AF706" s="234"/>
      <c r="AG706" s="583"/>
      <c r="AH706" s="234"/>
      <c r="AI706" s="583"/>
      <c r="AJ706" s="234"/>
      <c r="AK706" s="583"/>
      <c r="AL706" s="234"/>
      <c r="AM706" s="583"/>
      <c r="AN706" s="234"/>
      <c r="AO706" s="583"/>
    </row>
    <row r="707" spans="1:41">
      <c r="A707" s="579" t="s">
        <v>139</v>
      </c>
      <c r="B707" s="412" t="s">
        <v>1130</v>
      </c>
      <c r="C707" s="580"/>
      <c r="D707" s="414">
        <v>441894</v>
      </c>
      <c r="E707" s="295">
        <v>14</v>
      </c>
      <c r="F707" s="234">
        <v>2300</v>
      </c>
      <c r="G707" s="581">
        <v>2400</v>
      </c>
      <c r="H707" s="234"/>
      <c r="I707" s="581"/>
      <c r="J707" s="234"/>
      <c r="K707" s="581"/>
      <c r="L707" s="234"/>
      <c r="M707" s="581"/>
      <c r="N707" s="234"/>
      <c r="O707" s="581"/>
      <c r="P707" s="234"/>
      <c r="Q707" s="581"/>
      <c r="R707" s="234"/>
      <c r="S707" s="581"/>
      <c r="T707" s="234"/>
      <c r="U707" s="581"/>
      <c r="V707" s="234"/>
      <c r="W707" s="581"/>
      <c r="X707" s="234"/>
      <c r="Y707" s="581"/>
      <c r="Z707" s="234"/>
      <c r="AA707" s="581"/>
      <c r="AB707" s="234"/>
      <c r="AC707" s="581"/>
      <c r="AD707" s="234"/>
      <c r="AE707" s="581"/>
      <c r="AF707" s="234"/>
      <c r="AG707" s="581"/>
      <c r="AH707" s="234"/>
      <c r="AI707" s="581"/>
      <c r="AJ707" s="234"/>
      <c r="AK707" s="581"/>
      <c r="AL707" s="234"/>
      <c r="AM707" s="581"/>
      <c r="AN707" s="234"/>
      <c r="AO707" s="581"/>
    </row>
    <row r="708" spans="1:41">
      <c r="A708" s="579" t="s">
        <v>139</v>
      </c>
      <c r="B708" s="412" t="s">
        <v>1131</v>
      </c>
      <c r="C708" s="580"/>
      <c r="D708" s="414">
        <v>419031</v>
      </c>
      <c r="E708" s="295">
        <v>14</v>
      </c>
      <c r="F708" s="234">
        <v>3400</v>
      </c>
      <c r="G708" s="581">
        <v>3400</v>
      </c>
      <c r="H708" s="234"/>
      <c r="I708" s="581"/>
      <c r="J708" s="234"/>
      <c r="K708" s="581"/>
      <c r="L708" s="234"/>
      <c r="M708" s="581"/>
      <c r="N708" s="234"/>
      <c r="O708" s="581"/>
      <c r="P708" s="234"/>
      <c r="Q708" s="581"/>
      <c r="R708" s="234"/>
      <c r="S708" s="581"/>
      <c r="T708" s="234"/>
      <c r="U708" s="581"/>
      <c r="V708" s="234"/>
      <c r="W708" s="581"/>
      <c r="X708" s="234"/>
      <c r="Y708" s="581"/>
      <c r="Z708" s="234"/>
      <c r="AA708" s="581"/>
      <c r="AB708" s="234"/>
      <c r="AC708" s="581"/>
      <c r="AD708" s="234"/>
      <c r="AE708" s="581"/>
      <c r="AF708" s="234"/>
      <c r="AG708" s="581"/>
      <c r="AH708" s="234"/>
      <c r="AI708" s="581"/>
      <c r="AJ708" s="234"/>
      <c r="AK708" s="581"/>
      <c r="AL708" s="234"/>
      <c r="AM708" s="581"/>
      <c r="AN708" s="234"/>
      <c r="AO708" s="581"/>
    </row>
    <row r="709" spans="1:41">
      <c r="A709" s="579" t="s">
        <v>139</v>
      </c>
      <c r="B709" s="412" t="s">
        <v>1137</v>
      </c>
      <c r="C709" s="586"/>
      <c r="D709" s="584" t="s">
        <v>559</v>
      </c>
      <c r="E709" s="585">
        <v>14</v>
      </c>
      <c r="F709" s="234">
        <v>4200</v>
      </c>
      <c r="G709" s="581">
        <v>4200</v>
      </c>
      <c r="H709" s="234"/>
      <c r="I709" s="581"/>
      <c r="J709" s="234"/>
      <c r="K709" s="581"/>
      <c r="L709" s="234"/>
      <c r="M709" s="581"/>
      <c r="N709" s="234"/>
      <c r="O709" s="581"/>
      <c r="P709" s="234"/>
      <c r="Q709" s="581"/>
      <c r="R709" s="234"/>
      <c r="S709" s="581"/>
      <c r="T709" s="234"/>
      <c r="U709" s="581"/>
      <c r="V709" s="234"/>
      <c r="W709" s="581"/>
      <c r="X709" s="234"/>
      <c r="Y709" s="581"/>
      <c r="Z709" s="234"/>
      <c r="AA709" s="581"/>
      <c r="AB709" s="234"/>
      <c r="AC709" s="581"/>
      <c r="AD709" s="234"/>
      <c r="AE709" s="581"/>
      <c r="AF709" s="234"/>
      <c r="AG709" s="581"/>
      <c r="AH709" s="234"/>
      <c r="AI709" s="581"/>
      <c r="AJ709" s="234"/>
      <c r="AK709" s="581"/>
      <c r="AL709" s="234"/>
      <c r="AM709" s="581"/>
      <c r="AN709" s="234"/>
      <c r="AO709" s="581"/>
    </row>
    <row r="710" spans="1:41">
      <c r="A710" s="579" t="s">
        <v>139</v>
      </c>
      <c r="B710" s="412" t="s">
        <v>1132</v>
      </c>
      <c r="C710" s="580"/>
      <c r="D710" s="584" t="s">
        <v>559</v>
      </c>
      <c r="E710" s="585">
        <v>15</v>
      </c>
      <c r="F710" s="234">
        <v>5180</v>
      </c>
      <c r="G710" s="581">
        <v>5180</v>
      </c>
      <c r="H710" s="234"/>
      <c r="I710" s="581"/>
      <c r="J710" s="234"/>
      <c r="K710" s="581"/>
      <c r="L710" s="234"/>
      <c r="M710" s="581"/>
      <c r="N710" s="234"/>
      <c r="O710" s="581"/>
      <c r="P710" s="234"/>
      <c r="Q710" s="581"/>
      <c r="R710" s="234"/>
      <c r="S710" s="581"/>
      <c r="T710" s="234"/>
      <c r="U710" s="581"/>
      <c r="V710" s="234"/>
      <c r="W710" s="581"/>
      <c r="X710" s="234"/>
      <c r="Y710" s="581"/>
      <c r="Z710" s="234"/>
      <c r="AA710" s="581"/>
      <c r="AB710" s="234"/>
      <c r="AC710" s="581"/>
      <c r="AD710" s="234"/>
      <c r="AE710" s="581"/>
      <c r="AF710" s="234"/>
      <c r="AG710" s="581"/>
      <c r="AH710" s="234"/>
      <c r="AI710" s="581"/>
      <c r="AJ710" s="234"/>
      <c r="AK710" s="581"/>
      <c r="AL710" s="234"/>
      <c r="AM710" s="581"/>
      <c r="AN710" s="234"/>
      <c r="AO710" s="581"/>
    </row>
    <row r="711" spans="1:41">
      <c r="A711" s="579" t="s">
        <v>139</v>
      </c>
      <c r="B711" s="412" t="s">
        <v>1133</v>
      </c>
      <c r="C711" s="580"/>
      <c r="D711" s="414" t="s">
        <v>559</v>
      </c>
      <c r="E711" s="295">
        <v>15</v>
      </c>
      <c r="F711" s="234">
        <v>6028</v>
      </c>
      <c r="G711" s="581">
        <v>6028</v>
      </c>
      <c r="H711" s="234"/>
      <c r="I711" s="581"/>
      <c r="J711" s="234"/>
      <c r="K711" s="581"/>
      <c r="L711" s="234"/>
      <c r="M711" s="581"/>
      <c r="N711" s="234"/>
      <c r="O711" s="581"/>
      <c r="P711" s="234"/>
      <c r="Q711" s="581"/>
      <c r="R711" s="234"/>
      <c r="S711" s="581"/>
      <c r="T711" s="234"/>
      <c r="U711" s="581"/>
      <c r="V711" s="234"/>
      <c r="W711" s="581"/>
      <c r="X711" s="234"/>
      <c r="Y711" s="581"/>
      <c r="Z711" s="234"/>
      <c r="AA711" s="581"/>
      <c r="AB711" s="234"/>
      <c r="AC711" s="581"/>
      <c r="AD711" s="234"/>
      <c r="AE711" s="581"/>
      <c r="AF711" s="234"/>
      <c r="AG711" s="581"/>
      <c r="AH711" s="234"/>
      <c r="AI711" s="581"/>
      <c r="AJ711" s="234"/>
      <c r="AK711" s="581"/>
      <c r="AL711" s="234"/>
      <c r="AM711" s="581"/>
      <c r="AN711" s="234"/>
      <c r="AO711" s="581"/>
    </row>
    <row r="712" spans="1:41">
      <c r="A712" s="579" t="s">
        <v>139</v>
      </c>
      <c r="B712" s="412" t="s">
        <v>1134</v>
      </c>
      <c r="C712" s="580"/>
      <c r="D712" s="414" t="s">
        <v>559</v>
      </c>
      <c r="E712" s="295">
        <v>15</v>
      </c>
      <c r="F712" s="234"/>
      <c r="G712" s="583"/>
      <c r="H712" s="234"/>
      <c r="I712" s="583"/>
      <c r="J712" s="234"/>
      <c r="K712" s="583"/>
      <c r="L712" s="234"/>
      <c r="M712" s="583"/>
      <c r="N712" s="234"/>
      <c r="O712" s="583"/>
      <c r="P712" s="234"/>
      <c r="Q712" s="583"/>
      <c r="R712" s="234"/>
      <c r="S712" s="583"/>
      <c r="T712" s="234"/>
      <c r="U712" s="583"/>
      <c r="V712" s="234"/>
      <c r="W712" s="583"/>
      <c r="X712" s="234"/>
      <c r="Y712" s="583"/>
      <c r="Z712" s="234"/>
      <c r="AA712" s="583"/>
      <c r="AB712" s="234"/>
      <c r="AC712" s="583"/>
      <c r="AD712" s="234"/>
      <c r="AE712" s="583"/>
      <c r="AF712" s="234"/>
      <c r="AG712" s="583"/>
      <c r="AH712" s="234"/>
      <c r="AI712" s="583"/>
      <c r="AJ712" s="234"/>
      <c r="AK712" s="583"/>
      <c r="AL712" s="234"/>
      <c r="AM712" s="583"/>
      <c r="AN712" s="234"/>
      <c r="AO712" s="583"/>
    </row>
    <row r="713" spans="1:41">
      <c r="A713" s="579" t="s">
        <v>139</v>
      </c>
      <c r="B713" s="412" t="s">
        <v>1135</v>
      </c>
      <c r="C713" s="580"/>
      <c r="D713" s="584" t="s">
        <v>559</v>
      </c>
      <c r="E713" s="585">
        <v>15</v>
      </c>
      <c r="F713" s="234">
        <v>8100</v>
      </c>
      <c r="G713" s="581">
        <v>8100</v>
      </c>
      <c r="H713" s="234"/>
      <c r="I713" s="581"/>
      <c r="J713" s="234"/>
      <c r="K713" s="581"/>
      <c r="L713" s="234"/>
      <c r="M713" s="581"/>
      <c r="N713" s="234"/>
      <c r="O713" s="581"/>
      <c r="P713" s="234"/>
      <c r="Q713" s="581"/>
      <c r="R713" s="234"/>
      <c r="S713" s="581"/>
      <c r="T713" s="234"/>
      <c r="U713" s="581"/>
      <c r="V713" s="234"/>
      <c r="W713" s="581"/>
      <c r="X713" s="234"/>
      <c r="Y713" s="581"/>
      <c r="Z713" s="234"/>
      <c r="AA713" s="581"/>
      <c r="AB713" s="234"/>
      <c r="AC713" s="581"/>
      <c r="AD713" s="234"/>
      <c r="AE713" s="581"/>
      <c r="AF713" s="234"/>
      <c r="AG713" s="581"/>
      <c r="AH713" s="234"/>
      <c r="AI713" s="581"/>
      <c r="AJ713" s="234"/>
      <c r="AK713" s="581"/>
      <c r="AL713" s="234"/>
      <c r="AM713" s="581"/>
      <c r="AN713" s="234"/>
      <c r="AO713" s="581"/>
    </row>
    <row r="714" spans="1:41">
      <c r="A714" s="579" t="s">
        <v>139</v>
      </c>
      <c r="B714" s="412" t="s">
        <v>1136</v>
      </c>
      <c r="C714" s="580"/>
      <c r="D714" s="414">
        <v>238096</v>
      </c>
      <c r="E714" s="295">
        <v>15</v>
      </c>
      <c r="F714" s="234">
        <v>3645</v>
      </c>
      <c r="G714" s="581">
        <v>3655</v>
      </c>
      <c r="H714" s="234"/>
      <c r="I714" s="581"/>
      <c r="J714" s="234"/>
      <c r="K714" s="581"/>
      <c r="L714" s="234"/>
      <c r="M714" s="581"/>
      <c r="N714" s="234"/>
      <c r="O714" s="581"/>
      <c r="P714" s="234"/>
      <c r="Q714" s="581"/>
      <c r="R714" s="234"/>
      <c r="S714" s="581"/>
      <c r="T714" s="234"/>
      <c r="U714" s="581"/>
      <c r="V714" s="234"/>
      <c r="W714" s="581"/>
      <c r="X714" s="234"/>
      <c r="Y714" s="581"/>
      <c r="Z714" s="234"/>
      <c r="AA714" s="581"/>
      <c r="AB714" s="234"/>
      <c r="AC714" s="581"/>
      <c r="AD714" s="234"/>
      <c r="AE714" s="581"/>
      <c r="AF714" s="234"/>
      <c r="AG714" s="581"/>
      <c r="AH714" s="234"/>
      <c r="AI714" s="581"/>
      <c r="AJ714" s="234"/>
      <c r="AK714" s="581"/>
      <c r="AL714" s="234"/>
      <c r="AM714" s="581"/>
      <c r="AN714" s="234"/>
      <c r="AO714" s="581"/>
    </row>
    <row r="715" spans="1:41">
      <c r="A715" s="83"/>
      <c r="B715" s="83"/>
      <c r="C715" s="83"/>
      <c r="D715" s="83"/>
      <c r="E715" s="83"/>
      <c r="G715" s="83"/>
      <c r="I715" s="83"/>
      <c r="J715" s="83"/>
      <c r="K715" s="83"/>
      <c r="M715" s="83"/>
      <c r="N715" s="83"/>
      <c r="O715" s="83"/>
      <c r="Q715" s="83"/>
      <c r="S715" s="83"/>
      <c r="U715" s="83"/>
      <c r="W715" s="83"/>
      <c r="Y715" s="83"/>
      <c r="AA715" s="83"/>
      <c r="AC715" s="83"/>
      <c r="AE715" s="83"/>
      <c r="AG715" s="83"/>
      <c r="AI715" s="83"/>
      <c r="AK715" s="83"/>
      <c r="AM715" s="83"/>
      <c r="AO715" s="83"/>
    </row>
    <row r="716" spans="1:41">
      <c r="A716" s="83"/>
      <c r="B716" s="83"/>
      <c r="C716" s="83"/>
      <c r="D716" s="83"/>
      <c r="E716" s="83"/>
      <c r="G716" s="83"/>
      <c r="I716" s="83"/>
      <c r="J716" s="83"/>
      <c r="K716" s="83"/>
      <c r="M716" s="83"/>
      <c r="N716" s="83"/>
      <c r="O716" s="83"/>
      <c r="Q716" s="83"/>
      <c r="S716" s="83"/>
      <c r="U716" s="83"/>
      <c r="W716" s="83"/>
      <c r="Y716" s="83"/>
      <c r="AA716" s="83"/>
      <c r="AC716" s="83"/>
      <c r="AE716" s="83"/>
      <c r="AG716" s="83"/>
      <c r="AI716" s="83"/>
      <c r="AK716" s="83"/>
      <c r="AM716" s="83"/>
      <c r="AO716" s="83"/>
    </row>
    <row r="717" spans="1:41">
      <c r="A717" s="83"/>
      <c r="B717" s="83"/>
      <c r="C717" s="83"/>
      <c r="D717" s="83"/>
      <c r="E717" s="83"/>
      <c r="G717" s="83"/>
      <c r="I717" s="83"/>
      <c r="J717" s="83"/>
      <c r="K717" s="83"/>
      <c r="M717" s="83"/>
      <c r="N717" s="83"/>
      <c r="O717" s="83"/>
      <c r="Q717" s="83"/>
      <c r="S717" s="83"/>
      <c r="U717" s="83"/>
      <c r="W717" s="83"/>
      <c r="Y717" s="83"/>
      <c r="AA717" s="83"/>
      <c r="AC717" s="83"/>
      <c r="AE717" s="83"/>
      <c r="AG717" s="83"/>
      <c r="AI717" s="83"/>
      <c r="AK717" s="83"/>
      <c r="AM717" s="83"/>
      <c r="AO717" s="83"/>
    </row>
    <row r="718" spans="1:41">
      <c r="A718" s="83"/>
      <c r="B718" s="83"/>
      <c r="C718" s="83"/>
      <c r="D718" s="83"/>
      <c r="E718" s="83"/>
      <c r="G718" s="83"/>
      <c r="I718" s="83"/>
      <c r="J718" s="83"/>
      <c r="K718" s="83"/>
      <c r="M718" s="83"/>
      <c r="N718" s="83"/>
      <c r="O718" s="83"/>
      <c r="Q718" s="83"/>
      <c r="S718" s="83"/>
      <c r="U718" s="83"/>
      <c r="W718" s="83"/>
      <c r="Y718" s="83"/>
      <c r="AA718" s="83"/>
      <c r="AC718" s="83"/>
      <c r="AE718" s="83"/>
      <c r="AG718" s="83"/>
      <c r="AI718" s="83"/>
      <c r="AK718" s="83"/>
      <c r="AM718" s="83"/>
      <c r="AO718" s="83"/>
    </row>
    <row r="719" spans="1:41">
      <c r="A719" s="83"/>
      <c r="B719" s="83"/>
      <c r="C719" s="83"/>
      <c r="D719" s="83"/>
      <c r="E719" s="83"/>
      <c r="G719" s="83"/>
      <c r="I719" s="83"/>
      <c r="J719" s="83"/>
      <c r="K719" s="83"/>
      <c r="M719" s="83"/>
      <c r="N719" s="83"/>
      <c r="O719" s="83"/>
      <c r="Q719" s="83"/>
      <c r="S719" s="83"/>
      <c r="U719" s="83"/>
      <c r="W719" s="83"/>
      <c r="Y719" s="83"/>
      <c r="AA719" s="83"/>
      <c r="AC719" s="83"/>
      <c r="AE719" s="83"/>
      <c r="AG719" s="83"/>
      <c r="AI719" s="83"/>
      <c r="AK719" s="83"/>
      <c r="AM719" s="83"/>
      <c r="AO719" s="83"/>
    </row>
    <row r="720" spans="1:41">
      <c r="A720" s="83"/>
      <c r="B720" s="83"/>
      <c r="C720" s="83"/>
      <c r="D720" s="83"/>
      <c r="E720" s="83"/>
      <c r="G720" s="83"/>
      <c r="I720" s="83"/>
      <c r="J720" s="83"/>
      <c r="K720" s="83"/>
      <c r="M720" s="83"/>
      <c r="N720" s="83"/>
      <c r="O720" s="83"/>
      <c r="Q720" s="83"/>
      <c r="S720" s="83"/>
      <c r="U720" s="83"/>
      <c r="W720" s="83"/>
      <c r="Y720" s="83"/>
      <c r="AA720" s="83"/>
      <c r="AC720" s="83"/>
      <c r="AE720" s="83"/>
      <c r="AG720" s="83"/>
      <c r="AI720" s="83"/>
      <c r="AK720" s="83"/>
      <c r="AM720" s="83"/>
      <c r="AO720" s="83"/>
    </row>
    <row r="721" spans="1:41">
      <c r="A721" s="83"/>
      <c r="B721" s="83"/>
      <c r="C721" s="83"/>
      <c r="D721" s="83"/>
      <c r="E721" s="83"/>
      <c r="G721" s="83"/>
      <c r="I721" s="83"/>
      <c r="J721" s="83"/>
      <c r="K721" s="83"/>
      <c r="M721" s="83"/>
      <c r="N721" s="83"/>
      <c r="O721" s="83"/>
      <c r="Q721" s="83"/>
      <c r="S721" s="83"/>
      <c r="U721" s="83"/>
      <c r="W721" s="83"/>
      <c r="Y721" s="83"/>
      <c r="AA721" s="83"/>
      <c r="AC721" s="83"/>
      <c r="AE721" s="83"/>
      <c r="AG721" s="83"/>
      <c r="AI721" s="83"/>
      <c r="AK721" s="83"/>
      <c r="AM721" s="83"/>
      <c r="AO721" s="83"/>
    </row>
    <row r="722" spans="1:41">
      <c r="A722" s="83"/>
      <c r="B722" s="83"/>
      <c r="C722" s="83"/>
      <c r="D722" s="83"/>
      <c r="E722" s="83"/>
      <c r="G722" s="83"/>
      <c r="I722" s="83"/>
      <c r="J722" s="83"/>
      <c r="K722" s="83"/>
      <c r="M722" s="83"/>
      <c r="N722" s="83"/>
      <c r="O722" s="83"/>
      <c r="Q722" s="83"/>
      <c r="S722" s="83"/>
      <c r="U722" s="83"/>
      <c r="W722" s="83"/>
      <c r="Y722" s="83"/>
      <c r="AA722" s="83"/>
      <c r="AC722" s="83"/>
      <c r="AE722" s="83"/>
      <c r="AG722" s="83"/>
      <c r="AI722" s="83"/>
      <c r="AK722" s="83"/>
      <c r="AM722" s="83"/>
      <c r="AO722" s="83"/>
    </row>
    <row r="723" spans="1:41">
      <c r="A723" s="83"/>
      <c r="B723" s="83"/>
      <c r="C723" s="83"/>
      <c r="D723" s="83"/>
      <c r="E723" s="83"/>
      <c r="G723" s="83"/>
      <c r="I723" s="83"/>
      <c r="J723" s="83"/>
      <c r="K723" s="83"/>
      <c r="M723" s="83"/>
      <c r="N723" s="83"/>
      <c r="O723" s="83"/>
      <c r="Q723" s="83"/>
      <c r="S723" s="83"/>
      <c r="U723" s="83"/>
      <c r="W723" s="83"/>
      <c r="Y723" s="83"/>
      <c r="AA723" s="83"/>
      <c r="AC723" s="83"/>
      <c r="AE723" s="83"/>
      <c r="AG723" s="83"/>
      <c r="AI723" s="83"/>
      <c r="AK723" s="83"/>
      <c r="AM723" s="83"/>
      <c r="AO723" s="83"/>
    </row>
    <row r="724" spans="1:41">
      <c r="A724" s="83"/>
      <c r="B724" s="83"/>
      <c r="C724" s="83"/>
      <c r="D724" s="83"/>
      <c r="E724" s="83"/>
      <c r="G724" s="83"/>
      <c r="I724" s="83"/>
      <c r="J724" s="83"/>
      <c r="K724" s="83"/>
      <c r="M724" s="83"/>
      <c r="N724" s="83"/>
      <c r="O724" s="83"/>
      <c r="Q724" s="83"/>
      <c r="S724" s="83"/>
      <c r="U724" s="83"/>
      <c r="W724" s="83"/>
      <c r="Y724" s="83"/>
      <c r="AA724" s="83"/>
      <c r="AC724" s="83"/>
      <c r="AE724" s="83"/>
      <c r="AG724" s="83"/>
      <c r="AI724" s="83"/>
      <c r="AK724" s="83"/>
      <c r="AM724" s="83"/>
      <c r="AO724" s="83"/>
    </row>
    <row r="725" spans="1:41">
      <c r="A725" s="83"/>
      <c r="B725" s="83"/>
      <c r="C725" s="83"/>
      <c r="D725" s="83"/>
      <c r="E725" s="83"/>
      <c r="G725" s="83"/>
      <c r="I725" s="83"/>
      <c r="J725" s="83"/>
      <c r="K725" s="83"/>
      <c r="M725" s="83"/>
      <c r="N725" s="83"/>
      <c r="O725" s="83"/>
      <c r="Q725" s="83"/>
      <c r="S725" s="83"/>
      <c r="U725" s="83"/>
      <c r="W725" s="83"/>
      <c r="Y725" s="83"/>
      <c r="AA725" s="83"/>
      <c r="AC725" s="83"/>
      <c r="AE725" s="83"/>
      <c r="AG725" s="83"/>
      <c r="AI725" s="83"/>
      <c r="AK725" s="83"/>
      <c r="AM725" s="83"/>
      <c r="AO725" s="83"/>
    </row>
    <row r="726" spans="1:41">
      <c r="A726" s="83"/>
      <c r="B726" s="83"/>
      <c r="C726" s="83"/>
      <c r="D726" s="83"/>
      <c r="E726" s="83"/>
      <c r="G726" s="83"/>
      <c r="I726" s="83"/>
      <c r="J726" s="83"/>
      <c r="K726" s="83"/>
      <c r="M726" s="83"/>
      <c r="N726" s="83"/>
      <c r="O726" s="83"/>
      <c r="Q726" s="83"/>
      <c r="S726" s="83"/>
      <c r="U726" s="83"/>
      <c r="W726" s="83"/>
      <c r="Y726" s="83"/>
      <c r="AA726" s="83"/>
      <c r="AC726" s="83"/>
      <c r="AE726" s="83"/>
      <c r="AG726" s="83"/>
      <c r="AI726" s="83"/>
      <c r="AK726" s="83"/>
      <c r="AM726" s="83"/>
      <c r="AO726" s="83"/>
    </row>
    <row r="727" spans="1:41">
      <c r="A727" s="83"/>
      <c r="B727" s="83"/>
      <c r="C727" s="83"/>
      <c r="D727" s="83"/>
      <c r="E727" s="83"/>
      <c r="G727" s="83"/>
      <c r="I727" s="83"/>
      <c r="J727" s="83"/>
      <c r="K727" s="83"/>
      <c r="M727" s="83"/>
      <c r="N727" s="83"/>
      <c r="O727" s="83"/>
      <c r="Q727" s="83"/>
      <c r="S727" s="83"/>
      <c r="U727" s="83"/>
      <c r="W727" s="83"/>
      <c r="Y727" s="83"/>
      <c r="AA727" s="83"/>
      <c r="AC727" s="83"/>
      <c r="AE727" s="83"/>
      <c r="AG727" s="83"/>
      <c r="AI727" s="83"/>
      <c r="AK727" s="83"/>
      <c r="AM727" s="83"/>
      <c r="AO727" s="83"/>
    </row>
    <row r="728" spans="1:41">
      <c r="A728" s="83"/>
      <c r="B728" s="83"/>
      <c r="C728" s="83"/>
      <c r="D728" s="83"/>
      <c r="E728" s="83"/>
      <c r="G728" s="83"/>
      <c r="I728" s="83"/>
      <c r="J728" s="83"/>
      <c r="K728" s="83"/>
      <c r="M728" s="83"/>
      <c r="N728" s="83"/>
      <c r="O728" s="83"/>
      <c r="Q728" s="83"/>
      <c r="S728" s="83"/>
      <c r="U728" s="83"/>
      <c r="W728" s="83"/>
      <c r="Y728" s="83"/>
      <c r="AA728" s="83"/>
      <c r="AC728" s="83"/>
      <c r="AE728" s="83"/>
      <c r="AG728" s="83"/>
      <c r="AI728" s="83"/>
      <c r="AK728" s="83"/>
      <c r="AM728" s="83"/>
      <c r="AO728" s="83"/>
    </row>
    <row r="729" spans="1:41">
      <c r="A729" s="83"/>
      <c r="B729" s="83"/>
      <c r="C729" s="83"/>
      <c r="D729" s="83"/>
      <c r="E729" s="83"/>
      <c r="G729" s="83"/>
      <c r="I729" s="83"/>
      <c r="J729" s="83"/>
      <c r="K729" s="83"/>
      <c r="M729" s="83"/>
      <c r="N729" s="83"/>
      <c r="O729" s="83"/>
      <c r="Q729" s="83"/>
      <c r="S729" s="83"/>
      <c r="U729" s="83"/>
      <c r="W729" s="83"/>
      <c r="Y729" s="83"/>
      <c r="AA729" s="83"/>
      <c r="AC729" s="83"/>
      <c r="AE729" s="83"/>
      <c r="AG729" s="83"/>
      <c r="AI729" s="83"/>
      <c r="AK729" s="83"/>
      <c r="AM729" s="83"/>
      <c r="AO729" s="83"/>
    </row>
    <row r="730" spans="1:41">
      <c r="A730" s="83"/>
      <c r="B730" s="83"/>
      <c r="C730" s="83"/>
      <c r="D730" s="83"/>
      <c r="E730" s="83"/>
      <c r="G730" s="83"/>
      <c r="I730" s="83"/>
      <c r="J730" s="83"/>
      <c r="K730" s="83"/>
      <c r="M730" s="83"/>
      <c r="N730" s="83"/>
      <c r="O730" s="83"/>
      <c r="Q730" s="83"/>
      <c r="S730" s="83"/>
      <c r="U730" s="83"/>
      <c r="W730" s="83"/>
      <c r="Y730" s="83"/>
      <c r="AA730" s="83"/>
      <c r="AC730" s="83"/>
      <c r="AE730" s="83"/>
      <c r="AG730" s="83"/>
      <c r="AI730" s="83"/>
      <c r="AK730" s="83"/>
      <c r="AM730" s="83"/>
      <c r="AO730" s="83"/>
    </row>
    <row r="731" spans="1:41">
      <c r="A731" s="83"/>
      <c r="B731" s="83"/>
      <c r="C731" s="83"/>
      <c r="D731" s="83"/>
      <c r="E731" s="83"/>
      <c r="G731" s="83"/>
      <c r="I731" s="83"/>
      <c r="J731" s="83"/>
      <c r="K731" s="83"/>
      <c r="M731" s="83"/>
      <c r="N731" s="83"/>
      <c r="O731" s="83"/>
      <c r="Q731" s="83"/>
      <c r="S731" s="83"/>
      <c r="U731" s="83"/>
      <c r="W731" s="83"/>
      <c r="Y731" s="83"/>
      <c r="AA731" s="83"/>
      <c r="AC731" s="83"/>
      <c r="AE731" s="83"/>
      <c r="AG731" s="83"/>
      <c r="AI731" s="83"/>
      <c r="AK731" s="83"/>
      <c r="AM731" s="83"/>
      <c r="AO731" s="83"/>
    </row>
    <row r="732" spans="1:41">
      <c r="A732" s="83"/>
      <c r="B732" s="83"/>
      <c r="C732" s="83"/>
      <c r="D732" s="83"/>
      <c r="E732" s="83"/>
      <c r="G732" s="83"/>
      <c r="I732" s="83"/>
      <c r="J732" s="83"/>
      <c r="K732" s="83"/>
      <c r="M732" s="83"/>
      <c r="N732" s="83"/>
      <c r="O732" s="83"/>
      <c r="Q732" s="83"/>
      <c r="S732" s="83"/>
      <c r="U732" s="83"/>
      <c r="W732" s="83"/>
      <c r="Y732" s="83"/>
      <c r="AA732" s="83"/>
      <c r="AC732" s="83"/>
      <c r="AE732" s="83"/>
      <c r="AG732" s="83"/>
      <c r="AI732" s="83"/>
      <c r="AK732" s="83"/>
      <c r="AM732" s="83"/>
      <c r="AO732" s="83"/>
    </row>
    <row r="733" spans="1:41">
      <c r="A733" s="83"/>
      <c r="B733" s="83"/>
      <c r="C733" s="83"/>
      <c r="D733" s="83"/>
      <c r="E733" s="83"/>
      <c r="G733" s="83"/>
      <c r="I733" s="83"/>
      <c r="J733" s="83"/>
      <c r="K733" s="83"/>
      <c r="M733" s="83"/>
      <c r="N733" s="83"/>
      <c r="O733" s="83"/>
      <c r="Q733" s="83"/>
      <c r="S733" s="83"/>
      <c r="U733" s="83"/>
      <c r="W733" s="83"/>
      <c r="Y733" s="83"/>
      <c r="AA733" s="83"/>
      <c r="AC733" s="83"/>
      <c r="AE733" s="83"/>
      <c r="AG733" s="83"/>
      <c r="AI733" s="83"/>
      <c r="AK733" s="83"/>
      <c r="AM733" s="83"/>
      <c r="AO733" s="83"/>
    </row>
    <row r="734" spans="1:41">
      <c r="A734" s="83"/>
      <c r="B734" s="83"/>
      <c r="C734" s="83"/>
      <c r="D734" s="83"/>
      <c r="E734" s="83"/>
      <c r="G734" s="83"/>
      <c r="I734" s="83"/>
      <c r="J734" s="83"/>
      <c r="K734" s="83"/>
      <c r="M734" s="83"/>
      <c r="N734" s="83"/>
      <c r="O734" s="83"/>
      <c r="Q734" s="83"/>
      <c r="S734" s="83"/>
      <c r="U734" s="83"/>
      <c r="W734" s="83"/>
      <c r="Y734" s="83"/>
      <c r="AA734" s="83"/>
      <c r="AC734" s="83"/>
      <c r="AE734" s="83"/>
      <c r="AG734" s="83"/>
      <c r="AI734" s="83"/>
      <c r="AK734" s="83"/>
      <c r="AM734" s="83"/>
      <c r="AO734" s="83"/>
    </row>
    <row r="735" spans="1:41">
      <c r="A735" s="83"/>
      <c r="B735" s="83"/>
      <c r="C735" s="83"/>
      <c r="D735" s="83"/>
      <c r="E735" s="83"/>
      <c r="G735" s="83"/>
      <c r="I735" s="83"/>
      <c r="J735" s="83"/>
      <c r="K735" s="83"/>
      <c r="M735" s="83"/>
      <c r="N735" s="83"/>
      <c r="O735" s="83"/>
      <c r="Q735" s="83"/>
      <c r="S735" s="83"/>
      <c r="U735" s="83"/>
      <c r="W735" s="83"/>
      <c r="Y735" s="83"/>
      <c r="AA735" s="83"/>
      <c r="AC735" s="83"/>
      <c r="AE735" s="83"/>
      <c r="AG735" s="83"/>
      <c r="AI735" s="83"/>
      <c r="AK735" s="83"/>
      <c r="AM735" s="83"/>
      <c r="AO735" s="83"/>
    </row>
    <row r="736" spans="1:41">
      <c r="A736" s="83"/>
      <c r="B736" s="83"/>
      <c r="C736" s="83"/>
      <c r="D736" s="83"/>
      <c r="E736" s="83"/>
      <c r="G736" s="83"/>
      <c r="I736" s="83"/>
      <c r="J736" s="83"/>
      <c r="K736" s="83"/>
      <c r="M736" s="83"/>
      <c r="N736" s="83"/>
      <c r="O736" s="83"/>
      <c r="Q736" s="83"/>
      <c r="S736" s="83"/>
      <c r="U736" s="83"/>
      <c r="W736" s="83"/>
      <c r="Y736" s="83"/>
      <c r="AA736" s="83"/>
      <c r="AC736" s="83"/>
      <c r="AE736" s="83"/>
      <c r="AG736" s="83"/>
      <c r="AI736" s="83"/>
      <c r="AK736" s="83"/>
      <c r="AM736" s="83"/>
      <c r="AO736" s="83"/>
    </row>
    <row r="737" spans="1:41">
      <c r="A737" s="83"/>
      <c r="B737" s="83"/>
      <c r="C737" s="83"/>
      <c r="D737" s="83"/>
      <c r="E737" s="83"/>
      <c r="G737" s="83"/>
      <c r="I737" s="83"/>
      <c r="J737" s="83"/>
      <c r="K737" s="83"/>
      <c r="M737" s="83"/>
      <c r="N737" s="83"/>
      <c r="O737" s="83"/>
      <c r="Q737" s="83"/>
      <c r="S737" s="83"/>
      <c r="U737" s="83"/>
      <c r="W737" s="83"/>
      <c r="Y737" s="83"/>
      <c r="AA737" s="83"/>
      <c r="AC737" s="83"/>
      <c r="AE737" s="83"/>
      <c r="AG737" s="83"/>
      <c r="AI737" s="83"/>
      <c r="AK737" s="83"/>
      <c r="AM737" s="83"/>
      <c r="AO737" s="83"/>
    </row>
    <row r="738" spans="1:41">
      <c r="A738" s="83"/>
      <c r="B738" s="83"/>
      <c r="C738" s="83"/>
      <c r="D738" s="83"/>
      <c r="E738" s="83"/>
      <c r="G738" s="83"/>
      <c r="I738" s="83"/>
      <c r="J738" s="83"/>
      <c r="K738" s="83"/>
      <c r="M738" s="83"/>
      <c r="N738" s="83"/>
      <c r="O738" s="83"/>
      <c r="Q738" s="83"/>
      <c r="S738" s="83"/>
      <c r="U738" s="83"/>
      <c r="W738" s="83"/>
      <c r="Y738" s="83"/>
      <c r="AA738" s="83"/>
      <c r="AC738" s="83"/>
      <c r="AE738" s="83"/>
      <c r="AG738" s="83"/>
      <c r="AI738" s="83"/>
      <c r="AK738" s="83"/>
      <c r="AM738" s="83"/>
      <c r="AO738" s="83"/>
    </row>
    <row r="739" spans="1:41">
      <c r="A739" s="83"/>
      <c r="B739" s="83"/>
      <c r="C739" s="83"/>
      <c r="D739" s="83"/>
      <c r="E739" s="83"/>
      <c r="G739" s="83"/>
      <c r="I739" s="83"/>
      <c r="J739" s="83"/>
      <c r="K739" s="83"/>
      <c r="M739" s="83"/>
      <c r="N739" s="83"/>
      <c r="O739" s="83"/>
      <c r="Q739" s="83"/>
      <c r="S739" s="83"/>
      <c r="U739" s="83"/>
      <c r="W739" s="83"/>
      <c r="Y739" s="83"/>
      <c r="AA739" s="83"/>
      <c r="AC739" s="83"/>
      <c r="AE739" s="83"/>
      <c r="AG739" s="83"/>
      <c r="AI739" s="83"/>
      <c r="AK739" s="83"/>
      <c r="AM739" s="83"/>
      <c r="AO739" s="83"/>
    </row>
    <row r="740" spans="1:41">
      <c r="A740" s="83"/>
      <c r="B740" s="83"/>
      <c r="C740" s="83"/>
      <c r="D740" s="83"/>
      <c r="E740" s="83"/>
      <c r="G740" s="83"/>
      <c r="I740" s="83"/>
      <c r="J740" s="83"/>
      <c r="K740" s="83"/>
      <c r="M740" s="83"/>
      <c r="N740" s="83"/>
      <c r="O740" s="83"/>
      <c r="Q740" s="83"/>
      <c r="S740" s="83"/>
      <c r="U740" s="83"/>
      <c r="W740" s="83"/>
      <c r="Y740" s="83"/>
      <c r="AA740" s="83"/>
      <c r="AC740" s="83"/>
      <c r="AE740" s="83"/>
      <c r="AG740" s="83"/>
      <c r="AI740" s="83"/>
      <c r="AK740" s="83"/>
      <c r="AM740" s="83"/>
      <c r="AO740" s="83"/>
    </row>
    <row r="741" spans="1:41">
      <c r="A741" s="83"/>
      <c r="B741" s="83"/>
      <c r="C741" s="83"/>
      <c r="D741" s="83"/>
      <c r="E741" s="83"/>
      <c r="G741" s="83"/>
      <c r="I741" s="83"/>
      <c r="J741" s="83"/>
      <c r="K741" s="83"/>
      <c r="M741" s="83"/>
      <c r="N741" s="83"/>
      <c r="O741" s="83"/>
      <c r="Q741" s="83"/>
      <c r="S741" s="83"/>
      <c r="U741" s="83"/>
      <c r="W741" s="83"/>
      <c r="Y741" s="83"/>
      <c r="AA741" s="83"/>
      <c r="AC741" s="83"/>
      <c r="AE741" s="83"/>
      <c r="AG741" s="83"/>
      <c r="AI741" s="83"/>
      <c r="AK741" s="83"/>
      <c r="AM741" s="83"/>
      <c r="AO741" s="83"/>
    </row>
    <row r="742" spans="1:41">
      <c r="A742" s="83"/>
      <c r="B742" s="83"/>
      <c r="C742" s="83"/>
      <c r="D742" s="83"/>
      <c r="E742" s="83"/>
      <c r="G742" s="83"/>
      <c r="I742" s="83"/>
      <c r="J742" s="83"/>
      <c r="K742" s="83"/>
      <c r="M742" s="83"/>
      <c r="N742" s="83"/>
      <c r="O742" s="83"/>
      <c r="Q742" s="83"/>
      <c r="S742" s="83"/>
      <c r="U742" s="83"/>
      <c r="W742" s="83"/>
      <c r="Y742" s="83"/>
      <c r="AA742" s="83"/>
      <c r="AC742" s="83"/>
      <c r="AE742" s="83"/>
      <c r="AG742" s="83"/>
      <c r="AI742" s="83"/>
      <c r="AK742" s="83"/>
      <c r="AM742" s="83"/>
      <c r="AO742" s="83"/>
    </row>
    <row r="743" spans="1:41">
      <c r="A743" s="83"/>
      <c r="B743" s="83"/>
      <c r="C743" s="83"/>
      <c r="D743" s="83"/>
      <c r="E743" s="83"/>
      <c r="G743" s="83"/>
      <c r="I743" s="83"/>
      <c r="J743" s="83"/>
      <c r="K743" s="83"/>
      <c r="M743" s="83"/>
      <c r="N743" s="83"/>
      <c r="O743" s="83"/>
      <c r="Q743" s="83"/>
      <c r="S743" s="83"/>
      <c r="U743" s="83"/>
      <c r="W743" s="83"/>
      <c r="Y743" s="83"/>
      <c r="AA743" s="83"/>
      <c r="AC743" s="83"/>
      <c r="AE743" s="83"/>
      <c r="AG743" s="83"/>
      <c r="AI743" s="83"/>
      <c r="AK743" s="83"/>
      <c r="AM743" s="83"/>
      <c r="AO743" s="83"/>
    </row>
    <row r="744" spans="1:41">
      <c r="A744" s="83"/>
      <c r="B744" s="83"/>
      <c r="C744" s="83"/>
      <c r="D744" s="83"/>
      <c r="E744" s="83"/>
      <c r="G744" s="83"/>
      <c r="I744" s="83"/>
      <c r="J744" s="83"/>
      <c r="K744" s="83"/>
      <c r="M744" s="83"/>
      <c r="N744" s="83"/>
      <c r="O744" s="83"/>
      <c r="Q744" s="83"/>
      <c r="S744" s="83"/>
      <c r="U744" s="83"/>
      <c r="W744" s="83"/>
      <c r="Y744" s="83"/>
      <c r="AA744" s="83"/>
      <c r="AC744" s="83"/>
      <c r="AE744" s="83"/>
      <c r="AG744" s="83"/>
      <c r="AI744" s="83"/>
      <c r="AK744" s="83"/>
      <c r="AM744" s="83"/>
      <c r="AO744" s="83"/>
    </row>
    <row r="745" spans="1:41">
      <c r="A745" s="83"/>
      <c r="B745" s="83"/>
      <c r="C745" s="83"/>
      <c r="D745" s="83"/>
      <c r="E745" s="83"/>
      <c r="G745" s="83"/>
      <c r="I745" s="83"/>
      <c r="J745" s="83"/>
      <c r="K745" s="83"/>
      <c r="M745" s="83"/>
      <c r="N745" s="83"/>
      <c r="O745" s="83"/>
      <c r="Q745" s="83"/>
      <c r="S745" s="83"/>
      <c r="U745" s="83"/>
      <c r="W745" s="83"/>
      <c r="Y745" s="83"/>
      <c r="AA745" s="83"/>
      <c r="AC745" s="83"/>
      <c r="AE745" s="83"/>
      <c r="AG745" s="83"/>
      <c r="AI745" s="83"/>
      <c r="AK745" s="83"/>
      <c r="AM745" s="83"/>
      <c r="AO745" s="83"/>
    </row>
    <row r="746" spans="1:41">
      <c r="A746" s="83"/>
      <c r="B746" s="83"/>
      <c r="C746" s="83"/>
      <c r="D746" s="83"/>
      <c r="E746" s="83"/>
      <c r="G746" s="83"/>
      <c r="I746" s="83"/>
      <c r="J746" s="83"/>
      <c r="K746" s="83"/>
      <c r="M746" s="83"/>
      <c r="N746" s="83"/>
      <c r="O746" s="83"/>
      <c r="Q746" s="83"/>
      <c r="S746" s="83"/>
      <c r="U746" s="83"/>
      <c r="W746" s="83"/>
      <c r="Y746" s="83"/>
      <c r="AA746" s="83"/>
      <c r="AC746" s="83"/>
      <c r="AE746" s="83"/>
      <c r="AG746" s="83"/>
      <c r="AI746" s="83"/>
      <c r="AK746" s="83"/>
      <c r="AM746" s="83"/>
      <c r="AO746" s="83"/>
    </row>
    <row r="747" spans="1:41">
      <c r="A747" s="83"/>
      <c r="B747" s="83"/>
      <c r="C747" s="83"/>
      <c r="D747" s="83"/>
      <c r="E747" s="83"/>
      <c r="G747" s="83"/>
      <c r="I747" s="83"/>
      <c r="J747" s="83"/>
      <c r="K747" s="83"/>
      <c r="M747" s="83"/>
      <c r="N747" s="83"/>
      <c r="O747" s="83"/>
      <c r="Q747" s="83"/>
      <c r="S747" s="83"/>
      <c r="U747" s="83"/>
      <c r="W747" s="83"/>
      <c r="Y747" s="83"/>
      <c r="AA747" s="83"/>
      <c r="AC747" s="83"/>
      <c r="AE747" s="83"/>
      <c r="AG747" s="83"/>
      <c r="AI747" s="83"/>
      <c r="AK747" s="83"/>
      <c r="AM747" s="83"/>
      <c r="AO747" s="83"/>
    </row>
    <row r="748" spans="1:41">
      <c r="A748" s="83"/>
      <c r="B748" s="83"/>
      <c r="C748" s="83"/>
      <c r="D748" s="83"/>
      <c r="E748" s="83"/>
      <c r="G748" s="83"/>
      <c r="I748" s="83"/>
      <c r="J748" s="83"/>
      <c r="K748" s="83"/>
      <c r="M748" s="83"/>
      <c r="N748" s="83"/>
      <c r="O748" s="83"/>
      <c r="Q748" s="83"/>
      <c r="S748" s="83"/>
      <c r="U748" s="83"/>
      <c r="W748" s="83"/>
      <c r="Y748" s="83"/>
      <c r="AA748" s="83"/>
      <c r="AC748" s="83"/>
      <c r="AE748" s="83"/>
      <c r="AG748" s="83"/>
      <c r="AI748" s="83"/>
      <c r="AK748" s="83"/>
      <c r="AM748" s="83"/>
      <c r="AO748" s="83"/>
    </row>
    <row r="749" spans="1:41">
      <c r="A749" s="83"/>
      <c r="B749" s="83"/>
      <c r="C749" s="83"/>
      <c r="D749" s="83"/>
      <c r="E749" s="83"/>
      <c r="G749" s="83"/>
      <c r="I749" s="83"/>
      <c r="J749" s="83"/>
      <c r="K749" s="83"/>
      <c r="M749" s="83"/>
      <c r="N749" s="83"/>
      <c r="O749" s="83"/>
      <c r="Q749" s="83"/>
      <c r="S749" s="83"/>
      <c r="U749" s="83"/>
      <c r="W749" s="83"/>
      <c r="Y749" s="83"/>
      <c r="AA749" s="83"/>
      <c r="AC749" s="83"/>
      <c r="AE749" s="83"/>
      <c r="AG749" s="83"/>
      <c r="AI749" s="83"/>
      <c r="AK749" s="83"/>
      <c r="AM749" s="83"/>
      <c r="AO749" s="83"/>
    </row>
    <row r="750" spans="1:41">
      <c r="A750" s="83"/>
      <c r="B750" s="83"/>
      <c r="C750" s="83"/>
      <c r="D750" s="83"/>
      <c r="E750" s="83"/>
      <c r="G750" s="83"/>
      <c r="I750" s="83"/>
      <c r="J750" s="83"/>
      <c r="K750" s="83"/>
      <c r="M750" s="83"/>
      <c r="N750" s="83"/>
      <c r="O750" s="83"/>
      <c r="Q750" s="83"/>
      <c r="S750" s="83"/>
      <c r="U750" s="83"/>
      <c r="W750" s="83"/>
      <c r="Y750" s="83"/>
      <c r="AA750" s="83"/>
      <c r="AC750" s="83"/>
      <c r="AE750" s="83"/>
      <c r="AG750" s="83"/>
      <c r="AI750" s="83"/>
      <c r="AK750" s="83"/>
      <c r="AM750" s="83"/>
      <c r="AO750" s="83"/>
    </row>
    <row r="751" spans="1:41">
      <c r="A751" s="83"/>
      <c r="B751" s="83"/>
      <c r="C751" s="83"/>
      <c r="D751" s="83"/>
      <c r="E751" s="83"/>
      <c r="G751" s="83"/>
      <c r="I751" s="83"/>
      <c r="J751" s="83"/>
      <c r="K751" s="83"/>
      <c r="M751" s="83"/>
      <c r="N751" s="83"/>
      <c r="O751" s="83"/>
      <c r="Q751" s="83"/>
      <c r="S751" s="83"/>
      <c r="U751" s="83"/>
      <c r="W751" s="83"/>
      <c r="Y751" s="83"/>
      <c r="AA751" s="83"/>
      <c r="AC751" s="83"/>
      <c r="AE751" s="83"/>
      <c r="AG751" s="83"/>
      <c r="AI751" s="83"/>
      <c r="AK751" s="83"/>
      <c r="AM751" s="83"/>
      <c r="AO751" s="83"/>
    </row>
    <row r="752" spans="1:41">
      <c r="A752" s="83"/>
      <c r="B752" s="83"/>
      <c r="C752" s="83"/>
      <c r="D752" s="83"/>
      <c r="E752" s="83"/>
      <c r="G752" s="83"/>
      <c r="I752" s="83"/>
      <c r="J752" s="83"/>
      <c r="K752" s="83"/>
      <c r="M752" s="83"/>
      <c r="N752" s="83"/>
      <c r="O752" s="83"/>
      <c r="Q752" s="83"/>
      <c r="S752" s="83"/>
      <c r="U752" s="83"/>
      <c r="W752" s="83"/>
      <c r="Y752" s="83"/>
      <c r="AA752" s="83"/>
      <c r="AC752" s="83"/>
      <c r="AE752" s="83"/>
      <c r="AG752" s="83"/>
      <c r="AI752" s="83"/>
      <c r="AK752" s="83"/>
      <c r="AM752" s="83"/>
      <c r="AO752" s="83"/>
    </row>
    <row r="753" spans="1:41">
      <c r="A753" s="83"/>
      <c r="B753" s="83"/>
      <c r="C753" s="83"/>
      <c r="D753" s="83"/>
      <c r="E753" s="83"/>
      <c r="G753" s="83"/>
      <c r="I753" s="83"/>
      <c r="J753" s="83"/>
      <c r="K753" s="83"/>
      <c r="M753" s="83"/>
      <c r="N753" s="83"/>
      <c r="O753" s="83"/>
      <c r="Q753" s="83"/>
      <c r="S753" s="83"/>
      <c r="U753" s="83"/>
      <c r="W753" s="83"/>
      <c r="Y753" s="83"/>
      <c r="AA753" s="83"/>
      <c r="AC753" s="83"/>
      <c r="AE753" s="83"/>
      <c r="AG753" s="83"/>
      <c r="AI753" s="83"/>
      <c r="AK753" s="83"/>
      <c r="AM753" s="83"/>
      <c r="AO753" s="83"/>
    </row>
    <row r="754" spans="1:41">
      <c r="A754" s="83"/>
      <c r="B754" s="83"/>
      <c r="C754" s="83"/>
      <c r="D754" s="83"/>
      <c r="E754" s="83"/>
      <c r="G754" s="83"/>
      <c r="I754" s="83"/>
      <c r="J754" s="83"/>
      <c r="K754" s="83"/>
      <c r="M754" s="83"/>
      <c r="N754" s="83"/>
      <c r="O754" s="83"/>
      <c r="Q754" s="83"/>
      <c r="S754" s="83"/>
      <c r="U754" s="83"/>
      <c r="W754" s="83"/>
      <c r="Y754" s="83"/>
      <c r="AA754" s="83"/>
      <c r="AC754" s="83"/>
      <c r="AE754" s="83"/>
      <c r="AG754" s="83"/>
      <c r="AI754" s="83"/>
      <c r="AK754" s="83"/>
      <c r="AM754" s="83"/>
      <c r="AO754" s="83"/>
    </row>
    <row r="755" spans="1:41">
      <c r="A755" s="83"/>
      <c r="B755" s="83"/>
      <c r="C755" s="83"/>
      <c r="D755" s="83"/>
      <c r="E755" s="83"/>
      <c r="G755" s="83"/>
      <c r="I755" s="83"/>
      <c r="J755" s="83"/>
      <c r="K755" s="83"/>
      <c r="M755" s="83"/>
      <c r="N755" s="83"/>
      <c r="O755" s="83"/>
      <c r="Q755" s="83"/>
      <c r="S755" s="83"/>
      <c r="U755" s="83"/>
      <c r="W755" s="83"/>
      <c r="Y755" s="83"/>
      <c r="AA755" s="83"/>
      <c r="AC755" s="83"/>
      <c r="AE755" s="83"/>
      <c r="AG755" s="83"/>
      <c r="AI755" s="83"/>
      <c r="AK755" s="83"/>
      <c r="AM755" s="83"/>
      <c r="AO755" s="83"/>
    </row>
    <row r="756" spans="1:41">
      <c r="A756" s="83"/>
      <c r="B756" s="83"/>
      <c r="C756" s="83"/>
      <c r="D756" s="83"/>
      <c r="E756" s="83"/>
      <c r="G756" s="83"/>
      <c r="I756" s="83"/>
      <c r="J756" s="83"/>
      <c r="K756" s="83"/>
      <c r="M756" s="83"/>
      <c r="N756" s="83"/>
      <c r="O756" s="83"/>
      <c r="Q756" s="83"/>
      <c r="S756" s="83"/>
      <c r="U756" s="83"/>
      <c r="W756" s="83"/>
      <c r="Y756" s="83"/>
      <c r="AA756" s="83"/>
      <c r="AC756" s="83"/>
      <c r="AE756" s="83"/>
      <c r="AG756" s="83"/>
      <c r="AI756" s="83"/>
      <c r="AK756" s="83"/>
      <c r="AM756" s="83"/>
      <c r="AO756" s="83"/>
    </row>
    <row r="757" spans="1:41">
      <c r="A757" s="83"/>
      <c r="B757" s="83"/>
      <c r="C757" s="83"/>
      <c r="D757" s="83"/>
      <c r="E757" s="83"/>
      <c r="G757" s="83"/>
      <c r="I757" s="83"/>
      <c r="J757" s="83"/>
      <c r="K757" s="83"/>
      <c r="M757" s="83"/>
      <c r="N757" s="83"/>
      <c r="O757" s="83"/>
      <c r="Q757" s="83"/>
      <c r="S757" s="83"/>
      <c r="U757" s="83"/>
      <c r="W757" s="83"/>
      <c r="Y757" s="83"/>
      <c r="AA757" s="83"/>
      <c r="AC757" s="83"/>
      <c r="AE757" s="83"/>
      <c r="AG757" s="83"/>
      <c r="AI757" s="83"/>
      <c r="AK757" s="83"/>
      <c r="AM757" s="83"/>
      <c r="AO757" s="83"/>
    </row>
    <row r="758" spans="1:41">
      <c r="A758" s="83"/>
      <c r="B758" s="83"/>
      <c r="C758" s="83"/>
      <c r="D758" s="83"/>
      <c r="E758" s="83"/>
      <c r="G758" s="83"/>
      <c r="I758" s="83"/>
      <c r="J758" s="83"/>
      <c r="K758" s="83"/>
      <c r="M758" s="83"/>
      <c r="N758" s="83"/>
      <c r="O758" s="83"/>
      <c r="Q758" s="83"/>
      <c r="S758" s="83"/>
      <c r="U758" s="83"/>
      <c r="W758" s="83"/>
      <c r="Y758" s="83"/>
      <c r="AA758" s="83"/>
      <c r="AC758" s="83"/>
      <c r="AE758" s="83"/>
      <c r="AG758" s="83"/>
      <c r="AI758" s="83"/>
      <c r="AK758" s="83"/>
      <c r="AM758" s="83"/>
      <c r="AO758" s="83"/>
    </row>
    <row r="759" spans="1:41">
      <c r="A759" s="83"/>
      <c r="B759" s="83"/>
      <c r="C759" s="83"/>
      <c r="D759" s="83"/>
      <c r="E759" s="83"/>
      <c r="G759" s="83"/>
      <c r="I759" s="83"/>
      <c r="J759" s="83"/>
      <c r="K759" s="83"/>
      <c r="M759" s="83"/>
      <c r="N759" s="83"/>
      <c r="O759" s="83"/>
      <c r="Q759" s="83"/>
      <c r="S759" s="83"/>
      <c r="U759" s="83"/>
      <c r="W759" s="83"/>
      <c r="Y759" s="83"/>
      <c r="AA759" s="83"/>
      <c r="AC759" s="83"/>
      <c r="AE759" s="83"/>
      <c r="AG759" s="83"/>
      <c r="AI759" s="83"/>
      <c r="AK759" s="83"/>
      <c r="AM759" s="83"/>
      <c r="AO759" s="83"/>
    </row>
    <row r="760" spans="1:41">
      <c r="A760" s="83"/>
      <c r="B760" s="83"/>
      <c r="C760" s="83"/>
      <c r="D760" s="83"/>
      <c r="E760" s="83"/>
      <c r="G760" s="83"/>
      <c r="I760" s="83"/>
      <c r="J760" s="83"/>
      <c r="K760" s="83"/>
      <c r="M760" s="83"/>
      <c r="N760" s="83"/>
      <c r="O760" s="83"/>
      <c r="Q760" s="83"/>
      <c r="S760" s="83"/>
      <c r="U760" s="83"/>
      <c r="W760" s="83"/>
      <c r="Y760" s="83"/>
      <c r="AA760" s="83"/>
      <c r="AC760" s="83"/>
      <c r="AE760" s="83"/>
      <c r="AG760" s="83"/>
      <c r="AI760" s="83"/>
      <c r="AK760" s="83"/>
      <c r="AM760" s="83"/>
      <c r="AO760" s="83"/>
    </row>
    <row r="761" spans="1:41">
      <c r="A761" s="83"/>
      <c r="B761" s="83"/>
      <c r="C761" s="83"/>
      <c r="D761" s="83"/>
      <c r="E761" s="83"/>
      <c r="G761" s="83"/>
      <c r="I761" s="83"/>
      <c r="J761" s="83"/>
      <c r="K761" s="83"/>
      <c r="M761" s="83"/>
      <c r="N761" s="83"/>
      <c r="O761" s="83"/>
      <c r="Q761" s="83"/>
      <c r="S761" s="83"/>
      <c r="U761" s="83"/>
      <c r="W761" s="83"/>
      <c r="Y761" s="83"/>
      <c r="AA761" s="83"/>
      <c r="AC761" s="83"/>
      <c r="AE761" s="83"/>
      <c r="AG761" s="83"/>
      <c r="AI761" s="83"/>
      <c r="AK761" s="83"/>
      <c r="AM761" s="83"/>
      <c r="AO761" s="83"/>
    </row>
    <row r="762" spans="1:41">
      <c r="A762" s="83"/>
      <c r="B762" s="83"/>
      <c r="C762" s="83"/>
      <c r="D762" s="83"/>
      <c r="E762" s="83"/>
      <c r="G762" s="83"/>
      <c r="I762" s="83"/>
      <c r="J762" s="83"/>
      <c r="K762" s="83"/>
      <c r="M762" s="83"/>
      <c r="N762" s="83"/>
      <c r="O762" s="83"/>
      <c r="Q762" s="83"/>
      <c r="S762" s="83"/>
      <c r="U762" s="83"/>
      <c r="W762" s="83"/>
      <c r="Y762" s="83"/>
      <c r="AA762" s="83"/>
      <c r="AC762" s="83"/>
      <c r="AE762" s="83"/>
      <c r="AG762" s="83"/>
      <c r="AI762" s="83"/>
      <c r="AK762" s="83"/>
      <c r="AM762" s="83"/>
      <c r="AO762" s="83"/>
    </row>
    <row r="763" spans="1:41">
      <c r="A763" s="83"/>
      <c r="B763" s="83"/>
      <c r="C763" s="83"/>
      <c r="D763" s="83"/>
      <c r="E763" s="83"/>
      <c r="G763" s="83"/>
      <c r="I763" s="83"/>
      <c r="J763" s="83"/>
      <c r="K763" s="83"/>
      <c r="M763" s="83"/>
      <c r="N763" s="83"/>
      <c r="O763" s="83"/>
      <c r="Q763" s="83"/>
      <c r="S763" s="83"/>
      <c r="U763" s="83"/>
      <c r="W763" s="83"/>
      <c r="Y763" s="83"/>
      <c r="AA763" s="83"/>
      <c r="AC763" s="83"/>
      <c r="AE763" s="83"/>
      <c r="AG763" s="83"/>
      <c r="AI763" s="83"/>
      <c r="AK763" s="83"/>
      <c r="AM763" s="83"/>
      <c r="AO763" s="83"/>
    </row>
    <row r="764" spans="1:41">
      <c r="A764" s="83"/>
      <c r="B764" s="83"/>
      <c r="C764" s="83"/>
      <c r="D764" s="83"/>
      <c r="E764" s="83"/>
      <c r="G764" s="83"/>
      <c r="I764" s="83"/>
      <c r="J764" s="83"/>
      <c r="K764" s="83"/>
      <c r="M764" s="83"/>
      <c r="N764" s="83"/>
      <c r="O764" s="83"/>
      <c r="Q764" s="83"/>
      <c r="S764" s="83"/>
      <c r="U764" s="83"/>
      <c r="W764" s="83"/>
      <c r="Y764" s="83"/>
      <c r="AA764" s="83"/>
      <c r="AC764" s="83"/>
      <c r="AE764" s="83"/>
      <c r="AG764" s="83"/>
      <c r="AI764" s="83"/>
      <c r="AK764" s="83"/>
      <c r="AM764" s="83"/>
      <c r="AO764" s="83"/>
    </row>
    <row r="765" spans="1:41">
      <c r="A765" s="83"/>
      <c r="B765" s="83"/>
      <c r="C765" s="83"/>
      <c r="D765" s="83"/>
      <c r="E765" s="83"/>
      <c r="G765" s="83"/>
      <c r="I765" s="83"/>
      <c r="J765" s="83"/>
      <c r="K765" s="83"/>
      <c r="M765" s="83"/>
      <c r="N765" s="83"/>
      <c r="O765" s="83"/>
      <c r="Q765" s="83"/>
      <c r="S765" s="83"/>
      <c r="U765" s="83"/>
      <c r="W765" s="83"/>
      <c r="Y765" s="83"/>
      <c r="AA765" s="83"/>
      <c r="AC765" s="83"/>
      <c r="AE765" s="83"/>
      <c r="AG765" s="83"/>
      <c r="AI765" s="83"/>
      <c r="AK765" s="83"/>
      <c r="AM765" s="83"/>
      <c r="AO765" s="83"/>
    </row>
    <row r="766" spans="1:41">
      <c r="A766" s="83"/>
      <c r="B766" s="83"/>
      <c r="C766" s="83"/>
      <c r="D766" s="83"/>
      <c r="E766" s="83"/>
      <c r="G766" s="83"/>
      <c r="I766" s="83"/>
      <c r="J766" s="83"/>
      <c r="K766" s="83"/>
      <c r="M766" s="83"/>
      <c r="N766" s="83"/>
      <c r="O766" s="83"/>
      <c r="Q766" s="83"/>
      <c r="S766" s="83"/>
      <c r="U766" s="83"/>
      <c r="W766" s="83"/>
      <c r="Y766" s="83"/>
      <c r="AA766" s="83"/>
      <c r="AC766" s="83"/>
      <c r="AE766" s="83"/>
      <c r="AG766" s="83"/>
      <c r="AI766" s="83"/>
      <c r="AK766" s="83"/>
      <c r="AM766" s="83"/>
      <c r="AO766" s="83"/>
    </row>
    <row r="767" spans="1:41">
      <c r="A767" s="83"/>
      <c r="B767" s="83"/>
      <c r="C767" s="83"/>
      <c r="D767" s="83"/>
      <c r="E767" s="83"/>
      <c r="G767" s="83"/>
      <c r="I767" s="83"/>
      <c r="J767" s="83"/>
      <c r="K767" s="83"/>
      <c r="M767" s="83"/>
      <c r="N767" s="83"/>
      <c r="O767" s="83"/>
      <c r="Q767" s="83"/>
      <c r="S767" s="83"/>
      <c r="U767" s="83"/>
      <c r="W767" s="83"/>
      <c r="Y767" s="83"/>
      <c r="AA767" s="83"/>
      <c r="AC767" s="83"/>
      <c r="AE767" s="83"/>
      <c r="AG767" s="83"/>
      <c r="AI767" s="83"/>
      <c r="AK767" s="83"/>
      <c r="AM767" s="83"/>
      <c r="AO767" s="83"/>
    </row>
    <row r="768" spans="1:41">
      <c r="A768" s="83"/>
      <c r="B768" s="83"/>
      <c r="C768" s="83"/>
      <c r="D768" s="83"/>
      <c r="E768" s="83"/>
      <c r="G768" s="83"/>
      <c r="I768" s="83"/>
      <c r="J768" s="83"/>
      <c r="K768" s="83"/>
      <c r="M768" s="83"/>
      <c r="N768" s="83"/>
      <c r="O768" s="83"/>
      <c r="Q768" s="83"/>
      <c r="S768" s="83"/>
      <c r="U768" s="83"/>
      <c r="W768" s="83"/>
      <c r="Y768" s="83"/>
      <c r="AA768" s="83"/>
      <c r="AC768" s="83"/>
      <c r="AE768" s="83"/>
      <c r="AG768" s="83"/>
      <c r="AI768" s="83"/>
      <c r="AK768" s="83"/>
      <c r="AM768" s="83"/>
      <c r="AO768" s="83"/>
    </row>
    <row r="769" spans="1:41">
      <c r="A769" s="83"/>
      <c r="B769" s="83"/>
      <c r="C769" s="83"/>
      <c r="D769" s="83"/>
      <c r="E769" s="83"/>
      <c r="G769" s="83"/>
      <c r="I769" s="83"/>
      <c r="J769" s="83"/>
      <c r="K769" s="83"/>
      <c r="M769" s="83"/>
      <c r="N769" s="83"/>
      <c r="O769" s="83"/>
      <c r="Q769" s="83"/>
      <c r="S769" s="83"/>
      <c r="U769" s="83"/>
      <c r="W769" s="83"/>
      <c r="Y769" s="83"/>
      <c r="AA769" s="83"/>
      <c r="AC769" s="83"/>
      <c r="AE769" s="83"/>
      <c r="AG769" s="83"/>
      <c r="AI769" s="83"/>
      <c r="AK769" s="83"/>
      <c r="AM769" s="83"/>
      <c r="AO769" s="83"/>
    </row>
    <row r="770" spans="1:41">
      <c r="A770" s="83"/>
      <c r="B770" s="83"/>
      <c r="C770" s="83"/>
      <c r="D770" s="83"/>
      <c r="E770" s="83"/>
      <c r="G770" s="83"/>
      <c r="I770" s="83"/>
      <c r="J770" s="83"/>
      <c r="K770" s="83"/>
      <c r="M770" s="83"/>
      <c r="N770" s="83"/>
      <c r="O770" s="83"/>
      <c r="Q770" s="83"/>
      <c r="S770" s="83"/>
      <c r="U770" s="83"/>
      <c r="W770" s="83"/>
      <c r="Y770" s="83"/>
      <c r="AA770" s="83"/>
      <c r="AC770" s="83"/>
      <c r="AE770" s="83"/>
      <c r="AG770" s="83"/>
      <c r="AI770" s="83"/>
      <c r="AK770" s="83"/>
      <c r="AM770" s="83"/>
      <c r="AO770" s="83"/>
    </row>
    <row r="771" spans="1:41">
      <c r="A771" s="83"/>
      <c r="B771" s="83"/>
      <c r="C771" s="83"/>
      <c r="D771" s="83"/>
      <c r="E771" s="83"/>
      <c r="G771" s="83"/>
      <c r="I771" s="83"/>
      <c r="J771" s="83"/>
      <c r="K771" s="83"/>
      <c r="M771" s="83"/>
      <c r="N771" s="83"/>
      <c r="O771" s="83"/>
      <c r="Q771" s="83"/>
      <c r="S771" s="83"/>
      <c r="U771" s="83"/>
      <c r="W771" s="83"/>
      <c r="Y771" s="83"/>
      <c r="AA771" s="83"/>
      <c r="AC771" s="83"/>
      <c r="AE771" s="83"/>
      <c r="AG771" s="83"/>
      <c r="AI771" s="83"/>
      <c r="AK771" s="83"/>
      <c r="AM771" s="83"/>
      <c r="AO771" s="83"/>
    </row>
    <row r="772" spans="1:41">
      <c r="A772" s="83"/>
      <c r="B772" s="83"/>
      <c r="C772" s="83"/>
      <c r="D772" s="83"/>
      <c r="E772" s="83"/>
      <c r="G772" s="83"/>
      <c r="I772" s="83"/>
      <c r="J772" s="83"/>
      <c r="K772" s="83"/>
      <c r="M772" s="83"/>
      <c r="N772" s="83"/>
      <c r="O772" s="83"/>
      <c r="Q772" s="83"/>
      <c r="S772" s="83"/>
      <c r="U772" s="83"/>
      <c r="W772" s="83"/>
      <c r="Y772" s="83"/>
      <c r="AA772" s="83"/>
      <c r="AC772" s="83"/>
      <c r="AE772" s="83"/>
      <c r="AG772" s="83"/>
      <c r="AI772" s="83"/>
      <c r="AK772" s="83"/>
      <c r="AM772" s="83"/>
      <c r="AO772" s="83"/>
    </row>
    <row r="773" spans="1:41">
      <c r="A773" s="83"/>
      <c r="B773" s="83"/>
      <c r="C773" s="83"/>
      <c r="D773" s="83"/>
      <c r="E773" s="83"/>
      <c r="G773" s="83"/>
      <c r="I773" s="83"/>
      <c r="J773" s="83"/>
      <c r="K773" s="83"/>
      <c r="M773" s="83"/>
      <c r="N773" s="83"/>
      <c r="O773" s="83"/>
      <c r="Q773" s="83"/>
      <c r="S773" s="83"/>
      <c r="U773" s="83"/>
      <c r="W773" s="83"/>
      <c r="Y773" s="83"/>
      <c r="AA773" s="83"/>
      <c r="AC773" s="83"/>
      <c r="AE773" s="83"/>
      <c r="AG773" s="83"/>
      <c r="AI773" s="83"/>
      <c r="AK773" s="83"/>
      <c r="AM773" s="83"/>
      <c r="AO773" s="83"/>
    </row>
    <row r="774" spans="1:41">
      <c r="A774" s="83"/>
      <c r="B774" s="83"/>
      <c r="C774" s="83"/>
      <c r="D774" s="83"/>
      <c r="E774" s="83"/>
      <c r="G774" s="83"/>
      <c r="I774" s="83"/>
      <c r="J774" s="83"/>
      <c r="K774" s="83"/>
      <c r="M774" s="83"/>
      <c r="N774" s="83"/>
      <c r="O774" s="83"/>
      <c r="Q774" s="83"/>
      <c r="S774" s="83"/>
      <c r="U774" s="83"/>
      <c r="W774" s="83"/>
      <c r="Y774" s="83"/>
      <c r="AA774" s="83"/>
      <c r="AC774" s="83"/>
      <c r="AE774" s="83"/>
      <c r="AG774" s="83"/>
      <c r="AI774" s="83"/>
      <c r="AK774" s="83"/>
      <c r="AM774" s="83"/>
      <c r="AO774" s="83"/>
    </row>
    <row r="775" spans="1:41">
      <c r="A775" s="83"/>
      <c r="B775" s="83"/>
      <c r="C775" s="83"/>
      <c r="D775" s="83"/>
      <c r="E775" s="83"/>
      <c r="G775" s="83"/>
      <c r="I775" s="83"/>
      <c r="J775" s="83"/>
      <c r="K775" s="83"/>
      <c r="M775" s="83"/>
      <c r="N775" s="83"/>
      <c r="O775" s="83"/>
      <c r="Q775" s="83"/>
      <c r="S775" s="83"/>
      <c r="U775" s="83"/>
      <c r="W775" s="83"/>
      <c r="Y775" s="83"/>
      <c r="AA775" s="83"/>
      <c r="AC775" s="83"/>
      <c r="AE775" s="83"/>
      <c r="AG775" s="83"/>
      <c r="AI775" s="83"/>
      <c r="AK775" s="83"/>
      <c r="AM775" s="83"/>
      <c r="AO775" s="83"/>
    </row>
    <row r="776" spans="1:41">
      <c r="A776" s="83"/>
      <c r="B776" s="83"/>
      <c r="C776" s="83"/>
      <c r="D776" s="83"/>
      <c r="E776" s="83"/>
      <c r="G776" s="83"/>
      <c r="I776" s="83"/>
      <c r="J776" s="83"/>
      <c r="K776" s="83"/>
      <c r="M776" s="83"/>
      <c r="N776" s="83"/>
      <c r="O776" s="83"/>
      <c r="Q776" s="83"/>
      <c r="S776" s="83"/>
      <c r="U776" s="83"/>
      <c r="W776" s="83"/>
      <c r="Y776" s="83"/>
      <c r="AA776" s="83"/>
      <c r="AC776" s="83"/>
      <c r="AE776" s="83"/>
      <c r="AG776" s="83"/>
      <c r="AI776" s="83"/>
      <c r="AK776" s="83"/>
      <c r="AM776" s="83"/>
      <c r="AO776" s="83"/>
    </row>
    <row r="777" spans="1:41">
      <c r="A777" s="83"/>
      <c r="B777" s="83"/>
      <c r="C777" s="83"/>
      <c r="D777" s="83"/>
      <c r="E777" s="83"/>
      <c r="G777" s="83"/>
      <c r="I777" s="83"/>
      <c r="J777" s="83"/>
      <c r="K777" s="83"/>
      <c r="M777" s="83"/>
      <c r="N777" s="83"/>
      <c r="O777" s="83"/>
      <c r="Q777" s="83"/>
      <c r="S777" s="83"/>
      <c r="U777" s="83"/>
      <c r="W777" s="83"/>
      <c r="Y777" s="83"/>
      <c r="AA777" s="83"/>
      <c r="AC777" s="83"/>
      <c r="AE777" s="83"/>
      <c r="AG777" s="83"/>
      <c r="AI777" s="83"/>
      <c r="AK777" s="83"/>
      <c r="AM777" s="83"/>
      <c r="AO777" s="83"/>
    </row>
    <row r="778" spans="1:41">
      <c r="A778" s="83"/>
      <c r="B778" s="83"/>
      <c r="C778" s="83"/>
      <c r="D778" s="83"/>
      <c r="E778" s="83"/>
      <c r="G778" s="83"/>
      <c r="I778" s="83"/>
      <c r="J778" s="83"/>
      <c r="K778" s="83"/>
      <c r="M778" s="83"/>
      <c r="N778" s="83"/>
      <c r="O778" s="83"/>
      <c r="Q778" s="83"/>
      <c r="S778" s="83"/>
      <c r="U778" s="83"/>
      <c r="W778" s="83"/>
      <c r="Y778" s="83"/>
      <c r="AA778" s="83"/>
      <c r="AC778" s="83"/>
      <c r="AE778" s="83"/>
      <c r="AG778" s="83"/>
      <c r="AI778" s="83"/>
      <c r="AK778" s="83"/>
      <c r="AM778" s="83"/>
      <c r="AO778" s="83"/>
    </row>
    <row r="779" spans="1:41">
      <c r="A779" s="83"/>
      <c r="B779" s="83"/>
      <c r="C779" s="83"/>
      <c r="D779" s="83"/>
      <c r="E779" s="83"/>
      <c r="G779" s="83"/>
      <c r="I779" s="83"/>
      <c r="J779" s="83"/>
      <c r="K779" s="83"/>
      <c r="M779" s="83"/>
      <c r="N779" s="83"/>
      <c r="O779" s="83"/>
      <c r="Q779" s="83"/>
      <c r="S779" s="83"/>
      <c r="U779" s="83"/>
      <c r="W779" s="83"/>
      <c r="Y779" s="83"/>
      <c r="AA779" s="83"/>
      <c r="AC779" s="83"/>
      <c r="AE779" s="83"/>
      <c r="AG779" s="83"/>
      <c r="AI779" s="83"/>
      <c r="AK779" s="83"/>
      <c r="AM779" s="83"/>
      <c r="AO779" s="83"/>
    </row>
    <row r="780" spans="1:41">
      <c r="A780" s="83"/>
      <c r="B780" s="83"/>
      <c r="C780" s="83"/>
      <c r="D780" s="83"/>
      <c r="E780" s="83"/>
      <c r="G780" s="83"/>
      <c r="I780" s="83"/>
      <c r="J780" s="83"/>
      <c r="K780" s="83"/>
      <c r="M780" s="83"/>
      <c r="N780" s="83"/>
      <c r="O780" s="83"/>
      <c r="Q780" s="83"/>
      <c r="S780" s="83"/>
      <c r="U780" s="83"/>
      <c r="W780" s="83"/>
      <c r="Y780" s="83"/>
      <c r="AA780" s="83"/>
      <c r="AC780" s="83"/>
      <c r="AE780" s="83"/>
      <c r="AG780" s="83"/>
      <c r="AI780" s="83"/>
      <c r="AK780" s="83"/>
      <c r="AM780" s="83"/>
      <c r="AO780" s="83"/>
    </row>
    <row r="781" spans="1:41">
      <c r="A781" s="83"/>
      <c r="B781" s="83"/>
      <c r="C781" s="83"/>
      <c r="D781" s="83"/>
      <c r="E781" s="83"/>
      <c r="G781" s="83"/>
      <c r="I781" s="83"/>
      <c r="J781" s="83"/>
      <c r="K781" s="83"/>
      <c r="M781" s="83"/>
      <c r="N781" s="83"/>
      <c r="O781" s="83"/>
      <c r="Q781" s="83"/>
      <c r="S781" s="83"/>
      <c r="U781" s="83"/>
      <c r="W781" s="83"/>
      <c r="Y781" s="83"/>
      <c r="AA781" s="83"/>
      <c r="AC781" s="83"/>
      <c r="AE781" s="83"/>
      <c r="AG781" s="83"/>
      <c r="AI781" s="83"/>
      <c r="AK781" s="83"/>
      <c r="AM781" s="83"/>
      <c r="AO781" s="83"/>
    </row>
    <row r="782" spans="1:41">
      <c r="A782" s="83"/>
      <c r="B782" s="83"/>
      <c r="C782" s="83"/>
      <c r="D782" s="83"/>
      <c r="E782" s="83"/>
      <c r="G782" s="83"/>
      <c r="I782" s="83"/>
      <c r="J782" s="83"/>
      <c r="K782" s="83"/>
      <c r="M782" s="83"/>
      <c r="N782" s="83"/>
      <c r="O782" s="83"/>
      <c r="Q782" s="83"/>
      <c r="S782" s="83"/>
      <c r="U782" s="83"/>
      <c r="W782" s="83"/>
      <c r="Y782" s="83"/>
      <c r="AA782" s="83"/>
      <c r="AC782" s="83"/>
      <c r="AE782" s="83"/>
      <c r="AG782" s="83"/>
      <c r="AI782" s="83"/>
      <c r="AK782" s="83"/>
      <c r="AM782" s="83"/>
      <c r="AO782" s="83"/>
    </row>
    <row r="783" spans="1:41">
      <c r="A783" s="83"/>
      <c r="B783" s="83"/>
      <c r="C783" s="83"/>
      <c r="D783" s="83"/>
      <c r="E783" s="83"/>
      <c r="G783" s="83"/>
      <c r="I783" s="83"/>
      <c r="J783" s="83"/>
      <c r="K783" s="83"/>
      <c r="M783" s="83"/>
      <c r="N783" s="83"/>
      <c r="O783" s="83"/>
      <c r="Q783" s="83"/>
      <c r="S783" s="83"/>
      <c r="U783" s="83"/>
      <c r="W783" s="83"/>
      <c r="Y783" s="83"/>
      <c r="AA783" s="83"/>
      <c r="AC783" s="83"/>
      <c r="AE783" s="83"/>
      <c r="AG783" s="83"/>
      <c r="AI783" s="83"/>
      <c r="AK783" s="83"/>
      <c r="AM783" s="83"/>
      <c r="AO783" s="83"/>
    </row>
    <row r="784" spans="1:41">
      <c r="A784" s="83"/>
      <c r="B784" s="83"/>
      <c r="C784" s="83"/>
      <c r="D784" s="83"/>
      <c r="E784" s="83"/>
      <c r="G784" s="83"/>
      <c r="I784" s="83"/>
      <c r="J784" s="83"/>
      <c r="K784" s="83"/>
      <c r="M784" s="83"/>
      <c r="N784" s="83"/>
      <c r="O784" s="83"/>
      <c r="Q784" s="83"/>
      <c r="S784" s="83"/>
      <c r="U784" s="83"/>
      <c r="W784" s="83"/>
      <c r="Y784" s="83"/>
      <c r="AA784" s="83"/>
      <c r="AC784" s="83"/>
      <c r="AE784" s="83"/>
      <c r="AG784" s="83"/>
      <c r="AI784" s="83"/>
      <c r="AK784" s="83"/>
      <c r="AM784" s="83"/>
      <c r="AO784" s="83"/>
    </row>
    <row r="785" spans="1:41">
      <c r="A785" s="83"/>
      <c r="B785" s="83"/>
      <c r="C785" s="83"/>
      <c r="D785" s="83"/>
      <c r="E785" s="83"/>
      <c r="G785" s="83"/>
      <c r="I785" s="83"/>
      <c r="J785" s="83"/>
      <c r="K785" s="83"/>
      <c r="M785" s="83"/>
      <c r="N785" s="83"/>
      <c r="O785" s="83"/>
      <c r="Q785" s="83"/>
      <c r="S785" s="83"/>
      <c r="U785" s="83"/>
      <c r="W785" s="83"/>
      <c r="Y785" s="83"/>
      <c r="AA785" s="83"/>
      <c r="AC785" s="83"/>
      <c r="AE785" s="83"/>
      <c r="AG785" s="83"/>
      <c r="AI785" s="83"/>
      <c r="AK785" s="83"/>
      <c r="AM785" s="83"/>
      <c r="AO785" s="83"/>
    </row>
    <row r="786" spans="1:41">
      <c r="A786" s="83"/>
      <c r="B786" s="83"/>
      <c r="C786" s="83"/>
      <c r="D786" s="83"/>
      <c r="E786" s="83"/>
      <c r="G786" s="83"/>
      <c r="I786" s="83"/>
      <c r="J786" s="83"/>
      <c r="K786" s="83"/>
      <c r="M786" s="83"/>
      <c r="N786" s="83"/>
      <c r="O786" s="83"/>
      <c r="Q786" s="83"/>
      <c r="S786" s="83"/>
      <c r="U786" s="83"/>
      <c r="W786" s="83"/>
      <c r="Y786" s="83"/>
      <c r="AA786" s="83"/>
      <c r="AC786" s="83"/>
      <c r="AE786" s="83"/>
      <c r="AG786" s="83"/>
      <c r="AI786" s="83"/>
      <c r="AK786" s="83"/>
      <c r="AM786" s="83"/>
      <c r="AO786" s="83"/>
    </row>
    <row r="787" spans="1:41">
      <c r="A787" s="83"/>
      <c r="B787" s="83"/>
      <c r="C787" s="83"/>
      <c r="D787" s="83"/>
      <c r="E787" s="83"/>
      <c r="G787" s="83"/>
      <c r="I787" s="83"/>
      <c r="J787" s="83"/>
      <c r="K787" s="83"/>
      <c r="M787" s="83"/>
      <c r="N787" s="83"/>
      <c r="O787" s="83"/>
      <c r="Q787" s="83"/>
      <c r="S787" s="83"/>
      <c r="U787" s="83"/>
      <c r="W787" s="83"/>
      <c r="Y787" s="83"/>
      <c r="AA787" s="83"/>
      <c r="AC787" s="83"/>
      <c r="AE787" s="83"/>
      <c r="AG787" s="83"/>
      <c r="AI787" s="83"/>
      <c r="AK787" s="83"/>
      <c r="AM787" s="83"/>
      <c r="AO787" s="83"/>
    </row>
    <row r="788" spans="1:41">
      <c r="A788" s="83"/>
      <c r="B788" s="83"/>
      <c r="C788" s="83"/>
      <c r="D788" s="83"/>
      <c r="E788" s="83"/>
      <c r="G788" s="83"/>
      <c r="I788" s="83"/>
      <c r="J788" s="83"/>
      <c r="K788" s="83"/>
      <c r="M788" s="83"/>
      <c r="N788" s="83"/>
      <c r="O788" s="83"/>
      <c r="Q788" s="83"/>
      <c r="S788" s="83"/>
      <c r="U788" s="83"/>
      <c r="W788" s="83"/>
      <c r="Y788" s="83"/>
      <c r="AA788" s="83"/>
      <c r="AC788" s="83"/>
      <c r="AE788" s="83"/>
      <c r="AG788" s="83"/>
      <c r="AI788" s="83"/>
      <c r="AK788" s="83"/>
      <c r="AM788" s="83"/>
      <c r="AO788" s="83"/>
    </row>
    <row r="789" spans="1:41">
      <c r="A789" s="83"/>
      <c r="B789" s="83"/>
      <c r="C789" s="83"/>
      <c r="D789" s="83"/>
      <c r="E789" s="83"/>
      <c r="G789" s="83"/>
      <c r="I789" s="83"/>
      <c r="J789" s="83"/>
      <c r="K789" s="83"/>
      <c r="M789" s="83"/>
      <c r="N789" s="83"/>
      <c r="O789" s="83"/>
      <c r="Q789" s="83"/>
      <c r="S789" s="83"/>
      <c r="U789" s="83"/>
      <c r="W789" s="83"/>
      <c r="Y789" s="83"/>
      <c r="AA789" s="83"/>
      <c r="AC789" s="83"/>
      <c r="AE789" s="83"/>
      <c r="AG789" s="83"/>
      <c r="AI789" s="83"/>
      <c r="AK789" s="83"/>
      <c r="AM789" s="83"/>
      <c r="AO789" s="83"/>
    </row>
    <row r="790" spans="1:41">
      <c r="A790" s="83"/>
      <c r="B790" s="83"/>
      <c r="C790" s="83"/>
      <c r="D790" s="83"/>
      <c r="E790" s="83"/>
      <c r="G790" s="83"/>
      <c r="I790" s="83"/>
      <c r="J790" s="83"/>
      <c r="K790" s="83"/>
      <c r="M790" s="83"/>
      <c r="N790" s="83"/>
      <c r="O790" s="83"/>
      <c r="Q790" s="83"/>
      <c r="S790" s="83"/>
      <c r="U790" s="83"/>
      <c r="W790" s="83"/>
      <c r="Y790" s="83"/>
      <c r="AA790" s="83"/>
      <c r="AC790" s="83"/>
      <c r="AE790" s="83"/>
      <c r="AG790" s="83"/>
      <c r="AI790" s="83"/>
      <c r="AK790" s="83"/>
      <c r="AM790" s="83"/>
      <c r="AO790" s="83"/>
    </row>
    <row r="791" spans="1:41">
      <c r="A791" s="83"/>
      <c r="B791" s="83"/>
      <c r="C791" s="83"/>
      <c r="D791" s="83"/>
      <c r="E791" s="83"/>
      <c r="G791" s="83"/>
      <c r="I791" s="83"/>
      <c r="J791" s="83"/>
      <c r="K791" s="83"/>
      <c r="M791" s="83"/>
      <c r="N791" s="83"/>
      <c r="O791" s="83"/>
      <c r="Q791" s="83"/>
      <c r="S791" s="83"/>
      <c r="U791" s="83"/>
      <c r="W791" s="83"/>
      <c r="Y791" s="83"/>
      <c r="AA791" s="83"/>
      <c r="AC791" s="83"/>
      <c r="AE791" s="83"/>
      <c r="AG791" s="83"/>
      <c r="AI791" s="83"/>
      <c r="AK791" s="83"/>
      <c r="AM791" s="83"/>
      <c r="AO791" s="83"/>
    </row>
    <row r="792" spans="1:41">
      <c r="A792" s="83"/>
      <c r="B792" s="83"/>
      <c r="C792" s="83"/>
      <c r="D792" s="83"/>
      <c r="E792" s="83"/>
      <c r="G792" s="83"/>
      <c r="I792" s="83"/>
      <c r="J792" s="83"/>
      <c r="K792" s="83"/>
      <c r="M792" s="83"/>
      <c r="N792" s="83"/>
      <c r="O792" s="83"/>
      <c r="Q792" s="83"/>
      <c r="S792" s="83"/>
      <c r="U792" s="83"/>
      <c r="W792" s="83"/>
      <c r="Y792" s="83"/>
      <c r="AA792" s="83"/>
      <c r="AC792" s="83"/>
      <c r="AE792" s="83"/>
      <c r="AG792" s="83"/>
      <c r="AI792" s="83"/>
      <c r="AK792" s="83"/>
      <c r="AM792" s="83"/>
      <c r="AO792" s="83"/>
    </row>
    <row r="793" spans="1:41">
      <c r="A793" s="83"/>
      <c r="B793" s="83"/>
      <c r="C793" s="83"/>
      <c r="D793" s="83"/>
      <c r="E793" s="83"/>
      <c r="G793" s="83"/>
      <c r="I793" s="83"/>
      <c r="J793" s="83"/>
      <c r="K793" s="83"/>
      <c r="M793" s="83"/>
      <c r="N793" s="83"/>
      <c r="O793" s="83"/>
      <c r="Q793" s="83"/>
      <c r="S793" s="83"/>
      <c r="U793" s="83"/>
      <c r="W793" s="83"/>
      <c r="Y793" s="83"/>
      <c r="AA793" s="83"/>
      <c r="AC793" s="83"/>
      <c r="AE793" s="83"/>
      <c r="AG793" s="83"/>
      <c r="AI793" s="83"/>
      <c r="AK793" s="83"/>
      <c r="AM793" s="83"/>
      <c r="AO793" s="83"/>
    </row>
    <row r="794" spans="1:41">
      <c r="A794" s="83"/>
      <c r="B794" s="83"/>
      <c r="C794" s="83"/>
      <c r="D794" s="83"/>
      <c r="E794" s="83"/>
      <c r="G794" s="83"/>
      <c r="I794" s="83"/>
      <c r="J794" s="83"/>
      <c r="K794" s="83"/>
      <c r="M794" s="83"/>
      <c r="N794" s="83"/>
      <c r="O794" s="83"/>
      <c r="Q794" s="83"/>
      <c r="S794" s="83"/>
      <c r="U794" s="83"/>
      <c r="W794" s="83"/>
      <c r="Y794" s="83"/>
      <c r="AA794" s="83"/>
      <c r="AC794" s="83"/>
      <c r="AE794" s="83"/>
      <c r="AG794" s="83"/>
      <c r="AI794" s="83"/>
      <c r="AK794" s="83"/>
      <c r="AM794" s="83"/>
      <c r="AO794" s="83"/>
    </row>
    <row r="795" spans="1:41">
      <c r="A795" s="83"/>
      <c r="B795" s="83"/>
      <c r="C795" s="83"/>
      <c r="D795" s="83"/>
      <c r="E795" s="83"/>
      <c r="G795" s="83"/>
      <c r="I795" s="83"/>
      <c r="J795" s="83"/>
      <c r="K795" s="83"/>
      <c r="M795" s="83"/>
      <c r="N795" s="83"/>
      <c r="O795" s="83"/>
      <c r="Q795" s="83"/>
      <c r="S795" s="83"/>
      <c r="U795" s="83"/>
      <c r="W795" s="83"/>
      <c r="Y795" s="83"/>
      <c r="AA795" s="83"/>
      <c r="AC795" s="83"/>
      <c r="AE795" s="83"/>
      <c r="AG795" s="83"/>
      <c r="AI795" s="83"/>
      <c r="AK795" s="83"/>
      <c r="AM795" s="83"/>
      <c r="AO795" s="83"/>
    </row>
    <row r="796" spans="1:41">
      <c r="A796" s="83"/>
      <c r="B796" s="83"/>
      <c r="C796" s="83"/>
      <c r="D796" s="83"/>
      <c r="E796" s="83"/>
      <c r="G796" s="83"/>
      <c r="I796" s="83"/>
      <c r="J796" s="83"/>
      <c r="K796" s="83"/>
      <c r="M796" s="83"/>
      <c r="N796" s="83"/>
      <c r="O796" s="83"/>
      <c r="Q796" s="83"/>
      <c r="S796" s="83"/>
      <c r="U796" s="83"/>
      <c r="W796" s="83"/>
      <c r="Y796" s="83"/>
      <c r="AA796" s="83"/>
      <c r="AC796" s="83"/>
      <c r="AE796" s="83"/>
      <c r="AG796" s="83"/>
      <c r="AI796" s="83"/>
      <c r="AK796" s="83"/>
      <c r="AM796" s="83"/>
      <c r="AO796" s="83"/>
    </row>
    <row r="797" spans="1:41">
      <c r="A797" s="83"/>
      <c r="B797" s="83"/>
      <c r="C797" s="83"/>
      <c r="D797" s="83"/>
      <c r="E797" s="83"/>
      <c r="G797" s="83"/>
      <c r="I797" s="83"/>
      <c r="J797" s="83"/>
      <c r="K797" s="83"/>
      <c r="M797" s="83"/>
      <c r="N797" s="83"/>
      <c r="O797" s="83"/>
      <c r="Q797" s="83"/>
      <c r="S797" s="83"/>
      <c r="U797" s="83"/>
      <c r="W797" s="83"/>
      <c r="Y797" s="83"/>
      <c r="AA797" s="83"/>
      <c r="AC797" s="83"/>
      <c r="AE797" s="83"/>
      <c r="AG797" s="83"/>
      <c r="AI797" s="83"/>
      <c r="AK797" s="83"/>
      <c r="AM797" s="83"/>
      <c r="AO797" s="83"/>
    </row>
    <row r="798" spans="1:41">
      <c r="A798" s="83"/>
      <c r="B798" s="83"/>
      <c r="C798" s="83"/>
      <c r="D798" s="83"/>
      <c r="E798" s="83"/>
      <c r="G798" s="83"/>
      <c r="I798" s="83"/>
      <c r="J798" s="83"/>
      <c r="K798" s="83"/>
      <c r="M798" s="83"/>
      <c r="N798" s="83"/>
      <c r="O798" s="83"/>
      <c r="Q798" s="83"/>
      <c r="S798" s="83"/>
      <c r="U798" s="83"/>
      <c r="W798" s="83"/>
      <c r="Y798" s="83"/>
      <c r="AA798" s="83"/>
      <c r="AC798" s="83"/>
      <c r="AE798" s="83"/>
      <c r="AG798" s="83"/>
      <c r="AI798" s="83"/>
      <c r="AK798" s="83"/>
      <c r="AM798" s="83"/>
      <c r="AO798" s="83"/>
    </row>
    <row r="799" spans="1:41">
      <c r="A799" s="83"/>
      <c r="B799" s="83"/>
      <c r="C799" s="83"/>
      <c r="D799" s="83"/>
      <c r="E799" s="83"/>
      <c r="G799" s="83"/>
      <c r="I799" s="83"/>
      <c r="J799" s="83"/>
      <c r="K799" s="83"/>
      <c r="M799" s="83"/>
      <c r="N799" s="83"/>
      <c r="O799" s="83"/>
      <c r="Q799" s="83"/>
      <c r="S799" s="83"/>
      <c r="U799" s="83"/>
      <c r="W799" s="83"/>
      <c r="Y799" s="83"/>
      <c r="AA799" s="83"/>
      <c r="AC799" s="83"/>
      <c r="AE799" s="83"/>
      <c r="AG799" s="83"/>
      <c r="AI799" s="83"/>
      <c r="AK799" s="83"/>
      <c r="AM799" s="83"/>
      <c r="AO799" s="83"/>
    </row>
    <row r="800" spans="1:41">
      <c r="A800" s="83"/>
      <c r="B800" s="83"/>
      <c r="C800" s="83"/>
      <c r="D800" s="83"/>
      <c r="E800" s="83"/>
      <c r="G800" s="83"/>
      <c r="I800" s="83"/>
      <c r="J800" s="83"/>
      <c r="K800" s="83"/>
      <c r="M800" s="83"/>
      <c r="N800" s="83"/>
      <c r="O800" s="83"/>
      <c r="Q800" s="83"/>
      <c r="S800" s="83"/>
      <c r="U800" s="83"/>
      <c r="W800" s="83"/>
      <c r="Y800" s="83"/>
      <c r="AA800" s="83"/>
      <c r="AC800" s="83"/>
      <c r="AE800" s="83"/>
      <c r="AG800" s="83"/>
      <c r="AI800" s="83"/>
      <c r="AK800" s="83"/>
      <c r="AM800" s="83"/>
      <c r="AO800" s="83"/>
    </row>
    <row r="801" spans="1:41">
      <c r="A801" s="83"/>
      <c r="B801" s="83"/>
      <c r="C801" s="83"/>
      <c r="D801" s="83"/>
      <c r="E801" s="83"/>
      <c r="G801" s="83"/>
      <c r="I801" s="83"/>
      <c r="J801" s="83"/>
      <c r="K801" s="83"/>
      <c r="M801" s="83"/>
      <c r="N801" s="83"/>
      <c r="O801" s="83"/>
      <c r="Q801" s="83"/>
      <c r="S801" s="83"/>
      <c r="U801" s="83"/>
      <c r="W801" s="83"/>
      <c r="Y801" s="83"/>
      <c r="AA801" s="83"/>
      <c r="AC801" s="83"/>
      <c r="AE801" s="83"/>
      <c r="AG801" s="83"/>
      <c r="AI801" s="83"/>
      <c r="AK801" s="83"/>
      <c r="AM801" s="83"/>
      <c r="AO801" s="83"/>
    </row>
    <row r="802" spans="1:41">
      <c r="A802" s="83"/>
      <c r="B802" s="83"/>
      <c r="C802" s="83"/>
      <c r="D802" s="83"/>
      <c r="E802" s="83"/>
      <c r="G802" s="83"/>
      <c r="I802" s="83"/>
      <c r="J802" s="83"/>
      <c r="K802" s="83"/>
      <c r="M802" s="83"/>
      <c r="N802" s="83"/>
      <c r="O802" s="83"/>
      <c r="Q802" s="83"/>
      <c r="S802" s="83"/>
      <c r="U802" s="83"/>
      <c r="W802" s="83"/>
      <c r="Y802" s="83"/>
      <c r="AA802" s="83"/>
      <c r="AC802" s="83"/>
      <c r="AE802" s="83"/>
      <c r="AG802" s="83"/>
      <c r="AI802" s="83"/>
      <c r="AK802" s="83"/>
      <c r="AM802" s="83"/>
      <c r="AO802" s="83"/>
    </row>
    <row r="803" spans="1:41">
      <c r="A803" s="83"/>
      <c r="B803" s="83"/>
      <c r="C803" s="83"/>
      <c r="D803" s="83"/>
      <c r="E803" s="83"/>
      <c r="G803" s="83"/>
      <c r="I803" s="83"/>
      <c r="J803" s="83"/>
      <c r="K803" s="83"/>
      <c r="M803" s="83"/>
      <c r="N803" s="83"/>
      <c r="O803" s="83"/>
      <c r="Q803" s="83"/>
      <c r="S803" s="83"/>
      <c r="U803" s="83"/>
      <c r="W803" s="83"/>
      <c r="Y803" s="83"/>
      <c r="AA803" s="83"/>
      <c r="AC803" s="83"/>
      <c r="AE803" s="83"/>
      <c r="AG803" s="83"/>
      <c r="AI803" s="83"/>
      <c r="AK803" s="83"/>
      <c r="AM803" s="83"/>
      <c r="AO803" s="83"/>
    </row>
    <row r="804" spans="1:41">
      <c r="A804" s="83"/>
      <c r="B804" s="83"/>
      <c r="C804" s="83"/>
      <c r="D804" s="83"/>
      <c r="E804" s="83"/>
      <c r="G804" s="83"/>
      <c r="I804" s="83"/>
      <c r="J804" s="83"/>
      <c r="K804" s="83"/>
      <c r="M804" s="83"/>
      <c r="N804" s="83"/>
      <c r="O804" s="83"/>
      <c r="Q804" s="83"/>
      <c r="S804" s="83"/>
      <c r="U804" s="83"/>
      <c r="W804" s="83"/>
      <c r="Y804" s="83"/>
      <c r="AA804" s="83"/>
      <c r="AC804" s="83"/>
      <c r="AE804" s="83"/>
      <c r="AG804" s="83"/>
      <c r="AI804" s="83"/>
      <c r="AK804" s="83"/>
      <c r="AM804" s="83"/>
      <c r="AO804" s="83"/>
    </row>
    <row r="805" spans="1:41">
      <c r="A805" s="83"/>
      <c r="B805" s="83"/>
      <c r="C805" s="83"/>
      <c r="D805" s="83"/>
      <c r="E805" s="83"/>
      <c r="G805" s="83"/>
      <c r="I805" s="83"/>
      <c r="J805" s="83"/>
      <c r="K805" s="83"/>
      <c r="M805" s="83"/>
      <c r="N805" s="83"/>
      <c r="O805" s="83"/>
      <c r="Q805" s="83"/>
      <c r="S805" s="83"/>
      <c r="U805" s="83"/>
      <c r="W805" s="83"/>
      <c r="Y805" s="83"/>
      <c r="AA805" s="83"/>
      <c r="AC805" s="83"/>
      <c r="AE805" s="83"/>
      <c r="AG805" s="83"/>
      <c r="AI805" s="83"/>
      <c r="AK805" s="83"/>
      <c r="AM805" s="83"/>
      <c r="AO805" s="83"/>
    </row>
    <row r="806" spans="1:41">
      <c r="A806" s="83"/>
      <c r="B806" s="83"/>
      <c r="C806" s="83"/>
      <c r="D806" s="83"/>
      <c r="E806" s="83"/>
      <c r="G806" s="83"/>
      <c r="I806" s="83"/>
      <c r="J806" s="83"/>
      <c r="K806" s="83"/>
      <c r="M806" s="83"/>
      <c r="N806" s="83"/>
      <c r="O806" s="83"/>
      <c r="Q806" s="83"/>
      <c r="S806" s="83"/>
      <c r="U806" s="83"/>
      <c r="W806" s="83"/>
      <c r="Y806" s="83"/>
      <c r="AA806" s="83"/>
      <c r="AC806" s="83"/>
      <c r="AE806" s="83"/>
      <c r="AG806" s="83"/>
      <c r="AI806" s="83"/>
      <c r="AK806" s="83"/>
      <c r="AM806" s="83"/>
      <c r="AO806" s="83"/>
    </row>
    <row r="807" spans="1:41">
      <c r="A807" s="83"/>
      <c r="B807" s="83"/>
      <c r="C807" s="83"/>
      <c r="D807" s="83"/>
      <c r="E807" s="83"/>
      <c r="G807" s="83"/>
      <c r="I807" s="83"/>
      <c r="J807" s="83"/>
      <c r="K807" s="83"/>
      <c r="M807" s="83"/>
      <c r="N807" s="83"/>
      <c r="O807" s="83"/>
      <c r="Q807" s="83"/>
      <c r="S807" s="83"/>
      <c r="U807" s="83"/>
      <c r="W807" s="83"/>
      <c r="Y807" s="83"/>
      <c r="AA807" s="83"/>
      <c r="AC807" s="83"/>
      <c r="AE807" s="83"/>
      <c r="AG807" s="83"/>
      <c r="AI807" s="83"/>
      <c r="AK807" s="83"/>
      <c r="AM807" s="83"/>
      <c r="AO807" s="83"/>
    </row>
    <row r="808" spans="1:41">
      <c r="A808" s="83"/>
      <c r="B808" s="83"/>
      <c r="C808" s="83"/>
      <c r="D808" s="83"/>
      <c r="E808" s="83"/>
      <c r="G808" s="83"/>
      <c r="I808" s="83"/>
      <c r="J808" s="83"/>
      <c r="K808" s="83"/>
      <c r="M808" s="83"/>
      <c r="N808" s="83"/>
      <c r="O808" s="83"/>
      <c r="Q808" s="83"/>
      <c r="S808" s="83"/>
      <c r="U808" s="83"/>
      <c r="W808" s="83"/>
      <c r="Y808" s="83"/>
      <c r="AA808" s="83"/>
      <c r="AC808" s="83"/>
      <c r="AE808" s="83"/>
      <c r="AG808" s="83"/>
      <c r="AI808" s="83"/>
      <c r="AK808" s="83"/>
      <c r="AM808" s="83"/>
      <c r="AO808" s="83"/>
    </row>
    <row r="809" spans="1:41">
      <c r="A809" s="83"/>
      <c r="B809" s="83"/>
      <c r="C809" s="83"/>
      <c r="D809" s="83"/>
      <c r="E809" s="83"/>
      <c r="G809" s="83"/>
      <c r="I809" s="83"/>
      <c r="J809" s="83"/>
      <c r="K809" s="83"/>
      <c r="M809" s="83"/>
      <c r="N809" s="83"/>
      <c r="O809" s="83"/>
      <c r="Q809" s="83"/>
      <c r="S809" s="83"/>
      <c r="U809" s="83"/>
      <c r="W809" s="83"/>
      <c r="Y809" s="83"/>
      <c r="AA809" s="83"/>
      <c r="AC809" s="83"/>
      <c r="AE809" s="83"/>
      <c r="AG809" s="83"/>
      <c r="AI809" s="83"/>
      <c r="AK809" s="83"/>
      <c r="AM809" s="83"/>
      <c r="AO809" s="83"/>
    </row>
    <row r="810" spans="1:41">
      <c r="A810" s="83"/>
      <c r="B810" s="83"/>
      <c r="C810" s="83"/>
      <c r="D810" s="83"/>
      <c r="E810" s="83"/>
      <c r="G810" s="83"/>
      <c r="I810" s="83"/>
      <c r="J810" s="83"/>
      <c r="K810" s="83"/>
      <c r="M810" s="83"/>
      <c r="N810" s="83"/>
      <c r="O810" s="83"/>
      <c r="Q810" s="83"/>
      <c r="S810" s="83"/>
      <c r="U810" s="83"/>
      <c r="W810" s="83"/>
      <c r="Y810" s="83"/>
      <c r="AA810" s="83"/>
      <c r="AC810" s="83"/>
      <c r="AE810" s="83"/>
      <c r="AG810" s="83"/>
      <c r="AI810" s="83"/>
      <c r="AK810" s="83"/>
      <c r="AM810" s="83"/>
      <c r="AO810" s="83"/>
    </row>
    <row r="811" spans="1:41">
      <c r="A811" s="83"/>
      <c r="B811" s="83"/>
      <c r="C811" s="83"/>
      <c r="D811" s="83"/>
      <c r="E811" s="83"/>
      <c r="G811" s="83"/>
      <c r="I811" s="83"/>
      <c r="J811" s="83"/>
      <c r="K811" s="83"/>
      <c r="M811" s="83"/>
      <c r="N811" s="83"/>
      <c r="O811" s="83"/>
      <c r="Q811" s="83"/>
      <c r="S811" s="83"/>
      <c r="U811" s="83"/>
      <c r="W811" s="83"/>
      <c r="Y811" s="83"/>
      <c r="AA811" s="83"/>
      <c r="AC811" s="83"/>
      <c r="AE811" s="83"/>
      <c r="AG811" s="83"/>
      <c r="AI811" s="83"/>
      <c r="AK811" s="83"/>
      <c r="AM811" s="83"/>
      <c r="AO811" s="83"/>
    </row>
    <row r="812" spans="1:41">
      <c r="A812" s="83"/>
      <c r="B812" s="83"/>
      <c r="C812" s="83"/>
      <c r="D812" s="83"/>
      <c r="E812" s="83"/>
      <c r="G812" s="83"/>
      <c r="I812" s="83"/>
      <c r="J812" s="83"/>
      <c r="K812" s="83"/>
      <c r="M812" s="83"/>
      <c r="N812" s="83"/>
      <c r="O812" s="83"/>
      <c r="Q812" s="83"/>
      <c r="S812" s="83"/>
      <c r="U812" s="83"/>
      <c r="W812" s="83"/>
      <c r="Y812" s="83"/>
      <c r="AA812" s="83"/>
      <c r="AC812" s="83"/>
      <c r="AE812" s="83"/>
      <c r="AG812" s="83"/>
      <c r="AI812" s="83"/>
      <c r="AK812" s="83"/>
      <c r="AM812" s="83"/>
      <c r="AO812" s="83"/>
    </row>
    <row r="813" spans="1:41">
      <c r="A813" s="83"/>
      <c r="B813" s="83"/>
      <c r="C813" s="83"/>
      <c r="D813" s="83"/>
      <c r="E813" s="83"/>
      <c r="G813" s="83"/>
      <c r="I813" s="83"/>
      <c r="J813" s="83"/>
      <c r="K813" s="83"/>
      <c r="M813" s="83"/>
      <c r="N813" s="83"/>
      <c r="O813" s="83"/>
      <c r="Q813" s="83"/>
      <c r="S813" s="83"/>
      <c r="U813" s="83"/>
      <c r="W813" s="83"/>
      <c r="Y813" s="83"/>
      <c r="AA813" s="83"/>
      <c r="AC813" s="83"/>
      <c r="AE813" s="83"/>
      <c r="AG813" s="83"/>
      <c r="AI813" s="83"/>
      <c r="AK813" s="83"/>
      <c r="AM813" s="83"/>
      <c r="AO813" s="83"/>
    </row>
    <row r="814" spans="1:41">
      <c r="A814" s="83"/>
      <c r="B814" s="83"/>
      <c r="C814" s="83"/>
      <c r="D814" s="83"/>
      <c r="E814" s="83"/>
      <c r="G814" s="83"/>
      <c r="I814" s="83"/>
      <c r="J814" s="83"/>
      <c r="K814" s="83"/>
      <c r="M814" s="83"/>
      <c r="N814" s="83"/>
      <c r="O814" s="83"/>
      <c r="Q814" s="83"/>
      <c r="S814" s="83"/>
      <c r="U814" s="83"/>
      <c r="W814" s="83"/>
      <c r="Y814" s="83"/>
      <c r="AA814" s="83"/>
      <c r="AC814" s="83"/>
      <c r="AE814" s="83"/>
      <c r="AG814" s="83"/>
      <c r="AI814" s="83"/>
      <c r="AK814" s="83"/>
      <c r="AM814" s="83"/>
      <c r="AO814" s="83"/>
    </row>
    <row r="815" spans="1:41">
      <c r="A815" s="83"/>
      <c r="B815" s="83"/>
      <c r="C815" s="83"/>
      <c r="D815" s="83"/>
      <c r="E815" s="83"/>
      <c r="G815" s="83"/>
      <c r="I815" s="83"/>
      <c r="J815" s="83"/>
      <c r="K815" s="83"/>
      <c r="M815" s="83"/>
      <c r="N815" s="83"/>
      <c r="O815" s="83"/>
      <c r="Q815" s="83"/>
      <c r="S815" s="83"/>
      <c r="U815" s="83"/>
      <c r="W815" s="83"/>
      <c r="Y815" s="83"/>
      <c r="AA815" s="83"/>
      <c r="AC815" s="83"/>
      <c r="AE815" s="83"/>
      <c r="AG815" s="83"/>
      <c r="AI815" s="83"/>
      <c r="AK815" s="83"/>
      <c r="AM815" s="83"/>
      <c r="AO815" s="83"/>
    </row>
    <row r="816" spans="1:41">
      <c r="A816" s="83"/>
      <c r="B816" s="83"/>
      <c r="C816" s="83"/>
      <c r="D816" s="83"/>
      <c r="E816" s="83"/>
      <c r="G816" s="83"/>
      <c r="I816" s="83"/>
      <c r="J816" s="83"/>
      <c r="K816" s="83"/>
      <c r="M816" s="83"/>
      <c r="N816" s="83"/>
      <c r="O816" s="83"/>
      <c r="Q816" s="83"/>
      <c r="S816" s="83"/>
      <c r="U816" s="83"/>
      <c r="W816" s="83"/>
      <c r="Y816" s="83"/>
      <c r="AA816" s="83"/>
      <c r="AC816" s="83"/>
      <c r="AE816" s="83"/>
      <c r="AG816" s="83"/>
      <c r="AI816" s="83"/>
      <c r="AK816" s="83"/>
      <c r="AM816" s="83"/>
      <c r="AO816" s="83"/>
    </row>
    <row r="817" spans="1:41">
      <c r="A817" s="83"/>
      <c r="B817" s="83"/>
      <c r="C817" s="83"/>
      <c r="D817" s="83"/>
      <c r="E817" s="83"/>
      <c r="G817" s="83"/>
      <c r="I817" s="83"/>
      <c r="J817" s="83"/>
      <c r="K817" s="83"/>
      <c r="M817" s="83"/>
      <c r="N817" s="83"/>
      <c r="O817" s="83"/>
      <c r="Q817" s="83"/>
      <c r="S817" s="83"/>
      <c r="U817" s="83"/>
      <c r="W817" s="83"/>
      <c r="Y817" s="83"/>
      <c r="AA817" s="83"/>
      <c r="AC817" s="83"/>
      <c r="AE817" s="83"/>
      <c r="AG817" s="83"/>
      <c r="AI817" s="83"/>
      <c r="AK817" s="83"/>
      <c r="AM817" s="83"/>
      <c r="AO817" s="83"/>
    </row>
    <row r="818" spans="1:41">
      <c r="A818" s="83"/>
      <c r="B818" s="83"/>
      <c r="C818" s="83"/>
      <c r="D818" s="83"/>
      <c r="E818" s="83"/>
      <c r="G818" s="83"/>
      <c r="I818" s="83"/>
      <c r="J818" s="83"/>
      <c r="K818" s="83"/>
      <c r="M818" s="83"/>
      <c r="N818" s="83"/>
      <c r="O818" s="83"/>
      <c r="Q818" s="83"/>
      <c r="S818" s="83"/>
      <c r="U818" s="83"/>
      <c r="W818" s="83"/>
      <c r="Y818" s="83"/>
      <c r="AA818" s="83"/>
      <c r="AC818" s="83"/>
      <c r="AE818" s="83"/>
      <c r="AG818" s="83"/>
      <c r="AI818" s="83"/>
      <c r="AK818" s="83"/>
      <c r="AM818" s="83"/>
      <c r="AO818" s="83"/>
    </row>
    <row r="819" spans="1:41">
      <c r="A819" s="83"/>
      <c r="B819" s="83"/>
      <c r="C819" s="83"/>
      <c r="D819" s="83"/>
      <c r="E819" s="83"/>
      <c r="G819" s="83"/>
      <c r="I819" s="83"/>
      <c r="J819" s="83"/>
      <c r="K819" s="83"/>
      <c r="M819" s="83"/>
      <c r="N819" s="83"/>
      <c r="O819" s="83"/>
      <c r="Q819" s="83"/>
      <c r="S819" s="83"/>
      <c r="U819" s="83"/>
      <c r="W819" s="83"/>
      <c r="Y819" s="83"/>
      <c r="AA819" s="83"/>
      <c r="AC819" s="83"/>
      <c r="AE819" s="83"/>
      <c r="AG819" s="83"/>
      <c r="AI819" s="83"/>
      <c r="AK819" s="83"/>
      <c r="AM819" s="83"/>
      <c r="AO819" s="83"/>
    </row>
    <row r="820" spans="1:41">
      <c r="A820" s="83"/>
      <c r="B820" s="83"/>
      <c r="C820" s="83"/>
      <c r="D820" s="83"/>
      <c r="E820" s="83"/>
      <c r="G820" s="83"/>
      <c r="I820" s="83"/>
      <c r="J820" s="83"/>
      <c r="K820" s="83"/>
      <c r="M820" s="83"/>
      <c r="N820" s="83"/>
      <c r="O820" s="83"/>
      <c r="Q820" s="83"/>
      <c r="S820" s="83"/>
      <c r="U820" s="83"/>
      <c r="W820" s="83"/>
      <c r="Y820" s="83"/>
      <c r="AA820" s="83"/>
      <c r="AC820" s="83"/>
      <c r="AE820" s="83"/>
      <c r="AG820" s="83"/>
      <c r="AI820" s="83"/>
      <c r="AK820" s="83"/>
      <c r="AM820" s="83"/>
      <c r="AO820" s="83"/>
    </row>
    <row r="821" spans="1:41">
      <c r="A821" s="83"/>
      <c r="B821" s="83"/>
      <c r="C821" s="83"/>
      <c r="D821" s="83"/>
      <c r="E821" s="83"/>
      <c r="G821" s="83"/>
      <c r="I821" s="83"/>
      <c r="J821" s="83"/>
      <c r="K821" s="83"/>
      <c r="M821" s="83"/>
      <c r="N821" s="83"/>
      <c r="O821" s="83"/>
      <c r="Q821" s="83"/>
      <c r="S821" s="83"/>
      <c r="U821" s="83"/>
      <c r="W821" s="83"/>
      <c r="Y821" s="83"/>
      <c r="AA821" s="83"/>
      <c r="AC821" s="83"/>
      <c r="AE821" s="83"/>
      <c r="AG821" s="83"/>
      <c r="AI821" s="83"/>
      <c r="AK821" s="83"/>
      <c r="AM821" s="83"/>
      <c r="AO821" s="83"/>
    </row>
    <row r="822" spans="1:41">
      <c r="A822" s="83"/>
      <c r="B822" s="83"/>
      <c r="C822" s="83"/>
      <c r="D822" s="83"/>
      <c r="E822" s="83"/>
      <c r="G822" s="83"/>
      <c r="I822" s="83"/>
      <c r="J822" s="83"/>
      <c r="K822" s="83"/>
      <c r="M822" s="83"/>
      <c r="N822" s="83"/>
      <c r="O822" s="83"/>
      <c r="Q822" s="83"/>
      <c r="S822" s="83"/>
      <c r="U822" s="83"/>
      <c r="W822" s="83"/>
      <c r="Y822" s="83"/>
      <c r="AA822" s="83"/>
      <c r="AC822" s="83"/>
      <c r="AE822" s="83"/>
      <c r="AG822" s="83"/>
      <c r="AI822" s="83"/>
      <c r="AK822" s="83"/>
      <c r="AM822" s="83"/>
      <c r="AO822" s="83"/>
    </row>
    <row r="823" spans="1:41">
      <c r="A823" s="83"/>
      <c r="B823" s="83"/>
      <c r="C823" s="83"/>
      <c r="D823" s="83"/>
      <c r="E823" s="83"/>
      <c r="G823" s="83"/>
      <c r="I823" s="83"/>
      <c r="J823" s="83"/>
      <c r="K823" s="83"/>
      <c r="M823" s="83"/>
      <c r="N823" s="83"/>
      <c r="O823" s="83"/>
      <c r="Q823" s="83"/>
      <c r="S823" s="83"/>
      <c r="U823" s="83"/>
      <c r="W823" s="83"/>
      <c r="Y823" s="83"/>
      <c r="AA823" s="83"/>
      <c r="AC823" s="83"/>
      <c r="AE823" s="83"/>
      <c r="AG823" s="83"/>
      <c r="AI823" s="83"/>
      <c r="AK823" s="83"/>
      <c r="AM823" s="83"/>
      <c r="AO823" s="83"/>
    </row>
    <row r="824" spans="1:41">
      <c r="A824" s="83"/>
      <c r="B824" s="83"/>
      <c r="C824" s="83"/>
      <c r="D824" s="83"/>
      <c r="E824" s="83"/>
      <c r="G824" s="83"/>
      <c r="I824" s="83"/>
      <c r="J824" s="83"/>
      <c r="K824" s="83"/>
      <c r="M824" s="83"/>
      <c r="N824" s="83"/>
      <c r="O824" s="83"/>
      <c r="Q824" s="83"/>
      <c r="S824" s="83"/>
      <c r="U824" s="83"/>
      <c r="W824" s="83"/>
      <c r="Y824" s="83"/>
      <c r="AA824" s="83"/>
      <c r="AC824" s="83"/>
      <c r="AE824" s="83"/>
      <c r="AG824" s="83"/>
      <c r="AI824" s="83"/>
      <c r="AK824" s="83"/>
      <c r="AM824" s="83"/>
      <c r="AO824" s="83"/>
    </row>
    <row r="825" spans="1:41">
      <c r="A825" s="83"/>
      <c r="B825" s="83"/>
      <c r="C825" s="83"/>
      <c r="D825" s="83"/>
      <c r="E825" s="83"/>
      <c r="G825" s="83"/>
      <c r="I825" s="83"/>
      <c r="J825" s="83"/>
      <c r="K825" s="83"/>
      <c r="M825" s="83"/>
      <c r="N825" s="83"/>
      <c r="O825" s="83"/>
      <c r="Q825" s="83"/>
      <c r="S825" s="83"/>
      <c r="U825" s="83"/>
      <c r="W825" s="83"/>
      <c r="Y825" s="83"/>
      <c r="AA825" s="83"/>
      <c r="AC825" s="83"/>
      <c r="AE825" s="83"/>
      <c r="AG825" s="83"/>
      <c r="AI825" s="83"/>
      <c r="AK825" s="83"/>
      <c r="AM825" s="83"/>
      <c r="AO825" s="83"/>
    </row>
    <row r="826" spans="1:41">
      <c r="A826" s="83"/>
      <c r="B826" s="83"/>
      <c r="C826" s="83"/>
      <c r="D826" s="83"/>
      <c r="E826" s="83"/>
      <c r="G826" s="83"/>
      <c r="I826" s="83"/>
      <c r="J826" s="83"/>
      <c r="K826" s="83"/>
      <c r="M826" s="83"/>
      <c r="N826" s="83"/>
      <c r="O826" s="83"/>
      <c r="Q826" s="83"/>
      <c r="S826" s="83"/>
      <c r="U826" s="83"/>
      <c r="W826" s="83"/>
      <c r="Y826" s="83"/>
      <c r="AA826" s="83"/>
      <c r="AC826" s="83"/>
      <c r="AE826" s="83"/>
      <c r="AG826" s="83"/>
      <c r="AI826" s="83"/>
      <c r="AK826" s="83"/>
      <c r="AM826" s="83"/>
      <c r="AO826" s="83"/>
    </row>
    <row r="827" spans="1:41">
      <c r="A827" s="83"/>
      <c r="B827" s="83"/>
      <c r="C827" s="83"/>
      <c r="D827" s="83"/>
      <c r="E827" s="83"/>
      <c r="G827" s="83"/>
      <c r="I827" s="83"/>
      <c r="J827" s="83"/>
      <c r="K827" s="83"/>
      <c r="M827" s="83"/>
      <c r="N827" s="83"/>
      <c r="O827" s="83"/>
      <c r="Q827" s="83"/>
      <c r="S827" s="83"/>
      <c r="U827" s="83"/>
      <c r="W827" s="83"/>
      <c r="Y827" s="83"/>
      <c r="AA827" s="83"/>
      <c r="AC827" s="83"/>
      <c r="AE827" s="83"/>
      <c r="AG827" s="83"/>
      <c r="AI827" s="83"/>
      <c r="AK827" s="83"/>
      <c r="AM827" s="83"/>
      <c r="AO827" s="83"/>
    </row>
    <row r="828" spans="1:41">
      <c r="A828" s="83"/>
      <c r="B828" s="83"/>
      <c r="C828" s="83"/>
      <c r="D828" s="83"/>
      <c r="E828" s="83"/>
      <c r="G828" s="83"/>
      <c r="I828" s="83"/>
      <c r="J828" s="83"/>
      <c r="K828" s="83"/>
      <c r="M828" s="83"/>
      <c r="N828" s="83"/>
      <c r="O828" s="83"/>
      <c r="Q828" s="83"/>
      <c r="S828" s="83"/>
      <c r="U828" s="83"/>
      <c r="W828" s="83"/>
      <c r="Y828" s="83"/>
      <c r="AA828" s="83"/>
      <c r="AC828" s="83"/>
      <c r="AE828" s="83"/>
      <c r="AG828" s="83"/>
      <c r="AI828" s="83"/>
      <c r="AK828" s="83"/>
      <c r="AM828" s="83"/>
      <c r="AO828" s="83"/>
    </row>
    <row r="829" spans="1:41">
      <c r="A829" s="83"/>
      <c r="B829" s="83"/>
      <c r="C829" s="83"/>
      <c r="D829" s="83"/>
      <c r="E829" s="83"/>
      <c r="G829" s="83"/>
      <c r="I829" s="83"/>
      <c r="J829" s="83"/>
      <c r="K829" s="83"/>
      <c r="M829" s="83"/>
      <c r="N829" s="83"/>
      <c r="O829" s="83"/>
      <c r="Q829" s="83"/>
      <c r="S829" s="83"/>
      <c r="U829" s="83"/>
      <c r="W829" s="83"/>
      <c r="Y829" s="83"/>
      <c r="AA829" s="83"/>
      <c r="AC829" s="83"/>
      <c r="AE829" s="83"/>
      <c r="AG829" s="83"/>
      <c r="AI829" s="83"/>
      <c r="AK829" s="83"/>
      <c r="AM829" s="83"/>
      <c r="AO829" s="83"/>
    </row>
    <row r="830" spans="1:41">
      <c r="A830" s="83"/>
      <c r="B830" s="83"/>
      <c r="C830" s="83"/>
      <c r="D830" s="83"/>
      <c r="E830" s="83"/>
      <c r="G830" s="83"/>
      <c r="I830" s="83"/>
      <c r="J830" s="83"/>
      <c r="K830" s="83"/>
      <c r="M830" s="83"/>
      <c r="N830" s="83"/>
      <c r="O830" s="83"/>
      <c r="Q830" s="83"/>
      <c r="S830" s="83"/>
      <c r="U830" s="83"/>
      <c r="W830" s="83"/>
      <c r="Y830" s="83"/>
      <c r="AA830" s="83"/>
      <c r="AC830" s="83"/>
      <c r="AE830" s="83"/>
      <c r="AG830" s="83"/>
      <c r="AI830" s="83"/>
      <c r="AK830" s="83"/>
      <c r="AM830" s="83"/>
      <c r="AO830" s="83"/>
    </row>
    <row r="831" spans="1:41">
      <c r="A831" s="83"/>
      <c r="B831" s="83"/>
      <c r="C831" s="83"/>
      <c r="D831" s="83"/>
      <c r="E831" s="83"/>
      <c r="G831" s="83"/>
      <c r="I831" s="83"/>
      <c r="J831" s="83"/>
      <c r="K831" s="83"/>
      <c r="M831" s="83"/>
      <c r="N831" s="83"/>
      <c r="O831" s="83"/>
      <c r="Q831" s="83"/>
      <c r="S831" s="83"/>
      <c r="U831" s="83"/>
      <c r="W831" s="83"/>
      <c r="Y831" s="83"/>
      <c r="AA831" s="83"/>
      <c r="AC831" s="83"/>
      <c r="AE831" s="83"/>
      <c r="AG831" s="83"/>
      <c r="AI831" s="83"/>
      <c r="AK831" s="83"/>
      <c r="AM831" s="83"/>
      <c r="AO831" s="83"/>
    </row>
    <row r="832" spans="1:41">
      <c r="A832" s="83"/>
      <c r="B832" s="83"/>
      <c r="C832" s="83"/>
      <c r="D832" s="83"/>
      <c r="E832" s="83"/>
      <c r="G832" s="83"/>
      <c r="I832" s="83"/>
      <c r="J832" s="83"/>
      <c r="K832" s="83"/>
      <c r="M832" s="83"/>
      <c r="N832" s="83"/>
      <c r="O832" s="83"/>
      <c r="Q832" s="83"/>
      <c r="S832" s="83"/>
      <c r="U832" s="83"/>
      <c r="W832" s="83"/>
      <c r="Y832" s="83"/>
      <c r="AA832" s="83"/>
      <c r="AC832" s="83"/>
      <c r="AE832" s="83"/>
      <c r="AG832" s="83"/>
      <c r="AI832" s="83"/>
      <c r="AK832" s="83"/>
      <c r="AM832" s="83"/>
      <c r="AO832" s="83"/>
    </row>
    <row r="833" spans="1:41">
      <c r="A833" s="83"/>
      <c r="B833" s="83"/>
      <c r="C833" s="83"/>
      <c r="D833" s="83"/>
      <c r="E833" s="83"/>
      <c r="G833" s="83"/>
      <c r="I833" s="83"/>
      <c r="J833" s="83"/>
      <c r="K833" s="83"/>
      <c r="M833" s="83"/>
      <c r="N833" s="83"/>
      <c r="O833" s="83"/>
      <c r="Q833" s="83"/>
      <c r="S833" s="83"/>
      <c r="U833" s="83"/>
      <c r="W833" s="83"/>
      <c r="Y833" s="83"/>
      <c r="AA833" s="83"/>
      <c r="AC833" s="83"/>
      <c r="AE833" s="83"/>
      <c r="AG833" s="83"/>
      <c r="AI833" s="83"/>
      <c r="AK833" s="83"/>
      <c r="AM833" s="83"/>
      <c r="AO833" s="83"/>
    </row>
    <row r="834" spans="1:41">
      <c r="A834" s="83"/>
      <c r="B834" s="83"/>
      <c r="C834" s="83"/>
      <c r="D834" s="83"/>
      <c r="E834" s="83"/>
      <c r="G834" s="83"/>
      <c r="I834" s="83"/>
      <c r="J834" s="83"/>
      <c r="K834" s="83"/>
      <c r="M834" s="83"/>
      <c r="N834" s="83"/>
      <c r="O834" s="83"/>
      <c r="Q834" s="83"/>
      <c r="S834" s="83"/>
      <c r="U834" s="83"/>
      <c r="W834" s="83"/>
      <c r="Y834" s="83"/>
      <c r="AA834" s="83"/>
      <c r="AC834" s="83"/>
      <c r="AE834" s="83"/>
      <c r="AG834" s="83"/>
      <c r="AI834" s="83"/>
      <c r="AK834" s="83"/>
      <c r="AM834" s="83"/>
      <c r="AO834" s="83"/>
    </row>
    <row r="835" spans="1:41">
      <c r="A835" s="83"/>
      <c r="B835" s="83"/>
      <c r="C835" s="83"/>
      <c r="D835" s="83"/>
      <c r="E835" s="83"/>
      <c r="G835" s="83"/>
      <c r="I835" s="83"/>
      <c r="J835" s="83"/>
      <c r="K835" s="83"/>
      <c r="M835" s="83"/>
      <c r="N835" s="83"/>
      <c r="O835" s="83"/>
      <c r="Q835" s="83"/>
      <c r="S835" s="83"/>
      <c r="U835" s="83"/>
      <c r="W835" s="83"/>
      <c r="Y835" s="83"/>
      <c r="AA835" s="83"/>
      <c r="AC835" s="83"/>
      <c r="AE835" s="83"/>
      <c r="AG835" s="83"/>
      <c r="AI835" s="83"/>
      <c r="AK835" s="83"/>
      <c r="AM835" s="83"/>
      <c r="AO835" s="83"/>
    </row>
    <row r="836" spans="1:41">
      <c r="A836" s="83"/>
      <c r="B836" s="83"/>
      <c r="C836" s="83"/>
      <c r="D836" s="83"/>
      <c r="E836" s="83"/>
      <c r="G836" s="83"/>
      <c r="I836" s="83"/>
      <c r="J836" s="83"/>
      <c r="K836" s="83"/>
      <c r="M836" s="83"/>
      <c r="N836" s="83"/>
      <c r="O836" s="83"/>
      <c r="Q836" s="83"/>
      <c r="S836" s="83"/>
      <c r="U836" s="83"/>
      <c r="W836" s="83"/>
      <c r="Y836" s="83"/>
      <c r="AA836" s="83"/>
      <c r="AC836" s="83"/>
      <c r="AE836" s="83"/>
      <c r="AG836" s="83"/>
      <c r="AI836" s="83"/>
      <c r="AK836" s="83"/>
      <c r="AM836" s="83"/>
      <c r="AO836" s="83"/>
    </row>
    <row r="837" spans="1:41">
      <c r="A837" s="83"/>
      <c r="B837" s="83"/>
      <c r="C837" s="83"/>
      <c r="D837" s="83"/>
      <c r="E837" s="83"/>
      <c r="G837" s="83"/>
      <c r="I837" s="83"/>
      <c r="J837" s="83"/>
      <c r="K837" s="83"/>
      <c r="M837" s="83"/>
      <c r="N837" s="83"/>
      <c r="O837" s="83"/>
      <c r="Q837" s="83"/>
      <c r="S837" s="83"/>
      <c r="U837" s="83"/>
      <c r="W837" s="83"/>
      <c r="Y837" s="83"/>
      <c r="AA837" s="83"/>
      <c r="AC837" s="83"/>
      <c r="AE837" s="83"/>
      <c r="AG837" s="83"/>
      <c r="AI837" s="83"/>
      <c r="AK837" s="83"/>
      <c r="AM837" s="83"/>
      <c r="AO837" s="83"/>
    </row>
    <row r="838" spans="1:41">
      <c r="A838" s="83"/>
      <c r="B838" s="83"/>
      <c r="C838" s="83"/>
      <c r="D838" s="83"/>
      <c r="E838" s="83"/>
      <c r="G838" s="83"/>
      <c r="I838" s="83"/>
      <c r="J838" s="83"/>
      <c r="K838" s="83"/>
      <c r="M838" s="83"/>
      <c r="N838" s="83"/>
      <c r="O838" s="83"/>
      <c r="Q838" s="83"/>
      <c r="S838" s="83"/>
      <c r="U838" s="83"/>
      <c r="W838" s="83"/>
      <c r="Y838" s="83"/>
      <c r="AA838" s="83"/>
      <c r="AC838" s="83"/>
      <c r="AE838" s="83"/>
      <c r="AG838" s="83"/>
      <c r="AI838" s="83"/>
      <c r="AK838" s="83"/>
      <c r="AM838" s="83"/>
      <c r="AO838" s="83"/>
    </row>
    <row r="839" spans="1:41">
      <c r="A839" s="83"/>
      <c r="B839" s="83"/>
      <c r="C839" s="83"/>
      <c r="D839" s="83"/>
      <c r="E839" s="83"/>
      <c r="G839" s="83"/>
      <c r="I839" s="83"/>
      <c r="J839" s="83"/>
      <c r="K839" s="83"/>
      <c r="M839" s="83"/>
      <c r="N839" s="83"/>
      <c r="O839" s="83"/>
      <c r="Q839" s="83"/>
      <c r="S839" s="83"/>
      <c r="U839" s="83"/>
      <c r="W839" s="83"/>
      <c r="Y839" s="83"/>
      <c r="AA839" s="83"/>
      <c r="AC839" s="83"/>
      <c r="AE839" s="83"/>
      <c r="AG839" s="83"/>
      <c r="AI839" s="83"/>
      <c r="AK839" s="83"/>
      <c r="AM839" s="83"/>
      <c r="AO839" s="83"/>
    </row>
    <row r="840" spans="1:41">
      <c r="A840" s="83"/>
      <c r="B840" s="83"/>
      <c r="C840" s="83"/>
      <c r="D840" s="83"/>
      <c r="E840" s="83"/>
      <c r="G840" s="83"/>
      <c r="I840" s="83"/>
      <c r="J840" s="83"/>
      <c r="K840" s="83"/>
      <c r="M840" s="83"/>
      <c r="N840" s="83"/>
      <c r="O840" s="83"/>
      <c r="Q840" s="83"/>
      <c r="S840" s="83"/>
      <c r="U840" s="83"/>
      <c r="W840" s="83"/>
      <c r="Y840" s="83"/>
      <c r="AA840" s="83"/>
      <c r="AC840" s="83"/>
      <c r="AE840" s="83"/>
      <c r="AG840" s="83"/>
      <c r="AI840" s="83"/>
      <c r="AK840" s="83"/>
      <c r="AM840" s="83"/>
      <c r="AO840" s="83"/>
    </row>
    <row r="841" spans="1:41">
      <c r="A841" s="83"/>
      <c r="B841" s="83"/>
      <c r="C841" s="83"/>
      <c r="D841" s="83"/>
      <c r="E841" s="83"/>
      <c r="G841" s="83"/>
      <c r="I841" s="83"/>
      <c r="J841" s="83"/>
      <c r="K841" s="83"/>
      <c r="M841" s="83"/>
      <c r="N841" s="83"/>
      <c r="O841" s="83"/>
      <c r="Q841" s="83"/>
      <c r="S841" s="83"/>
      <c r="U841" s="83"/>
      <c r="W841" s="83"/>
      <c r="Y841" s="83"/>
      <c r="AA841" s="83"/>
      <c r="AC841" s="83"/>
      <c r="AE841" s="83"/>
      <c r="AG841" s="83"/>
      <c r="AI841" s="83"/>
      <c r="AK841" s="83"/>
      <c r="AM841" s="83"/>
      <c r="AO841" s="83"/>
    </row>
    <row r="842" spans="1:41">
      <c r="A842" s="83"/>
      <c r="B842" s="83"/>
      <c r="C842" s="83"/>
      <c r="D842" s="83"/>
      <c r="E842" s="83"/>
      <c r="G842" s="83"/>
      <c r="I842" s="83"/>
      <c r="J842" s="83"/>
      <c r="K842" s="83"/>
      <c r="M842" s="83"/>
      <c r="N842" s="83"/>
      <c r="O842" s="83"/>
      <c r="Q842" s="83"/>
      <c r="S842" s="83"/>
      <c r="U842" s="83"/>
      <c r="W842" s="83"/>
      <c r="Y842" s="83"/>
      <c r="AA842" s="83"/>
      <c r="AC842" s="83"/>
      <c r="AE842" s="83"/>
      <c r="AG842" s="83"/>
      <c r="AI842" s="83"/>
      <c r="AK842" s="83"/>
      <c r="AM842" s="83"/>
      <c r="AO842" s="83"/>
    </row>
    <row r="843" spans="1:41">
      <c r="A843" s="83"/>
      <c r="B843" s="83"/>
      <c r="C843" s="83"/>
      <c r="D843" s="83"/>
      <c r="E843" s="83"/>
      <c r="G843" s="83"/>
      <c r="I843" s="83"/>
      <c r="J843" s="83"/>
      <c r="K843" s="83"/>
      <c r="M843" s="83"/>
      <c r="N843" s="83"/>
      <c r="O843" s="83"/>
      <c r="Q843" s="83"/>
      <c r="S843" s="83"/>
      <c r="U843" s="83"/>
      <c r="W843" s="83"/>
      <c r="Y843" s="83"/>
      <c r="AA843" s="83"/>
      <c r="AC843" s="83"/>
      <c r="AE843" s="83"/>
      <c r="AG843" s="83"/>
      <c r="AI843" s="83"/>
      <c r="AK843" s="83"/>
      <c r="AM843" s="83"/>
      <c r="AO843" s="83"/>
    </row>
    <row r="844" spans="1:41">
      <c r="A844" s="83"/>
      <c r="B844" s="83"/>
      <c r="C844" s="83"/>
      <c r="D844" s="83"/>
      <c r="E844" s="83"/>
      <c r="G844" s="83"/>
      <c r="I844" s="83"/>
      <c r="J844" s="83"/>
      <c r="K844" s="83"/>
      <c r="M844" s="83"/>
      <c r="N844" s="83"/>
      <c r="O844" s="83"/>
      <c r="Q844" s="83"/>
      <c r="S844" s="83"/>
      <c r="U844" s="83"/>
      <c r="W844" s="83"/>
      <c r="Y844" s="83"/>
      <c r="AA844" s="83"/>
      <c r="AC844" s="83"/>
      <c r="AE844" s="83"/>
      <c r="AG844" s="83"/>
      <c r="AI844" s="83"/>
      <c r="AK844" s="83"/>
      <c r="AM844" s="83"/>
      <c r="AO844" s="83"/>
    </row>
    <row r="845" spans="1:41">
      <c r="A845" s="83"/>
      <c r="B845" s="83"/>
      <c r="C845" s="83"/>
      <c r="D845" s="83"/>
      <c r="E845" s="83"/>
      <c r="G845" s="83"/>
      <c r="I845" s="83"/>
      <c r="J845" s="83"/>
      <c r="K845" s="83"/>
      <c r="M845" s="83"/>
      <c r="N845" s="83"/>
      <c r="O845" s="83"/>
      <c r="Q845" s="83"/>
      <c r="S845" s="83"/>
      <c r="U845" s="83"/>
      <c r="W845" s="83"/>
      <c r="Y845" s="83"/>
      <c r="AA845" s="83"/>
      <c r="AC845" s="83"/>
      <c r="AE845" s="83"/>
      <c r="AG845" s="83"/>
      <c r="AI845" s="83"/>
      <c r="AK845" s="83"/>
      <c r="AM845" s="83"/>
      <c r="AO845" s="83"/>
    </row>
    <row r="846" spans="1:41">
      <c r="A846" s="83"/>
      <c r="B846" s="83"/>
      <c r="C846" s="83"/>
      <c r="D846" s="83"/>
      <c r="E846" s="83"/>
      <c r="G846" s="83"/>
      <c r="I846" s="83"/>
      <c r="J846" s="83"/>
      <c r="K846" s="83"/>
      <c r="M846" s="83"/>
      <c r="N846" s="83"/>
      <c r="O846" s="83"/>
      <c r="Q846" s="83"/>
      <c r="S846" s="83"/>
      <c r="U846" s="83"/>
      <c r="W846" s="83"/>
      <c r="Y846" s="83"/>
      <c r="AA846" s="83"/>
      <c r="AC846" s="83"/>
      <c r="AE846" s="83"/>
      <c r="AG846" s="83"/>
      <c r="AI846" s="83"/>
      <c r="AK846" s="83"/>
      <c r="AM846" s="83"/>
      <c r="AO846" s="83"/>
    </row>
    <row r="847" spans="1:41">
      <c r="A847" s="83"/>
      <c r="B847" s="83"/>
      <c r="C847" s="83"/>
      <c r="D847" s="83"/>
      <c r="E847" s="83"/>
      <c r="G847" s="83"/>
      <c r="I847" s="83"/>
      <c r="J847" s="83"/>
      <c r="K847" s="83"/>
      <c r="M847" s="83"/>
      <c r="N847" s="83"/>
      <c r="O847" s="83"/>
      <c r="Q847" s="83"/>
      <c r="S847" s="83"/>
      <c r="U847" s="83"/>
      <c r="W847" s="83"/>
      <c r="Y847" s="83"/>
      <c r="AA847" s="83"/>
      <c r="AC847" s="83"/>
      <c r="AE847" s="83"/>
      <c r="AG847" s="83"/>
      <c r="AI847" s="83"/>
      <c r="AK847" s="83"/>
      <c r="AM847" s="83"/>
      <c r="AO847" s="83"/>
    </row>
    <row r="848" spans="1:41">
      <c r="A848" s="83"/>
      <c r="B848" s="83"/>
      <c r="C848" s="83"/>
      <c r="D848" s="83"/>
      <c r="E848" s="83"/>
      <c r="G848" s="83"/>
      <c r="I848" s="83"/>
      <c r="J848" s="83"/>
      <c r="K848" s="83"/>
      <c r="M848" s="83"/>
      <c r="N848" s="83"/>
      <c r="O848" s="83"/>
      <c r="Q848" s="83"/>
      <c r="S848" s="83"/>
      <c r="U848" s="83"/>
      <c r="W848" s="83"/>
      <c r="Y848" s="83"/>
      <c r="AA848" s="83"/>
      <c r="AC848" s="83"/>
      <c r="AE848" s="83"/>
      <c r="AG848" s="83"/>
      <c r="AI848" s="83"/>
      <c r="AK848" s="83"/>
      <c r="AM848" s="83"/>
      <c r="AO848" s="83"/>
    </row>
    <row r="849" spans="1:41">
      <c r="A849" s="83"/>
      <c r="B849" s="83"/>
      <c r="C849" s="83"/>
      <c r="D849" s="83"/>
      <c r="E849" s="83"/>
      <c r="G849" s="83"/>
      <c r="I849" s="83"/>
      <c r="J849" s="83"/>
      <c r="K849" s="83"/>
      <c r="M849" s="83"/>
      <c r="N849" s="83"/>
      <c r="O849" s="83"/>
      <c r="Q849" s="83"/>
      <c r="S849" s="83"/>
      <c r="U849" s="83"/>
      <c r="W849" s="83"/>
      <c r="Y849" s="83"/>
      <c r="AA849" s="83"/>
      <c r="AC849" s="83"/>
      <c r="AE849" s="83"/>
      <c r="AG849" s="83"/>
      <c r="AI849" s="83"/>
      <c r="AK849" s="83"/>
      <c r="AM849" s="83"/>
      <c r="AO849" s="83"/>
    </row>
    <row r="850" spans="1:41">
      <c r="A850" s="83"/>
      <c r="B850" s="83"/>
      <c r="C850" s="83"/>
      <c r="D850" s="83"/>
      <c r="E850" s="83"/>
      <c r="G850" s="83"/>
      <c r="I850" s="83"/>
      <c r="J850" s="83"/>
      <c r="K850" s="83"/>
      <c r="M850" s="83"/>
      <c r="N850" s="83"/>
      <c r="O850" s="83"/>
      <c r="Q850" s="83"/>
      <c r="S850" s="83"/>
      <c r="U850" s="83"/>
      <c r="W850" s="83"/>
      <c r="Y850" s="83"/>
      <c r="AA850" s="83"/>
      <c r="AC850" s="83"/>
      <c r="AE850" s="83"/>
      <c r="AG850" s="83"/>
      <c r="AI850" s="83"/>
      <c r="AK850" s="83"/>
      <c r="AM850" s="83"/>
      <c r="AO850" s="83"/>
    </row>
    <row r="851" spans="1:41">
      <c r="A851" s="83"/>
      <c r="B851" s="83"/>
      <c r="C851" s="83"/>
      <c r="D851" s="83"/>
      <c r="E851" s="83"/>
      <c r="G851" s="83"/>
      <c r="I851" s="83"/>
      <c r="J851" s="83"/>
      <c r="K851" s="83"/>
      <c r="M851" s="83"/>
      <c r="N851" s="83"/>
      <c r="O851" s="83"/>
      <c r="Q851" s="83"/>
      <c r="S851" s="83"/>
      <c r="U851" s="83"/>
      <c r="W851" s="83"/>
      <c r="Y851" s="83"/>
      <c r="AA851" s="83"/>
      <c r="AC851" s="83"/>
      <c r="AE851" s="83"/>
      <c r="AG851" s="83"/>
      <c r="AI851" s="83"/>
      <c r="AK851" s="83"/>
      <c r="AM851" s="83"/>
      <c r="AO851" s="83"/>
    </row>
    <row r="852" spans="1:41">
      <c r="A852" s="83"/>
      <c r="B852" s="83"/>
      <c r="C852" s="83"/>
      <c r="D852" s="83"/>
      <c r="E852" s="83"/>
      <c r="G852" s="83"/>
      <c r="I852" s="83"/>
      <c r="J852" s="83"/>
      <c r="K852" s="83"/>
      <c r="M852" s="83"/>
      <c r="N852" s="83"/>
      <c r="O852" s="83"/>
      <c r="Q852" s="83"/>
      <c r="S852" s="83"/>
      <c r="U852" s="83"/>
      <c r="W852" s="83"/>
      <c r="Y852" s="83"/>
      <c r="AA852" s="83"/>
      <c r="AC852" s="83"/>
      <c r="AE852" s="83"/>
      <c r="AG852" s="83"/>
      <c r="AI852" s="83"/>
      <c r="AK852" s="83"/>
      <c r="AM852" s="83"/>
      <c r="AO852" s="83"/>
    </row>
    <row r="853" spans="1:41">
      <c r="A853" s="83"/>
      <c r="B853" s="83"/>
      <c r="C853" s="83"/>
      <c r="D853" s="83"/>
      <c r="E853" s="83"/>
      <c r="G853" s="83"/>
      <c r="I853" s="83"/>
      <c r="J853" s="83"/>
      <c r="K853" s="83"/>
      <c r="M853" s="83"/>
      <c r="N853" s="83"/>
      <c r="O853" s="83"/>
      <c r="Q853" s="83"/>
      <c r="S853" s="83"/>
      <c r="U853" s="83"/>
      <c r="W853" s="83"/>
      <c r="Y853" s="83"/>
      <c r="AA853" s="83"/>
      <c r="AC853" s="83"/>
      <c r="AE853" s="83"/>
      <c r="AG853" s="83"/>
      <c r="AI853" s="83"/>
      <c r="AK853" s="83"/>
      <c r="AM853" s="83"/>
      <c r="AO853" s="83"/>
    </row>
    <row r="854" spans="1:41">
      <c r="A854" s="83"/>
      <c r="B854" s="83"/>
      <c r="C854" s="83"/>
      <c r="D854" s="83"/>
      <c r="E854" s="83"/>
      <c r="G854" s="83"/>
      <c r="I854" s="83"/>
      <c r="J854" s="83"/>
      <c r="K854" s="83"/>
      <c r="M854" s="83"/>
      <c r="N854" s="83"/>
      <c r="O854" s="83"/>
      <c r="Q854" s="83"/>
      <c r="S854" s="83"/>
      <c r="U854" s="83"/>
      <c r="W854" s="83"/>
      <c r="Y854" s="83"/>
      <c r="AA854" s="83"/>
      <c r="AC854" s="83"/>
      <c r="AE854" s="83"/>
      <c r="AG854" s="83"/>
      <c r="AI854" s="83"/>
      <c r="AK854" s="83"/>
      <c r="AM854" s="83"/>
      <c r="AO854" s="83"/>
    </row>
    <row r="855" spans="1:41">
      <c r="A855" s="83"/>
      <c r="B855" s="83"/>
      <c r="C855" s="83"/>
      <c r="D855" s="83"/>
      <c r="E855" s="83"/>
      <c r="G855" s="83"/>
      <c r="I855" s="83"/>
      <c r="J855" s="83"/>
      <c r="K855" s="83"/>
      <c r="M855" s="83"/>
      <c r="N855" s="83"/>
      <c r="O855" s="83"/>
      <c r="Q855" s="83"/>
      <c r="S855" s="83"/>
      <c r="U855" s="83"/>
      <c r="W855" s="83"/>
      <c r="Y855" s="83"/>
      <c r="AA855" s="83"/>
      <c r="AC855" s="83"/>
      <c r="AE855" s="83"/>
      <c r="AG855" s="83"/>
      <c r="AI855" s="83"/>
      <c r="AK855" s="83"/>
      <c r="AM855" s="83"/>
      <c r="AO855" s="83"/>
    </row>
    <row r="856" spans="1:41">
      <c r="A856" s="83"/>
      <c r="B856" s="83"/>
      <c r="C856" s="83"/>
      <c r="D856" s="83"/>
      <c r="E856" s="83"/>
      <c r="G856" s="83"/>
      <c r="I856" s="83"/>
      <c r="J856" s="83"/>
      <c r="K856" s="83"/>
      <c r="M856" s="83"/>
      <c r="N856" s="83"/>
      <c r="O856" s="83"/>
      <c r="Q856" s="83"/>
      <c r="S856" s="83"/>
      <c r="U856" s="83"/>
      <c r="W856" s="83"/>
      <c r="Y856" s="83"/>
      <c r="AA856" s="83"/>
      <c r="AC856" s="83"/>
      <c r="AE856" s="83"/>
      <c r="AG856" s="83"/>
      <c r="AI856" s="83"/>
      <c r="AK856" s="83"/>
      <c r="AM856" s="83"/>
      <c r="AO856" s="83"/>
    </row>
    <row r="857" spans="1:41">
      <c r="A857" s="83"/>
      <c r="B857" s="83"/>
      <c r="C857" s="83"/>
      <c r="D857" s="83"/>
      <c r="E857" s="83"/>
      <c r="G857" s="83"/>
      <c r="I857" s="83"/>
      <c r="J857" s="83"/>
      <c r="K857" s="83"/>
      <c r="M857" s="83"/>
      <c r="N857" s="83"/>
      <c r="O857" s="83"/>
      <c r="Q857" s="83"/>
      <c r="S857" s="83"/>
      <c r="U857" s="83"/>
      <c r="W857" s="83"/>
      <c r="Y857" s="83"/>
      <c r="AA857" s="83"/>
      <c r="AC857" s="83"/>
      <c r="AE857" s="83"/>
      <c r="AG857" s="83"/>
      <c r="AI857" s="83"/>
      <c r="AK857" s="83"/>
      <c r="AM857" s="83"/>
      <c r="AO857" s="83"/>
    </row>
    <row r="858" spans="1:41">
      <c r="A858" s="83"/>
      <c r="B858" s="83"/>
      <c r="C858" s="83"/>
      <c r="D858" s="83"/>
      <c r="E858" s="83"/>
      <c r="G858" s="83"/>
      <c r="I858" s="83"/>
      <c r="J858" s="83"/>
      <c r="K858" s="83"/>
      <c r="M858" s="83"/>
      <c r="N858" s="83"/>
      <c r="O858" s="83"/>
      <c r="Q858" s="83"/>
      <c r="S858" s="83"/>
      <c r="U858" s="83"/>
      <c r="W858" s="83"/>
      <c r="Y858" s="83"/>
      <c r="AA858" s="83"/>
      <c r="AC858" s="83"/>
      <c r="AE858" s="83"/>
      <c r="AG858" s="83"/>
      <c r="AI858" s="83"/>
      <c r="AK858" s="83"/>
      <c r="AM858" s="83"/>
      <c r="AO858" s="83"/>
    </row>
    <row r="859" spans="1:41">
      <c r="A859" s="83"/>
      <c r="B859" s="83"/>
      <c r="C859" s="83"/>
      <c r="D859" s="83"/>
      <c r="E859" s="83"/>
      <c r="G859" s="83"/>
      <c r="I859" s="83"/>
      <c r="J859" s="83"/>
      <c r="K859" s="83"/>
      <c r="M859" s="83"/>
      <c r="N859" s="83"/>
      <c r="O859" s="83"/>
      <c r="Q859" s="83"/>
      <c r="S859" s="83"/>
      <c r="U859" s="83"/>
      <c r="W859" s="83"/>
      <c r="Y859" s="83"/>
      <c r="AA859" s="83"/>
      <c r="AC859" s="83"/>
      <c r="AE859" s="83"/>
      <c r="AG859" s="83"/>
      <c r="AI859" s="83"/>
      <c r="AK859" s="83"/>
      <c r="AM859" s="83"/>
      <c r="AO859" s="83"/>
    </row>
    <row r="860" spans="1:41">
      <c r="A860" s="83"/>
      <c r="B860" s="83"/>
      <c r="C860" s="83"/>
      <c r="D860" s="83"/>
      <c r="E860" s="83"/>
      <c r="G860" s="83"/>
      <c r="I860" s="83"/>
      <c r="J860" s="83"/>
      <c r="K860" s="83"/>
      <c r="M860" s="83"/>
      <c r="N860" s="83"/>
      <c r="O860" s="83"/>
      <c r="Q860" s="83"/>
      <c r="S860" s="83"/>
      <c r="U860" s="83"/>
      <c r="W860" s="83"/>
      <c r="Y860" s="83"/>
      <c r="AA860" s="83"/>
      <c r="AC860" s="83"/>
      <c r="AE860" s="83"/>
      <c r="AG860" s="83"/>
      <c r="AI860" s="83"/>
      <c r="AK860" s="83"/>
      <c r="AM860" s="83"/>
      <c r="AO860" s="83"/>
    </row>
    <row r="861" spans="1:41">
      <c r="A861" s="83"/>
      <c r="B861" s="83"/>
      <c r="C861" s="83"/>
      <c r="D861" s="83"/>
      <c r="E861" s="83"/>
      <c r="G861" s="83"/>
      <c r="I861" s="83"/>
      <c r="J861" s="83"/>
      <c r="K861" s="83"/>
      <c r="M861" s="83"/>
      <c r="N861" s="83"/>
      <c r="O861" s="83"/>
      <c r="Q861" s="83"/>
      <c r="S861" s="83"/>
      <c r="U861" s="83"/>
      <c r="W861" s="83"/>
      <c r="Y861" s="83"/>
      <c r="AA861" s="83"/>
      <c r="AC861" s="83"/>
      <c r="AE861" s="83"/>
      <c r="AG861" s="83"/>
      <c r="AI861" s="83"/>
      <c r="AK861" s="83"/>
      <c r="AM861" s="83"/>
      <c r="AO861" s="83"/>
    </row>
    <row r="862" spans="1:41">
      <c r="A862" s="83"/>
      <c r="B862" s="83"/>
      <c r="C862" s="83"/>
      <c r="D862" s="83"/>
      <c r="E862" s="83"/>
      <c r="G862" s="83"/>
      <c r="I862" s="83"/>
      <c r="J862" s="83"/>
      <c r="K862" s="83"/>
      <c r="M862" s="83"/>
      <c r="N862" s="83"/>
      <c r="O862" s="83"/>
      <c r="Q862" s="83"/>
      <c r="S862" s="83"/>
      <c r="U862" s="83"/>
      <c r="W862" s="83"/>
      <c r="Y862" s="83"/>
      <c r="AA862" s="83"/>
      <c r="AC862" s="83"/>
      <c r="AE862" s="83"/>
      <c r="AG862" s="83"/>
      <c r="AI862" s="83"/>
      <c r="AK862" s="83"/>
      <c r="AM862" s="83"/>
      <c r="AO862" s="83"/>
    </row>
    <row r="863" spans="1:41">
      <c r="A863" s="83"/>
      <c r="B863" s="83"/>
      <c r="C863" s="83"/>
      <c r="D863" s="83"/>
      <c r="E863" s="83"/>
      <c r="G863" s="83"/>
      <c r="I863" s="83"/>
      <c r="J863" s="83"/>
      <c r="K863" s="83"/>
      <c r="M863" s="83"/>
      <c r="N863" s="83"/>
      <c r="O863" s="83"/>
      <c r="Q863" s="83"/>
      <c r="S863" s="83"/>
      <c r="U863" s="83"/>
      <c r="W863" s="83"/>
      <c r="Y863" s="83"/>
      <c r="AA863" s="83"/>
      <c r="AC863" s="83"/>
      <c r="AE863" s="83"/>
      <c r="AG863" s="83"/>
      <c r="AI863" s="83"/>
      <c r="AK863" s="83"/>
      <c r="AM863" s="83"/>
      <c r="AO863" s="83"/>
    </row>
    <row r="864" spans="1:41">
      <c r="A864" s="83"/>
      <c r="B864" s="83"/>
      <c r="C864" s="83"/>
      <c r="D864" s="83"/>
      <c r="E864" s="83"/>
      <c r="G864" s="83"/>
      <c r="I864" s="83"/>
      <c r="J864" s="83"/>
      <c r="K864" s="83"/>
      <c r="M864" s="83"/>
      <c r="N864" s="83"/>
      <c r="O864" s="83"/>
      <c r="Q864" s="83"/>
      <c r="S864" s="83"/>
      <c r="U864" s="83"/>
      <c r="W864" s="83"/>
      <c r="Y864" s="83"/>
      <c r="AA864" s="83"/>
      <c r="AC864" s="83"/>
      <c r="AE864" s="83"/>
      <c r="AG864" s="83"/>
      <c r="AI864" s="83"/>
      <c r="AK864" s="83"/>
      <c r="AM864" s="83"/>
      <c r="AO864" s="83"/>
    </row>
    <row r="865" spans="1:41">
      <c r="A865" s="83"/>
      <c r="B865" s="83"/>
      <c r="C865" s="83"/>
      <c r="D865" s="83"/>
      <c r="E865" s="83"/>
      <c r="G865" s="83"/>
      <c r="I865" s="83"/>
      <c r="J865" s="83"/>
      <c r="K865" s="83"/>
      <c r="M865" s="83"/>
      <c r="N865" s="83"/>
      <c r="O865" s="83"/>
      <c r="Q865" s="83"/>
      <c r="S865" s="83"/>
      <c r="U865" s="83"/>
      <c r="W865" s="83"/>
      <c r="Y865" s="83"/>
      <c r="AA865" s="83"/>
      <c r="AC865" s="83"/>
      <c r="AE865" s="83"/>
      <c r="AG865" s="83"/>
      <c r="AI865" s="83"/>
      <c r="AK865" s="83"/>
      <c r="AM865" s="83"/>
      <c r="AO865" s="83"/>
    </row>
    <row r="866" spans="1:41">
      <c r="A866" s="83"/>
      <c r="B866" s="83"/>
      <c r="C866" s="83"/>
      <c r="D866" s="83"/>
      <c r="E866" s="83"/>
      <c r="G866" s="83"/>
      <c r="I866" s="83"/>
      <c r="J866" s="83"/>
      <c r="K866" s="83"/>
      <c r="M866" s="83"/>
      <c r="N866" s="83"/>
      <c r="O866" s="83"/>
      <c r="Q866" s="83"/>
      <c r="S866" s="83"/>
      <c r="U866" s="83"/>
      <c r="W866" s="83"/>
      <c r="Y866" s="83"/>
      <c r="AA866" s="83"/>
      <c r="AC866" s="83"/>
      <c r="AE866" s="83"/>
      <c r="AG866" s="83"/>
      <c r="AI866" s="83"/>
      <c r="AK866" s="83"/>
      <c r="AM866" s="83"/>
      <c r="AO866" s="83"/>
    </row>
    <row r="867" spans="1:41">
      <c r="A867" s="83"/>
      <c r="B867" s="83"/>
      <c r="C867" s="83"/>
      <c r="D867" s="83"/>
      <c r="E867" s="83"/>
      <c r="G867" s="83"/>
      <c r="I867" s="83"/>
      <c r="J867" s="83"/>
      <c r="K867" s="83"/>
      <c r="M867" s="83"/>
      <c r="N867" s="83"/>
      <c r="O867" s="83"/>
      <c r="Q867" s="83"/>
      <c r="S867" s="83"/>
      <c r="U867" s="83"/>
      <c r="W867" s="83"/>
      <c r="Y867" s="83"/>
      <c r="AA867" s="83"/>
      <c r="AC867" s="83"/>
      <c r="AE867" s="83"/>
      <c r="AG867" s="83"/>
      <c r="AI867" s="83"/>
      <c r="AK867" s="83"/>
      <c r="AM867" s="83"/>
      <c r="AO867" s="83"/>
    </row>
    <row r="868" spans="1:41">
      <c r="A868" s="83"/>
      <c r="B868" s="83"/>
      <c r="C868" s="83"/>
      <c r="D868" s="83"/>
      <c r="E868" s="83"/>
      <c r="G868" s="83"/>
      <c r="I868" s="83"/>
      <c r="J868" s="83"/>
      <c r="K868" s="83"/>
      <c r="M868" s="83"/>
      <c r="N868" s="83"/>
      <c r="O868" s="83"/>
      <c r="Q868" s="83"/>
      <c r="S868" s="83"/>
      <c r="U868" s="83"/>
      <c r="W868" s="83"/>
      <c r="Y868" s="83"/>
      <c r="AA868" s="83"/>
      <c r="AC868" s="83"/>
      <c r="AE868" s="83"/>
      <c r="AG868" s="83"/>
      <c r="AI868" s="83"/>
      <c r="AK868" s="83"/>
      <c r="AM868" s="83"/>
      <c r="AO868" s="83"/>
    </row>
    <row r="869" spans="1:41">
      <c r="A869" s="83"/>
      <c r="B869" s="83"/>
      <c r="C869" s="83"/>
      <c r="D869" s="83"/>
      <c r="E869" s="83"/>
      <c r="G869" s="83"/>
      <c r="I869" s="83"/>
      <c r="J869" s="83"/>
      <c r="K869" s="83"/>
      <c r="M869" s="83"/>
      <c r="N869" s="83"/>
      <c r="O869" s="83"/>
      <c r="Q869" s="83"/>
      <c r="S869" s="83"/>
      <c r="U869" s="83"/>
      <c r="W869" s="83"/>
      <c r="Y869" s="83"/>
      <c r="AA869" s="83"/>
      <c r="AC869" s="83"/>
      <c r="AE869" s="83"/>
      <c r="AG869" s="83"/>
      <c r="AI869" s="83"/>
      <c r="AK869" s="83"/>
      <c r="AM869" s="83"/>
      <c r="AO869" s="83"/>
    </row>
    <row r="870" spans="1:41">
      <c r="A870" s="83"/>
      <c r="B870" s="83"/>
      <c r="C870" s="83"/>
      <c r="D870" s="83"/>
      <c r="E870" s="83"/>
      <c r="G870" s="83"/>
      <c r="I870" s="83"/>
      <c r="J870" s="83"/>
      <c r="K870" s="83"/>
      <c r="M870" s="83"/>
      <c r="N870" s="83"/>
      <c r="O870" s="83"/>
      <c r="Q870" s="83"/>
      <c r="S870" s="83"/>
      <c r="U870" s="83"/>
      <c r="W870" s="83"/>
      <c r="Y870" s="83"/>
      <c r="AA870" s="83"/>
      <c r="AC870" s="83"/>
      <c r="AE870" s="83"/>
      <c r="AG870" s="83"/>
      <c r="AI870" s="83"/>
      <c r="AK870" s="83"/>
      <c r="AM870" s="83"/>
      <c r="AO870" s="83"/>
    </row>
    <row r="871" spans="1:41">
      <c r="A871" s="83"/>
      <c r="B871" s="83"/>
      <c r="C871" s="83"/>
      <c r="D871" s="83"/>
      <c r="E871" s="83"/>
      <c r="G871" s="83"/>
      <c r="I871" s="83"/>
      <c r="J871" s="83"/>
      <c r="K871" s="83"/>
      <c r="M871" s="83"/>
      <c r="N871" s="83"/>
      <c r="O871" s="83"/>
      <c r="Q871" s="83"/>
      <c r="S871" s="83"/>
      <c r="U871" s="83"/>
      <c r="W871" s="83"/>
      <c r="Y871" s="83"/>
      <c r="AA871" s="83"/>
      <c r="AC871" s="83"/>
      <c r="AE871" s="83"/>
      <c r="AG871" s="83"/>
      <c r="AI871" s="83"/>
      <c r="AK871" s="83"/>
      <c r="AM871" s="83"/>
      <c r="AO871" s="83"/>
    </row>
    <row r="872" spans="1:41">
      <c r="A872" s="83"/>
      <c r="B872" s="83"/>
      <c r="C872" s="83"/>
      <c r="D872" s="83"/>
      <c r="E872" s="83"/>
      <c r="G872" s="83"/>
      <c r="I872" s="83"/>
      <c r="J872" s="83"/>
      <c r="K872" s="83"/>
      <c r="M872" s="83"/>
      <c r="N872" s="83"/>
      <c r="O872" s="83"/>
      <c r="Q872" s="83"/>
      <c r="S872" s="83"/>
      <c r="U872" s="83"/>
      <c r="W872" s="83"/>
      <c r="Y872" s="83"/>
      <c r="AA872" s="83"/>
      <c r="AC872" s="83"/>
      <c r="AE872" s="83"/>
      <c r="AG872" s="83"/>
      <c r="AI872" s="83"/>
      <c r="AK872" s="83"/>
      <c r="AM872" s="83"/>
      <c r="AO872" s="83"/>
    </row>
    <row r="873" spans="1:41">
      <c r="A873" s="83"/>
      <c r="B873" s="83"/>
      <c r="C873" s="83"/>
      <c r="D873" s="83"/>
      <c r="E873" s="83"/>
      <c r="G873" s="83"/>
      <c r="I873" s="83"/>
      <c r="J873" s="83"/>
      <c r="K873" s="83"/>
      <c r="M873" s="83"/>
      <c r="N873" s="83"/>
      <c r="O873" s="83"/>
      <c r="Q873" s="83"/>
      <c r="S873" s="83"/>
      <c r="U873" s="83"/>
      <c r="W873" s="83"/>
      <c r="Y873" s="83"/>
      <c r="AA873" s="83"/>
      <c r="AC873" s="83"/>
      <c r="AE873" s="83"/>
      <c r="AG873" s="83"/>
      <c r="AI873" s="83"/>
      <c r="AK873" s="83"/>
      <c r="AM873" s="83"/>
      <c r="AO873" s="83"/>
    </row>
    <row r="874" spans="1:41">
      <c r="A874" s="83"/>
      <c r="B874" s="83"/>
      <c r="C874" s="83"/>
      <c r="D874" s="83"/>
      <c r="E874" s="83"/>
      <c r="G874" s="83"/>
      <c r="I874" s="83"/>
      <c r="J874" s="83"/>
      <c r="K874" s="83"/>
      <c r="M874" s="83"/>
      <c r="N874" s="83"/>
      <c r="O874" s="83"/>
      <c r="Q874" s="83"/>
      <c r="S874" s="83"/>
      <c r="U874" s="83"/>
      <c r="W874" s="83"/>
      <c r="Y874" s="83"/>
      <c r="AA874" s="83"/>
      <c r="AC874" s="83"/>
      <c r="AE874" s="83"/>
      <c r="AG874" s="83"/>
      <c r="AI874" s="83"/>
      <c r="AK874" s="83"/>
      <c r="AM874" s="83"/>
      <c r="AO874" s="83"/>
    </row>
    <row r="875" spans="1:41">
      <c r="A875" s="83"/>
      <c r="B875" s="83"/>
      <c r="C875" s="83"/>
      <c r="D875" s="83"/>
      <c r="E875" s="83"/>
      <c r="G875" s="83"/>
      <c r="I875" s="83"/>
      <c r="J875" s="83"/>
      <c r="K875" s="83"/>
      <c r="M875" s="83"/>
      <c r="N875" s="83"/>
      <c r="O875" s="83"/>
      <c r="Q875" s="83"/>
      <c r="S875" s="83"/>
      <c r="U875" s="83"/>
      <c r="W875" s="83"/>
      <c r="Y875" s="83"/>
      <c r="AA875" s="83"/>
      <c r="AC875" s="83"/>
      <c r="AE875" s="83"/>
      <c r="AG875" s="83"/>
      <c r="AI875" s="83"/>
      <c r="AK875" s="83"/>
      <c r="AM875" s="83"/>
      <c r="AO875" s="83"/>
    </row>
    <row r="876" spans="1:41">
      <c r="A876" s="83"/>
      <c r="B876" s="83"/>
      <c r="C876" s="83"/>
      <c r="D876" s="83"/>
      <c r="E876" s="83"/>
      <c r="G876" s="83"/>
      <c r="I876" s="83"/>
      <c r="J876" s="83"/>
      <c r="K876" s="83"/>
      <c r="M876" s="83"/>
      <c r="N876" s="83"/>
      <c r="O876" s="83"/>
      <c r="Q876" s="83"/>
      <c r="S876" s="83"/>
      <c r="U876" s="83"/>
      <c r="W876" s="83"/>
      <c r="Y876" s="83"/>
      <c r="AA876" s="83"/>
      <c r="AC876" s="83"/>
      <c r="AE876" s="83"/>
      <c r="AG876" s="83"/>
      <c r="AI876" s="83"/>
      <c r="AK876" s="83"/>
      <c r="AM876" s="83"/>
      <c r="AO876" s="83"/>
    </row>
    <row r="877" spans="1:41">
      <c r="A877" s="83"/>
      <c r="B877" s="83"/>
      <c r="C877" s="83"/>
      <c r="D877" s="83"/>
      <c r="E877" s="83"/>
      <c r="G877" s="83"/>
      <c r="I877" s="83"/>
      <c r="J877" s="83"/>
      <c r="K877" s="83"/>
      <c r="M877" s="83"/>
      <c r="N877" s="83"/>
      <c r="O877" s="83"/>
      <c r="Q877" s="83"/>
      <c r="S877" s="83"/>
      <c r="U877" s="83"/>
      <c r="W877" s="83"/>
      <c r="Y877" s="83"/>
      <c r="AA877" s="83"/>
      <c r="AC877" s="83"/>
      <c r="AE877" s="83"/>
      <c r="AG877" s="83"/>
      <c r="AI877" s="83"/>
      <c r="AK877" s="83"/>
      <c r="AM877" s="83"/>
      <c r="AO877" s="83"/>
    </row>
    <row r="878" spans="1:41">
      <c r="A878" s="83"/>
      <c r="B878" s="83"/>
      <c r="C878" s="83"/>
      <c r="D878" s="83"/>
      <c r="E878" s="83"/>
      <c r="G878" s="83"/>
      <c r="I878" s="83"/>
      <c r="J878" s="83"/>
      <c r="K878" s="83"/>
      <c r="M878" s="83"/>
      <c r="N878" s="83"/>
      <c r="O878" s="83"/>
      <c r="Q878" s="83"/>
      <c r="S878" s="83"/>
      <c r="U878" s="83"/>
      <c r="W878" s="83"/>
      <c r="Y878" s="83"/>
      <c r="AA878" s="83"/>
      <c r="AC878" s="83"/>
      <c r="AE878" s="83"/>
      <c r="AG878" s="83"/>
      <c r="AI878" s="83"/>
      <c r="AK878" s="83"/>
      <c r="AM878" s="83"/>
      <c r="AO878" s="83"/>
    </row>
    <row r="879" spans="1:41">
      <c r="A879" s="83"/>
      <c r="B879" s="83"/>
      <c r="C879" s="83"/>
      <c r="D879" s="83"/>
      <c r="E879" s="83"/>
      <c r="G879" s="83"/>
      <c r="I879" s="83"/>
      <c r="J879" s="83"/>
      <c r="K879" s="83"/>
      <c r="M879" s="83"/>
      <c r="N879" s="83"/>
      <c r="O879" s="83"/>
      <c r="Q879" s="83"/>
      <c r="S879" s="83"/>
      <c r="U879" s="83"/>
      <c r="W879" s="83"/>
      <c r="Y879" s="83"/>
      <c r="AA879" s="83"/>
      <c r="AC879" s="83"/>
      <c r="AE879" s="83"/>
      <c r="AG879" s="83"/>
      <c r="AI879" s="83"/>
      <c r="AK879" s="83"/>
      <c r="AM879" s="83"/>
      <c r="AO879" s="83"/>
    </row>
    <row r="880" spans="1:41">
      <c r="A880" s="83"/>
      <c r="B880" s="83"/>
      <c r="C880" s="83"/>
      <c r="D880" s="83"/>
      <c r="E880" s="83"/>
      <c r="G880" s="83"/>
      <c r="I880" s="83"/>
      <c r="J880" s="83"/>
      <c r="K880" s="83"/>
      <c r="M880" s="83"/>
      <c r="N880" s="83"/>
      <c r="O880" s="83"/>
      <c r="Q880" s="83"/>
      <c r="S880" s="83"/>
      <c r="U880" s="83"/>
      <c r="W880" s="83"/>
      <c r="Y880" s="83"/>
      <c r="AA880" s="83"/>
      <c r="AC880" s="83"/>
      <c r="AE880" s="83"/>
      <c r="AG880" s="83"/>
      <c r="AI880" s="83"/>
      <c r="AK880" s="83"/>
      <c r="AM880" s="83"/>
      <c r="AO880" s="83"/>
    </row>
    <row r="881" spans="1:41">
      <c r="A881" s="83"/>
      <c r="B881" s="83"/>
      <c r="C881" s="83"/>
      <c r="D881" s="83"/>
      <c r="E881" s="83"/>
      <c r="G881" s="83"/>
      <c r="I881" s="83"/>
      <c r="J881" s="83"/>
      <c r="K881" s="83"/>
      <c r="M881" s="83"/>
      <c r="N881" s="83"/>
      <c r="O881" s="83"/>
      <c r="Q881" s="83"/>
      <c r="S881" s="83"/>
      <c r="U881" s="83"/>
      <c r="W881" s="83"/>
      <c r="Y881" s="83"/>
      <c r="AA881" s="83"/>
      <c r="AC881" s="83"/>
      <c r="AE881" s="83"/>
      <c r="AG881" s="83"/>
      <c r="AI881" s="83"/>
      <c r="AK881" s="83"/>
      <c r="AM881" s="83"/>
      <c r="AO881" s="83"/>
    </row>
    <row r="882" spans="1:41">
      <c r="A882" s="83"/>
      <c r="B882" s="83"/>
      <c r="C882" s="83"/>
      <c r="D882" s="83"/>
      <c r="E882" s="83"/>
      <c r="G882" s="83"/>
      <c r="I882" s="83"/>
      <c r="J882" s="83"/>
      <c r="K882" s="83"/>
      <c r="M882" s="83"/>
      <c r="N882" s="83"/>
      <c r="O882" s="83"/>
      <c r="Q882" s="83"/>
      <c r="S882" s="83"/>
      <c r="U882" s="83"/>
      <c r="W882" s="83"/>
      <c r="Y882" s="83"/>
      <c r="AA882" s="83"/>
      <c r="AC882" s="83"/>
      <c r="AE882" s="83"/>
      <c r="AG882" s="83"/>
      <c r="AI882" s="83"/>
      <c r="AK882" s="83"/>
      <c r="AM882" s="83"/>
      <c r="AO882" s="83"/>
    </row>
    <row r="883" spans="1:41">
      <c r="A883" s="83"/>
      <c r="B883" s="83"/>
      <c r="C883" s="83"/>
      <c r="D883" s="83"/>
      <c r="E883" s="83"/>
      <c r="G883" s="83"/>
      <c r="I883" s="83"/>
      <c r="J883" s="83"/>
      <c r="K883" s="83"/>
      <c r="M883" s="83"/>
      <c r="N883" s="83"/>
      <c r="O883" s="83"/>
      <c r="Q883" s="83"/>
      <c r="S883" s="83"/>
      <c r="U883" s="83"/>
      <c r="W883" s="83"/>
      <c r="Y883" s="83"/>
      <c r="AA883" s="83"/>
      <c r="AC883" s="83"/>
      <c r="AE883" s="83"/>
      <c r="AG883" s="83"/>
      <c r="AI883" s="83"/>
      <c r="AK883" s="83"/>
      <c r="AM883" s="83"/>
      <c r="AO883" s="83"/>
    </row>
    <row r="884" spans="1:41">
      <c r="A884" s="83"/>
      <c r="B884" s="83"/>
      <c r="C884" s="83"/>
      <c r="D884" s="83"/>
      <c r="E884" s="83"/>
      <c r="G884" s="83"/>
      <c r="I884" s="83"/>
      <c r="J884" s="83"/>
      <c r="K884" s="83"/>
      <c r="M884" s="83"/>
      <c r="N884" s="83"/>
      <c r="O884" s="83"/>
      <c r="Q884" s="83"/>
      <c r="S884" s="83"/>
      <c r="U884" s="83"/>
      <c r="W884" s="83"/>
      <c r="Y884" s="83"/>
      <c r="AA884" s="83"/>
      <c r="AC884" s="83"/>
      <c r="AE884" s="83"/>
      <c r="AG884" s="83"/>
      <c r="AI884" s="83"/>
      <c r="AK884" s="83"/>
      <c r="AM884" s="83"/>
      <c r="AO884" s="83"/>
    </row>
    <row r="885" spans="1:41">
      <c r="A885" s="83"/>
      <c r="B885" s="83"/>
      <c r="C885" s="83"/>
      <c r="D885" s="83"/>
      <c r="E885" s="83"/>
      <c r="G885" s="83"/>
      <c r="I885" s="83"/>
      <c r="J885" s="83"/>
      <c r="K885" s="83"/>
      <c r="M885" s="83"/>
      <c r="N885" s="83"/>
      <c r="O885" s="83"/>
      <c r="Q885" s="83"/>
      <c r="S885" s="83"/>
      <c r="U885" s="83"/>
      <c r="W885" s="83"/>
      <c r="Y885" s="83"/>
      <c r="AA885" s="83"/>
      <c r="AC885" s="83"/>
      <c r="AE885" s="83"/>
      <c r="AG885" s="83"/>
      <c r="AI885" s="83"/>
      <c r="AK885" s="83"/>
      <c r="AM885" s="83"/>
      <c r="AO885" s="83"/>
    </row>
    <row r="886" spans="1:41">
      <c r="A886" s="83"/>
      <c r="B886" s="83"/>
      <c r="C886" s="83"/>
      <c r="D886" s="83"/>
      <c r="E886" s="83"/>
      <c r="G886" s="83"/>
      <c r="I886" s="83"/>
      <c r="J886" s="83"/>
      <c r="K886" s="83"/>
      <c r="M886" s="83"/>
      <c r="N886" s="83"/>
      <c r="O886" s="83"/>
      <c r="Q886" s="83"/>
      <c r="S886" s="83"/>
      <c r="U886" s="83"/>
      <c r="W886" s="83"/>
      <c r="Y886" s="83"/>
      <c r="AA886" s="83"/>
      <c r="AC886" s="83"/>
      <c r="AE886" s="83"/>
      <c r="AG886" s="83"/>
      <c r="AI886" s="83"/>
      <c r="AK886" s="83"/>
      <c r="AM886" s="83"/>
      <c r="AO886" s="83"/>
    </row>
    <row r="887" spans="1:41">
      <c r="A887" s="83"/>
      <c r="B887" s="83"/>
      <c r="C887" s="83"/>
      <c r="D887" s="83"/>
      <c r="E887" s="83"/>
      <c r="G887" s="83"/>
      <c r="I887" s="83"/>
      <c r="J887" s="83"/>
      <c r="K887" s="83"/>
      <c r="M887" s="83"/>
      <c r="N887" s="83"/>
      <c r="O887" s="83"/>
      <c r="Q887" s="83"/>
      <c r="S887" s="83"/>
      <c r="U887" s="83"/>
      <c r="W887" s="83"/>
      <c r="Y887" s="83"/>
      <c r="AA887" s="83"/>
      <c r="AC887" s="83"/>
      <c r="AE887" s="83"/>
      <c r="AG887" s="83"/>
      <c r="AI887" s="83"/>
      <c r="AK887" s="83"/>
      <c r="AM887" s="83"/>
      <c r="AO887" s="83"/>
    </row>
    <row r="888" spans="1:41">
      <c r="A888" s="83"/>
      <c r="B888" s="83"/>
      <c r="C888" s="83"/>
      <c r="D888" s="83"/>
      <c r="E888" s="83"/>
      <c r="G888" s="83"/>
      <c r="I888" s="83"/>
      <c r="J888" s="83"/>
      <c r="K888" s="83"/>
      <c r="M888" s="83"/>
      <c r="N888" s="83"/>
      <c r="O888" s="83"/>
      <c r="Q888" s="83"/>
      <c r="S888" s="83"/>
      <c r="U888" s="83"/>
      <c r="W888" s="83"/>
      <c r="Y888" s="83"/>
      <c r="AA888" s="83"/>
      <c r="AC888" s="83"/>
      <c r="AE888" s="83"/>
      <c r="AG888" s="83"/>
      <c r="AI888" s="83"/>
      <c r="AK888" s="83"/>
      <c r="AM888" s="83"/>
      <c r="AO888" s="83"/>
    </row>
    <row r="889" spans="1:41">
      <c r="A889" s="83"/>
      <c r="B889" s="83"/>
      <c r="C889" s="83"/>
      <c r="D889" s="83"/>
      <c r="E889" s="83"/>
      <c r="G889" s="83"/>
      <c r="I889" s="83"/>
      <c r="J889" s="83"/>
      <c r="K889" s="83"/>
      <c r="M889" s="83"/>
      <c r="N889" s="83"/>
      <c r="O889" s="83"/>
      <c r="Q889" s="83"/>
      <c r="S889" s="83"/>
      <c r="U889" s="83"/>
      <c r="W889" s="83"/>
      <c r="Y889" s="83"/>
      <c r="AA889" s="83"/>
      <c r="AC889" s="83"/>
      <c r="AE889" s="83"/>
      <c r="AG889" s="83"/>
      <c r="AI889" s="83"/>
      <c r="AK889" s="83"/>
      <c r="AM889" s="83"/>
      <c r="AO889" s="83"/>
    </row>
    <row r="890" spans="1:41">
      <c r="A890" s="83"/>
      <c r="B890" s="83"/>
      <c r="C890" s="83"/>
      <c r="D890" s="83"/>
      <c r="E890" s="83"/>
      <c r="G890" s="83"/>
      <c r="I890" s="83"/>
      <c r="J890" s="83"/>
      <c r="K890" s="83"/>
      <c r="M890" s="83"/>
      <c r="N890" s="83"/>
      <c r="O890" s="83"/>
      <c r="Q890" s="83"/>
      <c r="S890" s="83"/>
      <c r="U890" s="83"/>
      <c r="W890" s="83"/>
      <c r="Y890" s="83"/>
      <c r="AA890" s="83"/>
      <c r="AC890" s="83"/>
      <c r="AE890" s="83"/>
      <c r="AG890" s="83"/>
      <c r="AI890" s="83"/>
      <c r="AK890" s="83"/>
      <c r="AM890" s="83"/>
      <c r="AO890" s="83"/>
    </row>
    <row r="891" spans="1:41">
      <c r="A891" s="83"/>
      <c r="B891" s="83"/>
      <c r="C891" s="83"/>
      <c r="D891" s="83"/>
      <c r="E891" s="83"/>
      <c r="G891" s="83"/>
      <c r="I891" s="83"/>
      <c r="J891" s="83"/>
      <c r="K891" s="83"/>
      <c r="M891" s="83"/>
      <c r="N891" s="83"/>
      <c r="O891" s="83"/>
      <c r="Q891" s="83"/>
      <c r="S891" s="83"/>
      <c r="U891" s="83"/>
      <c r="W891" s="83"/>
      <c r="Y891" s="83"/>
      <c r="AA891" s="83"/>
      <c r="AC891" s="83"/>
      <c r="AE891" s="83"/>
      <c r="AG891" s="83"/>
      <c r="AI891" s="83"/>
      <c r="AK891" s="83"/>
      <c r="AM891" s="83"/>
      <c r="AO891" s="83"/>
    </row>
    <row r="892" spans="1:41">
      <c r="A892" s="83"/>
      <c r="B892" s="83"/>
      <c r="C892" s="83"/>
      <c r="D892" s="83"/>
      <c r="E892" s="83"/>
      <c r="G892" s="83"/>
      <c r="I892" s="83"/>
      <c r="J892" s="83"/>
      <c r="K892" s="83"/>
      <c r="M892" s="83"/>
      <c r="N892" s="83"/>
      <c r="O892" s="83"/>
      <c r="Q892" s="83"/>
      <c r="S892" s="83"/>
      <c r="U892" s="83"/>
      <c r="W892" s="83"/>
      <c r="Y892" s="83"/>
      <c r="AA892" s="83"/>
      <c r="AC892" s="83"/>
      <c r="AE892" s="83"/>
      <c r="AG892" s="83"/>
      <c r="AI892" s="83"/>
      <c r="AK892" s="83"/>
      <c r="AM892" s="83"/>
      <c r="AO892" s="83"/>
    </row>
    <row r="893" spans="1:41">
      <c r="A893" s="83"/>
      <c r="B893" s="83"/>
      <c r="C893" s="83"/>
      <c r="D893" s="83"/>
      <c r="E893" s="83"/>
      <c r="G893" s="83"/>
      <c r="I893" s="83"/>
      <c r="J893" s="83"/>
      <c r="K893" s="83"/>
      <c r="M893" s="83"/>
      <c r="N893" s="83"/>
      <c r="O893" s="83"/>
      <c r="Q893" s="83"/>
      <c r="S893" s="83"/>
      <c r="U893" s="83"/>
      <c r="W893" s="83"/>
      <c r="Y893" s="83"/>
      <c r="AA893" s="83"/>
      <c r="AC893" s="83"/>
      <c r="AE893" s="83"/>
      <c r="AG893" s="83"/>
      <c r="AI893" s="83"/>
      <c r="AK893" s="83"/>
      <c r="AM893" s="83"/>
      <c r="AO893" s="83"/>
    </row>
    <row r="894" spans="1:41">
      <c r="A894" s="83"/>
      <c r="B894" s="83"/>
      <c r="C894" s="83"/>
      <c r="D894" s="83"/>
      <c r="E894" s="83"/>
      <c r="G894" s="83"/>
      <c r="I894" s="83"/>
      <c r="J894" s="83"/>
      <c r="K894" s="83"/>
      <c r="M894" s="83"/>
      <c r="N894" s="83"/>
      <c r="O894" s="83"/>
      <c r="Q894" s="83"/>
      <c r="S894" s="83"/>
      <c r="U894" s="83"/>
      <c r="W894" s="83"/>
      <c r="Y894" s="83"/>
      <c r="AA894" s="83"/>
      <c r="AC894" s="83"/>
      <c r="AE894" s="83"/>
      <c r="AG894" s="83"/>
      <c r="AI894" s="83"/>
      <c r="AK894" s="83"/>
      <c r="AM894" s="83"/>
      <c r="AO894" s="83"/>
    </row>
    <row r="895" spans="1:41">
      <c r="A895" s="83"/>
      <c r="B895" s="83"/>
      <c r="C895" s="83"/>
      <c r="D895" s="83"/>
      <c r="E895" s="83"/>
      <c r="G895" s="83"/>
      <c r="I895" s="83"/>
      <c r="J895" s="83"/>
      <c r="K895" s="83"/>
      <c r="M895" s="83"/>
      <c r="N895" s="83"/>
      <c r="O895" s="83"/>
      <c r="Q895" s="83"/>
      <c r="S895" s="83"/>
      <c r="U895" s="83"/>
      <c r="W895" s="83"/>
      <c r="Y895" s="83"/>
      <c r="AA895" s="83"/>
      <c r="AC895" s="83"/>
      <c r="AE895" s="83"/>
      <c r="AG895" s="83"/>
      <c r="AI895" s="83"/>
      <c r="AK895" s="83"/>
      <c r="AM895" s="83"/>
      <c r="AO895" s="83"/>
    </row>
    <row r="896" spans="1:41">
      <c r="A896" s="83"/>
      <c r="B896" s="83"/>
      <c r="C896" s="83"/>
      <c r="D896" s="83"/>
      <c r="E896" s="83"/>
      <c r="G896" s="83"/>
      <c r="I896" s="83"/>
      <c r="J896" s="83"/>
      <c r="K896" s="83"/>
      <c r="M896" s="83"/>
      <c r="N896" s="83"/>
      <c r="O896" s="83"/>
      <c r="Q896" s="83"/>
      <c r="S896" s="83"/>
      <c r="U896" s="83"/>
      <c r="W896" s="83"/>
      <c r="Y896" s="83"/>
      <c r="AA896" s="83"/>
      <c r="AC896" s="83"/>
      <c r="AE896" s="83"/>
      <c r="AG896" s="83"/>
      <c r="AI896" s="83"/>
      <c r="AK896" s="83"/>
      <c r="AM896" s="83"/>
      <c r="AO896" s="83"/>
    </row>
    <row r="897" spans="1:41">
      <c r="A897" s="83"/>
      <c r="B897" s="83"/>
      <c r="C897" s="83"/>
      <c r="D897" s="83"/>
      <c r="E897" s="83"/>
      <c r="G897" s="83"/>
      <c r="I897" s="83"/>
      <c r="J897" s="83"/>
      <c r="K897" s="83"/>
      <c r="M897" s="83"/>
      <c r="N897" s="83"/>
      <c r="O897" s="83"/>
      <c r="Q897" s="83"/>
      <c r="S897" s="83"/>
      <c r="U897" s="83"/>
      <c r="W897" s="83"/>
      <c r="Y897" s="83"/>
      <c r="AA897" s="83"/>
      <c r="AC897" s="83"/>
      <c r="AE897" s="83"/>
      <c r="AG897" s="83"/>
      <c r="AI897" s="83"/>
      <c r="AK897" s="83"/>
      <c r="AM897" s="83"/>
      <c r="AO897" s="83"/>
    </row>
    <row r="898" spans="1:41">
      <c r="A898" s="83"/>
      <c r="B898" s="83"/>
      <c r="C898" s="83"/>
      <c r="D898" s="83"/>
      <c r="E898" s="83"/>
      <c r="G898" s="83"/>
      <c r="I898" s="83"/>
      <c r="J898" s="83"/>
      <c r="K898" s="83"/>
      <c r="M898" s="83"/>
      <c r="N898" s="83"/>
      <c r="O898" s="83"/>
      <c r="Q898" s="83"/>
      <c r="S898" s="83"/>
      <c r="U898" s="83"/>
      <c r="W898" s="83"/>
      <c r="Y898" s="83"/>
      <c r="AA898" s="83"/>
      <c r="AC898" s="83"/>
      <c r="AE898" s="83"/>
      <c r="AG898" s="83"/>
      <c r="AI898" s="83"/>
      <c r="AK898" s="83"/>
      <c r="AM898" s="83"/>
      <c r="AO898" s="83"/>
    </row>
    <row r="899" spans="1:41">
      <c r="A899" s="83"/>
      <c r="B899" s="83"/>
      <c r="C899" s="83"/>
      <c r="D899" s="83"/>
      <c r="E899" s="83"/>
      <c r="G899" s="83"/>
      <c r="I899" s="83"/>
      <c r="J899" s="83"/>
      <c r="K899" s="83"/>
      <c r="M899" s="83"/>
      <c r="N899" s="83"/>
      <c r="O899" s="83"/>
      <c r="Q899" s="83"/>
      <c r="S899" s="83"/>
      <c r="U899" s="83"/>
      <c r="W899" s="83"/>
      <c r="Y899" s="83"/>
      <c r="AA899" s="83"/>
      <c r="AC899" s="83"/>
      <c r="AE899" s="83"/>
      <c r="AG899" s="83"/>
      <c r="AI899" s="83"/>
      <c r="AK899" s="83"/>
      <c r="AM899" s="83"/>
      <c r="AO899" s="83"/>
    </row>
    <row r="900" spans="1:41">
      <c r="A900" s="83"/>
      <c r="B900" s="83"/>
      <c r="C900" s="83"/>
      <c r="D900" s="83"/>
      <c r="E900" s="83"/>
      <c r="G900" s="83"/>
      <c r="I900" s="83"/>
      <c r="J900" s="83"/>
      <c r="K900" s="83"/>
      <c r="M900" s="83"/>
      <c r="N900" s="83"/>
      <c r="O900" s="83"/>
      <c r="Q900" s="83"/>
      <c r="S900" s="83"/>
      <c r="U900" s="83"/>
      <c r="W900" s="83"/>
      <c r="Y900" s="83"/>
      <c r="AA900" s="83"/>
      <c r="AC900" s="83"/>
      <c r="AE900" s="83"/>
      <c r="AG900" s="83"/>
      <c r="AI900" s="83"/>
      <c r="AK900" s="83"/>
      <c r="AM900" s="83"/>
      <c r="AO900" s="83"/>
    </row>
    <row r="901" spans="1:41">
      <c r="A901" s="83"/>
      <c r="B901" s="83"/>
      <c r="C901" s="83"/>
      <c r="D901" s="83"/>
      <c r="E901" s="83"/>
      <c r="G901" s="83"/>
      <c r="I901" s="83"/>
      <c r="J901" s="83"/>
      <c r="K901" s="83"/>
      <c r="M901" s="83"/>
      <c r="N901" s="83"/>
      <c r="O901" s="83"/>
      <c r="Q901" s="83"/>
      <c r="S901" s="83"/>
      <c r="U901" s="83"/>
      <c r="W901" s="83"/>
      <c r="Y901" s="83"/>
      <c r="AA901" s="83"/>
      <c r="AC901" s="83"/>
      <c r="AE901" s="83"/>
      <c r="AG901" s="83"/>
      <c r="AI901" s="83"/>
      <c r="AK901" s="83"/>
      <c r="AM901" s="83"/>
      <c r="AO901" s="83"/>
    </row>
    <row r="902" spans="1:41">
      <c r="A902" s="83"/>
      <c r="B902" s="83"/>
      <c r="C902" s="83"/>
      <c r="D902" s="83"/>
      <c r="E902" s="83"/>
      <c r="G902" s="83"/>
      <c r="I902" s="83"/>
      <c r="J902" s="83"/>
      <c r="K902" s="83"/>
      <c r="M902" s="83"/>
      <c r="N902" s="83"/>
      <c r="O902" s="83"/>
      <c r="Q902" s="83"/>
      <c r="S902" s="83"/>
      <c r="U902" s="83"/>
      <c r="W902" s="83"/>
      <c r="Y902" s="83"/>
      <c r="AA902" s="83"/>
      <c r="AC902" s="83"/>
      <c r="AE902" s="83"/>
      <c r="AG902" s="83"/>
      <c r="AI902" s="83"/>
      <c r="AK902" s="83"/>
      <c r="AM902" s="83"/>
      <c r="AO902" s="83"/>
    </row>
    <row r="903" spans="1:41">
      <c r="A903" s="83"/>
      <c r="B903" s="83"/>
      <c r="C903" s="83"/>
      <c r="D903" s="83"/>
      <c r="E903" s="83"/>
      <c r="G903" s="83"/>
      <c r="I903" s="83"/>
      <c r="J903" s="83"/>
      <c r="K903" s="83"/>
      <c r="M903" s="83"/>
      <c r="N903" s="83"/>
      <c r="O903" s="83"/>
      <c r="Q903" s="83"/>
      <c r="S903" s="83"/>
      <c r="U903" s="83"/>
      <c r="W903" s="83"/>
      <c r="Y903" s="83"/>
      <c r="AA903" s="83"/>
      <c r="AC903" s="83"/>
      <c r="AE903" s="83"/>
      <c r="AG903" s="83"/>
      <c r="AI903" s="83"/>
      <c r="AK903" s="83"/>
      <c r="AM903" s="83"/>
      <c r="AO903" s="83"/>
    </row>
    <row r="904" spans="1:41">
      <c r="A904" s="83"/>
      <c r="B904" s="83"/>
      <c r="C904" s="83"/>
      <c r="D904" s="83"/>
      <c r="E904" s="83"/>
      <c r="G904" s="83"/>
      <c r="I904" s="83"/>
      <c r="J904" s="83"/>
      <c r="K904" s="83"/>
      <c r="M904" s="83"/>
      <c r="N904" s="83"/>
      <c r="O904" s="83"/>
      <c r="Q904" s="83"/>
      <c r="S904" s="83"/>
      <c r="U904" s="83"/>
      <c r="W904" s="83"/>
      <c r="Y904" s="83"/>
      <c r="AA904" s="83"/>
      <c r="AC904" s="83"/>
      <c r="AE904" s="83"/>
      <c r="AG904" s="83"/>
      <c r="AI904" s="83"/>
      <c r="AK904" s="83"/>
      <c r="AM904" s="83"/>
      <c r="AO904" s="83"/>
    </row>
    <row r="905" spans="1:41">
      <c r="A905" s="83"/>
      <c r="B905" s="83"/>
      <c r="C905" s="83"/>
      <c r="D905" s="83"/>
      <c r="E905" s="83"/>
      <c r="G905" s="83"/>
      <c r="I905" s="83"/>
      <c r="J905" s="83"/>
      <c r="K905" s="83"/>
      <c r="M905" s="83"/>
      <c r="N905" s="83"/>
      <c r="O905" s="83"/>
      <c r="Q905" s="83"/>
      <c r="S905" s="83"/>
      <c r="U905" s="83"/>
      <c r="W905" s="83"/>
      <c r="Y905" s="83"/>
      <c r="AA905" s="83"/>
      <c r="AC905" s="83"/>
      <c r="AE905" s="83"/>
      <c r="AG905" s="83"/>
      <c r="AI905" s="83"/>
      <c r="AK905" s="83"/>
      <c r="AM905" s="83"/>
      <c r="AO905" s="83"/>
    </row>
    <row r="906" spans="1:41">
      <c r="A906" s="83"/>
      <c r="B906" s="83"/>
      <c r="C906" s="83"/>
      <c r="D906" s="83"/>
      <c r="E906" s="83"/>
      <c r="G906" s="83"/>
      <c r="I906" s="83"/>
      <c r="J906" s="83"/>
      <c r="K906" s="83"/>
      <c r="M906" s="83"/>
      <c r="N906" s="83"/>
      <c r="O906" s="83"/>
      <c r="Q906" s="83"/>
      <c r="S906" s="83"/>
      <c r="U906" s="83"/>
      <c r="W906" s="83"/>
      <c r="Y906" s="83"/>
      <c r="AA906" s="83"/>
      <c r="AC906" s="83"/>
      <c r="AE906" s="83"/>
      <c r="AG906" s="83"/>
      <c r="AI906" s="83"/>
      <c r="AK906" s="83"/>
      <c r="AM906" s="83"/>
      <c r="AO906" s="83"/>
    </row>
    <row r="907" spans="1:41">
      <c r="A907" s="83"/>
      <c r="B907" s="83"/>
      <c r="C907" s="83"/>
      <c r="D907" s="83"/>
      <c r="E907" s="83"/>
      <c r="G907" s="83"/>
      <c r="I907" s="83"/>
      <c r="J907" s="83"/>
      <c r="K907" s="83"/>
      <c r="M907" s="83"/>
      <c r="N907" s="83"/>
      <c r="O907" s="83"/>
      <c r="Q907" s="83"/>
      <c r="S907" s="83"/>
      <c r="U907" s="83"/>
      <c r="W907" s="83"/>
      <c r="Y907" s="83"/>
      <c r="AA907" s="83"/>
      <c r="AC907" s="83"/>
      <c r="AE907" s="83"/>
      <c r="AG907" s="83"/>
      <c r="AI907" s="83"/>
      <c r="AK907" s="83"/>
      <c r="AM907" s="83"/>
      <c r="AO907" s="83"/>
    </row>
    <row r="908" spans="1:41">
      <c r="A908" s="83"/>
      <c r="B908" s="83"/>
      <c r="C908" s="83"/>
      <c r="D908" s="83"/>
      <c r="E908" s="83"/>
      <c r="G908" s="83"/>
      <c r="I908" s="83"/>
      <c r="J908" s="83"/>
      <c r="K908" s="83"/>
      <c r="M908" s="83"/>
      <c r="N908" s="83"/>
      <c r="O908" s="83"/>
      <c r="Q908" s="83"/>
      <c r="S908" s="83"/>
      <c r="U908" s="83"/>
      <c r="W908" s="83"/>
      <c r="Y908" s="83"/>
      <c r="AA908" s="83"/>
      <c r="AC908" s="83"/>
      <c r="AE908" s="83"/>
      <c r="AG908" s="83"/>
      <c r="AI908" s="83"/>
      <c r="AK908" s="83"/>
      <c r="AM908" s="83"/>
      <c r="AO908" s="83"/>
    </row>
    <row r="909" spans="1:41">
      <c r="A909" s="83"/>
      <c r="B909" s="83"/>
      <c r="C909" s="83"/>
      <c r="D909" s="83"/>
      <c r="E909" s="83"/>
      <c r="G909" s="83"/>
      <c r="I909" s="83"/>
      <c r="J909" s="83"/>
      <c r="K909" s="83"/>
      <c r="M909" s="83"/>
      <c r="N909" s="83"/>
      <c r="O909" s="83"/>
      <c r="Q909" s="83"/>
      <c r="S909" s="83"/>
      <c r="U909" s="83"/>
      <c r="W909" s="83"/>
      <c r="Y909" s="83"/>
      <c r="AA909" s="83"/>
      <c r="AC909" s="83"/>
      <c r="AE909" s="83"/>
      <c r="AG909" s="83"/>
      <c r="AI909" s="83"/>
      <c r="AK909" s="83"/>
      <c r="AM909" s="83"/>
      <c r="AO909" s="83"/>
    </row>
    <row r="910" spans="1:41">
      <c r="A910" s="83"/>
      <c r="B910" s="83"/>
      <c r="C910" s="83"/>
      <c r="D910" s="83"/>
      <c r="E910" s="83"/>
      <c r="G910" s="83"/>
      <c r="I910" s="83"/>
      <c r="J910" s="83"/>
      <c r="K910" s="83"/>
      <c r="M910" s="83"/>
      <c r="N910" s="83"/>
      <c r="O910" s="83"/>
      <c r="Q910" s="83"/>
      <c r="S910" s="83"/>
      <c r="U910" s="83"/>
      <c r="W910" s="83"/>
      <c r="Y910" s="83"/>
      <c r="AA910" s="83"/>
      <c r="AC910" s="83"/>
      <c r="AE910" s="83"/>
      <c r="AG910" s="83"/>
      <c r="AI910" s="83"/>
      <c r="AK910" s="83"/>
      <c r="AM910" s="83"/>
      <c r="AO910" s="83"/>
    </row>
    <row r="911" spans="1:41">
      <c r="A911" s="83"/>
      <c r="B911" s="83"/>
      <c r="C911" s="83"/>
      <c r="D911" s="83"/>
      <c r="E911" s="83"/>
      <c r="G911" s="83"/>
      <c r="I911" s="83"/>
      <c r="J911" s="83"/>
      <c r="K911" s="83"/>
      <c r="M911" s="83"/>
      <c r="N911" s="83"/>
      <c r="O911" s="83"/>
      <c r="Q911" s="83"/>
      <c r="S911" s="83"/>
      <c r="U911" s="83"/>
      <c r="W911" s="83"/>
      <c r="Y911" s="83"/>
      <c r="AA911" s="83"/>
      <c r="AC911" s="83"/>
      <c r="AE911" s="83"/>
      <c r="AG911" s="83"/>
      <c r="AI911" s="83"/>
      <c r="AK911" s="83"/>
      <c r="AM911" s="83"/>
      <c r="AO911" s="83"/>
    </row>
    <row r="912" spans="1:41">
      <c r="A912" s="83"/>
      <c r="B912" s="83"/>
      <c r="C912" s="83"/>
      <c r="D912" s="83"/>
      <c r="E912" s="83"/>
      <c r="G912" s="83"/>
      <c r="I912" s="83"/>
      <c r="J912" s="83"/>
      <c r="K912" s="83"/>
      <c r="M912" s="83"/>
      <c r="N912" s="83"/>
      <c r="O912" s="83"/>
      <c r="Q912" s="83"/>
      <c r="S912" s="83"/>
      <c r="U912" s="83"/>
      <c r="W912" s="83"/>
      <c r="Y912" s="83"/>
      <c r="AA912" s="83"/>
      <c r="AC912" s="83"/>
      <c r="AE912" s="83"/>
      <c r="AG912" s="83"/>
      <c r="AI912" s="83"/>
      <c r="AK912" s="83"/>
      <c r="AM912" s="83"/>
      <c r="AO912" s="83"/>
    </row>
    <row r="913" spans="1:41">
      <c r="A913" s="83"/>
      <c r="B913" s="83"/>
      <c r="C913" s="83"/>
      <c r="D913" s="83"/>
      <c r="E913" s="83"/>
      <c r="G913" s="83"/>
      <c r="I913" s="83"/>
      <c r="J913" s="83"/>
      <c r="K913" s="83"/>
      <c r="M913" s="83"/>
      <c r="N913" s="83"/>
      <c r="O913" s="83"/>
      <c r="Q913" s="83"/>
      <c r="S913" s="83"/>
      <c r="U913" s="83"/>
      <c r="W913" s="83"/>
      <c r="Y913" s="83"/>
      <c r="AA913" s="83"/>
      <c r="AC913" s="83"/>
      <c r="AE913" s="83"/>
      <c r="AG913" s="83"/>
      <c r="AI913" s="83"/>
      <c r="AK913" s="83"/>
      <c r="AM913" s="83"/>
      <c r="AO913" s="83"/>
    </row>
    <row r="914" spans="1:41">
      <c r="A914" s="83"/>
      <c r="B914" s="83"/>
      <c r="C914" s="83"/>
      <c r="D914" s="83"/>
      <c r="E914" s="83"/>
      <c r="G914" s="83"/>
      <c r="I914" s="83"/>
      <c r="J914" s="83"/>
      <c r="K914" s="83"/>
      <c r="M914" s="83"/>
      <c r="N914" s="83"/>
      <c r="O914" s="83"/>
      <c r="Q914" s="83"/>
      <c r="S914" s="83"/>
      <c r="U914" s="83"/>
      <c r="W914" s="83"/>
      <c r="Y914" s="83"/>
      <c r="AA914" s="83"/>
      <c r="AC914" s="83"/>
      <c r="AE914" s="83"/>
      <c r="AG914" s="83"/>
      <c r="AI914" s="83"/>
      <c r="AK914" s="83"/>
      <c r="AM914" s="83"/>
      <c r="AO914" s="83"/>
    </row>
    <row r="915" spans="1:41">
      <c r="A915" s="83"/>
      <c r="B915" s="83"/>
      <c r="C915" s="83"/>
      <c r="D915" s="83"/>
      <c r="E915" s="83"/>
      <c r="G915" s="83"/>
      <c r="I915" s="83"/>
      <c r="J915" s="83"/>
      <c r="K915" s="83"/>
      <c r="M915" s="83"/>
      <c r="N915" s="83"/>
      <c r="O915" s="83"/>
      <c r="Q915" s="83"/>
      <c r="S915" s="83"/>
      <c r="U915" s="83"/>
      <c r="W915" s="83"/>
      <c r="Y915" s="83"/>
      <c r="AA915" s="83"/>
      <c r="AC915" s="83"/>
      <c r="AE915" s="83"/>
      <c r="AG915" s="83"/>
      <c r="AI915" s="83"/>
      <c r="AK915" s="83"/>
      <c r="AM915" s="83"/>
      <c r="AO915" s="83"/>
    </row>
    <row r="916" spans="1:41">
      <c r="A916" s="83"/>
      <c r="B916" s="83"/>
      <c r="C916" s="83"/>
      <c r="D916" s="83"/>
      <c r="E916" s="83"/>
      <c r="G916" s="83"/>
      <c r="I916" s="83"/>
      <c r="J916" s="83"/>
      <c r="K916" s="83"/>
      <c r="M916" s="83"/>
      <c r="N916" s="83"/>
      <c r="O916" s="83"/>
      <c r="Q916" s="83"/>
      <c r="S916" s="83"/>
      <c r="U916" s="83"/>
      <c r="W916" s="83"/>
      <c r="Y916" s="83"/>
      <c r="AA916" s="83"/>
      <c r="AC916" s="83"/>
      <c r="AE916" s="83"/>
      <c r="AG916" s="83"/>
      <c r="AI916" s="83"/>
      <c r="AK916" s="83"/>
      <c r="AM916" s="83"/>
      <c r="AO916" s="83"/>
    </row>
    <row r="917" spans="1:41">
      <c r="A917" s="83"/>
      <c r="B917" s="83"/>
      <c r="C917" s="83"/>
      <c r="D917" s="83"/>
      <c r="E917" s="83"/>
      <c r="G917" s="83"/>
      <c r="I917" s="83"/>
      <c r="J917" s="83"/>
      <c r="K917" s="83"/>
      <c r="M917" s="83"/>
      <c r="N917" s="83"/>
      <c r="O917" s="83"/>
      <c r="Q917" s="83"/>
      <c r="S917" s="83"/>
      <c r="U917" s="83"/>
      <c r="W917" s="83"/>
      <c r="Y917" s="83"/>
      <c r="AA917" s="83"/>
      <c r="AC917" s="83"/>
      <c r="AE917" s="83"/>
      <c r="AG917" s="83"/>
      <c r="AI917" s="83"/>
      <c r="AK917" s="83"/>
      <c r="AM917" s="83"/>
      <c r="AO917" s="83"/>
    </row>
    <row r="918" spans="1:41">
      <c r="A918" s="83"/>
      <c r="B918" s="83"/>
      <c r="C918" s="83"/>
      <c r="D918" s="83"/>
      <c r="E918" s="83"/>
      <c r="G918" s="83"/>
      <c r="I918" s="83"/>
      <c r="J918" s="83"/>
      <c r="K918" s="83"/>
      <c r="M918" s="83"/>
      <c r="N918" s="83"/>
      <c r="O918" s="83"/>
      <c r="Q918" s="83"/>
      <c r="S918" s="83"/>
      <c r="U918" s="83"/>
      <c r="W918" s="83"/>
      <c r="Y918" s="83"/>
      <c r="AA918" s="83"/>
      <c r="AC918" s="83"/>
      <c r="AE918" s="83"/>
      <c r="AG918" s="83"/>
      <c r="AI918" s="83"/>
      <c r="AK918" s="83"/>
      <c r="AM918" s="83"/>
      <c r="AO918" s="83"/>
    </row>
    <row r="919" spans="1:41">
      <c r="A919" s="83"/>
      <c r="B919" s="83"/>
      <c r="C919" s="83"/>
      <c r="D919" s="83"/>
      <c r="E919" s="83"/>
      <c r="G919" s="83"/>
      <c r="I919" s="83"/>
      <c r="J919" s="83"/>
      <c r="K919" s="83"/>
      <c r="M919" s="83"/>
      <c r="N919" s="83"/>
      <c r="O919" s="83"/>
      <c r="Q919" s="83"/>
      <c r="S919" s="83"/>
      <c r="U919" s="83"/>
      <c r="W919" s="83"/>
      <c r="Y919" s="83"/>
      <c r="AA919" s="83"/>
      <c r="AC919" s="83"/>
      <c r="AE919" s="83"/>
      <c r="AG919" s="83"/>
      <c r="AI919" s="83"/>
      <c r="AK919" s="83"/>
      <c r="AM919" s="83"/>
      <c r="AO919" s="83"/>
    </row>
    <row r="920" spans="1:41">
      <c r="A920" s="83"/>
      <c r="B920" s="83"/>
      <c r="C920" s="83"/>
      <c r="D920" s="83"/>
      <c r="E920" s="83"/>
      <c r="G920" s="83"/>
      <c r="I920" s="83"/>
      <c r="J920" s="83"/>
      <c r="K920" s="83"/>
      <c r="M920" s="83"/>
      <c r="N920" s="83"/>
      <c r="O920" s="83"/>
      <c r="Q920" s="83"/>
      <c r="S920" s="83"/>
      <c r="U920" s="83"/>
      <c r="W920" s="83"/>
      <c r="Y920" s="83"/>
      <c r="AA920" s="83"/>
      <c r="AC920" s="83"/>
      <c r="AE920" s="83"/>
      <c r="AG920" s="83"/>
      <c r="AI920" s="83"/>
      <c r="AK920" s="83"/>
      <c r="AM920" s="83"/>
      <c r="AO920" s="83"/>
    </row>
    <row r="921" spans="1:41">
      <c r="A921" s="83"/>
      <c r="B921" s="83"/>
      <c r="C921" s="83"/>
      <c r="D921" s="83"/>
      <c r="E921" s="83"/>
      <c r="G921" s="83"/>
      <c r="I921" s="83"/>
      <c r="J921" s="83"/>
      <c r="K921" s="83"/>
      <c r="M921" s="83"/>
      <c r="N921" s="83"/>
      <c r="O921" s="83"/>
      <c r="Q921" s="83"/>
      <c r="S921" s="83"/>
      <c r="U921" s="83"/>
      <c r="W921" s="83"/>
      <c r="Y921" s="83"/>
      <c r="AA921" s="83"/>
      <c r="AC921" s="83"/>
      <c r="AE921" s="83"/>
      <c r="AG921" s="83"/>
      <c r="AI921" s="83"/>
      <c r="AK921" s="83"/>
      <c r="AM921" s="83"/>
      <c r="AO921" s="83"/>
    </row>
    <row r="922" spans="1:41">
      <c r="A922" s="83"/>
      <c r="B922" s="83"/>
      <c r="C922" s="83"/>
      <c r="D922" s="83"/>
      <c r="E922" s="83"/>
      <c r="G922" s="83"/>
      <c r="I922" s="83"/>
      <c r="J922" s="83"/>
      <c r="K922" s="83"/>
      <c r="M922" s="83"/>
      <c r="N922" s="83"/>
      <c r="O922" s="83"/>
      <c r="Q922" s="83"/>
      <c r="S922" s="83"/>
      <c r="U922" s="83"/>
      <c r="W922" s="83"/>
      <c r="Y922" s="83"/>
      <c r="AA922" s="83"/>
      <c r="AC922" s="83"/>
      <c r="AE922" s="83"/>
      <c r="AG922" s="83"/>
      <c r="AI922" s="83"/>
      <c r="AK922" s="83"/>
      <c r="AM922" s="83"/>
      <c r="AO922" s="83"/>
    </row>
    <row r="923" spans="1:41">
      <c r="A923" s="83"/>
      <c r="B923" s="83"/>
      <c r="C923" s="83"/>
      <c r="D923" s="83"/>
      <c r="E923" s="83"/>
      <c r="G923" s="83"/>
      <c r="I923" s="83"/>
      <c r="J923" s="83"/>
      <c r="K923" s="83"/>
      <c r="M923" s="83"/>
      <c r="N923" s="83"/>
      <c r="O923" s="83"/>
      <c r="Q923" s="83"/>
      <c r="S923" s="83"/>
      <c r="U923" s="83"/>
      <c r="W923" s="83"/>
      <c r="Y923" s="83"/>
      <c r="AA923" s="83"/>
      <c r="AC923" s="83"/>
      <c r="AE923" s="83"/>
      <c r="AG923" s="83"/>
      <c r="AI923" s="83"/>
      <c r="AK923" s="83"/>
      <c r="AM923" s="83"/>
      <c r="AO923" s="83"/>
    </row>
    <row r="924" spans="1:41">
      <c r="A924" s="83"/>
      <c r="B924" s="83"/>
      <c r="C924" s="83"/>
      <c r="D924" s="83"/>
      <c r="E924" s="83"/>
      <c r="G924" s="83"/>
      <c r="I924" s="83"/>
      <c r="J924" s="83"/>
      <c r="K924" s="83"/>
      <c r="M924" s="83"/>
      <c r="N924" s="83"/>
      <c r="O924" s="83"/>
      <c r="Q924" s="83"/>
      <c r="S924" s="83"/>
      <c r="U924" s="83"/>
      <c r="W924" s="83"/>
      <c r="Y924" s="83"/>
      <c r="AA924" s="83"/>
      <c r="AC924" s="83"/>
      <c r="AE924" s="83"/>
      <c r="AG924" s="83"/>
      <c r="AI924" s="83"/>
      <c r="AK924" s="83"/>
      <c r="AM924" s="83"/>
      <c r="AO924" s="83"/>
    </row>
    <row r="925" spans="1:41">
      <c r="A925" s="83"/>
      <c r="B925" s="83"/>
      <c r="C925" s="83"/>
      <c r="D925" s="83"/>
      <c r="E925" s="83"/>
      <c r="G925" s="83"/>
      <c r="I925" s="83"/>
      <c r="J925" s="83"/>
      <c r="K925" s="83"/>
      <c r="M925" s="83"/>
      <c r="N925" s="83"/>
      <c r="O925" s="83"/>
      <c r="Q925" s="83"/>
      <c r="S925" s="83"/>
      <c r="U925" s="83"/>
      <c r="W925" s="83"/>
      <c r="Y925" s="83"/>
      <c r="AA925" s="83"/>
      <c r="AC925" s="83"/>
      <c r="AE925" s="83"/>
      <c r="AG925" s="83"/>
      <c r="AI925" s="83"/>
      <c r="AK925" s="83"/>
      <c r="AM925" s="83"/>
      <c r="AO925" s="83"/>
    </row>
    <row r="926" spans="1:41">
      <c r="A926" s="83"/>
      <c r="B926" s="83"/>
      <c r="C926" s="83"/>
      <c r="D926" s="83"/>
      <c r="E926" s="83"/>
      <c r="G926" s="83"/>
      <c r="I926" s="83"/>
      <c r="J926" s="83"/>
      <c r="K926" s="83"/>
      <c r="M926" s="83"/>
      <c r="N926" s="83"/>
      <c r="O926" s="83"/>
      <c r="Q926" s="83"/>
      <c r="S926" s="83"/>
      <c r="U926" s="83"/>
      <c r="W926" s="83"/>
      <c r="Y926" s="83"/>
      <c r="AA926" s="83"/>
      <c r="AC926" s="83"/>
      <c r="AE926" s="83"/>
      <c r="AG926" s="83"/>
      <c r="AI926" s="83"/>
      <c r="AK926" s="83"/>
      <c r="AM926" s="83"/>
      <c r="AO926" s="83"/>
    </row>
    <row r="927" spans="1:41">
      <c r="A927" s="83"/>
      <c r="B927" s="83"/>
      <c r="C927" s="83"/>
      <c r="D927" s="83"/>
      <c r="E927" s="83"/>
      <c r="G927" s="83"/>
      <c r="I927" s="83"/>
      <c r="J927" s="83"/>
      <c r="K927" s="83"/>
      <c r="M927" s="83"/>
      <c r="N927" s="83"/>
      <c r="O927" s="83"/>
      <c r="Q927" s="83"/>
      <c r="S927" s="83"/>
      <c r="U927" s="83"/>
      <c r="W927" s="83"/>
      <c r="Y927" s="83"/>
      <c r="AA927" s="83"/>
      <c r="AC927" s="83"/>
      <c r="AE927" s="83"/>
      <c r="AG927" s="83"/>
      <c r="AI927" s="83"/>
      <c r="AK927" s="83"/>
      <c r="AM927" s="83"/>
      <c r="AO927" s="83"/>
    </row>
    <row r="928" spans="1:41">
      <c r="A928" s="83"/>
      <c r="B928" s="83"/>
      <c r="C928" s="83"/>
      <c r="D928" s="83"/>
      <c r="E928" s="83"/>
      <c r="G928" s="83"/>
      <c r="I928" s="83"/>
      <c r="J928" s="83"/>
      <c r="K928" s="83"/>
      <c r="M928" s="83"/>
      <c r="N928" s="83"/>
      <c r="O928" s="83"/>
      <c r="Q928" s="83"/>
      <c r="S928" s="83"/>
      <c r="U928" s="83"/>
      <c r="W928" s="83"/>
      <c r="Y928" s="83"/>
      <c r="AA928" s="83"/>
      <c r="AC928" s="83"/>
      <c r="AE928" s="83"/>
      <c r="AG928" s="83"/>
      <c r="AI928" s="83"/>
      <c r="AK928" s="83"/>
      <c r="AM928" s="83"/>
      <c r="AO928" s="83"/>
    </row>
    <row r="929" spans="1:41">
      <c r="A929" s="83"/>
      <c r="B929" s="83"/>
      <c r="C929" s="83"/>
      <c r="D929" s="83"/>
      <c r="E929" s="83"/>
      <c r="G929" s="83"/>
      <c r="I929" s="83"/>
      <c r="J929" s="83"/>
      <c r="K929" s="83"/>
      <c r="M929" s="83"/>
      <c r="N929" s="83"/>
      <c r="O929" s="83"/>
      <c r="Q929" s="83"/>
      <c r="S929" s="83"/>
      <c r="U929" s="83"/>
      <c r="W929" s="83"/>
      <c r="Y929" s="83"/>
      <c r="AA929" s="83"/>
      <c r="AC929" s="83"/>
      <c r="AE929" s="83"/>
      <c r="AG929" s="83"/>
      <c r="AI929" s="83"/>
      <c r="AK929" s="83"/>
      <c r="AM929" s="83"/>
      <c r="AO929" s="83"/>
    </row>
    <row r="930" spans="1:41">
      <c r="A930" s="83"/>
      <c r="B930" s="83"/>
      <c r="C930" s="83"/>
      <c r="D930" s="83"/>
      <c r="E930" s="83"/>
      <c r="G930" s="83"/>
      <c r="I930" s="83"/>
      <c r="J930" s="83"/>
      <c r="K930" s="83"/>
      <c r="M930" s="83"/>
      <c r="N930" s="83"/>
      <c r="O930" s="83"/>
      <c r="Q930" s="83"/>
      <c r="S930" s="83"/>
      <c r="U930" s="83"/>
      <c r="W930" s="83"/>
      <c r="Y930" s="83"/>
      <c r="AA930" s="83"/>
      <c r="AC930" s="83"/>
      <c r="AE930" s="83"/>
      <c r="AG930" s="83"/>
      <c r="AI930" s="83"/>
      <c r="AK930" s="83"/>
      <c r="AM930" s="83"/>
      <c r="AO930" s="83"/>
    </row>
    <row r="931" spans="1:41">
      <c r="A931" s="83"/>
      <c r="B931" s="83"/>
      <c r="C931" s="83"/>
      <c r="D931" s="83"/>
      <c r="E931" s="83"/>
      <c r="G931" s="83"/>
      <c r="I931" s="83"/>
      <c r="J931" s="83"/>
      <c r="K931" s="83"/>
      <c r="M931" s="83"/>
      <c r="N931" s="83"/>
      <c r="O931" s="83"/>
      <c r="Q931" s="83"/>
      <c r="S931" s="83"/>
      <c r="U931" s="83"/>
      <c r="W931" s="83"/>
      <c r="Y931" s="83"/>
      <c r="AA931" s="83"/>
      <c r="AC931" s="83"/>
      <c r="AE931" s="83"/>
      <c r="AG931" s="83"/>
      <c r="AI931" s="83"/>
      <c r="AK931" s="83"/>
      <c r="AM931" s="83"/>
      <c r="AO931" s="83"/>
    </row>
    <row r="932" spans="1:41">
      <c r="A932" s="83"/>
      <c r="B932" s="83"/>
      <c r="C932" s="83"/>
      <c r="D932" s="83"/>
      <c r="E932" s="83"/>
      <c r="G932" s="83"/>
      <c r="I932" s="83"/>
      <c r="J932" s="83"/>
      <c r="K932" s="83"/>
      <c r="M932" s="83"/>
      <c r="N932" s="83"/>
      <c r="O932" s="83"/>
      <c r="Q932" s="83"/>
      <c r="S932" s="83"/>
      <c r="U932" s="83"/>
      <c r="W932" s="83"/>
      <c r="Y932" s="83"/>
      <c r="AA932" s="83"/>
      <c r="AC932" s="83"/>
      <c r="AE932" s="83"/>
      <c r="AG932" s="83"/>
      <c r="AI932" s="83"/>
      <c r="AK932" s="83"/>
      <c r="AM932" s="83"/>
      <c r="AO932" s="83"/>
    </row>
    <row r="933" spans="1:41">
      <c r="A933" s="83"/>
      <c r="B933" s="83"/>
      <c r="C933" s="83"/>
      <c r="D933" s="83"/>
      <c r="E933" s="83"/>
      <c r="G933" s="83"/>
      <c r="I933" s="83"/>
      <c r="J933" s="83"/>
      <c r="K933" s="83"/>
      <c r="M933" s="83"/>
      <c r="N933" s="83"/>
      <c r="O933" s="83"/>
      <c r="Q933" s="83"/>
      <c r="S933" s="83"/>
      <c r="U933" s="83"/>
      <c r="W933" s="83"/>
      <c r="Y933" s="83"/>
      <c r="AA933" s="83"/>
      <c r="AC933" s="83"/>
      <c r="AE933" s="83"/>
      <c r="AG933" s="83"/>
      <c r="AI933" s="83"/>
      <c r="AK933" s="83"/>
      <c r="AM933" s="83"/>
      <c r="AO933" s="83"/>
    </row>
    <row r="934" spans="1:41">
      <c r="A934" s="83"/>
      <c r="B934" s="83"/>
      <c r="C934" s="83"/>
      <c r="D934" s="83"/>
      <c r="E934" s="83"/>
      <c r="G934" s="83"/>
      <c r="I934" s="83"/>
      <c r="J934" s="83"/>
      <c r="K934" s="83"/>
      <c r="M934" s="83"/>
      <c r="N934" s="83"/>
      <c r="O934" s="83"/>
      <c r="Q934" s="83"/>
      <c r="S934" s="83"/>
      <c r="U934" s="83"/>
      <c r="W934" s="83"/>
      <c r="Y934" s="83"/>
      <c r="AA934" s="83"/>
      <c r="AC934" s="83"/>
      <c r="AE934" s="83"/>
      <c r="AG934" s="83"/>
      <c r="AI934" s="83"/>
      <c r="AK934" s="83"/>
      <c r="AM934" s="83"/>
      <c r="AO934" s="83"/>
    </row>
    <row r="935" spans="1:41">
      <c r="A935" s="83"/>
      <c r="B935" s="83"/>
      <c r="C935" s="83"/>
      <c r="D935" s="83"/>
      <c r="E935" s="83"/>
      <c r="G935" s="83"/>
      <c r="I935" s="83"/>
      <c r="J935" s="83"/>
      <c r="K935" s="83"/>
      <c r="M935" s="83"/>
      <c r="N935" s="83"/>
      <c r="O935" s="83"/>
      <c r="Q935" s="83"/>
      <c r="S935" s="83"/>
      <c r="U935" s="83"/>
      <c r="W935" s="83"/>
      <c r="Y935" s="83"/>
      <c r="AA935" s="83"/>
      <c r="AC935" s="83"/>
      <c r="AE935" s="83"/>
      <c r="AG935" s="83"/>
      <c r="AI935" s="83"/>
      <c r="AK935" s="83"/>
      <c r="AM935" s="83"/>
      <c r="AO935" s="83"/>
    </row>
    <row r="936" spans="1:41">
      <c r="A936" s="83"/>
      <c r="B936" s="83"/>
      <c r="C936" s="83"/>
      <c r="D936" s="83"/>
      <c r="E936" s="83"/>
      <c r="G936" s="83"/>
      <c r="I936" s="83"/>
      <c r="J936" s="83"/>
      <c r="K936" s="83"/>
      <c r="M936" s="83"/>
      <c r="N936" s="83"/>
      <c r="O936" s="83"/>
      <c r="Q936" s="83"/>
      <c r="S936" s="83"/>
      <c r="U936" s="83"/>
      <c r="W936" s="83"/>
      <c r="Y936" s="83"/>
      <c r="AA936" s="83"/>
      <c r="AC936" s="83"/>
      <c r="AE936" s="83"/>
      <c r="AG936" s="83"/>
      <c r="AI936" s="83"/>
      <c r="AK936" s="83"/>
      <c r="AM936" s="83"/>
      <c r="AO936" s="83"/>
    </row>
    <row r="937" spans="1:41">
      <c r="A937" s="83"/>
      <c r="B937" s="83"/>
      <c r="C937" s="83"/>
      <c r="D937" s="83"/>
      <c r="E937" s="83"/>
      <c r="G937" s="83"/>
      <c r="I937" s="83"/>
      <c r="J937" s="83"/>
      <c r="K937" s="83"/>
      <c r="M937" s="83"/>
      <c r="N937" s="83"/>
      <c r="O937" s="83"/>
      <c r="Q937" s="83"/>
      <c r="S937" s="83"/>
      <c r="U937" s="83"/>
      <c r="W937" s="83"/>
      <c r="Y937" s="83"/>
      <c r="AA937" s="83"/>
      <c r="AC937" s="83"/>
      <c r="AE937" s="83"/>
      <c r="AG937" s="83"/>
      <c r="AI937" s="83"/>
      <c r="AK937" s="83"/>
      <c r="AM937" s="83"/>
      <c r="AO937" s="83"/>
    </row>
    <row r="938" spans="1:41">
      <c r="A938" s="83"/>
      <c r="B938" s="83"/>
      <c r="C938" s="83"/>
      <c r="D938" s="83"/>
      <c r="E938" s="83"/>
      <c r="G938" s="83"/>
      <c r="I938" s="83"/>
      <c r="J938" s="83"/>
      <c r="K938" s="83"/>
      <c r="M938" s="83"/>
      <c r="N938" s="83"/>
      <c r="O938" s="83"/>
      <c r="Q938" s="83"/>
      <c r="S938" s="83"/>
      <c r="U938" s="83"/>
      <c r="W938" s="83"/>
      <c r="Y938" s="83"/>
      <c r="AA938" s="83"/>
      <c r="AC938" s="83"/>
      <c r="AE938" s="83"/>
      <c r="AG938" s="83"/>
      <c r="AI938" s="83"/>
      <c r="AK938" s="83"/>
      <c r="AM938" s="83"/>
      <c r="AO938" s="83"/>
    </row>
    <row r="939" spans="1:41">
      <c r="A939" s="83"/>
      <c r="B939" s="83"/>
      <c r="C939" s="83"/>
      <c r="D939" s="83"/>
      <c r="E939" s="83"/>
      <c r="G939" s="83"/>
      <c r="I939" s="83"/>
      <c r="J939" s="83"/>
      <c r="K939" s="83"/>
      <c r="M939" s="83"/>
      <c r="N939" s="83"/>
      <c r="O939" s="83"/>
      <c r="Q939" s="83"/>
      <c r="S939" s="83"/>
      <c r="U939" s="83"/>
      <c r="W939" s="83"/>
      <c r="Y939" s="83"/>
      <c r="AA939" s="83"/>
      <c r="AC939" s="83"/>
      <c r="AE939" s="83"/>
      <c r="AG939" s="83"/>
      <c r="AI939" s="83"/>
      <c r="AK939" s="83"/>
      <c r="AM939" s="83"/>
      <c r="AO939" s="83"/>
    </row>
    <row r="940" spans="1:41">
      <c r="A940" s="83"/>
      <c r="B940" s="83"/>
      <c r="C940" s="83"/>
      <c r="D940" s="83"/>
      <c r="E940" s="83"/>
      <c r="G940" s="83"/>
      <c r="I940" s="83"/>
      <c r="J940" s="83"/>
      <c r="K940" s="83"/>
      <c r="M940" s="83"/>
      <c r="N940" s="83"/>
      <c r="O940" s="83"/>
      <c r="Q940" s="83"/>
      <c r="S940" s="83"/>
      <c r="U940" s="83"/>
      <c r="W940" s="83"/>
      <c r="Y940" s="83"/>
      <c r="AA940" s="83"/>
      <c r="AC940" s="83"/>
      <c r="AE940" s="83"/>
      <c r="AG940" s="83"/>
      <c r="AI940" s="83"/>
      <c r="AK940" s="83"/>
      <c r="AM940" s="83"/>
      <c r="AO940" s="83"/>
    </row>
    <row r="941" spans="1:41">
      <c r="A941" s="83"/>
      <c r="B941" s="83"/>
      <c r="C941" s="83"/>
      <c r="D941" s="83"/>
      <c r="E941" s="83"/>
      <c r="G941" s="83"/>
      <c r="I941" s="83"/>
      <c r="J941" s="83"/>
      <c r="K941" s="83"/>
      <c r="M941" s="83"/>
      <c r="N941" s="83"/>
      <c r="O941" s="83"/>
      <c r="Q941" s="83"/>
      <c r="S941" s="83"/>
      <c r="U941" s="83"/>
      <c r="W941" s="83"/>
      <c r="Y941" s="83"/>
      <c r="AA941" s="83"/>
      <c r="AC941" s="83"/>
      <c r="AE941" s="83"/>
      <c r="AG941" s="83"/>
      <c r="AI941" s="83"/>
      <c r="AK941" s="83"/>
      <c r="AM941" s="83"/>
      <c r="AO941" s="83"/>
    </row>
    <row r="942" spans="1:41">
      <c r="A942" s="83"/>
      <c r="B942" s="83"/>
      <c r="C942" s="83"/>
      <c r="D942" s="83"/>
      <c r="E942" s="83"/>
      <c r="G942" s="83"/>
      <c r="I942" s="83"/>
      <c r="J942" s="83"/>
      <c r="K942" s="83"/>
      <c r="M942" s="83"/>
      <c r="N942" s="83"/>
      <c r="O942" s="83"/>
      <c r="Q942" s="83"/>
      <c r="S942" s="83"/>
      <c r="U942" s="83"/>
      <c r="W942" s="83"/>
      <c r="Y942" s="83"/>
      <c r="AA942" s="83"/>
      <c r="AC942" s="83"/>
      <c r="AE942" s="83"/>
      <c r="AG942" s="83"/>
      <c r="AI942" s="83"/>
      <c r="AK942" s="83"/>
      <c r="AM942" s="83"/>
      <c r="AO942" s="83"/>
    </row>
    <row r="943" spans="1:41">
      <c r="A943" s="83"/>
      <c r="B943" s="83"/>
      <c r="C943" s="83"/>
      <c r="D943" s="83"/>
      <c r="E943" s="83"/>
      <c r="G943" s="83"/>
      <c r="I943" s="83"/>
      <c r="J943" s="83"/>
      <c r="K943" s="83"/>
      <c r="M943" s="83"/>
      <c r="N943" s="83"/>
      <c r="O943" s="83"/>
      <c r="Q943" s="83"/>
      <c r="S943" s="83"/>
      <c r="U943" s="83"/>
      <c r="W943" s="83"/>
      <c r="Y943" s="83"/>
      <c r="AA943" s="83"/>
      <c r="AC943" s="83"/>
      <c r="AE943" s="83"/>
      <c r="AG943" s="83"/>
      <c r="AI943" s="83"/>
      <c r="AK943" s="83"/>
      <c r="AM943" s="83"/>
      <c r="AO943" s="83"/>
    </row>
    <row r="944" spans="1:41">
      <c r="A944" s="83"/>
      <c r="B944" s="83"/>
      <c r="C944" s="83"/>
      <c r="D944" s="83"/>
      <c r="E944" s="83"/>
      <c r="G944" s="83"/>
      <c r="I944" s="83"/>
      <c r="J944" s="83"/>
      <c r="K944" s="83"/>
      <c r="M944" s="83"/>
      <c r="N944" s="83"/>
      <c r="O944" s="83"/>
      <c r="Q944" s="83"/>
      <c r="S944" s="83"/>
      <c r="U944" s="83"/>
      <c r="W944" s="83"/>
      <c r="Y944" s="83"/>
      <c r="AA944" s="83"/>
      <c r="AC944" s="83"/>
      <c r="AE944" s="83"/>
      <c r="AG944" s="83"/>
      <c r="AI944" s="83"/>
      <c r="AK944" s="83"/>
      <c r="AM944" s="83"/>
      <c r="AO944" s="83"/>
    </row>
    <row r="945" spans="1:41">
      <c r="A945" s="83"/>
      <c r="B945" s="83"/>
      <c r="C945" s="83"/>
      <c r="D945" s="83"/>
      <c r="E945" s="83"/>
      <c r="G945" s="83"/>
      <c r="I945" s="83"/>
      <c r="J945" s="83"/>
      <c r="K945" s="83"/>
      <c r="M945" s="83"/>
      <c r="N945" s="83"/>
      <c r="O945" s="83"/>
      <c r="Q945" s="83"/>
      <c r="S945" s="83"/>
      <c r="U945" s="83"/>
      <c r="W945" s="83"/>
      <c r="Y945" s="83"/>
      <c r="AA945" s="83"/>
      <c r="AC945" s="83"/>
      <c r="AE945" s="83"/>
      <c r="AG945" s="83"/>
      <c r="AI945" s="83"/>
      <c r="AK945" s="83"/>
      <c r="AM945" s="83"/>
      <c r="AO945" s="83"/>
    </row>
    <row r="946" spans="1:41">
      <c r="A946" s="83"/>
      <c r="B946" s="83"/>
      <c r="C946" s="83"/>
      <c r="D946" s="83"/>
      <c r="E946" s="83"/>
      <c r="G946" s="83"/>
      <c r="I946" s="83"/>
      <c r="J946" s="83"/>
      <c r="K946" s="83"/>
      <c r="M946" s="83"/>
      <c r="N946" s="83"/>
      <c r="O946" s="83"/>
      <c r="Q946" s="83"/>
      <c r="S946" s="83"/>
      <c r="U946" s="83"/>
      <c r="W946" s="83"/>
      <c r="Y946" s="83"/>
      <c r="AA946" s="83"/>
      <c r="AC946" s="83"/>
      <c r="AE946" s="83"/>
      <c r="AG946" s="83"/>
      <c r="AI946" s="83"/>
      <c r="AK946" s="83"/>
      <c r="AM946" s="83"/>
      <c r="AO946" s="83"/>
    </row>
    <row r="947" spans="1:41">
      <c r="A947" s="83"/>
      <c r="B947" s="83"/>
      <c r="C947" s="83"/>
      <c r="D947" s="83"/>
      <c r="E947" s="83"/>
      <c r="G947" s="83"/>
      <c r="I947" s="83"/>
      <c r="J947" s="83"/>
      <c r="K947" s="83"/>
      <c r="M947" s="83"/>
      <c r="N947" s="83"/>
      <c r="O947" s="83"/>
      <c r="Q947" s="83"/>
      <c r="S947" s="83"/>
      <c r="U947" s="83"/>
      <c r="W947" s="83"/>
      <c r="Y947" s="83"/>
      <c r="AA947" s="83"/>
      <c r="AC947" s="83"/>
      <c r="AE947" s="83"/>
      <c r="AG947" s="83"/>
      <c r="AI947" s="83"/>
      <c r="AK947" s="83"/>
      <c r="AM947" s="83"/>
      <c r="AO947" s="83"/>
    </row>
    <row r="948" spans="1:41">
      <c r="A948" s="83"/>
      <c r="B948" s="83"/>
      <c r="C948" s="83"/>
      <c r="D948" s="83"/>
      <c r="E948" s="83"/>
      <c r="G948" s="83"/>
      <c r="I948" s="83"/>
      <c r="J948" s="83"/>
      <c r="K948" s="83"/>
      <c r="M948" s="83"/>
      <c r="N948" s="83"/>
      <c r="O948" s="83"/>
      <c r="Q948" s="83"/>
      <c r="S948" s="83"/>
      <c r="U948" s="83"/>
      <c r="W948" s="83"/>
      <c r="Y948" s="83"/>
      <c r="AA948" s="83"/>
      <c r="AC948" s="83"/>
      <c r="AE948" s="83"/>
      <c r="AG948" s="83"/>
      <c r="AI948" s="83"/>
      <c r="AK948" s="83"/>
      <c r="AM948" s="83"/>
      <c r="AO948" s="83"/>
    </row>
    <row r="949" spans="1:41">
      <c r="A949" s="83"/>
      <c r="B949" s="83"/>
      <c r="C949" s="83"/>
      <c r="D949" s="83"/>
      <c r="E949" s="83"/>
      <c r="G949" s="83"/>
      <c r="I949" s="83"/>
      <c r="J949" s="83"/>
      <c r="K949" s="83"/>
      <c r="M949" s="83"/>
      <c r="N949" s="83"/>
      <c r="O949" s="83"/>
      <c r="Q949" s="83"/>
      <c r="S949" s="83"/>
      <c r="U949" s="83"/>
      <c r="W949" s="83"/>
      <c r="Y949" s="83"/>
      <c r="AA949" s="83"/>
      <c r="AC949" s="83"/>
      <c r="AE949" s="83"/>
      <c r="AG949" s="83"/>
      <c r="AI949" s="83"/>
      <c r="AK949" s="83"/>
      <c r="AM949" s="83"/>
      <c r="AO949" s="83"/>
    </row>
    <row r="950" spans="1:41">
      <c r="A950" s="83"/>
      <c r="B950" s="83"/>
      <c r="C950" s="83"/>
      <c r="D950" s="83"/>
      <c r="E950" s="83"/>
      <c r="G950" s="83"/>
      <c r="I950" s="83"/>
      <c r="J950" s="83"/>
      <c r="K950" s="83"/>
      <c r="M950" s="83"/>
      <c r="N950" s="83"/>
      <c r="O950" s="83"/>
      <c r="Q950" s="83"/>
      <c r="S950" s="83"/>
      <c r="U950" s="83"/>
      <c r="W950" s="83"/>
      <c r="Y950" s="83"/>
      <c r="AA950" s="83"/>
      <c r="AC950" s="83"/>
      <c r="AE950" s="83"/>
      <c r="AG950" s="83"/>
      <c r="AI950" s="83"/>
      <c r="AK950" s="83"/>
      <c r="AM950" s="83"/>
      <c r="AO950" s="83"/>
    </row>
    <row r="951" spans="1:41">
      <c r="A951" s="83"/>
      <c r="B951" s="83"/>
      <c r="C951" s="83"/>
      <c r="D951" s="83"/>
      <c r="E951" s="83"/>
      <c r="G951" s="83"/>
      <c r="I951" s="83"/>
      <c r="J951" s="83"/>
      <c r="K951" s="83"/>
      <c r="M951" s="83"/>
      <c r="N951" s="83"/>
      <c r="O951" s="83"/>
      <c r="Q951" s="83"/>
      <c r="S951" s="83"/>
      <c r="U951" s="83"/>
      <c r="W951" s="83"/>
      <c r="Y951" s="83"/>
      <c r="AA951" s="83"/>
      <c r="AC951" s="83"/>
      <c r="AE951" s="83"/>
      <c r="AG951" s="83"/>
      <c r="AI951" s="83"/>
      <c r="AK951" s="83"/>
      <c r="AM951" s="83"/>
      <c r="AO951" s="83"/>
    </row>
    <row r="952" spans="1:41">
      <c r="A952" s="83"/>
      <c r="B952" s="83"/>
      <c r="C952" s="83"/>
      <c r="D952" s="83"/>
      <c r="E952" s="83"/>
      <c r="G952" s="83"/>
      <c r="I952" s="83"/>
      <c r="J952" s="83"/>
      <c r="K952" s="83"/>
      <c r="M952" s="83"/>
      <c r="N952" s="83"/>
      <c r="O952" s="83"/>
      <c r="Q952" s="83"/>
      <c r="S952" s="83"/>
      <c r="U952" s="83"/>
      <c r="W952" s="83"/>
      <c r="Y952" s="83"/>
      <c r="AA952" s="83"/>
      <c r="AC952" s="83"/>
      <c r="AE952" s="83"/>
      <c r="AG952" s="83"/>
      <c r="AI952" s="83"/>
      <c r="AK952" s="83"/>
      <c r="AM952" s="83"/>
      <c r="AO952" s="83"/>
    </row>
    <row r="953" spans="1:41">
      <c r="A953" s="83"/>
      <c r="B953" s="83"/>
      <c r="C953" s="83"/>
      <c r="D953" s="83"/>
      <c r="E953" s="83"/>
      <c r="G953" s="83"/>
      <c r="I953" s="83"/>
      <c r="J953" s="83"/>
      <c r="K953" s="83"/>
      <c r="M953" s="83"/>
      <c r="N953" s="83"/>
      <c r="O953" s="83"/>
      <c r="Q953" s="83"/>
      <c r="S953" s="83"/>
      <c r="U953" s="83"/>
      <c r="W953" s="83"/>
      <c r="Y953" s="83"/>
      <c r="AA953" s="83"/>
      <c r="AC953" s="83"/>
      <c r="AE953" s="83"/>
      <c r="AG953" s="83"/>
      <c r="AI953" s="83"/>
      <c r="AK953" s="83"/>
      <c r="AM953" s="83"/>
      <c r="AO953" s="83"/>
    </row>
    <row r="954" spans="1:41">
      <c r="A954" s="83"/>
      <c r="B954" s="83"/>
      <c r="C954" s="83"/>
      <c r="D954" s="83"/>
      <c r="E954" s="83"/>
      <c r="G954" s="83"/>
      <c r="I954" s="83"/>
      <c r="J954" s="83"/>
      <c r="K954" s="83"/>
      <c r="M954" s="83"/>
      <c r="N954" s="83"/>
      <c r="O954" s="83"/>
      <c r="Q954" s="83"/>
      <c r="S954" s="83"/>
      <c r="U954" s="83"/>
      <c r="W954" s="83"/>
      <c r="Y954" s="83"/>
      <c r="AA954" s="83"/>
      <c r="AC954" s="83"/>
      <c r="AE954" s="83"/>
      <c r="AG954" s="83"/>
      <c r="AI954" s="83"/>
      <c r="AK954" s="83"/>
      <c r="AM954" s="83"/>
      <c r="AO954" s="83"/>
    </row>
    <row r="955" spans="1:41">
      <c r="A955" s="83"/>
      <c r="B955" s="83"/>
      <c r="C955" s="83"/>
      <c r="D955" s="83"/>
      <c r="E955" s="83"/>
      <c r="G955" s="83"/>
      <c r="I955" s="83"/>
      <c r="J955" s="83"/>
      <c r="K955" s="83"/>
      <c r="M955" s="83"/>
      <c r="N955" s="83"/>
      <c r="O955" s="83"/>
      <c r="Q955" s="83"/>
      <c r="S955" s="83"/>
      <c r="U955" s="83"/>
      <c r="W955" s="83"/>
      <c r="Y955" s="83"/>
      <c r="AA955" s="83"/>
      <c r="AC955" s="83"/>
      <c r="AE955" s="83"/>
      <c r="AG955" s="83"/>
      <c r="AI955" s="83"/>
      <c r="AK955" s="83"/>
      <c r="AM955" s="83"/>
      <c r="AO955" s="83"/>
    </row>
    <row r="956" spans="1:41">
      <c r="A956" s="83"/>
      <c r="B956" s="83"/>
      <c r="C956" s="83"/>
      <c r="D956" s="83"/>
      <c r="E956" s="83"/>
      <c r="G956" s="83"/>
      <c r="I956" s="83"/>
      <c r="J956" s="83"/>
      <c r="K956" s="83"/>
      <c r="M956" s="83"/>
      <c r="N956" s="83"/>
      <c r="O956" s="83"/>
      <c r="Q956" s="83"/>
      <c r="S956" s="83"/>
      <c r="U956" s="83"/>
      <c r="W956" s="83"/>
      <c r="Y956" s="83"/>
      <c r="AA956" s="83"/>
      <c r="AC956" s="83"/>
      <c r="AE956" s="83"/>
      <c r="AG956" s="83"/>
      <c r="AI956" s="83"/>
      <c r="AK956" s="83"/>
      <c r="AM956" s="83"/>
      <c r="AO956" s="83"/>
    </row>
    <row r="957" spans="1:41">
      <c r="A957" s="83"/>
      <c r="B957" s="83"/>
      <c r="C957" s="83"/>
      <c r="D957" s="83"/>
      <c r="E957" s="83"/>
      <c r="G957" s="83"/>
      <c r="I957" s="83"/>
      <c r="J957" s="83"/>
      <c r="K957" s="83"/>
      <c r="M957" s="83"/>
      <c r="N957" s="83"/>
      <c r="O957" s="83"/>
      <c r="Q957" s="83"/>
      <c r="S957" s="83"/>
      <c r="U957" s="83"/>
      <c r="W957" s="83"/>
      <c r="Y957" s="83"/>
      <c r="AA957" s="83"/>
      <c r="AC957" s="83"/>
      <c r="AE957" s="83"/>
      <c r="AG957" s="83"/>
      <c r="AI957" s="83"/>
      <c r="AK957" s="83"/>
      <c r="AM957" s="83"/>
      <c r="AO957" s="83"/>
    </row>
    <row r="958" spans="1:41">
      <c r="A958" s="83"/>
      <c r="B958" s="83"/>
      <c r="C958" s="83"/>
      <c r="D958" s="83"/>
      <c r="E958" s="83"/>
      <c r="G958" s="83"/>
      <c r="I958" s="83"/>
      <c r="J958" s="83"/>
      <c r="K958" s="83"/>
      <c r="M958" s="83"/>
      <c r="N958" s="83"/>
      <c r="O958" s="83"/>
      <c r="Q958" s="83"/>
      <c r="S958" s="83"/>
      <c r="U958" s="83"/>
      <c r="W958" s="83"/>
      <c r="Y958" s="83"/>
      <c r="AA958" s="83"/>
      <c r="AC958" s="83"/>
      <c r="AE958" s="83"/>
      <c r="AG958" s="83"/>
      <c r="AI958" s="83"/>
      <c r="AK958" s="83"/>
      <c r="AM958" s="83"/>
      <c r="AO958" s="83"/>
    </row>
    <row r="959" spans="1:41">
      <c r="A959" s="83"/>
      <c r="B959" s="83"/>
      <c r="C959" s="83"/>
      <c r="D959" s="83"/>
      <c r="E959" s="83"/>
      <c r="G959" s="83"/>
      <c r="I959" s="83"/>
      <c r="J959" s="83"/>
      <c r="K959" s="83"/>
      <c r="M959" s="83"/>
      <c r="N959" s="83"/>
      <c r="O959" s="83"/>
      <c r="Q959" s="83"/>
      <c r="S959" s="83"/>
      <c r="U959" s="83"/>
      <c r="W959" s="83"/>
      <c r="Y959" s="83"/>
      <c r="AA959" s="83"/>
      <c r="AC959" s="83"/>
      <c r="AE959" s="83"/>
      <c r="AG959" s="83"/>
      <c r="AI959" s="83"/>
      <c r="AK959" s="83"/>
      <c r="AM959" s="83"/>
      <c r="AO959" s="83"/>
    </row>
    <row r="960" spans="1:41">
      <c r="A960" s="83"/>
      <c r="B960" s="83"/>
      <c r="C960" s="83"/>
      <c r="D960" s="83"/>
      <c r="E960" s="83"/>
      <c r="G960" s="83"/>
      <c r="I960" s="83"/>
      <c r="J960" s="83"/>
      <c r="K960" s="83"/>
      <c r="M960" s="83"/>
      <c r="N960" s="83"/>
      <c r="O960" s="83"/>
      <c r="Q960" s="83"/>
      <c r="S960" s="83"/>
      <c r="U960" s="83"/>
      <c r="W960" s="83"/>
      <c r="Y960" s="83"/>
      <c r="AA960" s="83"/>
      <c r="AC960" s="83"/>
      <c r="AE960" s="83"/>
      <c r="AG960" s="83"/>
      <c r="AI960" s="83"/>
      <c r="AK960" s="83"/>
      <c r="AM960" s="83"/>
      <c r="AO960" s="83"/>
    </row>
    <row r="961" spans="1:41">
      <c r="A961" s="83"/>
      <c r="B961" s="83"/>
      <c r="C961" s="83"/>
      <c r="D961" s="83"/>
      <c r="E961" s="83"/>
      <c r="G961" s="83"/>
      <c r="I961" s="83"/>
      <c r="J961" s="83"/>
      <c r="K961" s="83"/>
      <c r="M961" s="83"/>
      <c r="N961" s="83"/>
      <c r="O961" s="83"/>
      <c r="Q961" s="83"/>
      <c r="S961" s="83"/>
      <c r="U961" s="83"/>
      <c r="W961" s="83"/>
      <c r="Y961" s="83"/>
      <c r="AA961" s="83"/>
      <c r="AC961" s="83"/>
      <c r="AE961" s="83"/>
      <c r="AG961" s="83"/>
      <c r="AI961" s="83"/>
      <c r="AK961" s="83"/>
      <c r="AM961" s="83"/>
      <c r="AO961" s="83"/>
    </row>
    <row r="962" spans="1:41">
      <c r="A962" s="83"/>
      <c r="B962" s="83"/>
      <c r="C962" s="83"/>
      <c r="D962" s="83"/>
      <c r="E962" s="83"/>
      <c r="G962" s="83"/>
      <c r="I962" s="83"/>
      <c r="J962" s="83"/>
      <c r="K962" s="83"/>
      <c r="M962" s="83"/>
      <c r="N962" s="83"/>
      <c r="O962" s="83"/>
      <c r="Q962" s="83"/>
      <c r="S962" s="83"/>
      <c r="U962" s="83"/>
      <c r="W962" s="83"/>
      <c r="Y962" s="83"/>
      <c r="AA962" s="83"/>
      <c r="AC962" s="83"/>
      <c r="AE962" s="83"/>
      <c r="AG962" s="83"/>
      <c r="AI962" s="83"/>
      <c r="AK962" s="83"/>
      <c r="AM962" s="83"/>
      <c r="AO962" s="83"/>
    </row>
    <row r="963" spans="1:41">
      <c r="A963" s="83"/>
      <c r="B963" s="83"/>
      <c r="C963" s="83"/>
      <c r="D963" s="83"/>
      <c r="E963" s="83"/>
      <c r="G963" s="83"/>
      <c r="I963" s="83"/>
      <c r="J963" s="83"/>
      <c r="K963" s="83"/>
      <c r="M963" s="83"/>
      <c r="N963" s="83"/>
      <c r="O963" s="83"/>
      <c r="Q963" s="83"/>
      <c r="S963" s="83"/>
      <c r="U963" s="83"/>
      <c r="W963" s="83"/>
      <c r="Y963" s="83"/>
      <c r="AA963" s="83"/>
      <c r="AC963" s="83"/>
      <c r="AE963" s="83"/>
      <c r="AG963" s="83"/>
      <c r="AI963" s="83"/>
      <c r="AK963" s="83"/>
      <c r="AM963" s="83"/>
      <c r="AO963" s="83"/>
    </row>
    <row r="964" spans="1:41">
      <c r="A964" s="83"/>
      <c r="B964" s="83"/>
      <c r="C964" s="83"/>
      <c r="D964" s="83"/>
      <c r="E964" s="83"/>
      <c r="G964" s="83"/>
      <c r="I964" s="83"/>
      <c r="J964" s="83"/>
      <c r="K964" s="83"/>
      <c r="M964" s="83"/>
      <c r="N964" s="83"/>
      <c r="O964" s="83"/>
      <c r="Q964" s="83"/>
      <c r="S964" s="83"/>
      <c r="U964" s="83"/>
      <c r="W964" s="83"/>
      <c r="Y964" s="83"/>
      <c r="AA964" s="83"/>
      <c r="AC964" s="83"/>
      <c r="AE964" s="83"/>
      <c r="AG964" s="83"/>
      <c r="AI964" s="83"/>
      <c r="AK964" s="83"/>
      <c r="AM964" s="83"/>
      <c r="AO964" s="83"/>
    </row>
    <row r="965" spans="1:41">
      <c r="A965" s="83"/>
      <c r="B965" s="83"/>
      <c r="C965" s="83"/>
      <c r="D965" s="83"/>
      <c r="E965" s="83"/>
      <c r="G965" s="83"/>
      <c r="I965" s="83"/>
      <c r="J965" s="83"/>
      <c r="K965" s="83"/>
      <c r="M965" s="83"/>
      <c r="N965" s="83"/>
      <c r="O965" s="83"/>
      <c r="Q965" s="83"/>
      <c r="S965" s="83"/>
      <c r="U965" s="83"/>
      <c r="W965" s="83"/>
      <c r="Y965" s="83"/>
      <c r="AA965" s="83"/>
      <c r="AC965" s="83"/>
      <c r="AE965" s="83"/>
      <c r="AG965" s="83"/>
      <c r="AI965" s="83"/>
      <c r="AK965" s="83"/>
      <c r="AM965" s="83"/>
      <c r="AO965" s="83"/>
    </row>
    <row r="966" spans="1:41">
      <c r="A966" s="83"/>
      <c r="B966" s="83"/>
      <c r="C966" s="83"/>
      <c r="D966" s="83"/>
      <c r="E966" s="83"/>
      <c r="G966" s="83"/>
      <c r="I966" s="83"/>
      <c r="J966" s="83"/>
      <c r="K966" s="83"/>
      <c r="M966" s="83"/>
      <c r="N966" s="83"/>
      <c r="O966" s="83"/>
      <c r="Q966" s="83"/>
      <c r="S966" s="83"/>
      <c r="U966" s="83"/>
      <c r="W966" s="83"/>
      <c r="Y966" s="83"/>
      <c r="AA966" s="83"/>
      <c r="AC966" s="83"/>
      <c r="AE966" s="83"/>
      <c r="AG966" s="83"/>
      <c r="AI966" s="83"/>
      <c r="AK966" s="83"/>
      <c r="AM966" s="83"/>
      <c r="AO966" s="83"/>
    </row>
    <row r="967" spans="1:41">
      <c r="A967" s="83"/>
      <c r="B967" s="83"/>
      <c r="C967" s="83"/>
      <c r="D967" s="83"/>
      <c r="E967" s="83"/>
      <c r="G967" s="83"/>
      <c r="I967" s="83"/>
      <c r="J967" s="83"/>
      <c r="K967" s="83"/>
      <c r="M967" s="83"/>
      <c r="N967" s="83"/>
      <c r="O967" s="83"/>
      <c r="Q967" s="83"/>
      <c r="S967" s="83"/>
      <c r="U967" s="83"/>
      <c r="W967" s="83"/>
      <c r="Y967" s="83"/>
      <c r="AA967" s="83"/>
      <c r="AC967" s="83"/>
      <c r="AE967" s="83"/>
      <c r="AG967" s="83"/>
      <c r="AI967" s="83"/>
      <c r="AK967" s="83"/>
      <c r="AM967" s="83"/>
      <c r="AO967" s="83"/>
    </row>
    <row r="968" spans="1:41">
      <c r="A968" s="83"/>
      <c r="B968" s="83"/>
      <c r="C968" s="83"/>
      <c r="D968" s="83"/>
      <c r="E968" s="83"/>
      <c r="G968" s="83"/>
      <c r="I968" s="83"/>
      <c r="J968" s="83"/>
      <c r="K968" s="83"/>
      <c r="M968" s="83"/>
      <c r="N968" s="83"/>
      <c r="O968" s="83"/>
      <c r="Q968" s="83"/>
      <c r="S968" s="83"/>
      <c r="U968" s="83"/>
      <c r="W968" s="83"/>
      <c r="Y968" s="83"/>
      <c r="AA968" s="83"/>
      <c r="AC968" s="83"/>
      <c r="AE968" s="83"/>
      <c r="AG968" s="83"/>
      <c r="AI968" s="83"/>
      <c r="AK968" s="83"/>
      <c r="AM968" s="83"/>
      <c r="AO968" s="83"/>
    </row>
    <row r="969" spans="1:41">
      <c r="A969" s="83"/>
      <c r="B969" s="83"/>
      <c r="C969" s="83"/>
      <c r="D969" s="83"/>
      <c r="E969" s="83"/>
      <c r="G969" s="83"/>
      <c r="I969" s="83"/>
      <c r="J969" s="83"/>
      <c r="K969" s="83"/>
      <c r="M969" s="83"/>
      <c r="N969" s="83"/>
      <c r="O969" s="83"/>
      <c r="Q969" s="83"/>
      <c r="S969" s="83"/>
      <c r="U969" s="83"/>
      <c r="W969" s="83"/>
      <c r="Y969" s="83"/>
      <c r="AA969" s="83"/>
      <c r="AC969" s="83"/>
      <c r="AE969" s="83"/>
      <c r="AG969" s="83"/>
      <c r="AI969" s="83"/>
      <c r="AK969" s="83"/>
      <c r="AM969" s="83"/>
      <c r="AO969" s="83"/>
    </row>
    <row r="970" spans="1:41">
      <c r="A970" s="83"/>
      <c r="B970" s="83"/>
      <c r="C970" s="83"/>
      <c r="D970" s="83"/>
      <c r="E970" s="83"/>
      <c r="G970" s="83"/>
      <c r="I970" s="83"/>
      <c r="J970" s="83"/>
      <c r="K970" s="83"/>
      <c r="M970" s="83"/>
      <c r="N970" s="83"/>
      <c r="O970" s="83"/>
      <c r="Q970" s="83"/>
      <c r="S970" s="83"/>
      <c r="U970" s="83"/>
      <c r="W970" s="83"/>
      <c r="Y970" s="83"/>
      <c r="AA970" s="83"/>
      <c r="AC970" s="83"/>
      <c r="AE970" s="83"/>
      <c r="AG970" s="83"/>
      <c r="AI970" s="83"/>
      <c r="AK970" s="83"/>
      <c r="AM970" s="83"/>
      <c r="AO970" s="83"/>
    </row>
    <row r="971" spans="1:41">
      <c r="A971" s="83"/>
      <c r="B971" s="83"/>
      <c r="C971" s="83"/>
      <c r="D971" s="83"/>
      <c r="E971" s="83"/>
      <c r="G971" s="83"/>
      <c r="I971" s="83"/>
      <c r="J971" s="83"/>
      <c r="K971" s="83"/>
      <c r="M971" s="83"/>
      <c r="N971" s="83"/>
      <c r="O971" s="83"/>
      <c r="Q971" s="83"/>
      <c r="S971" s="83"/>
      <c r="U971" s="83"/>
      <c r="W971" s="83"/>
      <c r="Y971" s="83"/>
      <c r="AA971" s="83"/>
      <c r="AC971" s="83"/>
      <c r="AE971" s="83"/>
      <c r="AG971" s="83"/>
      <c r="AI971" s="83"/>
      <c r="AK971" s="83"/>
      <c r="AM971" s="83"/>
      <c r="AO971" s="83"/>
    </row>
    <row r="972" spans="1:41">
      <c r="A972" s="83"/>
      <c r="B972" s="83"/>
      <c r="C972" s="83"/>
      <c r="D972" s="83"/>
      <c r="E972" s="83"/>
      <c r="G972" s="83"/>
      <c r="I972" s="83"/>
      <c r="J972" s="83"/>
      <c r="K972" s="83"/>
      <c r="M972" s="83"/>
      <c r="N972" s="83"/>
      <c r="O972" s="83"/>
      <c r="Q972" s="83"/>
      <c r="S972" s="83"/>
      <c r="U972" s="83"/>
      <c r="W972" s="83"/>
      <c r="Y972" s="83"/>
      <c r="AA972" s="83"/>
      <c r="AC972" s="83"/>
      <c r="AE972" s="83"/>
      <c r="AG972" s="83"/>
      <c r="AI972" s="83"/>
      <c r="AK972" s="83"/>
      <c r="AM972" s="83"/>
      <c r="AO972" s="83"/>
    </row>
    <row r="973" spans="1:41">
      <c r="A973" s="83"/>
      <c r="B973" s="83"/>
      <c r="C973" s="83"/>
      <c r="D973" s="83"/>
      <c r="E973" s="83"/>
      <c r="G973" s="83"/>
      <c r="I973" s="83"/>
      <c r="J973" s="83"/>
      <c r="K973" s="83"/>
      <c r="M973" s="83"/>
      <c r="N973" s="83"/>
      <c r="O973" s="83"/>
      <c r="Q973" s="83"/>
      <c r="S973" s="83"/>
      <c r="U973" s="83"/>
      <c r="W973" s="83"/>
      <c r="Y973" s="83"/>
      <c r="AA973" s="83"/>
      <c r="AC973" s="83"/>
      <c r="AE973" s="83"/>
      <c r="AG973" s="83"/>
      <c r="AI973" s="83"/>
      <c r="AK973" s="83"/>
      <c r="AM973" s="83"/>
      <c r="AO973" s="83"/>
    </row>
    <row r="974" spans="1:41">
      <c r="A974" s="83"/>
      <c r="B974" s="83"/>
      <c r="C974" s="83"/>
      <c r="D974" s="83"/>
      <c r="E974" s="83"/>
      <c r="G974" s="83"/>
      <c r="I974" s="83"/>
      <c r="J974" s="83"/>
      <c r="K974" s="83"/>
      <c r="M974" s="83"/>
      <c r="N974" s="83"/>
      <c r="O974" s="83"/>
      <c r="Q974" s="83"/>
      <c r="S974" s="83"/>
      <c r="U974" s="83"/>
      <c r="W974" s="83"/>
      <c r="Y974" s="83"/>
      <c r="AA974" s="83"/>
      <c r="AC974" s="83"/>
      <c r="AE974" s="83"/>
      <c r="AG974" s="83"/>
      <c r="AI974" s="83"/>
      <c r="AK974" s="83"/>
      <c r="AM974" s="83"/>
      <c r="AO974" s="83"/>
    </row>
    <row r="975" spans="1:41">
      <c r="A975" s="83"/>
      <c r="B975" s="83"/>
      <c r="C975" s="83"/>
      <c r="D975" s="83"/>
      <c r="E975" s="83"/>
      <c r="G975" s="83"/>
      <c r="I975" s="83"/>
      <c r="J975" s="83"/>
      <c r="K975" s="83"/>
      <c r="M975" s="83"/>
      <c r="N975" s="83"/>
      <c r="O975" s="83"/>
      <c r="Q975" s="83"/>
      <c r="S975" s="83"/>
      <c r="U975" s="83"/>
      <c r="W975" s="83"/>
      <c r="Y975" s="83"/>
      <c r="AA975" s="83"/>
      <c r="AC975" s="83"/>
      <c r="AE975" s="83"/>
      <c r="AG975" s="83"/>
      <c r="AI975" s="83"/>
      <c r="AK975" s="83"/>
      <c r="AM975" s="83"/>
      <c r="AO975" s="83"/>
    </row>
    <row r="976" spans="1:41">
      <c r="A976" s="83"/>
      <c r="B976" s="83"/>
      <c r="C976" s="83"/>
      <c r="D976" s="83"/>
      <c r="E976" s="83"/>
      <c r="G976" s="83"/>
      <c r="I976" s="83"/>
      <c r="J976" s="83"/>
      <c r="K976" s="83"/>
      <c r="M976" s="83"/>
      <c r="N976" s="83"/>
      <c r="O976" s="83"/>
      <c r="Q976" s="83"/>
      <c r="S976" s="83"/>
      <c r="U976" s="83"/>
      <c r="W976" s="83"/>
      <c r="Y976" s="83"/>
      <c r="AA976" s="83"/>
      <c r="AC976" s="83"/>
      <c r="AE976" s="83"/>
      <c r="AG976" s="83"/>
      <c r="AI976" s="83"/>
      <c r="AK976" s="83"/>
      <c r="AM976" s="83"/>
      <c r="AO976" s="83"/>
    </row>
    <row r="977" spans="1:41">
      <c r="A977" s="83"/>
      <c r="B977" s="83"/>
      <c r="C977" s="83"/>
      <c r="D977" s="83"/>
      <c r="E977" s="83"/>
      <c r="G977" s="83"/>
      <c r="I977" s="83"/>
      <c r="J977" s="83"/>
      <c r="K977" s="83"/>
      <c r="M977" s="83"/>
      <c r="N977" s="83"/>
      <c r="O977" s="83"/>
      <c r="Q977" s="83"/>
      <c r="S977" s="83"/>
      <c r="U977" s="83"/>
      <c r="W977" s="83"/>
      <c r="Y977" s="83"/>
      <c r="AA977" s="83"/>
      <c r="AC977" s="83"/>
      <c r="AE977" s="83"/>
      <c r="AG977" s="83"/>
      <c r="AI977" s="83"/>
      <c r="AK977" s="83"/>
      <c r="AM977" s="83"/>
      <c r="AO977" s="83"/>
    </row>
    <row r="978" spans="1:41">
      <c r="A978" s="83"/>
      <c r="B978" s="83"/>
      <c r="C978" s="83"/>
      <c r="D978" s="83"/>
      <c r="E978" s="83"/>
      <c r="G978" s="83"/>
      <c r="I978" s="83"/>
      <c r="J978" s="83"/>
      <c r="K978" s="83"/>
      <c r="M978" s="83"/>
      <c r="N978" s="83"/>
      <c r="O978" s="83"/>
      <c r="Q978" s="83"/>
      <c r="S978" s="83"/>
      <c r="U978" s="83"/>
      <c r="W978" s="83"/>
      <c r="Y978" s="83"/>
      <c r="AA978" s="83"/>
      <c r="AC978" s="83"/>
      <c r="AE978" s="83"/>
      <c r="AG978" s="83"/>
      <c r="AI978" s="83"/>
      <c r="AK978" s="83"/>
      <c r="AM978" s="83"/>
      <c r="AO978" s="83"/>
    </row>
    <row r="979" spans="1:41">
      <c r="A979" s="83"/>
      <c r="B979" s="83"/>
      <c r="C979" s="83"/>
      <c r="D979" s="83"/>
      <c r="E979" s="83"/>
      <c r="G979" s="83"/>
      <c r="I979" s="83"/>
      <c r="J979" s="83"/>
      <c r="K979" s="83"/>
      <c r="M979" s="83"/>
      <c r="N979" s="83"/>
      <c r="O979" s="83"/>
      <c r="Q979" s="83"/>
      <c r="S979" s="83"/>
      <c r="U979" s="83"/>
      <c r="W979" s="83"/>
      <c r="Y979" s="83"/>
      <c r="AA979" s="83"/>
      <c r="AC979" s="83"/>
      <c r="AE979" s="83"/>
      <c r="AG979" s="83"/>
      <c r="AI979" s="83"/>
      <c r="AK979" s="83"/>
      <c r="AM979" s="83"/>
      <c r="AO979" s="83"/>
    </row>
    <row r="980" spans="1:41">
      <c r="A980" s="83"/>
      <c r="B980" s="83"/>
      <c r="C980" s="83"/>
      <c r="D980" s="83"/>
      <c r="E980" s="83"/>
      <c r="G980" s="83"/>
      <c r="I980" s="83"/>
      <c r="J980" s="83"/>
      <c r="K980" s="83"/>
      <c r="M980" s="83"/>
      <c r="N980" s="83"/>
      <c r="O980" s="83"/>
      <c r="Q980" s="83"/>
      <c r="S980" s="83"/>
      <c r="U980" s="83"/>
      <c r="W980" s="83"/>
      <c r="Y980" s="83"/>
      <c r="AA980" s="83"/>
      <c r="AC980" s="83"/>
      <c r="AE980" s="83"/>
      <c r="AG980" s="83"/>
      <c r="AI980" s="83"/>
      <c r="AK980" s="83"/>
      <c r="AM980" s="83"/>
      <c r="AO980" s="83"/>
    </row>
    <row r="981" spans="1:41">
      <c r="A981" s="83"/>
      <c r="B981" s="83"/>
      <c r="C981" s="83"/>
      <c r="D981" s="83"/>
      <c r="E981" s="83"/>
      <c r="G981" s="83"/>
      <c r="I981" s="83"/>
      <c r="J981" s="83"/>
      <c r="K981" s="83"/>
      <c r="M981" s="83"/>
      <c r="N981" s="83"/>
      <c r="O981" s="83"/>
      <c r="Q981" s="83"/>
      <c r="S981" s="83"/>
      <c r="U981" s="83"/>
      <c r="W981" s="83"/>
      <c r="Y981" s="83"/>
      <c r="AA981" s="83"/>
      <c r="AC981" s="83"/>
      <c r="AE981" s="83"/>
      <c r="AG981" s="83"/>
      <c r="AI981" s="83"/>
      <c r="AK981" s="83"/>
      <c r="AM981" s="83"/>
      <c r="AO981" s="83"/>
    </row>
    <row r="982" spans="1:41">
      <c r="A982" s="83"/>
      <c r="B982" s="83"/>
      <c r="C982" s="83"/>
      <c r="D982" s="83"/>
      <c r="E982" s="83"/>
      <c r="G982" s="83"/>
      <c r="I982" s="83"/>
      <c r="J982" s="83"/>
      <c r="K982" s="83"/>
      <c r="M982" s="83"/>
      <c r="N982" s="83"/>
      <c r="O982" s="83"/>
      <c r="Q982" s="83"/>
      <c r="S982" s="83"/>
      <c r="U982" s="83"/>
      <c r="W982" s="83"/>
      <c r="Y982" s="83"/>
      <c r="AA982" s="83"/>
      <c r="AC982" s="83"/>
      <c r="AE982" s="83"/>
      <c r="AG982" s="83"/>
      <c r="AI982" s="83"/>
      <c r="AK982" s="83"/>
      <c r="AM982" s="83"/>
      <c r="AO982" s="83"/>
    </row>
    <row r="983" spans="1:41">
      <c r="A983" s="83"/>
      <c r="B983" s="83"/>
      <c r="C983" s="83"/>
      <c r="D983" s="83"/>
      <c r="E983" s="83"/>
      <c r="G983" s="83"/>
      <c r="I983" s="83"/>
      <c r="J983" s="83"/>
      <c r="K983" s="83"/>
      <c r="M983" s="83"/>
      <c r="N983" s="83"/>
      <c r="O983" s="83"/>
      <c r="Q983" s="83"/>
      <c r="S983" s="83"/>
      <c r="U983" s="83"/>
      <c r="W983" s="83"/>
      <c r="Y983" s="83"/>
      <c r="AA983" s="83"/>
      <c r="AC983" s="83"/>
      <c r="AE983" s="83"/>
      <c r="AG983" s="83"/>
      <c r="AI983" s="83"/>
      <c r="AK983" s="83"/>
      <c r="AM983" s="83"/>
      <c r="AO983" s="83"/>
    </row>
    <row r="984" spans="1:41">
      <c r="A984" s="83"/>
      <c r="B984" s="83"/>
      <c r="C984" s="83"/>
      <c r="D984" s="83"/>
      <c r="E984" s="83"/>
      <c r="G984" s="83"/>
      <c r="I984" s="83"/>
      <c r="J984" s="83"/>
      <c r="K984" s="83"/>
      <c r="M984" s="83"/>
      <c r="N984" s="83"/>
      <c r="O984" s="83"/>
      <c r="Q984" s="83"/>
      <c r="S984" s="83"/>
      <c r="U984" s="83"/>
      <c r="W984" s="83"/>
      <c r="Y984" s="83"/>
      <c r="AA984" s="83"/>
      <c r="AC984" s="83"/>
      <c r="AE984" s="83"/>
      <c r="AG984" s="83"/>
      <c r="AI984" s="83"/>
      <c r="AK984" s="83"/>
      <c r="AM984" s="83"/>
      <c r="AO984" s="83"/>
    </row>
    <row r="985" spans="1:41">
      <c r="A985" s="83"/>
      <c r="B985" s="83"/>
      <c r="C985" s="83"/>
      <c r="D985" s="83"/>
      <c r="E985" s="83"/>
      <c r="G985" s="83"/>
      <c r="I985" s="83"/>
      <c r="J985" s="83"/>
      <c r="K985" s="83"/>
      <c r="M985" s="83"/>
      <c r="N985" s="83"/>
      <c r="O985" s="83"/>
      <c r="Q985" s="83"/>
      <c r="S985" s="83"/>
      <c r="U985" s="83"/>
      <c r="W985" s="83"/>
      <c r="Y985" s="83"/>
      <c r="AA985" s="83"/>
      <c r="AC985" s="83"/>
      <c r="AE985" s="83"/>
      <c r="AG985" s="83"/>
      <c r="AI985" s="83"/>
      <c r="AK985" s="83"/>
      <c r="AM985" s="83"/>
      <c r="AO985" s="83"/>
    </row>
    <row r="986" spans="1:41">
      <c r="A986" s="83"/>
      <c r="B986" s="83"/>
      <c r="C986" s="83"/>
      <c r="D986" s="83"/>
      <c r="E986" s="83"/>
      <c r="G986" s="83"/>
      <c r="I986" s="83"/>
      <c r="J986" s="83"/>
      <c r="K986" s="83"/>
      <c r="M986" s="83"/>
      <c r="N986" s="83"/>
      <c r="O986" s="83"/>
      <c r="Q986" s="83"/>
      <c r="S986" s="83"/>
      <c r="U986" s="83"/>
      <c r="W986" s="83"/>
      <c r="Y986" s="83"/>
      <c r="AA986" s="83"/>
      <c r="AC986" s="83"/>
      <c r="AE986" s="83"/>
      <c r="AG986" s="83"/>
      <c r="AI986" s="83"/>
      <c r="AK986" s="83"/>
      <c r="AM986" s="83"/>
      <c r="AO986" s="83"/>
    </row>
    <row r="987" spans="1:41">
      <c r="A987" s="83"/>
      <c r="B987" s="83"/>
      <c r="C987" s="83"/>
      <c r="D987" s="83"/>
      <c r="E987" s="83"/>
      <c r="G987" s="83"/>
      <c r="I987" s="83"/>
      <c r="J987" s="83"/>
      <c r="K987" s="83"/>
      <c r="M987" s="83"/>
      <c r="N987" s="83"/>
      <c r="O987" s="83"/>
      <c r="Q987" s="83"/>
      <c r="S987" s="83"/>
      <c r="U987" s="83"/>
      <c r="W987" s="83"/>
      <c r="Y987" s="83"/>
      <c r="AA987" s="83"/>
      <c r="AC987" s="83"/>
      <c r="AE987" s="83"/>
      <c r="AG987" s="83"/>
      <c r="AI987" s="83"/>
      <c r="AK987" s="83"/>
      <c r="AM987" s="83"/>
      <c r="AO987" s="83"/>
    </row>
    <row r="988" spans="1:41">
      <c r="A988" s="83"/>
      <c r="B988" s="83"/>
      <c r="C988" s="83"/>
      <c r="D988" s="83"/>
      <c r="E988" s="83"/>
      <c r="G988" s="83"/>
      <c r="I988" s="83"/>
      <c r="J988" s="83"/>
      <c r="K988" s="83"/>
      <c r="M988" s="83"/>
      <c r="N988" s="83"/>
      <c r="O988" s="83"/>
      <c r="Q988" s="83"/>
      <c r="S988" s="83"/>
      <c r="U988" s="83"/>
      <c r="W988" s="83"/>
      <c r="Y988" s="83"/>
      <c r="AA988" s="83"/>
      <c r="AC988" s="83"/>
      <c r="AE988" s="83"/>
      <c r="AG988" s="83"/>
      <c r="AI988" s="83"/>
      <c r="AK988" s="83"/>
      <c r="AM988" s="83"/>
      <c r="AO988" s="83"/>
    </row>
    <row r="989" spans="1:41">
      <c r="A989" s="83"/>
      <c r="B989" s="83"/>
      <c r="C989" s="83"/>
      <c r="D989" s="83"/>
      <c r="E989" s="83"/>
      <c r="G989" s="83"/>
      <c r="I989" s="83"/>
      <c r="J989" s="83"/>
      <c r="K989" s="83"/>
      <c r="M989" s="83"/>
      <c r="N989" s="83"/>
      <c r="O989" s="83"/>
      <c r="Q989" s="83"/>
      <c r="S989" s="83"/>
      <c r="U989" s="83"/>
      <c r="W989" s="83"/>
      <c r="Y989" s="83"/>
      <c r="AA989" s="83"/>
      <c r="AC989" s="83"/>
      <c r="AE989" s="83"/>
      <c r="AG989" s="83"/>
      <c r="AI989" s="83"/>
      <c r="AK989" s="83"/>
      <c r="AM989" s="83"/>
      <c r="AO989" s="83"/>
    </row>
    <row r="990" spans="1:41">
      <c r="A990" s="83"/>
      <c r="B990" s="83"/>
      <c r="C990" s="83"/>
      <c r="D990" s="83"/>
      <c r="E990" s="83"/>
      <c r="G990" s="83"/>
      <c r="I990" s="83"/>
      <c r="J990" s="83"/>
      <c r="K990" s="83"/>
      <c r="M990" s="83"/>
      <c r="N990" s="83"/>
      <c r="O990" s="83"/>
      <c r="Q990" s="83"/>
      <c r="S990" s="83"/>
      <c r="U990" s="83"/>
      <c r="W990" s="83"/>
      <c r="Y990" s="83"/>
      <c r="AA990" s="83"/>
      <c r="AC990" s="83"/>
      <c r="AE990" s="83"/>
      <c r="AG990" s="83"/>
      <c r="AI990" s="83"/>
      <c r="AK990" s="83"/>
      <c r="AM990" s="83"/>
      <c r="AO990" s="83"/>
    </row>
    <row r="991" spans="1:41">
      <c r="A991" s="83"/>
      <c r="B991" s="83"/>
      <c r="C991" s="83"/>
      <c r="D991" s="83"/>
      <c r="E991" s="83"/>
      <c r="G991" s="83"/>
      <c r="I991" s="83"/>
      <c r="J991" s="83"/>
      <c r="K991" s="83"/>
      <c r="M991" s="83"/>
      <c r="N991" s="83"/>
      <c r="O991" s="83"/>
      <c r="Q991" s="83"/>
      <c r="S991" s="83"/>
      <c r="U991" s="83"/>
      <c r="W991" s="83"/>
      <c r="Y991" s="83"/>
      <c r="AA991" s="83"/>
      <c r="AC991" s="83"/>
      <c r="AE991" s="83"/>
      <c r="AG991" s="83"/>
      <c r="AI991" s="83"/>
      <c r="AK991" s="83"/>
      <c r="AM991" s="83"/>
      <c r="AO991" s="83"/>
    </row>
    <row r="992" spans="1:41">
      <c r="A992" s="83"/>
      <c r="B992" s="83"/>
      <c r="C992" s="83"/>
      <c r="D992" s="83"/>
      <c r="E992" s="83"/>
      <c r="G992" s="83"/>
      <c r="I992" s="83"/>
      <c r="J992" s="83"/>
      <c r="K992" s="83"/>
      <c r="M992" s="83"/>
      <c r="N992" s="83"/>
      <c r="O992" s="83"/>
      <c r="Q992" s="83"/>
      <c r="S992" s="83"/>
      <c r="U992" s="83"/>
      <c r="W992" s="83"/>
      <c r="Y992" s="83"/>
      <c r="AA992" s="83"/>
      <c r="AC992" s="83"/>
      <c r="AE992" s="83"/>
      <c r="AG992" s="83"/>
      <c r="AI992" s="83"/>
      <c r="AK992" s="83"/>
      <c r="AM992" s="83"/>
      <c r="AO992" s="83"/>
    </row>
    <row r="993" spans="1:41">
      <c r="A993" s="83"/>
      <c r="B993" s="83"/>
      <c r="C993" s="83"/>
      <c r="D993" s="83"/>
      <c r="E993" s="83"/>
      <c r="G993" s="83"/>
      <c r="I993" s="83"/>
      <c r="J993" s="83"/>
      <c r="K993" s="83"/>
      <c r="M993" s="83"/>
      <c r="N993" s="83"/>
      <c r="O993" s="83"/>
      <c r="Q993" s="83"/>
      <c r="S993" s="83"/>
      <c r="U993" s="83"/>
      <c r="W993" s="83"/>
      <c r="Y993" s="83"/>
      <c r="AA993" s="83"/>
      <c r="AC993" s="83"/>
      <c r="AE993" s="83"/>
      <c r="AG993" s="83"/>
      <c r="AI993" s="83"/>
      <c r="AK993" s="83"/>
      <c r="AM993" s="83"/>
      <c r="AO993" s="83"/>
    </row>
    <row r="994" spans="1:41">
      <c r="A994" s="83"/>
      <c r="B994" s="83"/>
      <c r="C994" s="83"/>
      <c r="D994" s="83"/>
      <c r="E994" s="83"/>
      <c r="G994" s="83"/>
      <c r="I994" s="83"/>
      <c r="J994" s="83"/>
      <c r="K994" s="83"/>
      <c r="M994" s="83"/>
      <c r="N994" s="83"/>
      <c r="O994" s="83"/>
      <c r="Q994" s="83"/>
      <c r="S994" s="83"/>
      <c r="U994" s="83"/>
      <c r="W994" s="83"/>
      <c r="Y994" s="83"/>
      <c r="AA994" s="83"/>
      <c r="AC994" s="83"/>
      <c r="AE994" s="83"/>
      <c r="AG994" s="83"/>
      <c r="AI994" s="83"/>
      <c r="AK994" s="83"/>
      <c r="AM994" s="83"/>
      <c r="AO994" s="83"/>
    </row>
    <row r="995" spans="1:41">
      <c r="A995" s="83"/>
      <c r="B995" s="83"/>
      <c r="C995" s="83"/>
      <c r="D995" s="83"/>
      <c r="E995" s="83"/>
      <c r="G995" s="83"/>
      <c r="I995" s="83"/>
      <c r="J995" s="83"/>
      <c r="K995" s="83"/>
      <c r="M995" s="83"/>
      <c r="N995" s="83"/>
      <c r="O995" s="83"/>
      <c r="Q995" s="83"/>
      <c r="S995" s="83"/>
      <c r="U995" s="83"/>
      <c r="W995" s="83"/>
      <c r="Y995" s="83"/>
      <c r="AA995" s="83"/>
      <c r="AC995" s="83"/>
      <c r="AE995" s="83"/>
      <c r="AG995" s="83"/>
      <c r="AI995" s="83"/>
      <c r="AK995" s="83"/>
      <c r="AM995" s="83"/>
      <c r="AO995" s="83"/>
    </row>
    <row r="996" spans="1:41">
      <c r="A996" s="83"/>
      <c r="B996" s="83"/>
      <c r="C996" s="83"/>
      <c r="D996" s="83"/>
      <c r="E996" s="83"/>
      <c r="G996" s="83"/>
      <c r="I996" s="83"/>
      <c r="J996" s="83"/>
      <c r="K996" s="83"/>
      <c r="M996" s="83"/>
      <c r="N996" s="83"/>
      <c r="O996" s="83"/>
      <c r="Q996" s="83"/>
      <c r="S996" s="83"/>
      <c r="U996" s="83"/>
      <c r="W996" s="83"/>
      <c r="Y996" s="83"/>
      <c r="AA996" s="83"/>
      <c r="AC996" s="83"/>
      <c r="AE996" s="83"/>
      <c r="AG996" s="83"/>
      <c r="AI996" s="83"/>
      <c r="AK996" s="83"/>
      <c r="AM996" s="83"/>
      <c r="AO996" s="83"/>
    </row>
    <row r="997" spans="1:41">
      <c r="A997" s="83"/>
      <c r="B997" s="83"/>
      <c r="C997" s="83"/>
      <c r="D997" s="83"/>
      <c r="E997" s="83"/>
      <c r="G997" s="83"/>
      <c r="I997" s="83"/>
      <c r="J997" s="83"/>
      <c r="K997" s="83"/>
      <c r="M997" s="83"/>
      <c r="N997" s="83"/>
      <c r="O997" s="83"/>
      <c r="Q997" s="83"/>
      <c r="S997" s="83"/>
      <c r="U997" s="83"/>
      <c r="W997" s="83"/>
      <c r="Y997" s="83"/>
      <c r="AA997" s="83"/>
      <c r="AC997" s="83"/>
      <c r="AE997" s="83"/>
      <c r="AG997" s="83"/>
      <c r="AI997" s="83"/>
      <c r="AK997" s="83"/>
      <c r="AM997" s="83"/>
      <c r="AO997" s="83"/>
    </row>
    <row r="998" spans="1:41">
      <c r="A998" s="83"/>
      <c r="B998" s="83"/>
      <c r="C998" s="83"/>
      <c r="D998" s="83"/>
      <c r="E998" s="83"/>
      <c r="G998" s="83"/>
      <c r="I998" s="83"/>
      <c r="J998" s="83"/>
      <c r="K998" s="83"/>
      <c r="M998" s="83"/>
      <c r="N998" s="83"/>
      <c r="O998" s="83"/>
      <c r="Q998" s="83"/>
      <c r="S998" s="83"/>
      <c r="U998" s="83"/>
      <c r="W998" s="83"/>
      <c r="Y998" s="83"/>
      <c r="AA998" s="83"/>
      <c r="AC998" s="83"/>
      <c r="AE998" s="83"/>
      <c r="AG998" s="83"/>
      <c r="AI998" s="83"/>
      <c r="AK998" s="83"/>
      <c r="AM998" s="83"/>
      <c r="AO998" s="83"/>
    </row>
    <row r="999" spans="1:41">
      <c r="A999" s="83"/>
      <c r="B999" s="83"/>
      <c r="C999" s="83"/>
      <c r="D999" s="83"/>
      <c r="E999" s="83"/>
      <c r="G999" s="83"/>
      <c r="I999" s="83"/>
      <c r="J999" s="83"/>
      <c r="K999" s="83"/>
      <c r="M999" s="83"/>
      <c r="N999" s="83"/>
      <c r="O999" s="83"/>
      <c r="Q999" s="83"/>
      <c r="S999" s="83"/>
      <c r="U999" s="83"/>
      <c r="W999" s="83"/>
      <c r="Y999" s="83"/>
      <c r="AA999" s="83"/>
      <c r="AC999" s="83"/>
      <c r="AE999" s="83"/>
      <c r="AG999" s="83"/>
      <c r="AI999" s="83"/>
      <c r="AK999" s="83"/>
      <c r="AM999" s="83"/>
      <c r="AO999" s="83"/>
    </row>
    <row r="1000" spans="1:41">
      <c r="A1000" s="83"/>
      <c r="B1000" s="83"/>
      <c r="C1000" s="83"/>
      <c r="D1000" s="83"/>
      <c r="E1000" s="83"/>
      <c r="G1000" s="83"/>
      <c r="I1000" s="83"/>
      <c r="J1000" s="83"/>
      <c r="K1000" s="83"/>
      <c r="M1000" s="83"/>
      <c r="N1000" s="83"/>
      <c r="O1000" s="83"/>
      <c r="Q1000" s="83"/>
      <c r="S1000" s="83"/>
      <c r="U1000" s="83"/>
      <c r="W1000" s="83"/>
      <c r="Y1000" s="83"/>
      <c r="AA1000" s="83"/>
      <c r="AC1000" s="83"/>
      <c r="AE1000" s="83"/>
      <c r="AG1000" s="83"/>
      <c r="AI1000" s="83"/>
      <c r="AK1000" s="83"/>
      <c r="AM1000" s="83"/>
      <c r="AO1000" s="83"/>
    </row>
    <row r="1001" spans="1:41">
      <c r="A1001" s="83"/>
      <c r="B1001" s="83"/>
      <c r="C1001" s="83"/>
      <c r="D1001" s="83"/>
      <c r="E1001" s="83"/>
      <c r="G1001" s="83"/>
      <c r="I1001" s="83"/>
      <c r="J1001" s="83"/>
      <c r="K1001" s="83"/>
      <c r="M1001" s="83"/>
      <c r="N1001" s="83"/>
      <c r="O1001" s="83"/>
      <c r="Q1001" s="83"/>
      <c r="S1001" s="83"/>
      <c r="U1001" s="83"/>
      <c r="W1001" s="83"/>
      <c r="Y1001" s="83"/>
      <c r="AA1001" s="83"/>
      <c r="AC1001" s="83"/>
      <c r="AE1001" s="83"/>
      <c r="AG1001" s="83"/>
      <c r="AI1001" s="83"/>
      <c r="AK1001" s="83"/>
      <c r="AM1001" s="83"/>
      <c r="AO1001" s="83"/>
    </row>
    <row r="1002" spans="1:41">
      <c r="A1002" s="83"/>
      <c r="B1002" s="83"/>
      <c r="C1002" s="83"/>
      <c r="D1002" s="83"/>
      <c r="E1002" s="83"/>
      <c r="G1002" s="83"/>
      <c r="I1002" s="83"/>
      <c r="J1002" s="83"/>
      <c r="K1002" s="83"/>
      <c r="M1002" s="83"/>
      <c r="N1002" s="83"/>
      <c r="O1002" s="83"/>
      <c r="Q1002" s="83"/>
      <c r="S1002" s="83"/>
      <c r="U1002" s="83"/>
      <c r="W1002" s="83"/>
      <c r="Y1002" s="83"/>
      <c r="AA1002" s="83"/>
      <c r="AC1002" s="83"/>
      <c r="AE1002" s="83"/>
      <c r="AG1002" s="83"/>
      <c r="AI1002" s="83"/>
      <c r="AK1002" s="83"/>
      <c r="AM1002" s="83"/>
      <c r="AO1002" s="83"/>
    </row>
    <row r="1003" spans="1:41">
      <c r="A1003" s="83"/>
      <c r="B1003" s="83"/>
      <c r="C1003" s="83"/>
      <c r="D1003" s="83"/>
      <c r="E1003" s="83"/>
      <c r="G1003" s="83"/>
      <c r="I1003" s="83"/>
      <c r="J1003" s="83"/>
      <c r="K1003" s="83"/>
      <c r="M1003" s="83"/>
      <c r="N1003" s="83"/>
      <c r="O1003" s="83"/>
      <c r="Q1003" s="83"/>
      <c r="S1003" s="83"/>
      <c r="U1003" s="83"/>
      <c r="W1003" s="83"/>
      <c r="Y1003" s="83"/>
      <c r="AA1003" s="83"/>
      <c r="AC1003" s="83"/>
      <c r="AE1003" s="83"/>
      <c r="AG1003" s="83"/>
      <c r="AI1003" s="83"/>
      <c r="AK1003" s="83"/>
      <c r="AM1003" s="83"/>
      <c r="AO1003" s="83"/>
    </row>
    <row r="1004" spans="1:41">
      <c r="A1004" s="83"/>
      <c r="B1004" s="83"/>
      <c r="C1004" s="83"/>
      <c r="D1004" s="83"/>
      <c r="E1004" s="83"/>
      <c r="G1004" s="83"/>
      <c r="I1004" s="83"/>
      <c r="J1004" s="83"/>
      <c r="K1004" s="83"/>
      <c r="M1004" s="83"/>
      <c r="N1004" s="83"/>
      <c r="O1004" s="83"/>
      <c r="Q1004" s="83"/>
      <c r="S1004" s="83"/>
      <c r="U1004" s="83"/>
      <c r="W1004" s="83"/>
      <c r="Y1004" s="83"/>
      <c r="AA1004" s="83"/>
      <c r="AC1004" s="83"/>
      <c r="AE1004" s="83"/>
      <c r="AG1004" s="83"/>
      <c r="AI1004" s="83"/>
      <c r="AK1004" s="83"/>
      <c r="AM1004" s="83"/>
      <c r="AO1004" s="83"/>
    </row>
    <row r="1005" spans="1:41">
      <c r="A1005" s="83"/>
      <c r="B1005" s="83"/>
      <c r="C1005" s="83"/>
      <c r="D1005" s="83"/>
      <c r="E1005" s="83"/>
      <c r="G1005" s="83"/>
      <c r="I1005" s="83"/>
      <c r="J1005" s="83"/>
      <c r="K1005" s="83"/>
      <c r="M1005" s="83"/>
      <c r="N1005" s="83"/>
      <c r="O1005" s="83"/>
      <c r="Q1005" s="83"/>
      <c r="S1005" s="83"/>
      <c r="U1005" s="83"/>
      <c r="W1005" s="83"/>
      <c r="Y1005" s="83"/>
      <c r="AA1005" s="83"/>
      <c r="AC1005" s="83"/>
      <c r="AE1005" s="83"/>
      <c r="AG1005" s="83"/>
      <c r="AI1005" s="83"/>
      <c r="AK1005" s="83"/>
      <c r="AM1005" s="83"/>
      <c r="AO1005" s="83"/>
    </row>
    <row r="1006" spans="1:41">
      <c r="A1006" s="83"/>
      <c r="B1006" s="83"/>
      <c r="C1006" s="83"/>
      <c r="D1006" s="83"/>
      <c r="E1006" s="83"/>
      <c r="G1006" s="83"/>
      <c r="I1006" s="83"/>
      <c r="J1006" s="83"/>
      <c r="K1006" s="83"/>
      <c r="M1006" s="83"/>
      <c r="N1006" s="83"/>
      <c r="O1006" s="83"/>
      <c r="Q1006" s="83"/>
      <c r="S1006" s="83"/>
      <c r="U1006" s="83"/>
      <c r="W1006" s="83"/>
      <c r="Y1006" s="83"/>
      <c r="AA1006" s="83"/>
      <c r="AC1006" s="83"/>
      <c r="AE1006" s="83"/>
      <c r="AG1006" s="83"/>
      <c r="AI1006" s="83"/>
      <c r="AK1006" s="83"/>
      <c r="AM1006" s="83"/>
      <c r="AO1006" s="83"/>
    </row>
    <row r="1007" spans="1:41">
      <c r="A1007" s="83"/>
      <c r="B1007" s="83"/>
      <c r="C1007" s="83"/>
      <c r="D1007" s="83"/>
      <c r="E1007" s="83"/>
      <c r="G1007" s="83"/>
      <c r="I1007" s="83"/>
      <c r="J1007" s="83"/>
      <c r="K1007" s="83"/>
      <c r="M1007" s="83"/>
      <c r="N1007" s="83"/>
      <c r="O1007" s="83"/>
      <c r="Q1007" s="83"/>
      <c r="S1007" s="83"/>
      <c r="U1007" s="83"/>
      <c r="W1007" s="83"/>
      <c r="Y1007" s="83"/>
      <c r="AA1007" s="83"/>
      <c r="AC1007" s="83"/>
      <c r="AE1007" s="83"/>
      <c r="AG1007" s="83"/>
      <c r="AI1007" s="83"/>
      <c r="AK1007" s="83"/>
      <c r="AM1007" s="83"/>
      <c r="AO1007" s="83"/>
    </row>
    <row r="1008" spans="1:41">
      <c r="A1008" s="83"/>
      <c r="B1008" s="83"/>
      <c r="C1008" s="83"/>
      <c r="D1008" s="83"/>
      <c r="E1008" s="83"/>
      <c r="G1008" s="83"/>
      <c r="I1008" s="83"/>
      <c r="J1008" s="83"/>
      <c r="K1008" s="83"/>
      <c r="M1008" s="83"/>
      <c r="N1008" s="83"/>
      <c r="O1008" s="83"/>
      <c r="Q1008" s="83"/>
      <c r="S1008" s="83"/>
      <c r="U1008" s="83"/>
      <c r="W1008" s="83"/>
      <c r="Y1008" s="83"/>
      <c r="AA1008" s="83"/>
      <c r="AC1008" s="83"/>
      <c r="AE1008" s="83"/>
      <c r="AG1008" s="83"/>
      <c r="AI1008" s="83"/>
      <c r="AK1008" s="83"/>
      <c r="AM1008" s="83"/>
      <c r="AO1008" s="83"/>
    </row>
    <row r="1009" spans="1:41">
      <c r="A1009" s="83"/>
      <c r="B1009" s="83"/>
      <c r="C1009" s="83"/>
      <c r="D1009" s="83"/>
      <c r="E1009" s="83"/>
      <c r="G1009" s="83"/>
      <c r="I1009" s="83"/>
      <c r="J1009" s="83"/>
      <c r="K1009" s="83"/>
      <c r="M1009" s="83"/>
      <c r="N1009" s="83"/>
      <c r="O1009" s="83"/>
      <c r="Q1009" s="83"/>
      <c r="S1009" s="83"/>
      <c r="U1009" s="83"/>
      <c r="W1009" s="83"/>
      <c r="Y1009" s="83"/>
      <c r="AA1009" s="83"/>
      <c r="AC1009" s="83"/>
      <c r="AE1009" s="83"/>
      <c r="AG1009" s="83"/>
      <c r="AI1009" s="83"/>
      <c r="AK1009" s="83"/>
      <c r="AM1009" s="83"/>
      <c r="AO1009" s="83"/>
    </row>
    <row r="1010" spans="1:41">
      <c r="A1010" s="83"/>
      <c r="B1010" s="83"/>
      <c r="C1010" s="83"/>
      <c r="D1010" s="83"/>
      <c r="E1010" s="83"/>
      <c r="G1010" s="83"/>
      <c r="I1010" s="83"/>
      <c r="J1010" s="83"/>
      <c r="K1010" s="83"/>
      <c r="M1010" s="83"/>
      <c r="N1010" s="83"/>
      <c r="O1010" s="83"/>
      <c r="Q1010" s="83"/>
      <c r="S1010" s="83"/>
      <c r="U1010" s="83"/>
      <c r="W1010" s="83"/>
      <c r="Y1010" s="83"/>
      <c r="AA1010" s="83"/>
      <c r="AC1010" s="83"/>
      <c r="AE1010" s="83"/>
      <c r="AG1010" s="83"/>
      <c r="AI1010" s="83"/>
      <c r="AK1010" s="83"/>
      <c r="AM1010" s="83"/>
      <c r="AO1010" s="83"/>
    </row>
    <row r="1011" spans="1:41">
      <c r="A1011" s="83"/>
      <c r="B1011" s="83"/>
      <c r="C1011" s="83"/>
      <c r="D1011" s="83"/>
      <c r="E1011" s="83"/>
      <c r="G1011" s="83"/>
      <c r="I1011" s="83"/>
      <c r="J1011" s="83"/>
      <c r="K1011" s="83"/>
      <c r="M1011" s="83"/>
      <c r="N1011" s="83"/>
      <c r="O1011" s="83"/>
      <c r="Q1011" s="83"/>
      <c r="S1011" s="83"/>
      <c r="U1011" s="83"/>
      <c r="W1011" s="83"/>
      <c r="Y1011" s="83"/>
      <c r="AA1011" s="83"/>
      <c r="AC1011" s="83"/>
      <c r="AE1011" s="83"/>
      <c r="AG1011" s="83"/>
      <c r="AI1011" s="83"/>
      <c r="AK1011" s="83"/>
      <c r="AM1011" s="83"/>
      <c r="AO1011" s="83"/>
    </row>
    <row r="1012" spans="1:41">
      <c r="A1012" s="83"/>
      <c r="B1012" s="83"/>
      <c r="C1012" s="83"/>
      <c r="D1012" s="83"/>
      <c r="E1012" s="83"/>
      <c r="G1012" s="83"/>
      <c r="I1012" s="83"/>
      <c r="J1012" s="83"/>
      <c r="K1012" s="83"/>
      <c r="M1012" s="83"/>
      <c r="N1012" s="83"/>
      <c r="O1012" s="83"/>
      <c r="Q1012" s="83"/>
      <c r="S1012" s="83"/>
      <c r="U1012" s="83"/>
      <c r="W1012" s="83"/>
      <c r="Y1012" s="83"/>
      <c r="AA1012" s="83"/>
      <c r="AC1012" s="83"/>
      <c r="AE1012" s="83"/>
      <c r="AG1012" s="83"/>
      <c r="AI1012" s="83"/>
      <c r="AK1012" s="83"/>
      <c r="AM1012" s="83"/>
      <c r="AO1012" s="83"/>
    </row>
    <row r="1013" spans="1:41">
      <c r="A1013" s="83"/>
      <c r="B1013" s="83"/>
      <c r="C1013" s="83"/>
      <c r="D1013" s="83"/>
      <c r="E1013" s="83"/>
      <c r="G1013" s="83"/>
      <c r="I1013" s="83"/>
      <c r="J1013" s="83"/>
      <c r="K1013" s="83"/>
      <c r="M1013" s="83"/>
      <c r="N1013" s="83"/>
      <c r="O1013" s="83"/>
      <c r="Q1013" s="83"/>
      <c r="S1013" s="83"/>
      <c r="U1013" s="83"/>
      <c r="W1013" s="83"/>
      <c r="Y1013" s="83"/>
      <c r="AA1013" s="83"/>
      <c r="AC1013" s="83"/>
      <c r="AE1013" s="83"/>
      <c r="AG1013" s="83"/>
      <c r="AI1013" s="83"/>
      <c r="AK1013" s="83"/>
      <c r="AM1013" s="83"/>
      <c r="AO1013" s="83"/>
    </row>
    <row r="1014" spans="1:41">
      <c r="A1014" s="83"/>
      <c r="B1014" s="83"/>
      <c r="C1014" s="83"/>
      <c r="D1014" s="83"/>
      <c r="E1014" s="83"/>
      <c r="G1014" s="83"/>
      <c r="I1014" s="83"/>
      <c r="J1014" s="83"/>
      <c r="K1014" s="83"/>
      <c r="M1014" s="83"/>
      <c r="N1014" s="83"/>
      <c r="O1014" s="83"/>
      <c r="Q1014" s="83"/>
      <c r="S1014" s="83"/>
      <c r="U1014" s="83"/>
      <c r="W1014" s="83"/>
      <c r="Y1014" s="83"/>
      <c r="AA1014" s="83"/>
      <c r="AC1014" s="83"/>
      <c r="AE1014" s="83"/>
      <c r="AG1014" s="83"/>
      <c r="AI1014" s="83"/>
      <c r="AK1014" s="83"/>
      <c r="AM1014" s="83"/>
      <c r="AO1014" s="83"/>
    </row>
    <row r="1015" spans="1:41">
      <c r="A1015" s="83"/>
      <c r="B1015" s="83"/>
      <c r="C1015" s="83"/>
      <c r="D1015" s="83"/>
      <c r="E1015" s="83"/>
      <c r="G1015" s="83"/>
      <c r="I1015" s="83"/>
      <c r="J1015" s="83"/>
      <c r="K1015" s="83"/>
      <c r="M1015" s="83"/>
      <c r="N1015" s="83"/>
      <c r="O1015" s="83"/>
      <c r="Q1015" s="83"/>
      <c r="S1015" s="83"/>
      <c r="U1015" s="83"/>
      <c r="W1015" s="83"/>
      <c r="Y1015" s="83"/>
      <c r="AA1015" s="83"/>
      <c r="AC1015" s="83"/>
      <c r="AE1015" s="83"/>
      <c r="AG1015" s="83"/>
      <c r="AI1015" s="83"/>
      <c r="AK1015" s="83"/>
      <c r="AM1015" s="83"/>
      <c r="AO1015" s="83"/>
    </row>
    <row r="1016" spans="1:41">
      <c r="A1016" s="83"/>
      <c r="B1016" s="83"/>
      <c r="C1016" s="83"/>
      <c r="D1016" s="83"/>
      <c r="E1016" s="83"/>
      <c r="G1016" s="83"/>
      <c r="I1016" s="83"/>
      <c r="J1016" s="83"/>
      <c r="K1016" s="83"/>
      <c r="M1016" s="83"/>
      <c r="N1016" s="83"/>
      <c r="O1016" s="83"/>
      <c r="Q1016" s="83"/>
      <c r="S1016" s="83"/>
      <c r="U1016" s="83"/>
      <c r="W1016" s="83"/>
      <c r="Y1016" s="83"/>
      <c r="AA1016" s="83"/>
      <c r="AC1016" s="83"/>
      <c r="AE1016" s="83"/>
      <c r="AG1016" s="83"/>
      <c r="AI1016" s="83"/>
      <c r="AK1016" s="83"/>
      <c r="AM1016" s="83"/>
      <c r="AO1016" s="83"/>
    </row>
    <row r="1017" spans="1:41">
      <c r="A1017" s="83"/>
      <c r="B1017" s="83"/>
      <c r="C1017" s="83"/>
      <c r="D1017" s="83"/>
      <c r="E1017" s="83"/>
      <c r="G1017" s="83"/>
      <c r="I1017" s="83"/>
      <c r="J1017" s="83"/>
      <c r="K1017" s="83"/>
      <c r="M1017" s="83"/>
      <c r="N1017" s="83"/>
      <c r="O1017" s="83"/>
      <c r="Q1017" s="83"/>
      <c r="S1017" s="83"/>
      <c r="U1017" s="83"/>
      <c r="W1017" s="83"/>
      <c r="Y1017" s="83"/>
      <c r="AA1017" s="83"/>
      <c r="AC1017" s="83"/>
      <c r="AE1017" s="83"/>
      <c r="AG1017" s="83"/>
      <c r="AI1017" s="83"/>
      <c r="AK1017" s="83"/>
      <c r="AM1017" s="83"/>
      <c r="AO1017" s="83"/>
    </row>
    <row r="1018" spans="1:41">
      <c r="A1018" s="83"/>
      <c r="B1018" s="83"/>
      <c r="C1018" s="83"/>
      <c r="D1018" s="83"/>
      <c r="E1018" s="83"/>
      <c r="G1018" s="83"/>
      <c r="I1018" s="83"/>
      <c r="J1018" s="83"/>
      <c r="K1018" s="83"/>
      <c r="M1018" s="83"/>
      <c r="N1018" s="83"/>
      <c r="O1018" s="83"/>
      <c r="Q1018" s="83"/>
      <c r="S1018" s="83"/>
      <c r="U1018" s="83"/>
      <c r="W1018" s="83"/>
      <c r="Y1018" s="83"/>
      <c r="AA1018" s="83"/>
      <c r="AC1018" s="83"/>
      <c r="AE1018" s="83"/>
      <c r="AG1018" s="83"/>
      <c r="AI1018" s="83"/>
      <c r="AK1018" s="83"/>
      <c r="AM1018" s="83"/>
      <c r="AO1018" s="83"/>
    </row>
    <row r="1019" spans="1:41">
      <c r="A1019" s="83"/>
      <c r="B1019" s="83"/>
      <c r="C1019" s="83"/>
      <c r="D1019" s="83"/>
      <c r="E1019" s="83"/>
      <c r="G1019" s="83"/>
      <c r="I1019" s="83"/>
      <c r="J1019" s="83"/>
      <c r="K1019" s="83"/>
      <c r="M1019" s="83"/>
      <c r="N1019" s="83"/>
      <c r="O1019" s="83"/>
      <c r="Q1019" s="83"/>
      <c r="S1019" s="83"/>
      <c r="U1019" s="83"/>
      <c r="W1019" s="83"/>
      <c r="Y1019" s="83"/>
      <c r="AA1019" s="83"/>
      <c r="AC1019" s="83"/>
      <c r="AE1019" s="83"/>
      <c r="AG1019" s="83"/>
      <c r="AI1019" s="83"/>
      <c r="AK1019" s="83"/>
      <c r="AM1019" s="83"/>
      <c r="AO1019" s="83"/>
    </row>
    <row r="1020" spans="1:41">
      <c r="A1020" s="83"/>
      <c r="B1020" s="83"/>
      <c r="C1020" s="83"/>
      <c r="D1020" s="83"/>
      <c r="E1020" s="83"/>
      <c r="G1020" s="83"/>
      <c r="I1020" s="83"/>
      <c r="J1020" s="83"/>
      <c r="K1020" s="83"/>
      <c r="M1020" s="83"/>
      <c r="N1020" s="83"/>
      <c r="O1020" s="83"/>
      <c r="Q1020" s="83"/>
      <c r="S1020" s="83"/>
      <c r="U1020" s="83"/>
      <c r="W1020" s="83"/>
      <c r="Y1020" s="83"/>
      <c r="AA1020" s="83"/>
      <c r="AC1020" s="83"/>
      <c r="AE1020" s="83"/>
      <c r="AG1020" s="83"/>
      <c r="AI1020" s="83"/>
      <c r="AK1020" s="83"/>
      <c r="AM1020" s="83"/>
      <c r="AO1020" s="83"/>
    </row>
    <row r="1021" spans="1:41">
      <c r="A1021" s="83"/>
      <c r="B1021" s="83"/>
      <c r="C1021" s="83"/>
      <c r="D1021" s="83"/>
      <c r="E1021" s="83"/>
      <c r="G1021" s="83"/>
      <c r="I1021" s="83"/>
      <c r="J1021" s="83"/>
      <c r="K1021" s="83"/>
      <c r="M1021" s="83"/>
      <c r="N1021" s="83"/>
      <c r="O1021" s="83"/>
      <c r="Q1021" s="83"/>
      <c r="S1021" s="83"/>
      <c r="U1021" s="83"/>
      <c r="W1021" s="83"/>
      <c r="Y1021" s="83"/>
      <c r="AA1021" s="83"/>
      <c r="AC1021" s="83"/>
      <c r="AE1021" s="83"/>
      <c r="AG1021" s="83"/>
      <c r="AI1021" s="83"/>
      <c r="AK1021" s="83"/>
      <c r="AM1021" s="83"/>
      <c r="AO1021" s="83"/>
    </row>
    <row r="1022" spans="1:41">
      <c r="A1022" s="83"/>
      <c r="B1022" s="83"/>
      <c r="C1022" s="83"/>
      <c r="D1022" s="83"/>
      <c r="E1022" s="83"/>
      <c r="G1022" s="83"/>
      <c r="I1022" s="83"/>
      <c r="J1022" s="83"/>
      <c r="K1022" s="83"/>
      <c r="M1022" s="83"/>
      <c r="N1022" s="83"/>
      <c r="O1022" s="83"/>
      <c r="Q1022" s="83"/>
      <c r="S1022" s="83"/>
      <c r="U1022" s="83"/>
      <c r="W1022" s="83"/>
      <c r="Y1022" s="83"/>
      <c r="AA1022" s="83"/>
      <c r="AC1022" s="83"/>
      <c r="AE1022" s="83"/>
      <c r="AG1022" s="83"/>
      <c r="AI1022" s="83"/>
      <c r="AK1022" s="83"/>
      <c r="AM1022" s="83"/>
      <c r="AO1022" s="83"/>
    </row>
    <row r="1023" spans="1:41">
      <c r="A1023" s="83"/>
      <c r="B1023" s="83"/>
      <c r="C1023" s="83"/>
      <c r="D1023" s="83"/>
      <c r="E1023" s="83"/>
      <c r="G1023" s="83"/>
      <c r="I1023" s="83"/>
      <c r="J1023" s="83"/>
      <c r="K1023" s="83"/>
      <c r="M1023" s="83"/>
      <c r="N1023" s="83"/>
      <c r="O1023" s="83"/>
      <c r="Q1023" s="83"/>
      <c r="S1023" s="83"/>
      <c r="U1023" s="83"/>
      <c r="W1023" s="83"/>
      <c r="Y1023" s="83"/>
      <c r="AA1023" s="83"/>
      <c r="AC1023" s="83"/>
      <c r="AE1023" s="83"/>
      <c r="AG1023" s="83"/>
      <c r="AI1023" s="83"/>
      <c r="AK1023" s="83"/>
      <c r="AM1023" s="83"/>
      <c r="AO1023" s="83"/>
    </row>
    <row r="1024" spans="1:41">
      <c r="A1024" s="83"/>
      <c r="B1024" s="83"/>
      <c r="C1024" s="83"/>
      <c r="D1024" s="83"/>
      <c r="E1024" s="83"/>
      <c r="G1024" s="83"/>
      <c r="I1024" s="83"/>
      <c r="J1024" s="83"/>
      <c r="K1024" s="83"/>
      <c r="M1024" s="83"/>
      <c r="N1024" s="83"/>
      <c r="O1024" s="83"/>
      <c r="Q1024" s="83"/>
      <c r="S1024" s="83"/>
      <c r="U1024" s="83"/>
      <c r="W1024" s="83"/>
      <c r="Y1024" s="83"/>
      <c r="AA1024" s="83"/>
      <c r="AC1024" s="83"/>
      <c r="AE1024" s="83"/>
      <c r="AG1024" s="83"/>
      <c r="AI1024" s="83"/>
      <c r="AK1024" s="83"/>
      <c r="AM1024" s="83"/>
      <c r="AO1024" s="83"/>
    </row>
    <row r="1025" spans="1:41">
      <c r="A1025" s="83"/>
      <c r="B1025" s="83"/>
      <c r="C1025" s="83"/>
      <c r="D1025" s="83"/>
      <c r="E1025" s="83"/>
      <c r="G1025" s="83"/>
      <c r="I1025" s="83"/>
      <c r="J1025" s="83"/>
      <c r="K1025" s="83"/>
      <c r="M1025" s="83"/>
      <c r="N1025" s="83"/>
      <c r="O1025" s="83"/>
      <c r="Q1025" s="83"/>
      <c r="S1025" s="83"/>
      <c r="U1025" s="83"/>
      <c r="W1025" s="83"/>
      <c r="Y1025" s="83"/>
      <c r="AA1025" s="83"/>
      <c r="AC1025" s="83"/>
      <c r="AE1025" s="83"/>
      <c r="AG1025" s="83"/>
      <c r="AI1025" s="83"/>
      <c r="AK1025" s="83"/>
      <c r="AM1025" s="83"/>
      <c r="AO1025" s="83"/>
    </row>
    <row r="1026" spans="1:41">
      <c r="A1026" s="83"/>
      <c r="B1026" s="83"/>
      <c r="C1026" s="83"/>
      <c r="D1026" s="83"/>
      <c r="E1026" s="83"/>
      <c r="G1026" s="83"/>
      <c r="I1026" s="83"/>
      <c r="J1026" s="83"/>
      <c r="K1026" s="83"/>
      <c r="M1026" s="83"/>
      <c r="N1026" s="83"/>
      <c r="O1026" s="83"/>
      <c r="Q1026" s="83"/>
      <c r="S1026" s="83"/>
      <c r="U1026" s="83"/>
      <c r="W1026" s="83"/>
      <c r="Y1026" s="83"/>
      <c r="AA1026" s="83"/>
      <c r="AC1026" s="83"/>
      <c r="AE1026" s="83"/>
      <c r="AG1026" s="83"/>
      <c r="AI1026" s="83"/>
      <c r="AK1026" s="83"/>
      <c r="AM1026" s="83"/>
      <c r="AO1026" s="83"/>
    </row>
    <row r="1027" spans="1:41">
      <c r="A1027" s="83"/>
      <c r="B1027" s="83"/>
      <c r="C1027" s="83"/>
      <c r="D1027" s="83"/>
      <c r="E1027" s="83"/>
      <c r="G1027" s="83"/>
      <c r="I1027" s="83"/>
      <c r="J1027" s="83"/>
      <c r="K1027" s="83"/>
      <c r="M1027" s="83"/>
      <c r="N1027" s="83"/>
      <c r="O1027" s="83"/>
      <c r="Q1027" s="83"/>
      <c r="S1027" s="83"/>
      <c r="U1027" s="83"/>
      <c r="W1027" s="83"/>
      <c r="Y1027" s="83"/>
      <c r="AA1027" s="83"/>
      <c r="AC1027" s="83"/>
      <c r="AE1027" s="83"/>
      <c r="AG1027" s="83"/>
      <c r="AI1027" s="83"/>
      <c r="AK1027" s="83"/>
      <c r="AM1027" s="83"/>
      <c r="AO1027" s="83"/>
    </row>
    <row r="1028" spans="1:41">
      <c r="A1028" s="83"/>
      <c r="B1028" s="83"/>
      <c r="C1028" s="83"/>
      <c r="D1028" s="83"/>
      <c r="E1028" s="83"/>
      <c r="G1028" s="83"/>
      <c r="I1028" s="83"/>
      <c r="J1028" s="83"/>
      <c r="K1028" s="83"/>
      <c r="M1028" s="83"/>
      <c r="N1028" s="83"/>
      <c r="O1028" s="83"/>
      <c r="Q1028" s="83"/>
      <c r="S1028" s="83"/>
      <c r="U1028" s="83"/>
      <c r="W1028" s="83"/>
      <c r="Y1028" s="83"/>
      <c r="AA1028" s="83"/>
      <c r="AC1028" s="83"/>
      <c r="AE1028" s="83"/>
      <c r="AG1028" s="83"/>
      <c r="AI1028" s="83"/>
      <c r="AK1028" s="83"/>
      <c r="AM1028" s="83"/>
      <c r="AO1028" s="83"/>
    </row>
    <row r="1029" spans="1:41">
      <c r="A1029" s="83"/>
      <c r="B1029" s="83"/>
      <c r="C1029" s="83"/>
      <c r="D1029" s="83"/>
      <c r="E1029" s="83"/>
      <c r="G1029" s="83"/>
      <c r="I1029" s="83"/>
      <c r="J1029" s="83"/>
      <c r="K1029" s="83"/>
      <c r="M1029" s="83"/>
      <c r="N1029" s="83"/>
      <c r="O1029" s="83"/>
      <c r="Q1029" s="83"/>
      <c r="S1029" s="83"/>
      <c r="U1029" s="83"/>
      <c r="W1029" s="83"/>
      <c r="Y1029" s="83"/>
      <c r="AA1029" s="83"/>
      <c r="AC1029" s="83"/>
      <c r="AE1029" s="83"/>
      <c r="AG1029" s="83"/>
      <c r="AI1029" s="83"/>
      <c r="AK1029" s="83"/>
      <c r="AM1029" s="83"/>
      <c r="AO1029" s="83"/>
    </row>
    <row r="1030" spans="1:41">
      <c r="A1030" s="83"/>
      <c r="B1030" s="83"/>
      <c r="C1030" s="83"/>
      <c r="D1030" s="83"/>
      <c r="E1030" s="83"/>
      <c r="G1030" s="83"/>
      <c r="I1030" s="83"/>
      <c r="J1030" s="83"/>
      <c r="K1030" s="83"/>
      <c r="M1030" s="83"/>
      <c r="N1030" s="83"/>
      <c r="O1030" s="83"/>
      <c r="Q1030" s="83"/>
      <c r="S1030" s="83"/>
      <c r="U1030" s="83"/>
      <c r="W1030" s="83"/>
      <c r="Y1030" s="83"/>
      <c r="AA1030" s="83"/>
      <c r="AC1030" s="83"/>
      <c r="AE1030" s="83"/>
      <c r="AG1030" s="83"/>
      <c r="AI1030" s="83"/>
      <c r="AK1030" s="83"/>
      <c r="AM1030" s="83"/>
      <c r="AO1030" s="83"/>
    </row>
    <row r="1031" spans="1:41">
      <c r="A1031" s="83"/>
      <c r="B1031" s="83"/>
      <c r="C1031" s="83"/>
      <c r="D1031" s="83"/>
      <c r="E1031" s="83"/>
      <c r="G1031" s="83"/>
      <c r="I1031" s="83"/>
      <c r="J1031" s="83"/>
      <c r="K1031" s="83"/>
      <c r="M1031" s="83"/>
      <c r="N1031" s="83"/>
      <c r="O1031" s="83"/>
      <c r="Q1031" s="83"/>
      <c r="S1031" s="83"/>
      <c r="U1031" s="83"/>
      <c r="W1031" s="83"/>
      <c r="Y1031" s="83"/>
      <c r="AA1031" s="83"/>
      <c r="AC1031" s="83"/>
      <c r="AE1031" s="83"/>
      <c r="AG1031" s="83"/>
      <c r="AI1031" s="83"/>
      <c r="AK1031" s="83"/>
      <c r="AM1031" s="83"/>
      <c r="AO1031" s="83"/>
    </row>
    <row r="1032" spans="1:41">
      <c r="A1032" s="83"/>
      <c r="B1032" s="83"/>
      <c r="C1032" s="83"/>
      <c r="D1032" s="83"/>
      <c r="E1032" s="83"/>
      <c r="G1032" s="83"/>
      <c r="I1032" s="83"/>
      <c r="J1032" s="83"/>
      <c r="K1032" s="83"/>
      <c r="M1032" s="83"/>
      <c r="N1032" s="83"/>
      <c r="O1032" s="83"/>
      <c r="Q1032" s="83"/>
      <c r="S1032" s="83"/>
      <c r="U1032" s="83"/>
      <c r="W1032" s="83"/>
      <c r="Y1032" s="83"/>
      <c r="AA1032" s="83"/>
      <c r="AC1032" s="83"/>
      <c r="AE1032" s="83"/>
      <c r="AG1032" s="83"/>
      <c r="AI1032" s="83"/>
      <c r="AK1032" s="83"/>
      <c r="AM1032" s="83"/>
      <c r="AO1032" s="83"/>
    </row>
    <row r="1033" spans="1:41">
      <c r="A1033" s="83"/>
      <c r="B1033" s="83"/>
      <c r="C1033" s="83"/>
      <c r="D1033" s="83"/>
      <c r="E1033" s="83"/>
      <c r="G1033" s="83"/>
      <c r="I1033" s="83"/>
      <c r="J1033" s="83"/>
      <c r="K1033" s="83"/>
      <c r="M1033" s="83"/>
      <c r="N1033" s="83"/>
      <c r="O1033" s="83"/>
      <c r="Q1033" s="83"/>
      <c r="S1033" s="83"/>
      <c r="U1033" s="83"/>
      <c r="W1033" s="83"/>
      <c r="Y1033" s="83"/>
      <c r="AA1033" s="83"/>
      <c r="AC1033" s="83"/>
      <c r="AE1033" s="83"/>
      <c r="AG1033" s="83"/>
      <c r="AI1033" s="83"/>
      <c r="AK1033" s="83"/>
      <c r="AM1033" s="83"/>
      <c r="AO1033" s="83"/>
    </row>
    <row r="1034" spans="1:41">
      <c r="A1034" s="83"/>
      <c r="B1034" s="83"/>
      <c r="C1034" s="83"/>
      <c r="D1034" s="83"/>
      <c r="E1034" s="83"/>
      <c r="G1034" s="83"/>
      <c r="I1034" s="83"/>
      <c r="J1034" s="83"/>
      <c r="K1034" s="83"/>
      <c r="M1034" s="83"/>
      <c r="N1034" s="83"/>
      <c r="O1034" s="83"/>
      <c r="Q1034" s="83"/>
      <c r="S1034" s="83"/>
      <c r="U1034" s="83"/>
      <c r="W1034" s="83"/>
      <c r="Y1034" s="83"/>
      <c r="AA1034" s="83"/>
      <c r="AC1034" s="83"/>
      <c r="AE1034" s="83"/>
      <c r="AG1034" s="83"/>
      <c r="AI1034" s="83"/>
      <c r="AK1034" s="83"/>
      <c r="AM1034" s="83"/>
      <c r="AO1034" s="83"/>
    </row>
    <row r="1035" spans="1:41">
      <c r="A1035" s="83"/>
      <c r="B1035" s="83"/>
      <c r="C1035" s="83"/>
      <c r="D1035" s="83"/>
      <c r="E1035" s="83"/>
      <c r="G1035" s="83"/>
      <c r="I1035" s="83"/>
      <c r="J1035" s="83"/>
      <c r="K1035" s="83"/>
      <c r="M1035" s="83"/>
      <c r="N1035" s="83"/>
      <c r="O1035" s="83"/>
      <c r="Q1035" s="83"/>
      <c r="S1035" s="83"/>
      <c r="U1035" s="83"/>
      <c r="W1035" s="83"/>
      <c r="Y1035" s="83"/>
      <c r="AA1035" s="83"/>
      <c r="AC1035" s="83"/>
      <c r="AE1035" s="83"/>
      <c r="AG1035" s="83"/>
      <c r="AI1035" s="83"/>
      <c r="AK1035" s="83"/>
      <c r="AM1035" s="83"/>
      <c r="AO1035" s="83"/>
    </row>
    <row r="1036" spans="1:41">
      <c r="A1036" s="83"/>
      <c r="B1036" s="83"/>
      <c r="C1036" s="83"/>
      <c r="D1036" s="83"/>
      <c r="E1036" s="83"/>
      <c r="G1036" s="83"/>
      <c r="I1036" s="83"/>
      <c r="J1036" s="83"/>
      <c r="K1036" s="83"/>
      <c r="M1036" s="83"/>
      <c r="N1036" s="83"/>
      <c r="O1036" s="83"/>
      <c r="Q1036" s="83"/>
      <c r="S1036" s="83"/>
      <c r="U1036" s="83"/>
      <c r="W1036" s="83"/>
      <c r="Y1036" s="83"/>
      <c r="AA1036" s="83"/>
      <c r="AC1036" s="83"/>
      <c r="AE1036" s="83"/>
      <c r="AG1036" s="83"/>
      <c r="AI1036" s="83"/>
      <c r="AK1036" s="83"/>
      <c r="AM1036" s="83"/>
      <c r="AO1036" s="83"/>
    </row>
    <row r="1037" spans="1:41">
      <c r="A1037" s="83"/>
      <c r="B1037" s="83"/>
      <c r="C1037" s="83"/>
      <c r="D1037" s="83"/>
      <c r="E1037" s="83"/>
      <c r="G1037" s="83"/>
      <c r="I1037" s="83"/>
      <c r="J1037" s="83"/>
      <c r="K1037" s="83"/>
      <c r="M1037" s="83"/>
      <c r="N1037" s="83"/>
      <c r="O1037" s="83"/>
      <c r="Q1037" s="83"/>
      <c r="S1037" s="83"/>
      <c r="U1037" s="83"/>
      <c r="W1037" s="83"/>
      <c r="Y1037" s="83"/>
      <c r="AA1037" s="83"/>
      <c r="AC1037" s="83"/>
      <c r="AE1037" s="83"/>
      <c r="AG1037" s="83"/>
      <c r="AI1037" s="83"/>
      <c r="AK1037" s="83"/>
      <c r="AM1037" s="83"/>
      <c r="AO1037" s="83"/>
    </row>
    <row r="1038" spans="1:41">
      <c r="A1038" s="83"/>
      <c r="B1038" s="83"/>
      <c r="C1038" s="83"/>
      <c r="D1038" s="83"/>
      <c r="E1038" s="83"/>
      <c r="G1038" s="83"/>
      <c r="I1038" s="83"/>
      <c r="J1038" s="83"/>
      <c r="K1038" s="83"/>
      <c r="M1038" s="83"/>
      <c r="N1038" s="83"/>
      <c r="O1038" s="83"/>
      <c r="Q1038" s="83"/>
      <c r="S1038" s="83"/>
      <c r="U1038" s="83"/>
      <c r="W1038" s="83"/>
      <c r="Y1038" s="83"/>
      <c r="AA1038" s="83"/>
      <c r="AC1038" s="83"/>
      <c r="AE1038" s="83"/>
      <c r="AG1038" s="83"/>
      <c r="AI1038" s="83"/>
      <c r="AK1038" s="83"/>
      <c r="AM1038" s="83"/>
      <c r="AO1038" s="83"/>
    </row>
    <row r="1039" spans="1:41">
      <c r="A1039" s="83"/>
      <c r="B1039" s="83"/>
      <c r="C1039" s="83"/>
      <c r="D1039" s="83"/>
      <c r="E1039" s="83"/>
      <c r="G1039" s="83"/>
      <c r="I1039" s="83"/>
      <c r="J1039" s="83"/>
      <c r="K1039" s="83"/>
      <c r="M1039" s="83"/>
      <c r="N1039" s="83"/>
      <c r="O1039" s="83"/>
      <c r="Q1039" s="83"/>
      <c r="S1039" s="83"/>
      <c r="U1039" s="83"/>
      <c r="W1039" s="83"/>
      <c r="Y1039" s="83"/>
      <c r="AA1039" s="83"/>
      <c r="AC1039" s="83"/>
      <c r="AE1039" s="83"/>
      <c r="AG1039" s="83"/>
      <c r="AI1039" s="83"/>
      <c r="AK1039" s="83"/>
      <c r="AM1039" s="83"/>
      <c r="AO1039" s="83"/>
    </row>
    <row r="1040" spans="1:41">
      <c r="A1040" s="83"/>
      <c r="B1040" s="83"/>
      <c r="C1040" s="83"/>
      <c r="D1040" s="83"/>
      <c r="E1040" s="83"/>
      <c r="G1040" s="83"/>
      <c r="I1040" s="83"/>
      <c r="J1040" s="83"/>
      <c r="K1040" s="83"/>
      <c r="M1040" s="83"/>
      <c r="N1040" s="83"/>
      <c r="O1040" s="83"/>
      <c r="Q1040" s="83"/>
      <c r="S1040" s="83"/>
      <c r="U1040" s="83"/>
      <c r="W1040" s="83"/>
      <c r="Y1040" s="83"/>
      <c r="AA1040" s="83"/>
      <c r="AC1040" s="83"/>
      <c r="AE1040" s="83"/>
      <c r="AG1040" s="83"/>
      <c r="AI1040" s="83"/>
      <c r="AK1040" s="83"/>
      <c r="AM1040" s="83"/>
      <c r="AO1040" s="83"/>
    </row>
    <row r="1041" spans="1:41">
      <c r="A1041" s="83"/>
      <c r="B1041" s="83"/>
      <c r="C1041" s="83"/>
      <c r="D1041" s="83"/>
      <c r="E1041" s="83"/>
      <c r="G1041" s="83"/>
      <c r="I1041" s="83"/>
      <c r="J1041" s="83"/>
      <c r="K1041" s="83"/>
      <c r="M1041" s="83"/>
      <c r="N1041" s="83"/>
      <c r="O1041" s="83"/>
      <c r="Q1041" s="83"/>
      <c r="S1041" s="83"/>
      <c r="U1041" s="83"/>
      <c r="W1041" s="83"/>
      <c r="Y1041" s="83"/>
      <c r="AA1041" s="83"/>
      <c r="AC1041" s="83"/>
      <c r="AE1041" s="83"/>
      <c r="AG1041" s="83"/>
      <c r="AI1041" s="83"/>
      <c r="AK1041" s="83"/>
      <c r="AM1041" s="83"/>
      <c r="AO1041" s="83"/>
    </row>
    <row r="1042" spans="1:41">
      <c r="A1042" s="83"/>
      <c r="B1042" s="83"/>
      <c r="C1042" s="83"/>
      <c r="D1042" s="83"/>
      <c r="E1042" s="83"/>
      <c r="G1042" s="83"/>
      <c r="I1042" s="83"/>
      <c r="J1042" s="83"/>
      <c r="K1042" s="83"/>
      <c r="M1042" s="83"/>
      <c r="N1042" s="83"/>
      <c r="O1042" s="83"/>
      <c r="Q1042" s="83"/>
      <c r="S1042" s="83"/>
      <c r="U1042" s="83"/>
      <c r="W1042" s="83"/>
      <c r="Y1042" s="83"/>
      <c r="AA1042" s="83"/>
      <c r="AC1042" s="83"/>
      <c r="AE1042" s="83"/>
      <c r="AG1042" s="83"/>
      <c r="AI1042" s="83"/>
      <c r="AK1042" s="83"/>
      <c r="AM1042" s="83"/>
      <c r="AO1042" s="83"/>
    </row>
    <row r="1043" spans="1:41">
      <c r="A1043" s="83"/>
      <c r="B1043" s="83"/>
      <c r="C1043" s="83"/>
      <c r="D1043" s="83"/>
      <c r="E1043" s="83"/>
      <c r="G1043" s="83"/>
      <c r="I1043" s="83"/>
      <c r="J1043" s="83"/>
      <c r="K1043" s="83"/>
      <c r="M1043" s="83"/>
      <c r="N1043" s="83"/>
      <c r="O1043" s="83"/>
      <c r="Q1043" s="83"/>
      <c r="S1043" s="83"/>
      <c r="U1043" s="83"/>
      <c r="W1043" s="83"/>
      <c r="Y1043" s="83"/>
      <c r="AA1043" s="83"/>
      <c r="AC1043" s="83"/>
      <c r="AE1043" s="83"/>
      <c r="AG1043" s="83"/>
      <c r="AI1043" s="83"/>
      <c r="AK1043" s="83"/>
      <c r="AM1043" s="83"/>
      <c r="AO1043" s="83"/>
    </row>
    <row r="1044" spans="1:41">
      <c r="A1044" s="83"/>
      <c r="B1044" s="83"/>
      <c r="C1044" s="83"/>
      <c r="D1044" s="83"/>
      <c r="E1044" s="83"/>
      <c r="G1044" s="83"/>
      <c r="I1044" s="83"/>
      <c r="J1044" s="83"/>
      <c r="K1044" s="83"/>
      <c r="M1044" s="83"/>
      <c r="N1044" s="83"/>
      <c r="O1044" s="83"/>
      <c r="Q1044" s="83"/>
      <c r="S1044" s="83"/>
      <c r="U1044" s="83"/>
      <c r="W1044" s="83"/>
      <c r="Y1044" s="83"/>
      <c r="AA1044" s="83"/>
      <c r="AC1044" s="83"/>
      <c r="AE1044" s="83"/>
      <c r="AG1044" s="83"/>
      <c r="AI1044" s="83"/>
      <c r="AK1044" s="83"/>
      <c r="AM1044" s="83"/>
      <c r="AO1044" s="83"/>
    </row>
    <row r="1045" spans="1:41">
      <c r="A1045" s="83"/>
      <c r="B1045" s="83"/>
      <c r="C1045" s="83"/>
      <c r="D1045" s="83"/>
      <c r="E1045" s="83"/>
      <c r="G1045" s="83"/>
      <c r="I1045" s="83"/>
      <c r="J1045" s="83"/>
      <c r="K1045" s="83"/>
      <c r="M1045" s="83"/>
      <c r="N1045" s="83"/>
      <c r="O1045" s="83"/>
      <c r="Q1045" s="83"/>
      <c r="S1045" s="83"/>
      <c r="U1045" s="83"/>
      <c r="W1045" s="83"/>
      <c r="Y1045" s="83"/>
      <c r="AA1045" s="83"/>
      <c r="AC1045" s="83"/>
      <c r="AE1045" s="83"/>
      <c r="AG1045" s="83"/>
      <c r="AI1045" s="83"/>
      <c r="AK1045" s="83"/>
      <c r="AM1045" s="83"/>
      <c r="AO1045" s="83"/>
    </row>
    <row r="1046" spans="1:41">
      <c r="A1046" s="83"/>
      <c r="B1046" s="83"/>
      <c r="C1046" s="83"/>
      <c r="D1046" s="83"/>
      <c r="E1046" s="83"/>
      <c r="G1046" s="83"/>
      <c r="I1046" s="83"/>
      <c r="J1046" s="83"/>
      <c r="K1046" s="83"/>
      <c r="M1046" s="83"/>
      <c r="N1046" s="83"/>
      <c r="O1046" s="83"/>
      <c r="Q1046" s="83"/>
      <c r="S1046" s="83"/>
      <c r="U1046" s="83"/>
      <c r="W1046" s="83"/>
      <c r="Y1046" s="83"/>
      <c r="AA1046" s="83"/>
      <c r="AC1046" s="83"/>
      <c r="AE1046" s="83"/>
      <c r="AG1046" s="83"/>
      <c r="AI1046" s="83"/>
      <c r="AK1046" s="83"/>
      <c r="AM1046" s="83"/>
      <c r="AO1046" s="83"/>
    </row>
    <row r="1047" spans="1:41">
      <c r="A1047" s="83"/>
      <c r="B1047" s="83"/>
      <c r="C1047" s="83"/>
      <c r="D1047" s="83"/>
      <c r="E1047" s="83"/>
      <c r="G1047" s="83"/>
      <c r="I1047" s="83"/>
      <c r="J1047" s="83"/>
      <c r="K1047" s="83"/>
      <c r="M1047" s="83"/>
      <c r="N1047" s="83"/>
      <c r="O1047" s="83"/>
      <c r="Q1047" s="83"/>
      <c r="S1047" s="83"/>
      <c r="U1047" s="83"/>
      <c r="W1047" s="83"/>
      <c r="Y1047" s="83"/>
      <c r="AA1047" s="83"/>
      <c r="AC1047" s="83"/>
      <c r="AE1047" s="83"/>
      <c r="AG1047" s="83"/>
      <c r="AI1047" s="83"/>
      <c r="AK1047" s="83"/>
      <c r="AM1047" s="83"/>
      <c r="AO1047" s="83"/>
    </row>
    <row r="1048" spans="1:41">
      <c r="A1048" s="83"/>
      <c r="B1048" s="83"/>
      <c r="C1048" s="83"/>
      <c r="D1048" s="83"/>
      <c r="E1048" s="83"/>
      <c r="G1048" s="83"/>
      <c r="I1048" s="83"/>
      <c r="J1048" s="83"/>
      <c r="K1048" s="83"/>
      <c r="M1048" s="83"/>
      <c r="N1048" s="83"/>
      <c r="O1048" s="83"/>
      <c r="Q1048" s="83"/>
      <c r="S1048" s="83"/>
      <c r="U1048" s="83"/>
      <c r="W1048" s="83"/>
      <c r="Y1048" s="83"/>
      <c r="AA1048" s="83"/>
      <c r="AC1048" s="83"/>
      <c r="AE1048" s="83"/>
      <c r="AG1048" s="83"/>
      <c r="AI1048" s="83"/>
      <c r="AK1048" s="83"/>
      <c r="AM1048" s="83"/>
      <c r="AO1048" s="83"/>
    </row>
    <row r="1049" spans="1:41">
      <c r="A1049" s="83"/>
      <c r="B1049" s="83"/>
      <c r="C1049" s="83"/>
      <c r="D1049" s="83"/>
      <c r="E1049" s="83"/>
      <c r="G1049" s="83"/>
      <c r="I1049" s="83"/>
      <c r="J1049" s="83"/>
      <c r="K1049" s="83"/>
      <c r="M1049" s="83"/>
      <c r="N1049" s="83"/>
      <c r="O1049" s="83"/>
      <c r="Q1049" s="83"/>
      <c r="S1049" s="83"/>
      <c r="U1049" s="83"/>
      <c r="W1049" s="83"/>
      <c r="Y1049" s="83"/>
      <c r="AA1049" s="83"/>
      <c r="AC1049" s="83"/>
      <c r="AE1049" s="83"/>
      <c r="AG1049" s="83"/>
      <c r="AI1049" s="83"/>
      <c r="AK1049" s="83"/>
      <c r="AM1049" s="83"/>
      <c r="AO1049" s="83"/>
    </row>
    <row r="1050" spans="1:41">
      <c r="A1050" s="83"/>
      <c r="B1050" s="83"/>
      <c r="C1050" s="83"/>
      <c r="D1050" s="83"/>
      <c r="E1050" s="83"/>
      <c r="G1050" s="83"/>
      <c r="I1050" s="83"/>
      <c r="J1050" s="83"/>
      <c r="K1050" s="83"/>
      <c r="M1050" s="83"/>
      <c r="N1050" s="83"/>
      <c r="O1050" s="83"/>
      <c r="Q1050" s="83"/>
      <c r="S1050" s="83"/>
      <c r="U1050" s="83"/>
      <c r="W1050" s="83"/>
      <c r="Y1050" s="83"/>
      <c r="AA1050" s="83"/>
      <c r="AC1050" s="83"/>
      <c r="AE1050" s="83"/>
      <c r="AG1050" s="83"/>
      <c r="AI1050" s="83"/>
      <c r="AK1050" s="83"/>
      <c r="AM1050" s="83"/>
      <c r="AO1050" s="83"/>
    </row>
    <row r="1051" spans="1:41">
      <c r="A1051" s="83"/>
      <c r="B1051" s="83"/>
      <c r="C1051" s="83"/>
      <c r="D1051" s="83"/>
      <c r="E1051" s="83"/>
      <c r="G1051" s="83"/>
      <c r="I1051" s="83"/>
      <c r="J1051" s="83"/>
      <c r="K1051" s="83"/>
      <c r="M1051" s="83"/>
      <c r="N1051" s="83"/>
      <c r="O1051" s="83"/>
      <c r="Q1051" s="83"/>
      <c r="S1051" s="83"/>
      <c r="U1051" s="83"/>
      <c r="W1051" s="83"/>
      <c r="Y1051" s="83"/>
      <c r="AA1051" s="83"/>
      <c r="AC1051" s="83"/>
      <c r="AE1051" s="83"/>
      <c r="AG1051" s="83"/>
      <c r="AI1051" s="83"/>
      <c r="AK1051" s="83"/>
      <c r="AM1051" s="83"/>
      <c r="AO1051" s="83"/>
    </row>
    <row r="1052" spans="1:41">
      <c r="A1052" s="83"/>
      <c r="B1052" s="83"/>
      <c r="C1052" s="83"/>
      <c r="D1052" s="83"/>
      <c r="E1052" s="83"/>
      <c r="G1052" s="83"/>
      <c r="I1052" s="83"/>
      <c r="J1052" s="83"/>
      <c r="K1052" s="83"/>
      <c r="M1052" s="83"/>
      <c r="N1052" s="83"/>
      <c r="O1052" s="83"/>
      <c r="Q1052" s="83"/>
      <c r="S1052" s="83"/>
      <c r="U1052" s="83"/>
      <c r="W1052" s="83"/>
      <c r="Y1052" s="83"/>
      <c r="AA1052" s="83"/>
      <c r="AC1052" s="83"/>
      <c r="AE1052" s="83"/>
      <c r="AG1052" s="83"/>
      <c r="AI1052" s="83"/>
      <c r="AK1052" s="83"/>
      <c r="AM1052" s="83"/>
      <c r="AO1052" s="83"/>
    </row>
    <row r="1053" spans="1:41">
      <c r="A1053" s="83"/>
      <c r="B1053" s="83"/>
      <c r="C1053" s="83"/>
      <c r="D1053" s="83"/>
      <c r="E1053" s="83"/>
      <c r="G1053" s="83"/>
      <c r="I1053" s="83"/>
      <c r="J1053" s="83"/>
      <c r="K1053" s="83"/>
      <c r="M1053" s="83"/>
      <c r="N1053" s="83"/>
      <c r="O1053" s="83"/>
      <c r="Q1053" s="83"/>
      <c r="S1053" s="83"/>
      <c r="U1053" s="83"/>
      <c r="W1053" s="83"/>
      <c r="Y1053" s="83"/>
      <c r="AA1053" s="83"/>
      <c r="AC1053" s="83"/>
      <c r="AE1053" s="83"/>
      <c r="AG1053" s="83"/>
      <c r="AI1053" s="83"/>
      <c r="AK1053" s="83"/>
      <c r="AM1053" s="83"/>
      <c r="AO1053" s="83"/>
    </row>
    <row r="1054" spans="1:41">
      <c r="A1054" s="83"/>
      <c r="B1054" s="83"/>
      <c r="C1054" s="83"/>
      <c r="D1054" s="83"/>
      <c r="E1054" s="83"/>
      <c r="G1054" s="83"/>
      <c r="I1054" s="83"/>
      <c r="J1054" s="83"/>
      <c r="K1054" s="83"/>
      <c r="M1054" s="83"/>
      <c r="N1054" s="83"/>
      <c r="O1054" s="83"/>
      <c r="Q1054" s="83"/>
      <c r="S1054" s="83"/>
      <c r="U1054" s="83"/>
      <c r="W1054" s="83"/>
      <c r="Y1054" s="83"/>
      <c r="AA1054" s="83"/>
      <c r="AC1054" s="83"/>
      <c r="AE1054" s="83"/>
      <c r="AG1054" s="83"/>
      <c r="AI1054" s="83"/>
      <c r="AK1054" s="83"/>
      <c r="AM1054" s="83"/>
      <c r="AO1054" s="83"/>
    </row>
    <row r="1055" spans="1:41">
      <c r="A1055" s="83"/>
      <c r="B1055" s="83"/>
      <c r="C1055" s="83"/>
      <c r="D1055" s="83"/>
      <c r="E1055" s="83"/>
      <c r="G1055" s="83"/>
      <c r="I1055" s="83"/>
      <c r="J1055" s="83"/>
      <c r="K1055" s="83"/>
      <c r="M1055" s="83"/>
      <c r="N1055" s="83"/>
      <c r="O1055" s="83"/>
      <c r="Q1055" s="83"/>
      <c r="S1055" s="83"/>
      <c r="U1055" s="83"/>
      <c r="W1055" s="83"/>
      <c r="Y1055" s="83"/>
      <c r="AA1055" s="83"/>
      <c r="AC1055" s="83"/>
      <c r="AE1055" s="83"/>
      <c r="AG1055" s="83"/>
      <c r="AI1055" s="83"/>
      <c r="AK1055" s="83"/>
      <c r="AM1055" s="83"/>
      <c r="AO1055" s="83"/>
    </row>
    <row r="1056" spans="1:41">
      <c r="A1056" s="83"/>
      <c r="B1056" s="83"/>
      <c r="C1056" s="83"/>
      <c r="D1056" s="83"/>
      <c r="E1056" s="83"/>
      <c r="G1056" s="83"/>
      <c r="I1056" s="83"/>
      <c r="J1056" s="83"/>
      <c r="K1056" s="83"/>
      <c r="M1056" s="83"/>
      <c r="N1056" s="83"/>
      <c r="O1056" s="83"/>
      <c r="Q1056" s="83"/>
      <c r="S1056" s="83"/>
      <c r="U1056" s="83"/>
      <c r="W1056" s="83"/>
      <c r="Y1056" s="83"/>
      <c r="AA1056" s="83"/>
      <c r="AC1056" s="83"/>
      <c r="AE1056" s="83"/>
      <c r="AG1056" s="83"/>
      <c r="AI1056" s="83"/>
      <c r="AK1056" s="83"/>
      <c r="AM1056" s="83"/>
      <c r="AO1056" s="83"/>
    </row>
    <row r="1057" spans="1:41">
      <c r="A1057" s="83"/>
      <c r="B1057" s="83"/>
      <c r="C1057" s="83"/>
      <c r="D1057" s="83"/>
      <c r="E1057" s="83"/>
      <c r="G1057" s="83"/>
      <c r="I1057" s="83"/>
      <c r="J1057" s="83"/>
      <c r="K1057" s="83"/>
      <c r="M1057" s="83"/>
      <c r="N1057" s="83"/>
      <c r="O1057" s="83"/>
      <c r="Q1057" s="83"/>
      <c r="S1057" s="83"/>
      <c r="U1057" s="83"/>
      <c r="W1057" s="83"/>
      <c r="Y1057" s="83"/>
      <c r="AA1057" s="83"/>
      <c r="AC1057" s="83"/>
      <c r="AE1057" s="83"/>
      <c r="AG1057" s="83"/>
      <c r="AI1057" s="83"/>
      <c r="AK1057" s="83"/>
      <c r="AM1057" s="83"/>
      <c r="AO1057" s="83"/>
    </row>
    <row r="1058" spans="1:41">
      <c r="A1058" s="83"/>
      <c r="B1058" s="83"/>
      <c r="C1058" s="83"/>
      <c r="D1058" s="83"/>
      <c r="E1058" s="83"/>
      <c r="G1058" s="83"/>
      <c r="I1058" s="83"/>
      <c r="J1058" s="83"/>
      <c r="K1058" s="83"/>
      <c r="M1058" s="83"/>
      <c r="N1058" s="83"/>
      <c r="O1058" s="83"/>
      <c r="Q1058" s="83"/>
      <c r="S1058" s="83"/>
      <c r="U1058" s="83"/>
      <c r="W1058" s="83"/>
      <c r="Y1058" s="83"/>
      <c r="AA1058" s="83"/>
      <c r="AC1058" s="83"/>
      <c r="AE1058" s="83"/>
      <c r="AG1058" s="83"/>
      <c r="AI1058" s="83"/>
      <c r="AK1058" s="83"/>
      <c r="AM1058" s="83"/>
      <c r="AO1058" s="83"/>
    </row>
    <row r="1059" spans="1:41">
      <c r="A1059" s="83"/>
      <c r="B1059" s="83"/>
      <c r="C1059" s="83"/>
      <c r="D1059" s="83"/>
      <c r="E1059" s="83"/>
      <c r="G1059" s="83"/>
      <c r="I1059" s="83"/>
      <c r="J1059" s="83"/>
      <c r="K1059" s="83"/>
      <c r="M1059" s="83"/>
      <c r="N1059" s="83"/>
      <c r="O1059" s="83"/>
      <c r="Q1059" s="83"/>
      <c r="S1059" s="83"/>
      <c r="U1059" s="83"/>
      <c r="W1059" s="83"/>
      <c r="Y1059" s="83"/>
      <c r="AA1059" s="83"/>
      <c r="AC1059" s="83"/>
      <c r="AE1059" s="83"/>
      <c r="AG1059" s="83"/>
      <c r="AI1059" s="83"/>
      <c r="AK1059" s="83"/>
      <c r="AM1059" s="83"/>
      <c r="AO1059" s="83"/>
    </row>
    <row r="1060" spans="1:41">
      <c r="A1060" s="83"/>
      <c r="B1060" s="83"/>
      <c r="C1060" s="83"/>
      <c r="D1060" s="83"/>
      <c r="E1060" s="83"/>
      <c r="G1060" s="83"/>
      <c r="I1060" s="83"/>
      <c r="J1060" s="83"/>
      <c r="K1060" s="83"/>
      <c r="M1060" s="83"/>
      <c r="N1060" s="83"/>
      <c r="O1060" s="83"/>
      <c r="Q1060" s="83"/>
      <c r="S1060" s="83"/>
      <c r="U1060" s="83"/>
      <c r="W1060" s="83"/>
      <c r="Y1060" s="83"/>
      <c r="AA1060" s="83"/>
      <c r="AC1060" s="83"/>
      <c r="AE1060" s="83"/>
      <c r="AG1060" s="83"/>
      <c r="AI1060" s="83"/>
      <c r="AK1060" s="83"/>
      <c r="AM1060" s="83"/>
      <c r="AO1060" s="83"/>
    </row>
    <row r="1061" spans="1:41">
      <c r="A1061" s="83"/>
      <c r="B1061" s="83"/>
      <c r="C1061" s="83"/>
      <c r="D1061" s="83"/>
      <c r="E1061" s="83"/>
      <c r="G1061" s="83"/>
      <c r="I1061" s="83"/>
      <c r="J1061" s="83"/>
      <c r="K1061" s="83"/>
      <c r="M1061" s="83"/>
      <c r="N1061" s="83"/>
      <c r="O1061" s="83"/>
      <c r="Q1061" s="83"/>
      <c r="S1061" s="83"/>
      <c r="U1061" s="83"/>
      <c r="W1061" s="83"/>
      <c r="Y1061" s="83"/>
      <c r="AA1061" s="83"/>
      <c r="AC1061" s="83"/>
      <c r="AE1061" s="83"/>
      <c r="AG1061" s="83"/>
      <c r="AI1061" s="83"/>
      <c r="AK1061" s="83"/>
      <c r="AM1061" s="83"/>
      <c r="AO1061" s="83"/>
    </row>
    <row r="1062" spans="1:41">
      <c r="A1062" s="83"/>
      <c r="B1062" s="83"/>
      <c r="C1062" s="83"/>
      <c r="D1062" s="83"/>
      <c r="E1062" s="83"/>
      <c r="G1062" s="83"/>
      <c r="I1062" s="83"/>
      <c r="J1062" s="83"/>
      <c r="K1062" s="83"/>
      <c r="M1062" s="83"/>
      <c r="N1062" s="83"/>
      <c r="O1062" s="83"/>
      <c r="Q1062" s="83"/>
      <c r="S1062" s="83"/>
      <c r="U1062" s="83"/>
      <c r="W1062" s="83"/>
      <c r="Y1062" s="83"/>
      <c r="AA1062" s="83"/>
      <c r="AC1062" s="83"/>
      <c r="AE1062" s="83"/>
      <c r="AG1062" s="83"/>
      <c r="AI1062" s="83"/>
      <c r="AK1062" s="83"/>
      <c r="AM1062" s="83"/>
      <c r="AO1062" s="83"/>
    </row>
    <row r="1063" spans="1:41">
      <c r="A1063" s="83"/>
      <c r="B1063" s="83"/>
      <c r="C1063" s="83"/>
      <c r="D1063" s="83"/>
      <c r="E1063" s="83"/>
      <c r="G1063" s="83"/>
      <c r="I1063" s="83"/>
      <c r="J1063" s="83"/>
      <c r="K1063" s="83"/>
      <c r="M1063" s="83"/>
      <c r="N1063" s="83"/>
      <c r="O1063" s="83"/>
      <c r="Q1063" s="83"/>
      <c r="S1063" s="83"/>
      <c r="U1063" s="83"/>
      <c r="W1063" s="83"/>
      <c r="Y1063" s="83"/>
      <c r="AA1063" s="83"/>
      <c r="AC1063" s="83"/>
      <c r="AE1063" s="83"/>
      <c r="AG1063" s="83"/>
      <c r="AI1063" s="83"/>
      <c r="AK1063" s="83"/>
      <c r="AM1063" s="83"/>
      <c r="AO1063" s="83"/>
    </row>
    <row r="1064" spans="1:41">
      <c r="A1064" s="83"/>
      <c r="B1064" s="83"/>
      <c r="C1064" s="83"/>
      <c r="D1064" s="83"/>
      <c r="E1064" s="83"/>
      <c r="G1064" s="83"/>
      <c r="I1064" s="83"/>
      <c r="J1064" s="83"/>
      <c r="K1064" s="83"/>
      <c r="M1064" s="83"/>
      <c r="N1064" s="83"/>
      <c r="O1064" s="83"/>
      <c r="Q1064" s="83"/>
      <c r="S1064" s="83"/>
      <c r="U1064" s="83"/>
      <c r="W1064" s="83"/>
      <c r="Y1064" s="83"/>
      <c r="AA1064" s="83"/>
      <c r="AC1064" s="83"/>
      <c r="AE1064" s="83"/>
      <c r="AG1064" s="83"/>
      <c r="AI1064" s="83"/>
      <c r="AK1064" s="83"/>
      <c r="AM1064" s="83"/>
      <c r="AO1064" s="83"/>
    </row>
    <row r="1065" spans="1:41">
      <c r="A1065" s="83"/>
      <c r="B1065" s="83"/>
      <c r="C1065" s="83"/>
      <c r="D1065" s="83"/>
      <c r="E1065" s="83"/>
      <c r="G1065" s="83"/>
      <c r="I1065" s="83"/>
      <c r="J1065" s="83"/>
      <c r="K1065" s="83"/>
      <c r="M1065" s="83"/>
      <c r="N1065" s="83"/>
      <c r="O1065" s="83"/>
      <c r="Q1065" s="83"/>
      <c r="S1065" s="83"/>
      <c r="U1065" s="83"/>
      <c r="W1065" s="83"/>
      <c r="Y1065" s="83"/>
      <c r="AA1065" s="83"/>
      <c r="AC1065" s="83"/>
      <c r="AE1065" s="83"/>
      <c r="AG1065" s="83"/>
      <c r="AI1065" s="83"/>
      <c r="AK1065" s="83"/>
      <c r="AM1065" s="83"/>
      <c r="AO1065" s="83"/>
    </row>
    <row r="1066" spans="1:41">
      <c r="A1066" s="83"/>
      <c r="B1066" s="83"/>
      <c r="C1066" s="83"/>
      <c r="D1066" s="83"/>
      <c r="E1066" s="83"/>
      <c r="G1066" s="83"/>
      <c r="I1066" s="83"/>
      <c r="J1066" s="83"/>
      <c r="K1066" s="83"/>
      <c r="M1066" s="83"/>
      <c r="N1066" s="83"/>
      <c r="O1066" s="83"/>
      <c r="Q1066" s="83"/>
      <c r="S1066" s="83"/>
      <c r="U1066" s="83"/>
      <c r="W1066" s="83"/>
      <c r="Y1066" s="83"/>
      <c r="AA1066" s="83"/>
      <c r="AC1066" s="83"/>
      <c r="AE1066" s="83"/>
      <c r="AG1066" s="83"/>
      <c r="AI1066" s="83"/>
      <c r="AK1066" s="83"/>
      <c r="AM1066" s="83"/>
      <c r="AO1066" s="83"/>
    </row>
    <row r="1067" spans="1:41">
      <c r="A1067" s="83"/>
      <c r="B1067" s="83"/>
      <c r="C1067" s="83"/>
      <c r="D1067" s="83"/>
      <c r="E1067" s="83"/>
      <c r="G1067" s="83"/>
      <c r="I1067" s="83"/>
      <c r="J1067" s="83"/>
      <c r="K1067" s="83"/>
      <c r="M1067" s="83"/>
      <c r="N1067" s="83"/>
      <c r="O1067" s="83"/>
      <c r="Q1067" s="83"/>
      <c r="S1067" s="83"/>
      <c r="U1067" s="83"/>
      <c r="W1067" s="83"/>
      <c r="Y1067" s="83"/>
      <c r="AA1067" s="83"/>
      <c r="AC1067" s="83"/>
      <c r="AE1067" s="83"/>
      <c r="AG1067" s="83"/>
      <c r="AI1067" s="83"/>
      <c r="AK1067" s="83"/>
      <c r="AM1067" s="83"/>
      <c r="AO1067" s="83"/>
    </row>
    <row r="1068" spans="1:41">
      <c r="A1068" s="83"/>
      <c r="B1068" s="83"/>
      <c r="C1068" s="83"/>
      <c r="D1068" s="83"/>
      <c r="E1068" s="83"/>
      <c r="G1068" s="83"/>
      <c r="I1068" s="83"/>
      <c r="J1068" s="83"/>
      <c r="K1068" s="83"/>
      <c r="M1068" s="83"/>
      <c r="N1068" s="83"/>
      <c r="O1068" s="83"/>
      <c r="Q1068" s="83"/>
      <c r="S1068" s="83"/>
      <c r="U1068" s="83"/>
      <c r="W1068" s="83"/>
      <c r="Y1068" s="83"/>
      <c r="AA1068" s="83"/>
      <c r="AC1068" s="83"/>
      <c r="AE1068" s="83"/>
      <c r="AG1068" s="83"/>
      <c r="AI1068" s="83"/>
      <c r="AK1068" s="83"/>
      <c r="AM1068" s="83"/>
      <c r="AO1068" s="83"/>
    </row>
    <row r="1069" spans="1:41">
      <c r="A1069" s="83"/>
      <c r="B1069" s="83"/>
      <c r="C1069" s="83"/>
      <c r="D1069" s="83"/>
      <c r="E1069" s="83"/>
      <c r="G1069" s="83"/>
      <c r="I1069" s="83"/>
      <c r="J1069" s="83"/>
      <c r="K1069" s="83"/>
      <c r="M1069" s="83"/>
      <c r="N1069" s="83"/>
      <c r="O1069" s="83"/>
      <c r="Q1069" s="83"/>
      <c r="S1069" s="83"/>
      <c r="U1069" s="83"/>
      <c r="W1069" s="83"/>
      <c r="Y1069" s="83"/>
      <c r="AA1069" s="83"/>
      <c r="AC1069" s="83"/>
      <c r="AE1069" s="83"/>
      <c r="AG1069" s="83"/>
      <c r="AI1069" s="83"/>
      <c r="AK1069" s="83"/>
      <c r="AM1069" s="83"/>
      <c r="AO1069" s="83"/>
    </row>
    <row r="1070" spans="1:41">
      <c r="A1070" s="83"/>
      <c r="B1070" s="83"/>
      <c r="C1070" s="83"/>
      <c r="D1070" s="83"/>
      <c r="E1070" s="83"/>
      <c r="G1070" s="83"/>
      <c r="I1070" s="83"/>
      <c r="J1070" s="83"/>
      <c r="K1070" s="83"/>
      <c r="M1070" s="83"/>
      <c r="N1070" s="83"/>
      <c r="O1070" s="83"/>
      <c r="Q1070" s="83"/>
      <c r="S1070" s="83"/>
      <c r="U1070" s="83"/>
      <c r="W1070" s="83"/>
      <c r="Y1070" s="83"/>
      <c r="AA1070" s="83"/>
      <c r="AC1070" s="83"/>
      <c r="AE1070" s="83"/>
      <c r="AG1070" s="83"/>
      <c r="AI1070" s="83"/>
      <c r="AK1070" s="83"/>
      <c r="AM1070" s="83"/>
      <c r="AO1070" s="83"/>
    </row>
    <row r="1071" spans="1:41">
      <c r="A1071" s="83"/>
      <c r="B1071" s="83"/>
      <c r="C1071" s="83"/>
      <c r="D1071" s="83"/>
      <c r="E1071" s="83"/>
      <c r="G1071" s="83"/>
      <c r="I1071" s="83"/>
      <c r="J1071" s="83"/>
      <c r="K1071" s="83"/>
      <c r="M1071" s="83"/>
      <c r="N1071" s="83"/>
      <c r="O1071" s="83"/>
      <c r="Q1071" s="83"/>
      <c r="S1071" s="83"/>
      <c r="U1071" s="83"/>
      <c r="W1071" s="83"/>
      <c r="Y1071" s="83"/>
      <c r="AA1071" s="83"/>
      <c r="AC1071" s="83"/>
      <c r="AE1071" s="83"/>
      <c r="AG1071" s="83"/>
      <c r="AI1071" s="83"/>
      <c r="AK1071" s="83"/>
      <c r="AM1071" s="83"/>
      <c r="AO1071" s="83"/>
    </row>
    <row r="1072" spans="1:41">
      <c r="A1072" s="83"/>
      <c r="B1072" s="83"/>
      <c r="C1072" s="83"/>
      <c r="D1072" s="83"/>
      <c r="E1072" s="83"/>
      <c r="G1072" s="83"/>
      <c r="I1072" s="83"/>
      <c r="J1072" s="83"/>
      <c r="K1072" s="83"/>
      <c r="M1072" s="83"/>
      <c r="N1072" s="83"/>
      <c r="O1072" s="83"/>
      <c r="Q1072" s="83"/>
      <c r="S1072" s="83"/>
      <c r="U1072" s="83"/>
      <c r="W1072" s="83"/>
      <c r="Y1072" s="83"/>
      <c r="AA1072" s="83"/>
      <c r="AC1072" s="83"/>
      <c r="AE1072" s="83"/>
      <c r="AG1072" s="83"/>
      <c r="AI1072" s="83"/>
      <c r="AK1072" s="83"/>
      <c r="AM1072" s="83"/>
      <c r="AO1072" s="83"/>
    </row>
    <row r="1073" spans="1:41">
      <c r="A1073" s="83"/>
      <c r="B1073" s="83"/>
      <c r="C1073" s="83"/>
      <c r="D1073" s="83"/>
      <c r="E1073" s="83"/>
      <c r="G1073" s="83"/>
      <c r="I1073" s="83"/>
      <c r="J1073" s="83"/>
      <c r="K1073" s="83"/>
      <c r="M1073" s="83"/>
      <c r="N1073" s="83"/>
      <c r="O1073" s="83"/>
      <c r="Q1073" s="83"/>
      <c r="S1073" s="83"/>
      <c r="U1073" s="83"/>
      <c r="W1073" s="83"/>
      <c r="Y1073" s="83"/>
      <c r="AA1073" s="83"/>
      <c r="AC1073" s="83"/>
      <c r="AE1073" s="83"/>
      <c r="AG1073" s="83"/>
      <c r="AI1073" s="83"/>
      <c r="AK1073" s="83"/>
      <c r="AM1073" s="83"/>
      <c r="AO1073" s="83"/>
    </row>
    <row r="1074" spans="1:41">
      <c r="A1074" s="83"/>
      <c r="B1074" s="83"/>
      <c r="C1074" s="83"/>
      <c r="D1074" s="83"/>
      <c r="E1074" s="83"/>
      <c r="G1074" s="83"/>
      <c r="I1074" s="83"/>
      <c r="J1074" s="83"/>
      <c r="K1074" s="83"/>
      <c r="M1074" s="83"/>
      <c r="N1074" s="83"/>
      <c r="O1074" s="83"/>
      <c r="Q1074" s="83"/>
      <c r="S1074" s="83"/>
      <c r="U1074" s="83"/>
      <c r="W1074" s="83"/>
      <c r="Y1074" s="83"/>
      <c r="AA1074" s="83"/>
      <c r="AC1074" s="83"/>
      <c r="AE1074" s="83"/>
      <c r="AG1074" s="83"/>
      <c r="AI1074" s="83"/>
      <c r="AK1074" s="83"/>
      <c r="AM1074" s="83"/>
      <c r="AO1074" s="83"/>
    </row>
    <row r="1075" spans="1:41">
      <c r="A1075" s="83"/>
      <c r="B1075" s="83"/>
      <c r="C1075" s="83"/>
      <c r="D1075" s="83"/>
      <c r="E1075" s="83"/>
      <c r="G1075" s="83"/>
      <c r="I1075" s="83"/>
      <c r="J1075" s="83"/>
      <c r="K1075" s="83"/>
      <c r="M1075" s="83"/>
      <c r="N1075" s="83"/>
      <c r="O1075" s="83"/>
      <c r="Q1075" s="83"/>
      <c r="S1075" s="83"/>
      <c r="U1075" s="83"/>
      <c r="W1075" s="83"/>
      <c r="Y1075" s="83"/>
      <c r="AA1075" s="83"/>
      <c r="AC1075" s="83"/>
      <c r="AE1075" s="83"/>
      <c r="AG1075" s="83"/>
      <c r="AI1075" s="83"/>
      <c r="AK1075" s="83"/>
      <c r="AM1075" s="83"/>
      <c r="AO1075" s="83"/>
    </row>
    <row r="1076" spans="1:41">
      <c r="A1076" s="83"/>
      <c r="B1076" s="83"/>
      <c r="C1076" s="83"/>
      <c r="D1076" s="83"/>
      <c r="E1076" s="83"/>
      <c r="G1076" s="83"/>
      <c r="I1076" s="83"/>
      <c r="J1076" s="83"/>
      <c r="K1076" s="83"/>
      <c r="M1076" s="83"/>
      <c r="N1076" s="83"/>
      <c r="O1076" s="83"/>
      <c r="Q1076" s="83"/>
      <c r="S1076" s="83"/>
      <c r="U1076" s="83"/>
      <c r="W1076" s="83"/>
      <c r="Y1076" s="83"/>
      <c r="AA1076" s="83"/>
      <c r="AC1076" s="83"/>
      <c r="AE1076" s="83"/>
      <c r="AG1076" s="83"/>
      <c r="AI1076" s="83"/>
      <c r="AK1076" s="83"/>
      <c r="AM1076" s="83"/>
      <c r="AO1076" s="83"/>
    </row>
    <row r="1077" spans="1:41">
      <c r="A1077" s="83"/>
      <c r="B1077" s="83"/>
      <c r="C1077" s="83"/>
      <c r="D1077" s="83"/>
      <c r="E1077" s="83"/>
      <c r="G1077" s="83"/>
      <c r="I1077" s="83"/>
      <c r="J1077" s="83"/>
      <c r="K1077" s="83"/>
      <c r="M1077" s="83"/>
      <c r="N1077" s="83"/>
      <c r="O1077" s="83"/>
      <c r="Q1077" s="83"/>
      <c r="S1077" s="83"/>
      <c r="U1077" s="83"/>
      <c r="W1077" s="83"/>
      <c r="Y1077" s="83"/>
      <c r="AA1077" s="83"/>
      <c r="AC1077" s="83"/>
      <c r="AE1077" s="83"/>
      <c r="AG1077" s="83"/>
      <c r="AI1077" s="83"/>
      <c r="AK1077" s="83"/>
      <c r="AM1077" s="83"/>
      <c r="AO1077" s="83"/>
    </row>
    <row r="1078" spans="1:41">
      <c r="A1078" s="83"/>
      <c r="B1078" s="83"/>
      <c r="C1078" s="83"/>
      <c r="D1078" s="83"/>
      <c r="E1078" s="83"/>
      <c r="G1078" s="83"/>
      <c r="I1078" s="83"/>
      <c r="J1078" s="83"/>
      <c r="K1078" s="83"/>
      <c r="M1078" s="83"/>
      <c r="N1078" s="83"/>
      <c r="O1078" s="83"/>
      <c r="Q1078" s="83"/>
      <c r="S1078" s="83"/>
      <c r="U1078" s="83"/>
      <c r="W1078" s="83"/>
      <c r="Y1078" s="83"/>
      <c r="AA1078" s="83"/>
      <c r="AC1078" s="83"/>
      <c r="AE1078" s="83"/>
      <c r="AG1078" s="83"/>
      <c r="AI1078" s="83"/>
      <c r="AK1078" s="83"/>
      <c r="AM1078" s="83"/>
      <c r="AO1078" s="83"/>
    </row>
    <row r="1079" spans="1:41">
      <c r="A1079" s="83"/>
      <c r="B1079" s="83"/>
      <c r="C1079" s="83"/>
      <c r="D1079" s="83"/>
      <c r="E1079" s="83"/>
      <c r="G1079" s="83"/>
      <c r="I1079" s="83"/>
      <c r="J1079" s="83"/>
      <c r="K1079" s="83"/>
      <c r="M1079" s="83"/>
      <c r="N1079" s="83"/>
      <c r="O1079" s="83"/>
      <c r="Q1079" s="83"/>
      <c r="S1079" s="83"/>
      <c r="U1079" s="83"/>
      <c r="W1079" s="83"/>
      <c r="Y1079" s="83"/>
      <c r="AA1079" s="83"/>
      <c r="AC1079" s="83"/>
      <c r="AE1079" s="83"/>
      <c r="AG1079" s="83"/>
      <c r="AI1079" s="83"/>
      <c r="AK1079" s="83"/>
      <c r="AM1079" s="83"/>
      <c r="AO1079" s="83"/>
    </row>
    <row r="1080" spans="1:41">
      <c r="A1080" s="83"/>
      <c r="B1080" s="83"/>
      <c r="C1080" s="83"/>
      <c r="D1080" s="83"/>
      <c r="E1080" s="83"/>
      <c r="G1080" s="83"/>
      <c r="I1080" s="83"/>
      <c r="J1080" s="83"/>
      <c r="K1080" s="83"/>
      <c r="M1080" s="83"/>
      <c r="N1080" s="83"/>
      <c r="O1080" s="83"/>
      <c r="Q1080" s="83"/>
      <c r="S1080" s="83"/>
      <c r="U1080" s="83"/>
      <c r="W1080" s="83"/>
      <c r="Y1080" s="83"/>
      <c r="AA1080" s="83"/>
      <c r="AC1080" s="83"/>
      <c r="AE1080" s="83"/>
      <c r="AG1080" s="83"/>
      <c r="AI1080" s="83"/>
      <c r="AK1080" s="83"/>
      <c r="AM1080" s="83"/>
      <c r="AO1080" s="83"/>
    </row>
    <row r="1081" spans="1:41">
      <c r="A1081" s="83"/>
      <c r="B1081" s="83"/>
      <c r="C1081" s="83"/>
      <c r="D1081" s="83"/>
      <c r="E1081" s="83"/>
      <c r="G1081" s="83"/>
      <c r="I1081" s="83"/>
      <c r="J1081" s="83"/>
      <c r="K1081" s="83"/>
      <c r="M1081" s="83"/>
      <c r="N1081" s="83"/>
      <c r="O1081" s="83"/>
      <c r="Q1081" s="83"/>
      <c r="S1081" s="83"/>
      <c r="U1081" s="83"/>
      <c r="W1081" s="83"/>
      <c r="Y1081" s="83"/>
      <c r="AA1081" s="83"/>
      <c r="AC1081" s="83"/>
      <c r="AE1081" s="83"/>
      <c r="AG1081" s="83"/>
      <c r="AI1081" s="83"/>
      <c r="AK1081" s="83"/>
      <c r="AM1081" s="83"/>
      <c r="AO1081" s="83"/>
    </row>
    <row r="1082" spans="1:41">
      <c r="A1082" s="83"/>
      <c r="B1082" s="83"/>
      <c r="C1082" s="83"/>
      <c r="D1082" s="83"/>
      <c r="E1082" s="83"/>
      <c r="G1082" s="83"/>
      <c r="I1082" s="83"/>
      <c r="J1082" s="83"/>
      <c r="K1082" s="83"/>
      <c r="M1082" s="83"/>
      <c r="N1082" s="83"/>
      <c r="O1082" s="83"/>
      <c r="Q1082" s="83"/>
      <c r="S1082" s="83"/>
      <c r="U1082" s="83"/>
      <c r="W1082" s="83"/>
      <c r="Y1082" s="83"/>
      <c r="AA1082" s="83"/>
      <c r="AC1082" s="83"/>
      <c r="AE1082" s="83"/>
      <c r="AG1082" s="83"/>
      <c r="AI1082" s="83"/>
      <c r="AK1082" s="83"/>
      <c r="AM1082" s="83"/>
      <c r="AO1082" s="83"/>
    </row>
    <row r="1083" spans="1:41">
      <c r="A1083" s="83"/>
      <c r="B1083" s="83"/>
      <c r="C1083" s="83"/>
      <c r="D1083" s="83"/>
      <c r="E1083" s="83"/>
      <c r="G1083" s="83"/>
      <c r="I1083" s="83"/>
      <c r="J1083" s="83"/>
      <c r="K1083" s="83"/>
      <c r="M1083" s="83"/>
      <c r="N1083" s="83"/>
      <c r="O1083" s="83"/>
      <c r="Q1083" s="83"/>
      <c r="S1083" s="83"/>
      <c r="U1083" s="83"/>
      <c r="W1083" s="83"/>
      <c r="Y1083" s="83"/>
      <c r="AA1083" s="83"/>
      <c r="AC1083" s="83"/>
      <c r="AE1083" s="83"/>
      <c r="AG1083" s="83"/>
      <c r="AI1083" s="83"/>
      <c r="AK1083" s="83"/>
      <c r="AM1083" s="83"/>
      <c r="AO1083" s="83"/>
    </row>
    <row r="1084" spans="1:41">
      <c r="A1084" s="83"/>
      <c r="B1084" s="83"/>
      <c r="C1084" s="83"/>
      <c r="D1084" s="83"/>
      <c r="E1084" s="83"/>
      <c r="G1084" s="83"/>
      <c r="I1084" s="83"/>
      <c r="J1084" s="83"/>
      <c r="K1084" s="83"/>
      <c r="M1084" s="83"/>
      <c r="N1084" s="83"/>
      <c r="O1084" s="83"/>
      <c r="Q1084" s="83"/>
      <c r="S1084" s="83"/>
      <c r="U1084" s="83"/>
      <c r="W1084" s="83"/>
      <c r="Y1084" s="83"/>
      <c r="AA1084" s="83"/>
      <c r="AC1084" s="83"/>
      <c r="AE1084" s="83"/>
      <c r="AG1084" s="83"/>
      <c r="AI1084" s="83"/>
      <c r="AK1084" s="83"/>
      <c r="AM1084" s="83"/>
      <c r="AO1084" s="83"/>
    </row>
    <row r="1085" spans="1:41">
      <c r="A1085" s="83"/>
      <c r="B1085" s="83"/>
      <c r="C1085" s="83"/>
      <c r="D1085" s="83"/>
      <c r="E1085" s="83"/>
      <c r="G1085" s="83"/>
      <c r="I1085" s="83"/>
      <c r="J1085" s="83"/>
      <c r="K1085" s="83"/>
      <c r="M1085" s="83"/>
      <c r="N1085" s="83"/>
      <c r="O1085" s="83"/>
      <c r="Q1085" s="83"/>
      <c r="S1085" s="83"/>
      <c r="U1085" s="83"/>
      <c r="W1085" s="83"/>
      <c r="Y1085" s="83"/>
      <c r="AA1085" s="83"/>
      <c r="AC1085" s="83"/>
      <c r="AE1085" s="83"/>
      <c r="AG1085" s="83"/>
      <c r="AI1085" s="83"/>
      <c r="AK1085" s="83"/>
      <c r="AM1085" s="83"/>
      <c r="AO1085" s="83"/>
    </row>
    <row r="1086" spans="1:41">
      <c r="A1086" s="83"/>
      <c r="B1086" s="83"/>
      <c r="C1086" s="83"/>
      <c r="D1086" s="83"/>
      <c r="E1086" s="83"/>
      <c r="G1086" s="83"/>
      <c r="I1086" s="83"/>
      <c r="J1086" s="83"/>
      <c r="K1086" s="83"/>
      <c r="M1086" s="83"/>
      <c r="N1086" s="83"/>
      <c r="O1086" s="83"/>
      <c r="Q1086" s="83"/>
      <c r="S1086" s="83"/>
      <c r="U1086" s="83"/>
      <c r="W1086" s="83"/>
      <c r="Y1086" s="83"/>
      <c r="AA1086" s="83"/>
      <c r="AC1086" s="83"/>
      <c r="AE1086" s="83"/>
      <c r="AG1086" s="83"/>
      <c r="AI1086" s="83"/>
      <c r="AK1086" s="83"/>
      <c r="AM1086" s="83"/>
      <c r="AO1086" s="83"/>
    </row>
    <row r="1087" spans="1:41">
      <c r="A1087" s="83"/>
      <c r="B1087" s="83"/>
      <c r="C1087" s="83"/>
      <c r="D1087" s="83"/>
      <c r="E1087" s="83"/>
      <c r="G1087" s="83"/>
      <c r="I1087" s="83"/>
      <c r="J1087" s="83"/>
      <c r="K1087" s="83"/>
      <c r="M1087" s="83"/>
      <c r="N1087" s="83"/>
      <c r="O1087" s="83"/>
      <c r="Q1087" s="83"/>
      <c r="S1087" s="83"/>
      <c r="U1087" s="83"/>
      <c r="W1087" s="83"/>
      <c r="Y1087" s="83"/>
      <c r="AA1087" s="83"/>
      <c r="AC1087" s="83"/>
      <c r="AE1087" s="83"/>
      <c r="AG1087" s="83"/>
      <c r="AI1087" s="83"/>
      <c r="AK1087" s="83"/>
      <c r="AM1087" s="83"/>
      <c r="AO1087" s="83"/>
    </row>
    <row r="1088" spans="1:41">
      <c r="A1088" s="83"/>
      <c r="B1088" s="83"/>
      <c r="C1088" s="83"/>
      <c r="D1088" s="83"/>
      <c r="E1088" s="83"/>
      <c r="G1088" s="83"/>
      <c r="I1088" s="83"/>
      <c r="J1088" s="83"/>
      <c r="K1088" s="83"/>
      <c r="M1088" s="83"/>
      <c r="N1088" s="83"/>
      <c r="O1088" s="83"/>
      <c r="Q1088" s="83"/>
      <c r="S1088" s="83"/>
      <c r="U1088" s="83"/>
      <c r="W1088" s="83"/>
      <c r="Y1088" s="83"/>
      <c r="AA1088" s="83"/>
      <c r="AC1088" s="83"/>
      <c r="AE1088" s="83"/>
      <c r="AG1088" s="83"/>
      <c r="AI1088" s="83"/>
      <c r="AK1088" s="83"/>
      <c r="AM1088" s="83"/>
      <c r="AO1088" s="83"/>
    </row>
    <row r="1089" spans="1:41">
      <c r="A1089" s="83"/>
      <c r="B1089" s="83"/>
      <c r="C1089" s="83"/>
      <c r="D1089" s="83"/>
      <c r="E1089" s="83"/>
      <c r="G1089" s="83"/>
      <c r="I1089" s="83"/>
      <c r="J1089" s="83"/>
      <c r="K1089" s="83"/>
      <c r="M1089" s="83"/>
      <c r="N1089" s="83"/>
      <c r="O1089" s="83"/>
      <c r="Q1089" s="83"/>
      <c r="S1089" s="83"/>
      <c r="U1089" s="83"/>
      <c r="W1089" s="83"/>
      <c r="Y1089" s="83"/>
      <c r="AA1089" s="83"/>
      <c r="AC1089" s="83"/>
      <c r="AE1089" s="83"/>
      <c r="AG1089" s="83"/>
      <c r="AI1089" s="83"/>
      <c r="AK1089" s="83"/>
      <c r="AM1089" s="83"/>
      <c r="AO1089" s="83"/>
    </row>
    <row r="1090" spans="1:41">
      <c r="A1090" s="83"/>
      <c r="B1090" s="83"/>
      <c r="C1090" s="83"/>
      <c r="D1090" s="83"/>
      <c r="E1090" s="83"/>
      <c r="G1090" s="83"/>
      <c r="I1090" s="83"/>
      <c r="J1090" s="83"/>
      <c r="K1090" s="83"/>
      <c r="M1090" s="83"/>
      <c r="N1090" s="83"/>
      <c r="O1090" s="83"/>
      <c r="Q1090" s="83"/>
      <c r="S1090" s="83"/>
      <c r="U1090" s="83"/>
      <c r="W1090" s="83"/>
      <c r="Y1090" s="83"/>
      <c r="AA1090" s="83"/>
      <c r="AC1090" s="83"/>
      <c r="AE1090" s="83"/>
      <c r="AG1090" s="83"/>
      <c r="AI1090" s="83"/>
      <c r="AK1090" s="83"/>
      <c r="AM1090" s="83"/>
      <c r="AO1090" s="83"/>
    </row>
    <row r="1091" spans="1:41">
      <c r="A1091" s="83"/>
      <c r="B1091" s="83"/>
      <c r="C1091" s="83"/>
      <c r="D1091" s="83"/>
      <c r="E1091" s="83"/>
      <c r="G1091" s="83"/>
      <c r="I1091" s="83"/>
      <c r="J1091" s="83"/>
      <c r="K1091" s="83"/>
      <c r="M1091" s="83"/>
      <c r="N1091" s="83"/>
      <c r="O1091" s="83"/>
      <c r="Q1091" s="83"/>
      <c r="S1091" s="83"/>
      <c r="U1091" s="83"/>
      <c r="W1091" s="83"/>
      <c r="Y1091" s="83"/>
      <c r="AA1091" s="83"/>
      <c r="AC1091" s="83"/>
      <c r="AE1091" s="83"/>
      <c r="AG1091" s="83"/>
      <c r="AI1091" s="83"/>
      <c r="AK1091" s="83"/>
      <c r="AM1091" s="83"/>
      <c r="AO1091" s="83"/>
    </row>
    <row r="1092" spans="1:41">
      <c r="A1092" s="83"/>
      <c r="B1092" s="83"/>
      <c r="C1092" s="83"/>
      <c r="D1092" s="83"/>
      <c r="E1092" s="83"/>
      <c r="G1092" s="83"/>
      <c r="I1092" s="83"/>
      <c r="J1092" s="83"/>
      <c r="K1092" s="83"/>
      <c r="M1092" s="83"/>
      <c r="N1092" s="83"/>
      <c r="O1092" s="83"/>
      <c r="Q1092" s="83"/>
      <c r="S1092" s="83"/>
      <c r="U1092" s="83"/>
      <c r="W1092" s="83"/>
      <c r="Y1092" s="83"/>
      <c r="AA1092" s="83"/>
      <c r="AC1092" s="83"/>
      <c r="AE1092" s="83"/>
      <c r="AG1092" s="83"/>
      <c r="AI1092" s="83"/>
      <c r="AK1092" s="83"/>
      <c r="AM1092" s="83"/>
      <c r="AO1092" s="83"/>
    </row>
    <row r="1093" spans="1:41">
      <c r="A1093" s="83"/>
      <c r="B1093" s="83"/>
      <c r="C1093" s="83"/>
      <c r="D1093" s="83"/>
      <c r="E1093" s="83"/>
      <c r="G1093" s="83"/>
      <c r="I1093" s="83"/>
      <c r="J1093" s="83"/>
      <c r="K1093" s="83"/>
      <c r="M1093" s="83"/>
      <c r="N1093" s="83"/>
      <c r="O1093" s="83"/>
      <c r="Q1093" s="83"/>
      <c r="S1093" s="83"/>
      <c r="U1093" s="83"/>
      <c r="W1093" s="83"/>
      <c r="Y1093" s="83"/>
      <c r="AA1093" s="83"/>
      <c r="AC1093" s="83"/>
      <c r="AE1093" s="83"/>
      <c r="AG1093" s="83"/>
      <c r="AI1093" s="83"/>
      <c r="AK1093" s="83"/>
      <c r="AM1093" s="83"/>
      <c r="AO1093" s="83"/>
    </row>
    <row r="1094" spans="1:41">
      <c r="A1094" s="83"/>
      <c r="B1094" s="83"/>
      <c r="C1094" s="83"/>
      <c r="D1094" s="83"/>
      <c r="E1094" s="83"/>
      <c r="G1094" s="83"/>
      <c r="I1094" s="83"/>
      <c r="J1094" s="83"/>
      <c r="K1094" s="83"/>
      <c r="M1094" s="83"/>
      <c r="N1094" s="83"/>
      <c r="O1094" s="83"/>
      <c r="Q1094" s="83"/>
      <c r="S1094" s="83"/>
      <c r="U1094" s="83"/>
      <c r="W1094" s="83"/>
      <c r="Y1094" s="83"/>
      <c r="AA1094" s="83"/>
      <c r="AC1094" s="83"/>
      <c r="AE1094" s="83"/>
      <c r="AG1094" s="83"/>
      <c r="AI1094" s="83"/>
      <c r="AK1094" s="83"/>
      <c r="AM1094" s="83"/>
      <c r="AO1094" s="83"/>
    </row>
    <row r="1095" spans="1:41">
      <c r="A1095" s="83"/>
      <c r="B1095" s="83"/>
      <c r="C1095" s="83"/>
      <c r="D1095" s="83"/>
      <c r="E1095" s="83"/>
      <c r="G1095" s="83"/>
      <c r="I1095" s="83"/>
      <c r="J1095" s="83"/>
      <c r="K1095" s="83"/>
      <c r="M1095" s="83"/>
      <c r="N1095" s="83"/>
      <c r="O1095" s="83"/>
      <c r="Q1095" s="83"/>
      <c r="S1095" s="83"/>
      <c r="U1095" s="83"/>
      <c r="W1095" s="83"/>
      <c r="Y1095" s="83"/>
      <c r="AA1095" s="83"/>
      <c r="AC1095" s="83"/>
      <c r="AE1095" s="83"/>
      <c r="AG1095" s="83"/>
      <c r="AI1095" s="83"/>
      <c r="AK1095" s="83"/>
      <c r="AM1095" s="83"/>
      <c r="AO1095" s="83"/>
    </row>
    <row r="1096" spans="1:41">
      <c r="A1096" s="83"/>
      <c r="B1096" s="83"/>
      <c r="C1096" s="83"/>
      <c r="D1096" s="83"/>
      <c r="E1096" s="83"/>
      <c r="G1096" s="83"/>
      <c r="I1096" s="83"/>
      <c r="J1096" s="83"/>
      <c r="K1096" s="83"/>
      <c r="M1096" s="83"/>
      <c r="N1096" s="83"/>
      <c r="O1096" s="83"/>
      <c r="Q1096" s="83"/>
      <c r="S1096" s="83"/>
      <c r="U1096" s="83"/>
      <c r="W1096" s="83"/>
      <c r="Y1096" s="83"/>
      <c r="AA1096" s="83"/>
      <c r="AC1096" s="83"/>
      <c r="AE1096" s="83"/>
      <c r="AG1096" s="83"/>
      <c r="AI1096" s="83"/>
      <c r="AK1096" s="83"/>
      <c r="AM1096" s="83"/>
      <c r="AO1096" s="83"/>
    </row>
    <row r="1097" spans="1:41">
      <c r="A1097" s="83"/>
      <c r="B1097" s="83"/>
      <c r="C1097" s="83"/>
      <c r="D1097" s="83"/>
      <c r="E1097" s="83"/>
      <c r="G1097" s="83"/>
      <c r="I1097" s="83"/>
      <c r="J1097" s="83"/>
      <c r="K1097" s="83"/>
      <c r="M1097" s="83"/>
      <c r="N1097" s="83"/>
      <c r="O1097" s="83"/>
      <c r="Q1097" s="83"/>
      <c r="S1097" s="83"/>
      <c r="U1097" s="83"/>
      <c r="W1097" s="83"/>
      <c r="Y1097" s="83"/>
      <c r="AA1097" s="83"/>
      <c r="AC1097" s="83"/>
      <c r="AE1097" s="83"/>
      <c r="AG1097" s="83"/>
      <c r="AI1097" s="83"/>
      <c r="AK1097" s="83"/>
      <c r="AM1097" s="83"/>
      <c r="AO1097" s="83"/>
    </row>
    <row r="1098" spans="1:41">
      <c r="A1098" s="83"/>
      <c r="B1098" s="83"/>
      <c r="C1098" s="83"/>
      <c r="D1098" s="83"/>
      <c r="E1098" s="83"/>
      <c r="G1098" s="83"/>
      <c r="I1098" s="83"/>
      <c r="J1098" s="83"/>
      <c r="K1098" s="83"/>
      <c r="M1098" s="83"/>
      <c r="N1098" s="83"/>
      <c r="O1098" s="83"/>
      <c r="Q1098" s="83"/>
      <c r="S1098" s="83"/>
      <c r="U1098" s="83"/>
      <c r="W1098" s="83"/>
      <c r="Y1098" s="83"/>
      <c r="AA1098" s="83"/>
      <c r="AC1098" s="83"/>
      <c r="AE1098" s="83"/>
      <c r="AG1098" s="83"/>
      <c r="AI1098" s="83"/>
      <c r="AK1098" s="83"/>
      <c r="AM1098" s="83"/>
      <c r="AO1098" s="83"/>
    </row>
    <row r="1099" spans="1:41">
      <c r="A1099" s="83"/>
      <c r="B1099" s="83"/>
      <c r="C1099" s="83"/>
      <c r="D1099" s="83"/>
      <c r="E1099" s="83"/>
      <c r="G1099" s="83"/>
      <c r="I1099" s="83"/>
      <c r="J1099" s="83"/>
      <c r="K1099" s="83"/>
      <c r="M1099" s="83"/>
      <c r="N1099" s="83"/>
      <c r="O1099" s="83"/>
      <c r="Q1099" s="83"/>
      <c r="S1099" s="83"/>
      <c r="U1099" s="83"/>
      <c r="W1099" s="83"/>
      <c r="Y1099" s="83"/>
      <c r="AA1099" s="83"/>
      <c r="AC1099" s="83"/>
      <c r="AE1099" s="83"/>
      <c r="AG1099" s="83"/>
      <c r="AI1099" s="83"/>
      <c r="AK1099" s="83"/>
      <c r="AM1099" s="83"/>
      <c r="AO1099" s="83"/>
    </row>
    <row r="1100" spans="1:41">
      <c r="A1100" s="83"/>
      <c r="B1100" s="83"/>
      <c r="C1100" s="83"/>
      <c r="D1100" s="83"/>
      <c r="E1100" s="83"/>
      <c r="G1100" s="83"/>
      <c r="I1100" s="83"/>
      <c r="J1100" s="83"/>
      <c r="K1100" s="83"/>
      <c r="M1100" s="83"/>
      <c r="N1100" s="83"/>
      <c r="O1100" s="83"/>
      <c r="Q1100" s="83"/>
      <c r="S1100" s="83"/>
      <c r="U1100" s="83"/>
      <c r="W1100" s="83"/>
      <c r="Y1100" s="83"/>
      <c r="AA1100" s="83"/>
      <c r="AC1100" s="83"/>
      <c r="AE1100" s="83"/>
      <c r="AG1100" s="83"/>
      <c r="AI1100" s="83"/>
      <c r="AK1100" s="83"/>
      <c r="AM1100" s="83"/>
      <c r="AO1100" s="83"/>
    </row>
    <row r="1101" spans="1:41">
      <c r="A1101" s="83"/>
      <c r="B1101" s="83"/>
      <c r="C1101" s="83"/>
      <c r="D1101" s="83"/>
      <c r="E1101" s="83"/>
      <c r="G1101" s="83"/>
      <c r="I1101" s="83"/>
      <c r="J1101" s="83"/>
      <c r="K1101" s="83"/>
      <c r="M1101" s="83"/>
      <c r="N1101" s="83"/>
      <c r="O1101" s="83"/>
      <c r="Q1101" s="83"/>
      <c r="S1101" s="83"/>
      <c r="U1101" s="83"/>
      <c r="W1101" s="83"/>
      <c r="Y1101" s="83"/>
      <c r="AA1101" s="83"/>
      <c r="AC1101" s="83"/>
      <c r="AE1101" s="83"/>
      <c r="AG1101" s="83"/>
      <c r="AI1101" s="83"/>
      <c r="AK1101" s="83"/>
      <c r="AM1101" s="83"/>
      <c r="AO1101" s="83"/>
    </row>
    <row r="1102" spans="1:41">
      <c r="A1102" s="83"/>
      <c r="B1102" s="83"/>
      <c r="C1102" s="83"/>
      <c r="D1102" s="83"/>
      <c r="E1102" s="83"/>
      <c r="G1102" s="83"/>
      <c r="I1102" s="83"/>
      <c r="J1102" s="83"/>
      <c r="K1102" s="83"/>
      <c r="M1102" s="83"/>
      <c r="N1102" s="83"/>
      <c r="O1102" s="83"/>
      <c r="Q1102" s="83"/>
      <c r="S1102" s="83"/>
      <c r="U1102" s="83"/>
      <c r="W1102" s="83"/>
      <c r="Y1102" s="83"/>
      <c r="AA1102" s="83"/>
      <c r="AC1102" s="83"/>
      <c r="AE1102" s="83"/>
      <c r="AG1102" s="83"/>
      <c r="AI1102" s="83"/>
      <c r="AK1102" s="83"/>
      <c r="AM1102" s="83"/>
      <c r="AO1102" s="83"/>
    </row>
    <row r="1103" spans="1:41">
      <c r="A1103" s="83"/>
      <c r="B1103" s="83"/>
      <c r="C1103" s="83"/>
      <c r="D1103" s="83"/>
      <c r="E1103" s="83"/>
      <c r="G1103" s="83"/>
      <c r="I1103" s="83"/>
      <c r="J1103" s="83"/>
      <c r="K1103" s="83"/>
      <c r="M1103" s="83"/>
      <c r="N1103" s="83"/>
      <c r="O1103" s="83"/>
      <c r="Q1103" s="83"/>
      <c r="S1103" s="83"/>
      <c r="U1103" s="83"/>
      <c r="W1103" s="83"/>
      <c r="Y1103" s="83"/>
      <c r="AA1103" s="83"/>
      <c r="AC1103" s="83"/>
      <c r="AE1103" s="83"/>
      <c r="AG1103" s="83"/>
      <c r="AI1103" s="83"/>
      <c r="AK1103" s="83"/>
      <c r="AM1103" s="83"/>
      <c r="AO1103" s="83"/>
    </row>
    <row r="1104" spans="1:41">
      <c r="A1104" s="83"/>
      <c r="B1104" s="83"/>
      <c r="C1104" s="83"/>
      <c r="D1104" s="83"/>
      <c r="E1104" s="83"/>
      <c r="G1104" s="83"/>
      <c r="I1104" s="83"/>
      <c r="J1104" s="83"/>
      <c r="K1104" s="83"/>
      <c r="M1104" s="83"/>
      <c r="N1104" s="83"/>
      <c r="O1104" s="83"/>
      <c r="Q1104" s="83"/>
      <c r="S1104" s="83"/>
      <c r="U1104" s="83"/>
      <c r="W1104" s="83"/>
      <c r="Y1104" s="83"/>
      <c r="AA1104" s="83"/>
      <c r="AC1104" s="83"/>
      <c r="AE1104" s="83"/>
      <c r="AG1104" s="83"/>
      <c r="AI1104" s="83"/>
      <c r="AK1104" s="83"/>
      <c r="AM1104" s="83"/>
      <c r="AO1104" s="83"/>
    </row>
    <row r="1105" spans="1:41">
      <c r="A1105" s="83"/>
      <c r="B1105" s="83"/>
      <c r="C1105" s="83"/>
      <c r="D1105" s="83"/>
      <c r="E1105" s="83"/>
      <c r="G1105" s="83"/>
      <c r="I1105" s="83"/>
      <c r="J1105" s="83"/>
      <c r="K1105" s="83"/>
      <c r="M1105" s="83"/>
      <c r="N1105" s="83"/>
      <c r="O1105" s="83"/>
      <c r="Q1105" s="83"/>
      <c r="S1105" s="83"/>
      <c r="U1105" s="83"/>
      <c r="W1105" s="83"/>
      <c r="Y1105" s="83"/>
      <c r="AA1105" s="83"/>
      <c r="AC1105" s="83"/>
      <c r="AE1105" s="83"/>
      <c r="AG1105" s="83"/>
      <c r="AI1105" s="83"/>
      <c r="AK1105" s="83"/>
      <c r="AM1105" s="83"/>
      <c r="AO1105" s="83"/>
    </row>
    <row r="1106" spans="1:41">
      <c r="A1106" s="83"/>
      <c r="B1106" s="83"/>
      <c r="C1106" s="83"/>
      <c r="D1106" s="83"/>
      <c r="E1106" s="83"/>
      <c r="G1106" s="83"/>
      <c r="I1106" s="83"/>
      <c r="J1106" s="83"/>
      <c r="K1106" s="83"/>
      <c r="M1106" s="83"/>
      <c r="N1106" s="83"/>
      <c r="O1106" s="83"/>
      <c r="Q1106" s="83"/>
      <c r="S1106" s="83"/>
      <c r="U1106" s="83"/>
      <c r="W1106" s="83"/>
      <c r="Y1106" s="83"/>
      <c r="AA1106" s="83"/>
      <c r="AC1106" s="83"/>
      <c r="AE1106" s="83"/>
      <c r="AG1106" s="83"/>
      <c r="AI1106" s="83"/>
      <c r="AK1106" s="83"/>
      <c r="AM1106" s="83"/>
      <c r="AO1106" s="83"/>
    </row>
    <row r="1107" spans="1:41">
      <c r="A1107" s="83"/>
      <c r="B1107" s="83"/>
      <c r="C1107" s="83"/>
      <c r="D1107" s="83"/>
      <c r="E1107" s="83"/>
      <c r="G1107" s="83"/>
      <c r="I1107" s="83"/>
      <c r="J1107" s="83"/>
      <c r="K1107" s="83"/>
      <c r="M1107" s="83"/>
      <c r="N1107" s="83"/>
      <c r="O1107" s="83"/>
      <c r="Q1107" s="83"/>
      <c r="S1107" s="83"/>
      <c r="U1107" s="83"/>
      <c r="W1107" s="83"/>
      <c r="Y1107" s="83"/>
      <c r="AA1107" s="83"/>
      <c r="AC1107" s="83"/>
      <c r="AE1107" s="83"/>
      <c r="AG1107" s="83"/>
      <c r="AI1107" s="83"/>
      <c r="AK1107" s="83"/>
      <c r="AM1107" s="83"/>
      <c r="AO1107" s="83"/>
    </row>
    <row r="1108" spans="1:41">
      <c r="A1108" s="83"/>
      <c r="B1108" s="83"/>
      <c r="C1108" s="83"/>
      <c r="D1108" s="83"/>
      <c r="E1108" s="83"/>
      <c r="G1108" s="83"/>
      <c r="I1108" s="83"/>
      <c r="J1108" s="83"/>
      <c r="K1108" s="83"/>
      <c r="M1108" s="83"/>
      <c r="N1108" s="83"/>
      <c r="O1108" s="83"/>
      <c r="Q1108" s="83"/>
      <c r="S1108" s="83"/>
      <c r="U1108" s="83"/>
      <c r="W1108" s="83"/>
      <c r="Y1108" s="83"/>
      <c r="AA1108" s="83"/>
      <c r="AC1108" s="83"/>
      <c r="AE1108" s="83"/>
      <c r="AG1108" s="83"/>
      <c r="AI1108" s="83"/>
      <c r="AK1108" s="83"/>
      <c r="AM1108" s="83"/>
      <c r="AO1108" s="83"/>
    </row>
    <row r="1109" spans="1:41">
      <c r="A1109" s="83"/>
      <c r="B1109" s="83"/>
      <c r="C1109" s="83"/>
      <c r="D1109" s="83"/>
      <c r="E1109" s="83"/>
      <c r="G1109" s="83"/>
      <c r="I1109" s="83"/>
      <c r="J1109" s="83"/>
      <c r="K1109" s="83"/>
      <c r="M1109" s="83"/>
      <c r="N1109" s="83"/>
      <c r="O1109" s="83"/>
      <c r="Q1109" s="83"/>
      <c r="S1109" s="83"/>
      <c r="U1109" s="83"/>
      <c r="W1109" s="83"/>
      <c r="Y1109" s="83"/>
      <c r="AA1109" s="83"/>
      <c r="AC1109" s="83"/>
      <c r="AE1109" s="83"/>
      <c r="AG1109" s="83"/>
      <c r="AI1109" s="83"/>
      <c r="AK1109" s="83"/>
      <c r="AM1109" s="83"/>
      <c r="AO1109" s="83"/>
    </row>
    <row r="1110" spans="1:41">
      <c r="A1110" s="83"/>
      <c r="B1110" s="83"/>
      <c r="C1110" s="83"/>
      <c r="D1110" s="83"/>
      <c r="E1110" s="83"/>
      <c r="G1110" s="83"/>
      <c r="I1110" s="83"/>
      <c r="J1110" s="83"/>
      <c r="K1110" s="83"/>
      <c r="M1110" s="83"/>
      <c r="N1110" s="83"/>
      <c r="O1110" s="83"/>
      <c r="Q1110" s="83"/>
      <c r="S1110" s="83"/>
      <c r="U1110" s="83"/>
      <c r="W1110" s="83"/>
      <c r="Y1110" s="83"/>
      <c r="AA1110" s="83"/>
      <c r="AC1110" s="83"/>
      <c r="AE1110" s="83"/>
      <c r="AG1110" s="83"/>
      <c r="AI1110" s="83"/>
      <c r="AK1110" s="83"/>
      <c r="AM1110" s="83"/>
      <c r="AO1110" s="83"/>
    </row>
    <row r="1111" spans="1:41">
      <c r="A1111" s="83"/>
      <c r="B1111" s="83"/>
      <c r="C1111" s="83"/>
      <c r="D1111" s="83"/>
      <c r="E1111" s="83"/>
      <c r="G1111" s="83"/>
      <c r="I1111" s="83"/>
      <c r="J1111" s="83"/>
      <c r="K1111" s="83"/>
      <c r="M1111" s="83"/>
      <c r="N1111" s="83"/>
      <c r="O1111" s="83"/>
      <c r="Q1111" s="83"/>
      <c r="S1111" s="83"/>
      <c r="U1111" s="83"/>
      <c r="W1111" s="83"/>
      <c r="Y1111" s="83"/>
      <c r="AA1111" s="83"/>
      <c r="AC1111" s="83"/>
      <c r="AE1111" s="83"/>
      <c r="AG1111" s="83"/>
      <c r="AI1111" s="83"/>
      <c r="AK1111" s="83"/>
      <c r="AM1111" s="83"/>
      <c r="AO1111" s="83"/>
    </row>
    <row r="1112" spans="1:41">
      <c r="A1112" s="83"/>
      <c r="B1112" s="83"/>
      <c r="C1112" s="83"/>
      <c r="D1112" s="83"/>
      <c r="E1112" s="83"/>
      <c r="G1112" s="83"/>
      <c r="I1112" s="83"/>
      <c r="J1112" s="83"/>
      <c r="K1112" s="83"/>
      <c r="M1112" s="83"/>
      <c r="N1112" s="83"/>
      <c r="O1112" s="83"/>
      <c r="Q1112" s="83"/>
      <c r="S1112" s="83"/>
      <c r="U1112" s="83"/>
      <c r="W1112" s="83"/>
      <c r="Y1112" s="83"/>
      <c r="AA1112" s="83"/>
      <c r="AC1112" s="83"/>
      <c r="AE1112" s="83"/>
      <c r="AG1112" s="83"/>
      <c r="AI1112" s="83"/>
      <c r="AK1112" s="83"/>
      <c r="AM1112" s="83"/>
      <c r="AO1112" s="83"/>
    </row>
    <row r="1113" spans="1:41">
      <c r="A1113" s="83"/>
      <c r="B1113" s="83"/>
      <c r="C1113" s="83"/>
      <c r="D1113" s="83"/>
      <c r="E1113" s="83"/>
      <c r="G1113" s="83"/>
      <c r="I1113" s="83"/>
      <c r="J1113" s="83"/>
      <c r="K1113" s="83"/>
      <c r="M1113" s="83"/>
      <c r="N1113" s="83"/>
      <c r="O1113" s="83"/>
      <c r="Q1113" s="83"/>
      <c r="S1113" s="83"/>
      <c r="U1113" s="83"/>
      <c r="W1113" s="83"/>
      <c r="Y1113" s="83"/>
      <c r="AA1113" s="83"/>
      <c r="AC1113" s="83"/>
      <c r="AE1113" s="83"/>
      <c r="AG1113" s="83"/>
      <c r="AI1113" s="83"/>
      <c r="AK1113" s="83"/>
      <c r="AM1113" s="83"/>
      <c r="AO1113" s="83"/>
    </row>
    <row r="1114" spans="1:41">
      <c r="A1114" s="83"/>
      <c r="B1114" s="83"/>
      <c r="C1114" s="83"/>
      <c r="D1114" s="83"/>
      <c r="E1114" s="83"/>
      <c r="G1114" s="83"/>
      <c r="I1114" s="83"/>
      <c r="J1114" s="83"/>
      <c r="K1114" s="83"/>
      <c r="M1114" s="83"/>
      <c r="N1114" s="83"/>
      <c r="O1114" s="83"/>
      <c r="Q1114" s="83"/>
      <c r="S1114" s="83"/>
      <c r="U1114" s="83"/>
      <c r="W1114" s="83"/>
      <c r="Y1114" s="83"/>
      <c r="AA1114" s="83"/>
      <c r="AC1114" s="83"/>
      <c r="AE1114" s="83"/>
      <c r="AG1114" s="83"/>
      <c r="AI1114" s="83"/>
      <c r="AK1114" s="83"/>
      <c r="AM1114" s="83"/>
      <c r="AO1114" s="83"/>
    </row>
    <row r="1115" spans="1:41">
      <c r="A1115" s="83"/>
      <c r="B1115" s="83"/>
      <c r="C1115" s="83"/>
      <c r="D1115" s="83"/>
      <c r="E1115" s="83"/>
      <c r="G1115" s="83"/>
      <c r="I1115" s="83"/>
      <c r="J1115" s="83"/>
      <c r="K1115" s="83"/>
      <c r="M1115" s="83"/>
      <c r="N1115" s="83"/>
      <c r="O1115" s="83"/>
      <c r="Q1115" s="83"/>
      <c r="S1115" s="83"/>
      <c r="U1115" s="83"/>
      <c r="W1115" s="83"/>
      <c r="Y1115" s="83"/>
      <c r="AA1115" s="83"/>
      <c r="AC1115" s="83"/>
      <c r="AE1115" s="83"/>
      <c r="AG1115" s="83"/>
      <c r="AI1115" s="83"/>
      <c r="AK1115" s="83"/>
      <c r="AM1115" s="83"/>
      <c r="AO1115" s="83"/>
    </row>
    <row r="1116" spans="1:41">
      <c r="A1116" s="83"/>
      <c r="B1116" s="83"/>
      <c r="C1116" s="83"/>
      <c r="D1116" s="83"/>
      <c r="E1116" s="83"/>
      <c r="G1116" s="83"/>
      <c r="I1116" s="83"/>
      <c r="J1116" s="83"/>
      <c r="K1116" s="83"/>
      <c r="M1116" s="83"/>
      <c r="N1116" s="83"/>
      <c r="O1116" s="83"/>
      <c r="Q1116" s="83"/>
      <c r="S1116" s="83"/>
      <c r="U1116" s="83"/>
      <c r="W1116" s="83"/>
      <c r="Y1116" s="83"/>
      <c r="AA1116" s="83"/>
      <c r="AC1116" s="83"/>
      <c r="AE1116" s="83"/>
      <c r="AG1116" s="83"/>
      <c r="AI1116" s="83"/>
      <c r="AK1116" s="83"/>
      <c r="AM1116" s="83"/>
      <c r="AO1116" s="83"/>
    </row>
    <row r="1117" spans="1:41">
      <c r="A1117" s="83"/>
      <c r="B1117" s="83"/>
      <c r="C1117" s="83"/>
      <c r="D1117" s="83"/>
      <c r="E1117" s="83"/>
      <c r="G1117" s="83"/>
      <c r="I1117" s="83"/>
      <c r="J1117" s="83"/>
      <c r="K1117" s="83"/>
      <c r="M1117" s="83"/>
      <c r="N1117" s="83"/>
      <c r="O1117" s="83"/>
      <c r="Q1117" s="83"/>
      <c r="S1117" s="83"/>
      <c r="U1117" s="83"/>
      <c r="W1117" s="83"/>
      <c r="Y1117" s="83"/>
      <c r="AA1117" s="83"/>
      <c r="AC1117" s="83"/>
      <c r="AE1117" s="83"/>
      <c r="AG1117" s="83"/>
      <c r="AI1117" s="83"/>
      <c r="AK1117" s="83"/>
      <c r="AM1117" s="83"/>
      <c r="AO1117" s="83"/>
    </row>
    <row r="1118" spans="1:41">
      <c r="A1118" s="83"/>
      <c r="B1118" s="83"/>
      <c r="C1118" s="83"/>
      <c r="D1118" s="83"/>
      <c r="E1118" s="83"/>
      <c r="G1118" s="83"/>
      <c r="I1118" s="83"/>
      <c r="J1118" s="83"/>
      <c r="K1118" s="83"/>
      <c r="M1118" s="83"/>
      <c r="N1118" s="83"/>
      <c r="O1118" s="83"/>
      <c r="Q1118" s="83"/>
      <c r="S1118" s="83"/>
      <c r="U1118" s="83"/>
      <c r="W1118" s="83"/>
      <c r="Y1118" s="83"/>
      <c r="AA1118" s="83"/>
      <c r="AC1118" s="83"/>
      <c r="AE1118" s="83"/>
      <c r="AG1118" s="83"/>
      <c r="AI1118" s="83"/>
      <c r="AK1118" s="83"/>
      <c r="AM1118" s="83"/>
      <c r="AO1118" s="83"/>
    </row>
    <row r="1119" spans="1:41">
      <c r="A1119" s="83"/>
      <c r="B1119" s="83"/>
      <c r="C1119" s="83"/>
      <c r="D1119" s="83"/>
      <c r="E1119" s="83"/>
      <c r="G1119" s="83"/>
      <c r="I1119" s="83"/>
      <c r="J1119" s="83"/>
      <c r="K1119" s="83"/>
      <c r="M1119" s="83"/>
      <c r="N1119" s="83"/>
      <c r="O1119" s="83"/>
      <c r="Q1119" s="83"/>
      <c r="S1119" s="83"/>
      <c r="U1119" s="83"/>
      <c r="W1119" s="83"/>
      <c r="Y1119" s="83"/>
      <c r="AA1119" s="83"/>
      <c r="AC1119" s="83"/>
      <c r="AE1119" s="83"/>
      <c r="AG1119" s="83"/>
      <c r="AI1119" s="83"/>
      <c r="AK1119" s="83"/>
      <c r="AM1119" s="83"/>
      <c r="AO1119" s="83"/>
    </row>
    <row r="1120" spans="1:41">
      <c r="A1120" s="83"/>
      <c r="B1120" s="83"/>
      <c r="C1120" s="83"/>
      <c r="D1120" s="83"/>
      <c r="E1120" s="83"/>
      <c r="G1120" s="83"/>
      <c r="I1120" s="83"/>
      <c r="J1120" s="83"/>
      <c r="K1120" s="83"/>
      <c r="M1120" s="83"/>
      <c r="N1120" s="83"/>
      <c r="O1120" s="83"/>
      <c r="Q1120" s="83"/>
      <c r="S1120" s="83"/>
      <c r="U1120" s="83"/>
      <c r="W1120" s="83"/>
      <c r="Y1120" s="83"/>
      <c r="AA1120" s="83"/>
      <c r="AC1120" s="83"/>
      <c r="AE1120" s="83"/>
      <c r="AG1120" s="83"/>
      <c r="AI1120" s="83"/>
      <c r="AK1120" s="83"/>
      <c r="AM1120" s="83"/>
      <c r="AO1120" s="83"/>
    </row>
    <row r="1121" spans="1:41">
      <c r="A1121" s="83"/>
      <c r="B1121" s="83"/>
      <c r="C1121" s="83"/>
      <c r="D1121" s="83"/>
      <c r="E1121" s="83"/>
      <c r="G1121" s="83"/>
      <c r="I1121" s="83"/>
      <c r="J1121" s="83"/>
      <c r="K1121" s="83"/>
      <c r="M1121" s="83"/>
      <c r="N1121" s="83"/>
      <c r="O1121" s="83"/>
      <c r="Q1121" s="83"/>
      <c r="S1121" s="83"/>
      <c r="U1121" s="83"/>
      <c r="W1121" s="83"/>
      <c r="Y1121" s="83"/>
      <c r="AA1121" s="83"/>
      <c r="AC1121" s="83"/>
      <c r="AE1121" s="83"/>
      <c r="AG1121" s="83"/>
      <c r="AI1121" s="83"/>
      <c r="AK1121" s="83"/>
      <c r="AM1121" s="83"/>
      <c r="AO1121" s="83"/>
    </row>
    <row r="1122" spans="1:41">
      <c r="A1122" s="83"/>
      <c r="B1122" s="83"/>
      <c r="C1122" s="83"/>
      <c r="D1122" s="83"/>
      <c r="E1122" s="83"/>
      <c r="G1122" s="83"/>
      <c r="I1122" s="83"/>
      <c r="J1122" s="83"/>
      <c r="K1122" s="83"/>
      <c r="M1122" s="83"/>
      <c r="N1122" s="83"/>
      <c r="O1122" s="83"/>
      <c r="Q1122" s="83"/>
      <c r="S1122" s="83"/>
      <c r="U1122" s="83"/>
      <c r="W1122" s="83"/>
      <c r="Y1122" s="83"/>
      <c r="AA1122" s="83"/>
      <c r="AC1122" s="83"/>
      <c r="AE1122" s="83"/>
      <c r="AG1122" s="83"/>
      <c r="AI1122" s="83"/>
      <c r="AK1122" s="83"/>
      <c r="AM1122" s="83"/>
      <c r="AO1122" s="83"/>
    </row>
    <row r="1123" spans="1:41">
      <c r="A1123" s="83"/>
      <c r="B1123" s="83"/>
      <c r="C1123" s="83"/>
      <c r="D1123" s="83"/>
      <c r="E1123" s="83"/>
      <c r="G1123" s="83"/>
      <c r="I1123" s="83"/>
      <c r="J1123" s="83"/>
      <c r="K1123" s="83"/>
      <c r="M1123" s="83"/>
      <c r="N1123" s="83"/>
      <c r="O1123" s="83"/>
      <c r="Q1123" s="83"/>
      <c r="S1123" s="83"/>
      <c r="U1123" s="83"/>
      <c r="W1123" s="83"/>
      <c r="Y1123" s="83"/>
      <c r="AA1123" s="83"/>
      <c r="AC1123" s="83"/>
      <c r="AE1123" s="83"/>
      <c r="AG1123" s="83"/>
      <c r="AI1123" s="83"/>
      <c r="AK1123" s="83"/>
      <c r="AM1123" s="83"/>
      <c r="AO1123" s="83"/>
    </row>
    <row r="1124" spans="1:41">
      <c r="A1124" s="83"/>
      <c r="B1124" s="83"/>
      <c r="C1124" s="83"/>
      <c r="D1124" s="83"/>
      <c r="E1124" s="83"/>
      <c r="G1124" s="83"/>
      <c r="I1124" s="83"/>
      <c r="J1124" s="83"/>
      <c r="K1124" s="83"/>
      <c r="M1124" s="83"/>
      <c r="N1124" s="83"/>
      <c r="O1124" s="83"/>
      <c r="Q1124" s="83"/>
      <c r="S1124" s="83"/>
      <c r="U1124" s="83"/>
      <c r="W1124" s="83"/>
      <c r="Y1124" s="83"/>
      <c r="AA1124" s="83"/>
      <c r="AC1124" s="83"/>
      <c r="AE1124" s="83"/>
      <c r="AG1124" s="83"/>
      <c r="AI1124" s="83"/>
      <c r="AK1124" s="83"/>
      <c r="AM1124" s="83"/>
      <c r="AO1124" s="83"/>
    </row>
    <row r="1125" spans="1:41">
      <c r="A1125" s="83"/>
      <c r="B1125" s="83"/>
      <c r="C1125" s="83"/>
      <c r="D1125" s="83"/>
      <c r="E1125" s="83"/>
      <c r="G1125" s="83"/>
      <c r="I1125" s="83"/>
      <c r="J1125" s="83"/>
      <c r="K1125" s="83"/>
      <c r="M1125" s="83"/>
      <c r="N1125" s="83"/>
      <c r="O1125" s="83"/>
      <c r="Q1125" s="83"/>
      <c r="S1125" s="83"/>
      <c r="U1125" s="83"/>
      <c r="W1125" s="83"/>
      <c r="Y1125" s="83"/>
      <c r="AA1125" s="83"/>
      <c r="AC1125" s="83"/>
      <c r="AE1125" s="83"/>
      <c r="AG1125" s="83"/>
      <c r="AI1125" s="83"/>
      <c r="AK1125" s="83"/>
      <c r="AM1125" s="83"/>
      <c r="AO1125" s="83"/>
    </row>
    <row r="1126" spans="1:41">
      <c r="A1126" s="83"/>
      <c r="B1126" s="83"/>
      <c r="C1126" s="83"/>
      <c r="D1126" s="83"/>
      <c r="E1126" s="83"/>
      <c r="G1126" s="83"/>
      <c r="I1126" s="83"/>
      <c r="J1126" s="83"/>
      <c r="K1126" s="83"/>
      <c r="M1126" s="83"/>
      <c r="N1126" s="83"/>
      <c r="O1126" s="83"/>
      <c r="Q1126" s="83"/>
      <c r="S1126" s="83"/>
      <c r="U1126" s="83"/>
      <c r="W1126" s="83"/>
      <c r="Y1126" s="83"/>
      <c r="AA1126" s="83"/>
      <c r="AC1126" s="83"/>
      <c r="AE1126" s="83"/>
      <c r="AG1126" s="83"/>
      <c r="AI1126" s="83"/>
      <c r="AK1126" s="83"/>
      <c r="AM1126" s="83"/>
      <c r="AO1126" s="83"/>
    </row>
    <row r="1127" spans="1:41">
      <c r="A1127" s="83"/>
      <c r="B1127" s="83"/>
      <c r="C1127" s="83"/>
      <c r="D1127" s="83"/>
      <c r="E1127" s="83"/>
      <c r="G1127" s="83"/>
      <c r="I1127" s="83"/>
      <c r="J1127" s="83"/>
      <c r="K1127" s="83"/>
      <c r="M1127" s="83"/>
      <c r="N1127" s="83"/>
      <c r="O1127" s="83"/>
      <c r="Q1127" s="83"/>
      <c r="S1127" s="83"/>
      <c r="U1127" s="83"/>
      <c r="W1127" s="83"/>
      <c r="Y1127" s="83"/>
      <c r="AA1127" s="83"/>
      <c r="AC1127" s="83"/>
      <c r="AE1127" s="83"/>
      <c r="AG1127" s="83"/>
      <c r="AI1127" s="83"/>
      <c r="AK1127" s="83"/>
      <c r="AM1127" s="83"/>
      <c r="AO1127" s="83"/>
    </row>
    <row r="1128" spans="1:41">
      <c r="A1128" s="83"/>
      <c r="B1128" s="83"/>
      <c r="C1128" s="83"/>
      <c r="D1128" s="83"/>
      <c r="E1128" s="83"/>
      <c r="G1128" s="83"/>
      <c r="I1128" s="83"/>
      <c r="J1128" s="83"/>
      <c r="K1128" s="83"/>
      <c r="M1128" s="83"/>
      <c r="N1128" s="83"/>
      <c r="O1128" s="83"/>
      <c r="Q1128" s="83"/>
      <c r="S1128" s="83"/>
      <c r="U1128" s="83"/>
      <c r="W1128" s="83"/>
      <c r="Y1128" s="83"/>
      <c r="AA1128" s="83"/>
      <c r="AC1128" s="83"/>
      <c r="AE1128" s="83"/>
      <c r="AG1128" s="83"/>
      <c r="AI1128" s="83"/>
      <c r="AK1128" s="83"/>
      <c r="AM1128" s="83"/>
      <c r="AO1128" s="83"/>
    </row>
    <row r="1129" spans="1:41">
      <c r="A1129" s="83"/>
      <c r="B1129" s="83"/>
      <c r="C1129" s="83"/>
      <c r="D1129" s="83"/>
      <c r="E1129" s="83"/>
      <c r="G1129" s="83"/>
      <c r="I1129" s="83"/>
      <c r="J1129" s="83"/>
      <c r="K1129" s="83"/>
      <c r="M1129" s="83"/>
      <c r="N1129" s="83"/>
      <c r="O1129" s="83"/>
      <c r="Q1129" s="83"/>
      <c r="S1129" s="83"/>
      <c r="U1129" s="83"/>
      <c r="W1129" s="83"/>
      <c r="Y1129" s="83"/>
      <c r="AA1129" s="83"/>
      <c r="AC1129" s="83"/>
      <c r="AE1129" s="83"/>
      <c r="AG1129" s="83"/>
      <c r="AI1129" s="83"/>
      <c r="AK1129" s="83"/>
      <c r="AM1129" s="83"/>
      <c r="AO1129" s="83"/>
    </row>
    <row r="1130" spans="1:41">
      <c r="A1130" s="83"/>
      <c r="B1130" s="83"/>
      <c r="C1130" s="83"/>
      <c r="D1130" s="83"/>
      <c r="E1130" s="83"/>
      <c r="G1130" s="83"/>
      <c r="I1130" s="83"/>
      <c r="J1130" s="83"/>
      <c r="K1130" s="83"/>
      <c r="M1130" s="83"/>
      <c r="N1130" s="83"/>
      <c r="O1130" s="83"/>
      <c r="Q1130" s="83"/>
      <c r="S1130" s="83"/>
      <c r="U1130" s="83"/>
      <c r="W1130" s="83"/>
      <c r="Y1130" s="83"/>
      <c r="AA1130" s="83"/>
      <c r="AC1130" s="83"/>
      <c r="AE1130" s="83"/>
      <c r="AG1130" s="83"/>
      <c r="AI1130" s="83"/>
      <c r="AK1130" s="83"/>
      <c r="AM1130" s="83"/>
      <c r="AO1130" s="83"/>
    </row>
    <row r="1131" spans="1:41">
      <c r="A1131" s="83"/>
      <c r="B1131" s="83"/>
      <c r="C1131" s="83"/>
      <c r="D1131" s="83"/>
      <c r="E1131" s="83"/>
      <c r="G1131" s="83"/>
      <c r="I1131" s="83"/>
      <c r="J1131" s="83"/>
      <c r="K1131" s="83"/>
      <c r="M1131" s="83"/>
      <c r="N1131" s="83"/>
      <c r="O1131" s="83"/>
      <c r="Q1131" s="83"/>
      <c r="S1131" s="83"/>
      <c r="U1131" s="83"/>
      <c r="W1131" s="83"/>
      <c r="Y1131" s="83"/>
      <c r="AA1131" s="83"/>
      <c r="AC1131" s="83"/>
      <c r="AE1131" s="83"/>
      <c r="AG1131" s="83"/>
      <c r="AI1131" s="83"/>
      <c r="AK1131" s="83"/>
      <c r="AM1131" s="83"/>
      <c r="AO1131" s="83"/>
    </row>
    <row r="1132" spans="1:41">
      <c r="A1132" s="83"/>
      <c r="B1132" s="83"/>
      <c r="C1132" s="83"/>
      <c r="D1132" s="83"/>
      <c r="E1132" s="83"/>
      <c r="G1132" s="83"/>
      <c r="I1132" s="83"/>
      <c r="J1132" s="83"/>
      <c r="K1132" s="83"/>
      <c r="M1132" s="83"/>
      <c r="N1132" s="83"/>
      <c r="O1132" s="83"/>
      <c r="Q1132" s="83"/>
      <c r="S1132" s="83"/>
      <c r="U1132" s="83"/>
      <c r="W1132" s="83"/>
      <c r="Y1132" s="83"/>
      <c r="AA1132" s="83"/>
      <c r="AC1132" s="83"/>
      <c r="AE1132" s="83"/>
      <c r="AG1132" s="83"/>
      <c r="AI1132" s="83"/>
      <c r="AK1132" s="83"/>
      <c r="AM1132" s="83"/>
      <c r="AO1132" s="83"/>
    </row>
    <row r="1133" spans="1:41">
      <c r="A1133" s="83"/>
      <c r="B1133" s="83"/>
      <c r="C1133" s="83"/>
      <c r="D1133" s="83"/>
      <c r="E1133" s="83"/>
      <c r="G1133" s="83"/>
      <c r="I1133" s="83"/>
      <c r="J1133" s="83"/>
      <c r="K1133" s="83"/>
      <c r="M1133" s="83"/>
      <c r="N1133" s="83"/>
      <c r="O1133" s="83"/>
      <c r="Q1133" s="83"/>
      <c r="S1133" s="83"/>
      <c r="U1133" s="83"/>
      <c r="W1133" s="83"/>
      <c r="Y1133" s="83"/>
      <c r="AA1133" s="83"/>
      <c r="AC1133" s="83"/>
      <c r="AE1133" s="83"/>
      <c r="AG1133" s="83"/>
      <c r="AI1133" s="83"/>
      <c r="AK1133" s="83"/>
      <c r="AM1133" s="83"/>
      <c r="AO1133" s="83"/>
    </row>
    <row r="1134" spans="1:41">
      <c r="A1134" s="83"/>
      <c r="B1134" s="83"/>
      <c r="C1134" s="83"/>
      <c r="D1134" s="83"/>
      <c r="E1134" s="83"/>
      <c r="G1134" s="83"/>
      <c r="I1134" s="83"/>
      <c r="J1134" s="83"/>
      <c r="K1134" s="83"/>
      <c r="M1134" s="83"/>
      <c r="N1134" s="83"/>
      <c r="O1134" s="83"/>
      <c r="Q1134" s="83"/>
      <c r="S1134" s="83"/>
      <c r="U1134" s="83"/>
      <c r="W1134" s="83"/>
      <c r="Y1134" s="83"/>
      <c r="AA1134" s="83"/>
      <c r="AC1134" s="83"/>
      <c r="AE1134" s="83"/>
      <c r="AG1134" s="83"/>
      <c r="AI1134" s="83"/>
      <c r="AK1134" s="83"/>
      <c r="AM1134" s="83"/>
      <c r="AO1134" s="83"/>
    </row>
    <row r="1135" spans="1:41">
      <c r="A1135" s="83"/>
      <c r="B1135" s="83"/>
      <c r="C1135" s="83"/>
      <c r="D1135" s="83"/>
      <c r="E1135" s="83"/>
      <c r="G1135" s="83"/>
      <c r="I1135" s="83"/>
      <c r="J1135" s="83"/>
      <c r="K1135" s="83"/>
      <c r="M1135" s="83"/>
      <c r="N1135" s="83"/>
      <c r="O1135" s="83"/>
      <c r="Q1135" s="83"/>
      <c r="S1135" s="83"/>
      <c r="U1135" s="83"/>
      <c r="W1135" s="83"/>
      <c r="Y1135" s="83"/>
      <c r="AA1135" s="83"/>
      <c r="AC1135" s="83"/>
      <c r="AE1135" s="83"/>
      <c r="AG1135" s="83"/>
      <c r="AI1135" s="83"/>
      <c r="AK1135" s="83"/>
      <c r="AM1135" s="83"/>
      <c r="AO1135" s="83"/>
    </row>
    <row r="1136" spans="1:41">
      <c r="A1136" s="83"/>
      <c r="B1136" s="83"/>
      <c r="C1136" s="83"/>
      <c r="D1136" s="83"/>
      <c r="E1136" s="83"/>
      <c r="G1136" s="83"/>
      <c r="I1136" s="83"/>
      <c r="J1136" s="83"/>
      <c r="K1136" s="83"/>
      <c r="M1136" s="83"/>
      <c r="N1136" s="83"/>
      <c r="O1136" s="83"/>
      <c r="Q1136" s="83"/>
      <c r="S1136" s="83"/>
      <c r="U1136" s="83"/>
      <c r="W1136" s="83"/>
      <c r="Y1136" s="83"/>
      <c r="AA1136" s="83"/>
      <c r="AC1136" s="83"/>
      <c r="AE1136" s="83"/>
      <c r="AG1136" s="83"/>
      <c r="AI1136" s="83"/>
      <c r="AK1136" s="83"/>
      <c r="AM1136" s="83"/>
      <c r="AO1136" s="83"/>
    </row>
    <row r="1137" spans="1:41">
      <c r="A1137" s="83"/>
      <c r="B1137" s="83"/>
      <c r="C1137" s="83"/>
      <c r="D1137" s="83"/>
      <c r="E1137" s="83"/>
      <c r="G1137" s="83"/>
      <c r="I1137" s="83"/>
      <c r="J1137" s="83"/>
      <c r="K1137" s="83"/>
      <c r="M1137" s="83"/>
      <c r="N1137" s="83"/>
      <c r="O1137" s="83"/>
      <c r="Q1137" s="83"/>
      <c r="S1137" s="83"/>
      <c r="U1137" s="83"/>
      <c r="W1137" s="83"/>
      <c r="Y1137" s="83"/>
      <c r="AA1137" s="83"/>
      <c r="AC1137" s="83"/>
      <c r="AE1137" s="83"/>
      <c r="AG1137" s="83"/>
      <c r="AI1137" s="83"/>
      <c r="AK1137" s="83"/>
      <c r="AM1137" s="83"/>
      <c r="AO1137" s="83"/>
    </row>
    <row r="1138" spans="1:41">
      <c r="A1138" s="83"/>
      <c r="B1138" s="83"/>
      <c r="C1138" s="83"/>
      <c r="D1138" s="83"/>
      <c r="E1138" s="83"/>
      <c r="G1138" s="83"/>
      <c r="I1138" s="83"/>
      <c r="J1138" s="83"/>
      <c r="K1138" s="83"/>
      <c r="M1138" s="83"/>
      <c r="N1138" s="83"/>
      <c r="O1138" s="83"/>
      <c r="Q1138" s="83"/>
      <c r="S1138" s="83"/>
      <c r="U1138" s="83"/>
      <c r="W1138" s="83"/>
      <c r="Y1138" s="83"/>
      <c r="AA1138" s="83"/>
      <c r="AC1138" s="83"/>
      <c r="AE1138" s="83"/>
      <c r="AG1138" s="83"/>
      <c r="AI1138" s="83"/>
      <c r="AK1138" s="83"/>
      <c r="AM1138" s="83"/>
      <c r="AO1138" s="83"/>
    </row>
    <row r="1139" spans="1:41">
      <c r="A1139" s="83"/>
      <c r="B1139" s="83"/>
      <c r="C1139" s="83"/>
      <c r="D1139" s="83"/>
      <c r="E1139" s="83"/>
      <c r="G1139" s="83"/>
      <c r="I1139" s="83"/>
      <c r="J1139" s="83"/>
      <c r="K1139" s="83"/>
      <c r="M1139" s="83"/>
      <c r="N1139" s="83"/>
      <c r="O1139" s="83"/>
      <c r="Q1139" s="83"/>
      <c r="S1139" s="83"/>
      <c r="U1139" s="83"/>
      <c r="W1139" s="83"/>
      <c r="Y1139" s="83"/>
      <c r="AA1139" s="83"/>
      <c r="AC1139" s="83"/>
      <c r="AE1139" s="83"/>
      <c r="AG1139" s="83"/>
      <c r="AI1139" s="83"/>
      <c r="AK1139" s="83"/>
      <c r="AM1139" s="83"/>
      <c r="AO1139" s="83"/>
    </row>
    <row r="1140" spans="1:41">
      <c r="A1140" s="83"/>
      <c r="B1140" s="83"/>
      <c r="C1140" s="83"/>
      <c r="D1140" s="83"/>
      <c r="E1140" s="83"/>
      <c r="G1140" s="83"/>
      <c r="I1140" s="83"/>
      <c r="J1140" s="83"/>
      <c r="K1140" s="83"/>
      <c r="M1140" s="83"/>
      <c r="N1140" s="83"/>
      <c r="O1140" s="83"/>
      <c r="Q1140" s="83"/>
      <c r="S1140" s="83"/>
      <c r="U1140" s="83"/>
      <c r="W1140" s="83"/>
      <c r="Y1140" s="83"/>
      <c r="AA1140" s="83"/>
      <c r="AC1140" s="83"/>
      <c r="AE1140" s="83"/>
      <c r="AG1140" s="83"/>
      <c r="AI1140" s="83"/>
      <c r="AK1140" s="83"/>
      <c r="AM1140" s="83"/>
      <c r="AO1140" s="83"/>
    </row>
    <row r="1141" spans="1:41">
      <c r="A1141" s="83"/>
      <c r="B1141" s="83"/>
      <c r="C1141" s="83"/>
      <c r="D1141" s="83"/>
      <c r="E1141" s="83"/>
      <c r="G1141" s="83"/>
      <c r="I1141" s="83"/>
      <c r="J1141" s="83"/>
      <c r="K1141" s="83"/>
      <c r="M1141" s="83"/>
      <c r="N1141" s="83"/>
      <c r="O1141" s="83"/>
      <c r="Q1141" s="83"/>
      <c r="S1141" s="83"/>
      <c r="U1141" s="83"/>
      <c r="W1141" s="83"/>
      <c r="Y1141" s="83"/>
      <c r="AA1141" s="83"/>
      <c r="AC1141" s="83"/>
      <c r="AE1141" s="83"/>
      <c r="AG1141" s="83"/>
      <c r="AI1141" s="83"/>
      <c r="AK1141" s="83"/>
      <c r="AM1141" s="83"/>
      <c r="AO1141" s="83"/>
    </row>
    <row r="1142" spans="1:41">
      <c r="A1142" s="83"/>
      <c r="B1142" s="83"/>
      <c r="C1142" s="83"/>
      <c r="D1142" s="83"/>
      <c r="E1142" s="83"/>
      <c r="G1142" s="83"/>
      <c r="I1142" s="83"/>
      <c r="J1142" s="83"/>
      <c r="K1142" s="83"/>
      <c r="M1142" s="83"/>
      <c r="N1142" s="83"/>
      <c r="O1142" s="83"/>
      <c r="Q1142" s="83"/>
      <c r="S1142" s="83"/>
      <c r="U1142" s="83"/>
      <c r="W1142" s="83"/>
      <c r="Y1142" s="83"/>
      <c r="AA1142" s="83"/>
      <c r="AC1142" s="83"/>
      <c r="AE1142" s="83"/>
      <c r="AG1142" s="83"/>
      <c r="AI1142" s="83"/>
      <c r="AK1142" s="83"/>
      <c r="AM1142" s="83"/>
      <c r="AO1142" s="83"/>
    </row>
    <row r="1143" spans="1:41">
      <c r="A1143" s="83"/>
      <c r="B1143" s="83"/>
      <c r="C1143" s="83"/>
      <c r="D1143" s="83"/>
      <c r="E1143" s="83"/>
      <c r="G1143" s="83"/>
      <c r="I1143" s="83"/>
      <c r="J1143" s="83"/>
      <c r="K1143" s="83"/>
      <c r="M1143" s="83"/>
      <c r="N1143" s="83"/>
      <c r="O1143" s="83"/>
      <c r="Q1143" s="83"/>
      <c r="S1143" s="83"/>
      <c r="U1143" s="83"/>
      <c r="W1143" s="83"/>
      <c r="Y1143" s="83"/>
      <c r="AA1143" s="83"/>
      <c r="AC1143" s="83"/>
      <c r="AE1143" s="83"/>
      <c r="AG1143" s="83"/>
      <c r="AI1143" s="83"/>
      <c r="AK1143" s="83"/>
      <c r="AM1143" s="83"/>
      <c r="AO1143" s="83"/>
    </row>
    <row r="1144" spans="1:41">
      <c r="A1144" s="83"/>
      <c r="B1144" s="83"/>
      <c r="C1144" s="83"/>
      <c r="D1144" s="83"/>
      <c r="E1144" s="83"/>
      <c r="G1144" s="83"/>
      <c r="I1144" s="83"/>
      <c r="J1144" s="83"/>
      <c r="K1144" s="83"/>
      <c r="M1144" s="83"/>
      <c r="N1144" s="83"/>
      <c r="O1144" s="83"/>
      <c r="Q1144" s="83"/>
      <c r="S1144" s="83"/>
      <c r="U1144" s="83"/>
      <c r="W1144" s="83"/>
      <c r="Y1144" s="83"/>
      <c r="AA1144" s="83"/>
      <c r="AC1144" s="83"/>
      <c r="AE1144" s="83"/>
      <c r="AG1144" s="83"/>
      <c r="AI1144" s="83"/>
      <c r="AK1144" s="83"/>
      <c r="AM1144" s="83"/>
      <c r="AO1144" s="83"/>
    </row>
    <row r="1145" spans="1:41">
      <c r="A1145" s="83"/>
      <c r="B1145" s="83"/>
      <c r="C1145" s="83"/>
      <c r="D1145" s="83"/>
      <c r="E1145" s="83"/>
      <c r="G1145" s="83"/>
      <c r="I1145" s="83"/>
      <c r="J1145" s="83"/>
      <c r="K1145" s="83"/>
      <c r="M1145" s="83"/>
      <c r="N1145" s="83"/>
      <c r="O1145" s="83"/>
      <c r="Q1145" s="83"/>
      <c r="S1145" s="83"/>
      <c r="U1145" s="83"/>
      <c r="W1145" s="83"/>
      <c r="Y1145" s="83"/>
      <c r="AA1145" s="83"/>
      <c r="AC1145" s="83"/>
      <c r="AE1145" s="83"/>
      <c r="AG1145" s="83"/>
      <c r="AI1145" s="83"/>
      <c r="AK1145" s="83"/>
      <c r="AM1145" s="83"/>
      <c r="AO1145" s="83"/>
    </row>
    <row r="1146" spans="1:41">
      <c r="A1146" s="83"/>
      <c r="B1146" s="83"/>
      <c r="C1146" s="83"/>
      <c r="D1146" s="83"/>
      <c r="E1146" s="83"/>
      <c r="G1146" s="83"/>
      <c r="I1146" s="83"/>
      <c r="J1146" s="83"/>
      <c r="K1146" s="83"/>
      <c r="M1146" s="83"/>
      <c r="N1146" s="83"/>
      <c r="O1146" s="83"/>
      <c r="Q1146" s="83"/>
      <c r="S1146" s="83"/>
      <c r="U1146" s="83"/>
      <c r="W1146" s="83"/>
      <c r="Y1146" s="83"/>
      <c r="AA1146" s="83"/>
      <c r="AC1146" s="83"/>
      <c r="AE1146" s="83"/>
      <c r="AG1146" s="83"/>
      <c r="AI1146" s="83"/>
      <c r="AK1146" s="83"/>
      <c r="AM1146" s="83"/>
      <c r="AO1146" s="83"/>
    </row>
    <row r="1147" spans="1:41">
      <c r="A1147" s="83"/>
      <c r="B1147" s="83"/>
      <c r="C1147" s="83"/>
      <c r="D1147" s="83"/>
      <c r="E1147" s="83"/>
      <c r="G1147" s="83"/>
      <c r="I1147" s="83"/>
      <c r="J1147" s="83"/>
      <c r="K1147" s="83"/>
      <c r="M1147" s="83"/>
      <c r="N1147" s="83"/>
      <c r="O1147" s="83"/>
      <c r="Q1147" s="83"/>
      <c r="S1147" s="83"/>
      <c r="U1147" s="83"/>
      <c r="W1147" s="83"/>
      <c r="Y1147" s="83"/>
      <c r="AA1147" s="83"/>
      <c r="AC1147" s="83"/>
      <c r="AE1147" s="83"/>
      <c r="AG1147" s="83"/>
      <c r="AI1147" s="83"/>
      <c r="AK1147" s="83"/>
      <c r="AM1147" s="83"/>
      <c r="AO1147" s="83"/>
    </row>
    <row r="1148" spans="1:41">
      <c r="A1148" s="83"/>
      <c r="B1148" s="83"/>
      <c r="C1148" s="83"/>
      <c r="D1148" s="83"/>
      <c r="E1148" s="83"/>
      <c r="G1148" s="83"/>
      <c r="I1148" s="83"/>
      <c r="J1148" s="83"/>
      <c r="K1148" s="83"/>
      <c r="M1148" s="83"/>
      <c r="N1148" s="83"/>
      <c r="O1148" s="83"/>
      <c r="Q1148" s="83"/>
      <c r="S1148" s="83"/>
      <c r="U1148" s="83"/>
      <c r="W1148" s="83"/>
      <c r="Y1148" s="83"/>
      <c r="AA1148" s="83"/>
      <c r="AC1148" s="83"/>
      <c r="AE1148" s="83"/>
      <c r="AG1148" s="83"/>
      <c r="AI1148" s="83"/>
      <c r="AK1148" s="83"/>
      <c r="AM1148" s="83"/>
      <c r="AO1148" s="83"/>
    </row>
    <row r="1149" spans="1:41">
      <c r="A1149" s="83"/>
      <c r="B1149" s="83"/>
      <c r="C1149" s="83"/>
      <c r="D1149" s="83"/>
      <c r="E1149" s="83"/>
      <c r="G1149" s="83"/>
      <c r="I1149" s="83"/>
      <c r="J1149" s="83"/>
      <c r="K1149" s="83"/>
      <c r="M1149" s="83"/>
      <c r="N1149" s="83"/>
      <c r="O1149" s="83"/>
      <c r="Q1149" s="83"/>
      <c r="S1149" s="83"/>
      <c r="U1149" s="83"/>
      <c r="W1149" s="83"/>
      <c r="Y1149" s="83"/>
      <c r="AA1149" s="83"/>
      <c r="AC1149" s="83"/>
      <c r="AE1149" s="83"/>
      <c r="AG1149" s="83"/>
      <c r="AI1149" s="83"/>
      <c r="AK1149" s="83"/>
      <c r="AM1149" s="83"/>
      <c r="AO1149" s="83"/>
    </row>
    <row r="1150" spans="1:41">
      <c r="A1150" s="83"/>
      <c r="B1150" s="83"/>
      <c r="C1150" s="83"/>
      <c r="D1150" s="83"/>
      <c r="E1150" s="83"/>
      <c r="G1150" s="83"/>
      <c r="I1150" s="83"/>
      <c r="J1150" s="83"/>
      <c r="K1150" s="83"/>
      <c r="M1150" s="83"/>
      <c r="N1150" s="83"/>
      <c r="O1150" s="83"/>
      <c r="Q1150" s="83"/>
      <c r="S1150" s="83"/>
      <c r="U1150" s="83"/>
      <c r="W1150" s="83"/>
      <c r="Y1150" s="83"/>
      <c r="AA1150" s="83"/>
      <c r="AC1150" s="83"/>
      <c r="AE1150" s="83"/>
      <c r="AG1150" s="83"/>
      <c r="AI1150" s="83"/>
      <c r="AK1150" s="83"/>
      <c r="AM1150" s="83"/>
      <c r="AO1150" s="83"/>
    </row>
    <row r="1151" spans="1:41">
      <c r="A1151" s="83"/>
      <c r="B1151" s="83"/>
      <c r="C1151" s="83"/>
      <c r="D1151" s="83"/>
      <c r="E1151" s="83"/>
      <c r="G1151" s="83"/>
      <c r="I1151" s="83"/>
      <c r="J1151" s="83"/>
      <c r="K1151" s="83"/>
      <c r="M1151" s="83"/>
      <c r="N1151" s="83"/>
      <c r="O1151" s="83"/>
      <c r="Q1151" s="83"/>
      <c r="S1151" s="83"/>
      <c r="U1151" s="83"/>
      <c r="W1151" s="83"/>
      <c r="Y1151" s="83"/>
      <c r="AA1151" s="83"/>
      <c r="AC1151" s="83"/>
      <c r="AE1151" s="83"/>
      <c r="AG1151" s="83"/>
      <c r="AI1151" s="83"/>
      <c r="AK1151" s="83"/>
      <c r="AM1151" s="83"/>
      <c r="AO1151" s="83"/>
    </row>
    <row r="1152" spans="1:41">
      <c r="A1152" s="83"/>
      <c r="B1152" s="83"/>
      <c r="C1152" s="83"/>
      <c r="D1152" s="83"/>
      <c r="E1152" s="83"/>
      <c r="G1152" s="83"/>
      <c r="I1152" s="83"/>
      <c r="J1152" s="83"/>
      <c r="K1152" s="83"/>
      <c r="M1152" s="83"/>
      <c r="N1152" s="83"/>
      <c r="O1152" s="83"/>
      <c r="Q1152" s="83"/>
      <c r="S1152" s="83"/>
      <c r="U1152" s="83"/>
      <c r="W1152" s="83"/>
      <c r="Y1152" s="83"/>
      <c r="AA1152" s="83"/>
      <c r="AC1152" s="83"/>
      <c r="AE1152" s="83"/>
      <c r="AG1152" s="83"/>
      <c r="AI1152" s="83"/>
      <c r="AK1152" s="83"/>
      <c r="AM1152" s="83"/>
      <c r="AO1152" s="83"/>
    </row>
    <row r="1153" spans="1:41">
      <c r="A1153" s="83"/>
      <c r="B1153" s="83"/>
      <c r="C1153" s="83"/>
      <c r="D1153" s="83"/>
      <c r="E1153" s="83"/>
      <c r="G1153" s="83"/>
      <c r="I1153" s="83"/>
      <c r="J1153" s="83"/>
      <c r="K1153" s="83"/>
      <c r="M1153" s="83"/>
      <c r="N1153" s="83"/>
      <c r="O1153" s="83"/>
      <c r="Q1153" s="83"/>
      <c r="S1153" s="83"/>
      <c r="U1153" s="83"/>
      <c r="W1153" s="83"/>
      <c r="Y1153" s="83"/>
      <c r="AA1153" s="83"/>
      <c r="AC1153" s="83"/>
      <c r="AE1153" s="83"/>
      <c r="AG1153" s="83"/>
      <c r="AI1153" s="83"/>
      <c r="AK1153" s="83"/>
      <c r="AM1153" s="83"/>
      <c r="AO1153" s="83"/>
    </row>
    <row r="1154" spans="1:41">
      <c r="A1154" s="83"/>
      <c r="B1154" s="83"/>
      <c r="C1154" s="83"/>
      <c r="D1154" s="83"/>
      <c r="E1154" s="83"/>
      <c r="G1154" s="83"/>
      <c r="I1154" s="83"/>
      <c r="J1154" s="83"/>
      <c r="K1154" s="83"/>
      <c r="M1154" s="83"/>
      <c r="N1154" s="83"/>
      <c r="O1154" s="83"/>
      <c r="Q1154" s="83"/>
      <c r="S1154" s="83"/>
      <c r="U1154" s="83"/>
      <c r="W1154" s="83"/>
      <c r="Y1154" s="83"/>
      <c r="AA1154" s="83"/>
      <c r="AC1154" s="83"/>
      <c r="AE1154" s="83"/>
      <c r="AG1154" s="83"/>
      <c r="AI1154" s="83"/>
      <c r="AK1154" s="83"/>
      <c r="AM1154" s="83"/>
      <c r="AO1154" s="83"/>
    </row>
    <row r="1155" spans="1:41">
      <c r="A1155" s="83"/>
      <c r="B1155" s="83"/>
      <c r="C1155" s="83"/>
      <c r="D1155" s="83"/>
      <c r="E1155" s="83"/>
      <c r="G1155" s="83"/>
      <c r="I1155" s="83"/>
      <c r="J1155" s="83"/>
      <c r="K1155" s="83"/>
      <c r="M1155" s="83"/>
      <c r="N1155" s="83"/>
      <c r="O1155" s="83"/>
      <c r="Q1155" s="83"/>
      <c r="S1155" s="83"/>
      <c r="U1155" s="83"/>
      <c r="W1155" s="83"/>
      <c r="Y1155" s="83"/>
      <c r="AA1155" s="83"/>
      <c r="AC1155" s="83"/>
      <c r="AE1155" s="83"/>
      <c r="AG1155" s="83"/>
      <c r="AI1155" s="83"/>
      <c r="AK1155" s="83"/>
      <c r="AM1155" s="83"/>
      <c r="AO1155" s="83"/>
    </row>
    <row r="1156" spans="1:41">
      <c r="A1156" s="83"/>
      <c r="B1156" s="83"/>
      <c r="C1156" s="83"/>
      <c r="D1156" s="83"/>
      <c r="E1156" s="83"/>
      <c r="G1156" s="83"/>
      <c r="I1156" s="83"/>
      <c r="J1156" s="83"/>
      <c r="K1156" s="83"/>
      <c r="M1156" s="83"/>
      <c r="N1156" s="83"/>
      <c r="O1156" s="83"/>
      <c r="Q1156" s="83"/>
      <c r="S1156" s="83"/>
      <c r="U1156" s="83"/>
      <c r="W1156" s="83"/>
      <c r="Y1156" s="83"/>
      <c r="AA1156" s="83"/>
      <c r="AC1156" s="83"/>
      <c r="AE1156" s="83"/>
      <c r="AG1156" s="83"/>
      <c r="AI1156" s="83"/>
      <c r="AK1156" s="83"/>
      <c r="AM1156" s="83"/>
      <c r="AO1156" s="83"/>
    </row>
    <row r="1157" spans="1:41">
      <c r="A1157" s="83"/>
      <c r="B1157" s="83"/>
      <c r="C1157" s="83"/>
      <c r="D1157" s="83"/>
      <c r="E1157" s="83"/>
      <c r="G1157" s="83"/>
      <c r="I1157" s="83"/>
      <c r="J1157" s="83"/>
      <c r="K1157" s="83"/>
      <c r="M1157" s="83"/>
      <c r="N1157" s="83"/>
      <c r="O1157" s="83"/>
      <c r="Q1157" s="83"/>
      <c r="S1157" s="83"/>
      <c r="U1157" s="83"/>
      <c r="W1157" s="83"/>
      <c r="Y1157" s="83"/>
      <c r="AA1157" s="83"/>
      <c r="AC1157" s="83"/>
      <c r="AE1157" s="83"/>
      <c r="AG1157" s="83"/>
      <c r="AI1157" s="83"/>
      <c r="AK1157" s="83"/>
      <c r="AM1157" s="83"/>
      <c r="AO1157" s="83"/>
    </row>
    <row r="1158" spans="1:41">
      <c r="A1158" s="83"/>
      <c r="B1158" s="83"/>
      <c r="C1158" s="83"/>
      <c r="D1158" s="83"/>
      <c r="E1158" s="83"/>
      <c r="G1158" s="83"/>
      <c r="I1158" s="83"/>
      <c r="J1158" s="83"/>
      <c r="K1158" s="83"/>
      <c r="M1158" s="83"/>
      <c r="N1158" s="83"/>
      <c r="O1158" s="83"/>
      <c r="Q1158" s="83"/>
      <c r="S1158" s="83"/>
      <c r="U1158" s="83"/>
      <c r="W1158" s="83"/>
      <c r="Y1158" s="83"/>
      <c r="AA1158" s="83"/>
      <c r="AC1158" s="83"/>
      <c r="AE1158" s="83"/>
      <c r="AG1158" s="83"/>
      <c r="AI1158" s="83"/>
      <c r="AK1158" s="83"/>
      <c r="AM1158" s="83"/>
      <c r="AO1158" s="83"/>
    </row>
    <row r="1159" spans="1:41">
      <c r="A1159" s="83"/>
      <c r="B1159" s="83"/>
      <c r="C1159" s="83"/>
      <c r="D1159" s="83"/>
      <c r="E1159" s="83"/>
      <c r="G1159" s="83"/>
      <c r="I1159" s="83"/>
      <c r="J1159" s="83"/>
      <c r="K1159" s="83"/>
      <c r="M1159" s="83"/>
      <c r="N1159" s="83"/>
      <c r="O1159" s="83"/>
      <c r="Q1159" s="83"/>
      <c r="S1159" s="83"/>
      <c r="U1159" s="83"/>
      <c r="W1159" s="83"/>
      <c r="Y1159" s="83"/>
      <c r="AA1159" s="83"/>
      <c r="AC1159" s="83"/>
      <c r="AE1159" s="83"/>
      <c r="AG1159" s="83"/>
      <c r="AI1159" s="83"/>
      <c r="AK1159" s="83"/>
      <c r="AM1159" s="83"/>
      <c r="AO1159" s="83"/>
    </row>
    <row r="1160" spans="1:41">
      <c r="A1160" s="83"/>
      <c r="B1160" s="83"/>
      <c r="C1160" s="83"/>
      <c r="D1160" s="83"/>
      <c r="E1160" s="83"/>
      <c r="G1160" s="83"/>
      <c r="I1160" s="83"/>
      <c r="J1160" s="83"/>
      <c r="K1160" s="83"/>
      <c r="M1160" s="83"/>
      <c r="N1160" s="83"/>
      <c r="O1160" s="83"/>
      <c r="Q1160" s="83"/>
      <c r="S1160" s="83"/>
      <c r="U1160" s="83"/>
      <c r="W1160" s="83"/>
      <c r="Y1160" s="83"/>
      <c r="AA1160" s="83"/>
      <c r="AC1160" s="83"/>
      <c r="AE1160" s="83"/>
      <c r="AG1160" s="83"/>
      <c r="AI1160" s="83"/>
      <c r="AK1160" s="83"/>
      <c r="AM1160" s="83"/>
      <c r="AO1160" s="83"/>
    </row>
    <row r="1161" spans="1:41">
      <c r="A1161" s="83"/>
      <c r="B1161" s="83"/>
      <c r="C1161" s="83"/>
      <c r="D1161" s="83"/>
      <c r="E1161" s="83"/>
      <c r="G1161" s="83"/>
      <c r="I1161" s="83"/>
      <c r="J1161" s="83"/>
      <c r="K1161" s="83"/>
      <c r="M1161" s="83"/>
      <c r="N1161" s="83"/>
      <c r="O1161" s="83"/>
      <c r="Q1161" s="83"/>
      <c r="S1161" s="83"/>
      <c r="U1161" s="83"/>
      <c r="W1161" s="83"/>
      <c r="Y1161" s="83"/>
      <c r="AA1161" s="83"/>
      <c r="AC1161" s="83"/>
      <c r="AE1161" s="83"/>
      <c r="AG1161" s="83"/>
      <c r="AI1161" s="83"/>
      <c r="AK1161" s="83"/>
      <c r="AM1161" s="83"/>
      <c r="AO1161" s="83"/>
    </row>
    <row r="1162" spans="1:41">
      <c r="A1162" s="83"/>
      <c r="B1162" s="83"/>
      <c r="C1162" s="83"/>
      <c r="D1162" s="83"/>
      <c r="E1162" s="83"/>
      <c r="G1162" s="83"/>
      <c r="I1162" s="83"/>
      <c r="J1162" s="83"/>
      <c r="K1162" s="83"/>
      <c r="M1162" s="83"/>
      <c r="N1162" s="83"/>
      <c r="O1162" s="83"/>
      <c r="Q1162" s="83"/>
      <c r="S1162" s="83"/>
      <c r="U1162" s="83"/>
      <c r="W1162" s="83"/>
      <c r="Y1162" s="83"/>
      <c r="AA1162" s="83"/>
      <c r="AC1162" s="83"/>
      <c r="AE1162" s="83"/>
      <c r="AG1162" s="83"/>
      <c r="AI1162" s="83"/>
      <c r="AK1162" s="83"/>
      <c r="AM1162" s="83"/>
      <c r="AO1162" s="83"/>
    </row>
    <row r="1163" spans="1:41">
      <c r="A1163" s="83"/>
      <c r="B1163" s="83"/>
      <c r="C1163" s="83"/>
      <c r="D1163" s="83"/>
      <c r="E1163" s="83"/>
      <c r="G1163" s="83"/>
      <c r="I1163" s="83"/>
      <c r="J1163" s="83"/>
      <c r="K1163" s="83"/>
      <c r="M1163" s="83"/>
      <c r="N1163" s="83"/>
      <c r="O1163" s="83"/>
      <c r="Q1163" s="83"/>
      <c r="S1163" s="83"/>
      <c r="U1163" s="83"/>
      <c r="W1163" s="83"/>
      <c r="Y1163" s="83"/>
      <c r="AA1163" s="83"/>
      <c r="AC1163" s="83"/>
      <c r="AE1163" s="83"/>
      <c r="AG1163" s="83"/>
      <c r="AI1163" s="83"/>
      <c r="AK1163" s="83"/>
      <c r="AM1163" s="83"/>
      <c r="AO1163" s="83"/>
    </row>
    <row r="1164" spans="1:41">
      <c r="A1164" s="83"/>
      <c r="B1164" s="83"/>
      <c r="C1164" s="83"/>
      <c r="D1164" s="83"/>
      <c r="E1164" s="83"/>
      <c r="G1164" s="83"/>
      <c r="I1164" s="83"/>
      <c r="J1164" s="83"/>
      <c r="K1164" s="83"/>
      <c r="M1164" s="83"/>
      <c r="N1164" s="83"/>
      <c r="O1164" s="83"/>
      <c r="Q1164" s="83"/>
      <c r="S1164" s="83"/>
      <c r="U1164" s="83"/>
      <c r="W1164" s="83"/>
      <c r="Y1164" s="83"/>
      <c r="AA1164" s="83"/>
      <c r="AC1164" s="83"/>
      <c r="AE1164" s="83"/>
      <c r="AG1164" s="83"/>
      <c r="AI1164" s="83"/>
      <c r="AK1164" s="83"/>
      <c r="AM1164" s="83"/>
      <c r="AO1164" s="83"/>
    </row>
    <row r="1165" spans="1:41">
      <c r="A1165" s="83"/>
      <c r="B1165" s="83"/>
      <c r="C1165" s="83"/>
      <c r="D1165" s="83"/>
      <c r="E1165" s="83"/>
      <c r="G1165" s="83"/>
      <c r="I1165" s="83"/>
      <c r="J1165" s="83"/>
      <c r="K1165" s="83"/>
      <c r="M1165" s="83"/>
      <c r="N1165" s="83"/>
      <c r="O1165" s="83"/>
      <c r="Q1165" s="83"/>
      <c r="S1165" s="83"/>
      <c r="U1165" s="83"/>
      <c r="W1165" s="83"/>
      <c r="Y1165" s="83"/>
      <c r="AA1165" s="83"/>
      <c r="AC1165" s="83"/>
      <c r="AE1165" s="83"/>
      <c r="AG1165" s="83"/>
      <c r="AI1165" s="83"/>
      <c r="AK1165" s="83"/>
      <c r="AM1165" s="83"/>
      <c r="AO1165" s="83"/>
    </row>
    <row r="1166" spans="1:41">
      <c r="A1166" s="83"/>
      <c r="B1166" s="83"/>
      <c r="C1166" s="83"/>
      <c r="D1166" s="83"/>
      <c r="E1166" s="83"/>
      <c r="G1166" s="83"/>
      <c r="I1166" s="83"/>
      <c r="J1166" s="83"/>
      <c r="K1166" s="83"/>
      <c r="M1166" s="83"/>
      <c r="N1166" s="83"/>
      <c r="O1166" s="83"/>
      <c r="Q1166" s="83"/>
      <c r="S1166" s="83"/>
      <c r="U1166" s="83"/>
      <c r="W1166" s="83"/>
      <c r="Y1166" s="83"/>
      <c r="AA1166" s="83"/>
      <c r="AC1166" s="83"/>
      <c r="AE1166" s="83"/>
      <c r="AG1166" s="83"/>
      <c r="AI1166" s="83"/>
      <c r="AK1166" s="83"/>
      <c r="AM1166" s="83"/>
      <c r="AO1166" s="83"/>
    </row>
    <row r="1167" spans="1:41">
      <c r="A1167" s="83"/>
      <c r="B1167" s="83"/>
      <c r="C1167" s="83"/>
      <c r="D1167" s="83"/>
      <c r="E1167" s="83"/>
      <c r="G1167" s="83"/>
      <c r="I1167" s="83"/>
      <c r="J1167" s="83"/>
      <c r="K1167" s="83"/>
      <c r="M1167" s="83"/>
      <c r="N1167" s="83"/>
      <c r="O1167" s="83"/>
      <c r="Q1167" s="83"/>
      <c r="S1167" s="83"/>
      <c r="U1167" s="83"/>
      <c r="W1167" s="83"/>
      <c r="Y1167" s="83"/>
      <c r="AA1167" s="83"/>
      <c r="AC1167" s="83"/>
      <c r="AE1167" s="83"/>
      <c r="AG1167" s="83"/>
      <c r="AI1167" s="83"/>
      <c r="AK1167" s="83"/>
      <c r="AM1167" s="83"/>
      <c r="AO1167" s="83"/>
    </row>
    <row r="1168" spans="1:41">
      <c r="A1168" s="83"/>
      <c r="B1168" s="83"/>
      <c r="C1168" s="83"/>
      <c r="D1168" s="83"/>
      <c r="E1168" s="83"/>
      <c r="G1168" s="83"/>
      <c r="I1168" s="83"/>
      <c r="J1168" s="83"/>
      <c r="K1168" s="83"/>
      <c r="M1168" s="83"/>
      <c r="N1168" s="83"/>
      <c r="O1168" s="83"/>
      <c r="Q1168" s="83"/>
      <c r="S1168" s="83"/>
      <c r="U1168" s="83"/>
      <c r="W1168" s="83"/>
      <c r="Y1168" s="83"/>
      <c r="AA1168" s="83"/>
      <c r="AC1168" s="83"/>
      <c r="AE1168" s="83"/>
      <c r="AG1168" s="83"/>
      <c r="AI1168" s="83"/>
      <c r="AK1168" s="83"/>
      <c r="AM1168" s="83"/>
      <c r="AO1168" s="83"/>
    </row>
    <row r="1169" spans="1:41">
      <c r="A1169" s="83"/>
      <c r="B1169" s="83"/>
      <c r="C1169" s="83"/>
      <c r="D1169" s="83"/>
      <c r="E1169" s="83"/>
      <c r="G1169" s="83"/>
      <c r="I1169" s="83"/>
      <c r="J1169" s="83"/>
      <c r="K1169" s="83"/>
      <c r="M1169" s="83"/>
      <c r="N1169" s="83"/>
      <c r="O1169" s="83"/>
      <c r="Q1169" s="83"/>
      <c r="S1169" s="83"/>
      <c r="U1169" s="83"/>
      <c r="W1169" s="83"/>
      <c r="Y1169" s="83"/>
      <c r="AA1169" s="83"/>
      <c r="AC1169" s="83"/>
      <c r="AE1169" s="83"/>
      <c r="AG1169" s="83"/>
      <c r="AI1169" s="83"/>
      <c r="AK1169" s="83"/>
      <c r="AM1169" s="83"/>
      <c r="AO1169" s="83"/>
    </row>
    <row r="1170" spans="1:41">
      <c r="A1170" s="83"/>
      <c r="B1170" s="83"/>
      <c r="C1170" s="83"/>
      <c r="D1170" s="83"/>
      <c r="E1170" s="83"/>
      <c r="G1170" s="83"/>
      <c r="I1170" s="83"/>
      <c r="J1170" s="83"/>
      <c r="K1170" s="83"/>
      <c r="M1170" s="83"/>
      <c r="N1170" s="83"/>
      <c r="O1170" s="83"/>
      <c r="Q1170" s="83"/>
      <c r="S1170" s="83"/>
      <c r="U1170" s="83"/>
      <c r="W1170" s="83"/>
      <c r="Y1170" s="83"/>
      <c r="AA1170" s="83"/>
      <c r="AC1170" s="83"/>
      <c r="AE1170" s="83"/>
      <c r="AG1170" s="83"/>
      <c r="AI1170" s="83"/>
      <c r="AK1170" s="83"/>
      <c r="AM1170" s="83"/>
      <c r="AO1170" s="83"/>
    </row>
    <row r="1171" spans="1:41">
      <c r="A1171" s="83"/>
      <c r="B1171" s="83"/>
      <c r="C1171" s="83"/>
      <c r="D1171" s="83"/>
      <c r="E1171" s="83"/>
      <c r="G1171" s="83"/>
      <c r="I1171" s="83"/>
      <c r="J1171" s="83"/>
      <c r="K1171" s="83"/>
      <c r="M1171" s="83"/>
      <c r="N1171" s="83"/>
      <c r="O1171" s="83"/>
      <c r="Q1171" s="83"/>
      <c r="S1171" s="83"/>
      <c r="U1171" s="83"/>
      <c r="W1171" s="83"/>
      <c r="Y1171" s="83"/>
      <c r="AA1171" s="83"/>
      <c r="AC1171" s="83"/>
      <c r="AE1171" s="83"/>
      <c r="AG1171" s="83"/>
      <c r="AI1171" s="83"/>
      <c r="AK1171" s="83"/>
      <c r="AM1171" s="83"/>
      <c r="AO1171" s="83"/>
    </row>
    <row r="1172" spans="1:41">
      <c r="A1172" s="83"/>
      <c r="B1172" s="83"/>
      <c r="C1172" s="83"/>
      <c r="D1172" s="83"/>
      <c r="E1172" s="83"/>
      <c r="G1172" s="83"/>
      <c r="I1172" s="83"/>
      <c r="J1172" s="83"/>
      <c r="K1172" s="83"/>
      <c r="M1172" s="83"/>
      <c r="N1172" s="83"/>
      <c r="O1172" s="83"/>
      <c r="Q1172" s="83"/>
      <c r="S1172" s="83"/>
      <c r="U1172" s="83"/>
      <c r="W1172" s="83"/>
      <c r="Y1172" s="83"/>
      <c r="AA1172" s="83"/>
      <c r="AC1172" s="83"/>
      <c r="AE1172" s="83"/>
      <c r="AG1172" s="83"/>
      <c r="AI1172" s="83"/>
      <c r="AK1172" s="83"/>
      <c r="AM1172" s="83"/>
      <c r="AO1172" s="83"/>
    </row>
    <row r="1173" spans="1:41">
      <c r="A1173" s="83"/>
      <c r="B1173" s="83"/>
      <c r="C1173" s="83"/>
      <c r="D1173" s="83"/>
      <c r="E1173" s="83"/>
      <c r="G1173" s="83"/>
      <c r="I1173" s="83"/>
      <c r="J1173" s="83"/>
      <c r="K1173" s="83"/>
      <c r="M1173" s="83"/>
      <c r="N1173" s="83"/>
      <c r="O1173" s="83"/>
      <c r="Q1173" s="83"/>
      <c r="S1173" s="83"/>
      <c r="U1173" s="83"/>
      <c r="W1173" s="83"/>
      <c r="Y1173" s="83"/>
      <c r="AA1173" s="83"/>
      <c r="AC1173" s="83"/>
      <c r="AE1173" s="83"/>
      <c r="AG1173" s="83"/>
      <c r="AI1173" s="83"/>
      <c r="AK1173" s="83"/>
      <c r="AM1173" s="83"/>
      <c r="AO1173" s="83"/>
    </row>
    <row r="1174" spans="1:41">
      <c r="A1174" s="83"/>
      <c r="B1174" s="83"/>
      <c r="C1174" s="83"/>
      <c r="D1174" s="83"/>
      <c r="E1174" s="83"/>
      <c r="G1174" s="83"/>
      <c r="I1174" s="83"/>
      <c r="J1174" s="83"/>
      <c r="K1174" s="83"/>
      <c r="M1174" s="83"/>
      <c r="N1174" s="83"/>
      <c r="O1174" s="83"/>
      <c r="Q1174" s="83"/>
      <c r="S1174" s="83"/>
      <c r="U1174" s="83"/>
      <c r="W1174" s="83"/>
      <c r="Y1174" s="83"/>
      <c r="AA1174" s="83"/>
      <c r="AC1174" s="83"/>
      <c r="AE1174" s="83"/>
      <c r="AG1174" s="83"/>
      <c r="AI1174" s="83"/>
      <c r="AK1174" s="83"/>
      <c r="AM1174" s="83"/>
      <c r="AO1174" s="83"/>
    </row>
    <row r="1175" spans="1:41">
      <c r="A1175" s="83"/>
      <c r="B1175" s="83"/>
      <c r="C1175" s="83"/>
      <c r="D1175" s="83"/>
      <c r="E1175" s="83"/>
      <c r="G1175" s="83"/>
      <c r="I1175" s="83"/>
      <c r="J1175" s="83"/>
      <c r="K1175" s="83"/>
      <c r="M1175" s="83"/>
      <c r="N1175" s="83"/>
      <c r="O1175" s="83"/>
      <c r="Q1175" s="83"/>
      <c r="S1175" s="83"/>
      <c r="U1175" s="83"/>
      <c r="W1175" s="83"/>
      <c r="Y1175" s="83"/>
      <c r="AA1175" s="83"/>
      <c r="AC1175" s="83"/>
      <c r="AE1175" s="83"/>
      <c r="AG1175" s="83"/>
      <c r="AI1175" s="83"/>
      <c r="AK1175" s="83"/>
      <c r="AM1175" s="83"/>
      <c r="AO1175" s="83"/>
    </row>
    <row r="1176" spans="1:41">
      <c r="A1176" s="83"/>
      <c r="B1176" s="83"/>
      <c r="C1176" s="83"/>
      <c r="D1176" s="83"/>
      <c r="E1176" s="83"/>
      <c r="G1176" s="83"/>
      <c r="I1176" s="83"/>
      <c r="J1176" s="83"/>
      <c r="K1176" s="83"/>
      <c r="M1176" s="83"/>
      <c r="N1176" s="83"/>
      <c r="O1176" s="83"/>
      <c r="Q1176" s="83"/>
      <c r="S1176" s="83"/>
      <c r="U1176" s="83"/>
      <c r="W1176" s="83"/>
      <c r="Y1176" s="83"/>
      <c r="AA1176" s="83"/>
      <c r="AC1176" s="83"/>
      <c r="AE1176" s="83"/>
      <c r="AG1176" s="83"/>
      <c r="AI1176" s="83"/>
      <c r="AK1176" s="83"/>
      <c r="AM1176" s="83"/>
      <c r="AO1176" s="83"/>
    </row>
    <row r="1177" spans="1:41">
      <c r="A1177" s="83"/>
      <c r="B1177" s="83"/>
      <c r="C1177" s="83"/>
      <c r="D1177" s="83"/>
      <c r="E1177" s="83"/>
      <c r="G1177" s="83"/>
      <c r="I1177" s="83"/>
      <c r="J1177" s="83"/>
      <c r="K1177" s="83"/>
      <c r="M1177" s="83"/>
      <c r="N1177" s="83"/>
      <c r="O1177" s="83"/>
      <c r="Q1177" s="83"/>
      <c r="S1177" s="83"/>
      <c r="U1177" s="83"/>
      <c r="W1177" s="83"/>
      <c r="Y1177" s="83"/>
      <c r="AA1177" s="83"/>
      <c r="AC1177" s="83"/>
      <c r="AE1177" s="83"/>
      <c r="AG1177" s="83"/>
      <c r="AI1177" s="83"/>
      <c r="AK1177" s="83"/>
      <c r="AM1177" s="83"/>
      <c r="AO1177" s="83"/>
    </row>
    <row r="1178" spans="1:41">
      <c r="A1178" s="83"/>
      <c r="B1178" s="83"/>
      <c r="C1178" s="83"/>
      <c r="D1178" s="83"/>
      <c r="E1178" s="83"/>
      <c r="G1178" s="83"/>
      <c r="I1178" s="83"/>
      <c r="J1178" s="83"/>
      <c r="K1178" s="83"/>
      <c r="M1178" s="83"/>
      <c r="N1178" s="83"/>
      <c r="O1178" s="83"/>
      <c r="Q1178" s="83"/>
      <c r="S1178" s="83"/>
      <c r="U1178" s="83"/>
      <c r="W1178" s="83"/>
      <c r="Y1178" s="83"/>
      <c r="AA1178" s="83"/>
      <c r="AC1178" s="83"/>
      <c r="AE1178" s="83"/>
      <c r="AG1178" s="83"/>
      <c r="AI1178" s="83"/>
      <c r="AK1178" s="83"/>
      <c r="AM1178" s="83"/>
      <c r="AO1178" s="83"/>
    </row>
    <row r="1179" spans="1:41">
      <c r="A1179" s="83"/>
      <c r="B1179" s="83"/>
      <c r="C1179" s="83"/>
      <c r="D1179" s="83"/>
      <c r="E1179" s="83"/>
      <c r="G1179" s="83"/>
      <c r="I1179" s="83"/>
      <c r="J1179" s="83"/>
      <c r="K1179" s="83"/>
      <c r="M1179" s="83"/>
      <c r="N1179" s="83"/>
      <c r="O1179" s="83"/>
      <c r="Q1179" s="83"/>
      <c r="S1179" s="83"/>
      <c r="U1179" s="83"/>
      <c r="W1179" s="83"/>
      <c r="Y1179" s="83"/>
      <c r="AA1179" s="83"/>
      <c r="AC1179" s="83"/>
      <c r="AE1179" s="83"/>
      <c r="AG1179" s="83"/>
      <c r="AI1179" s="83"/>
      <c r="AK1179" s="83"/>
      <c r="AM1179" s="83"/>
      <c r="AO1179" s="83"/>
    </row>
    <row r="1180" spans="1:41">
      <c r="A1180" s="83"/>
      <c r="B1180" s="83"/>
      <c r="C1180" s="83"/>
      <c r="D1180" s="83"/>
      <c r="E1180" s="83"/>
      <c r="G1180" s="83"/>
      <c r="I1180" s="83"/>
      <c r="J1180" s="83"/>
      <c r="K1180" s="83"/>
      <c r="M1180" s="83"/>
      <c r="N1180" s="83"/>
      <c r="O1180" s="83"/>
      <c r="Q1180" s="83"/>
      <c r="S1180" s="83"/>
      <c r="U1180" s="83"/>
      <c r="W1180" s="83"/>
      <c r="Y1180" s="83"/>
      <c r="AA1180" s="83"/>
      <c r="AC1180" s="83"/>
      <c r="AE1180" s="83"/>
      <c r="AG1180" s="83"/>
      <c r="AI1180" s="83"/>
      <c r="AK1180" s="83"/>
      <c r="AM1180" s="83"/>
      <c r="AO1180" s="83"/>
    </row>
    <row r="1181" spans="1:41">
      <c r="A1181" s="83"/>
      <c r="B1181" s="83"/>
      <c r="C1181" s="83"/>
      <c r="D1181" s="83"/>
      <c r="E1181" s="83"/>
      <c r="G1181" s="83"/>
      <c r="I1181" s="83"/>
      <c r="J1181" s="83"/>
      <c r="K1181" s="83"/>
      <c r="M1181" s="83"/>
      <c r="N1181" s="83"/>
      <c r="O1181" s="83"/>
      <c r="Q1181" s="83"/>
      <c r="S1181" s="83"/>
      <c r="U1181" s="83"/>
      <c r="W1181" s="83"/>
      <c r="Y1181" s="83"/>
      <c r="AA1181" s="83"/>
      <c r="AC1181" s="83"/>
      <c r="AE1181" s="83"/>
      <c r="AG1181" s="83"/>
      <c r="AI1181" s="83"/>
      <c r="AK1181" s="83"/>
      <c r="AM1181" s="83"/>
      <c r="AO1181" s="83"/>
    </row>
    <row r="1182" spans="1:41">
      <c r="A1182" s="83"/>
      <c r="B1182" s="83"/>
      <c r="C1182" s="83"/>
      <c r="D1182" s="83"/>
      <c r="E1182" s="83"/>
      <c r="G1182" s="83"/>
      <c r="I1182" s="83"/>
      <c r="J1182" s="83"/>
      <c r="K1182" s="83"/>
      <c r="M1182" s="83"/>
      <c r="N1182" s="83"/>
      <c r="O1182" s="83"/>
      <c r="Q1182" s="83"/>
      <c r="S1182" s="83"/>
      <c r="U1182" s="83"/>
      <c r="W1182" s="83"/>
      <c r="Y1182" s="83"/>
      <c r="AA1182" s="83"/>
      <c r="AC1182" s="83"/>
      <c r="AE1182" s="83"/>
      <c r="AG1182" s="83"/>
      <c r="AI1182" s="83"/>
      <c r="AK1182" s="83"/>
      <c r="AM1182" s="83"/>
      <c r="AO1182" s="83"/>
    </row>
    <row r="1183" spans="1:41">
      <c r="A1183" s="83"/>
      <c r="B1183" s="83"/>
      <c r="C1183" s="83"/>
      <c r="D1183" s="83"/>
      <c r="E1183" s="83"/>
      <c r="G1183" s="83"/>
      <c r="I1183" s="83"/>
      <c r="J1183" s="83"/>
      <c r="K1183" s="83"/>
      <c r="M1183" s="83"/>
      <c r="N1183" s="83"/>
      <c r="O1183" s="83"/>
      <c r="Q1183" s="83"/>
      <c r="S1183" s="83"/>
      <c r="U1183" s="83"/>
      <c r="W1183" s="83"/>
      <c r="Y1183" s="83"/>
      <c r="AA1183" s="83"/>
      <c r="AC1183" s="83"/>
      <c r="AE1183" s="83"/>
      <c r="AG1183" s="83"/>
      <c r="AI1183" s="83"/>
      <c r="AK1183" s="83"/>
      <c r="AM1183" s="83"/>
      <c r="AO1183" s="83"/>
    </row>
    <row r="1184" spans="1:41">
      <c r="A1184" s="83"/>
      <c r="B1184" s="83"/>
      <c r="C1184" s="83"/>
      <c r="D1184" s="83"/>
      <c r="E1184" s="83"/>
      <c r="G1184" s="83"/>
      <c r="I1184" s="83"/>
      <c r="J1184" s="83"/>
      <c r="K1184" s="83"/>
      <c r="M1184" s="83"/>
      <c r="N1184" s="83"/>
      <c r="O1184" s="83"/>
      <c r="Q1184" s="83"/>
      <c r="S1184" s="83"/>
      <c r="U1184" s="83"/>
      <c r="W1184" s="83"/>
      <c r="Y1184" s="83"/>
      <c r="AA1184" s="83"/>
      <c r="AC1184" s="83"/>
      <c r="AE1184" s="83"/>
      <c r="AG1184" s="83"/>
      <c r="AI1184" s="83"/>
      <c r="AK1184" s="83"/>
      <c r="AM1184" s="83"/>
      <c r="AO1184" s="83"/>
    </row>
    <row r="1185" spans="1:41">
      <c r="A1185" s="83"/>
      <c r="B1185" s="83"/>
      <c r="C1185" s="83"/>
      <c r="D1185" s="83"/>
      <c r="E1185" s="83"/>
      <c r="G1185" s="83"/>
      <c r="I1185" s="83"/>
      <c r="J1185" s="83"/>
      <c r="K1185" s="83"/>
      <c r="M1185" s="83"/>
      <c r="N1185" s="83"/>
      <c r="O1185" s="83"/>
      <c r="Q1185" s="83"/>
      <c r="S1185" s="83"/>
      <c r="U1185" s="83"/>
      <c r="W1185" s="83"/>
      <c r="Y1185" s="83"/>
      <c r="AA1185" s="83"/>
      <c r="AC1185" s="83"/>
      <c r="AE1185" s="83"/>
      <c r="AG1185" s="83"/>
      <c r="AI1185" s="83"/>
      <c r="AK1185" s="83"/>
      <c r="AM1185" s="83"/>
      <c r="AO1185" s="83"/>
    </row>
    <row r="1186" spans="1:41">
      <c r="A1186" s="83"/>
      <c r="B1186" s="83"/>
      <c r="C1186" s="83"/>
      <c r="D1186" s="83"/>
      <c r="E1186" s="83"/>
      <c r="G1186" s="83"/>
      <c r="I1186" s="83"/>
      <c r="J1186" s="83"/>
      <c r="K1186" s="83"/>
      <c r="M1186" s="83"/>
      <c r="N1186" s="83"/>
      <c r="O1186" s="83"/>
      <c r="Q1186" s="83"/>
      <c r="S1186" s="83"/>
      <c r="U1186" s="83"/>
      <c r="W1186" s="83"/>
      <c r="Y1186" s="83"/>
      <c r="AA1186" s="83"/>
      <c r="AC1186" s="83"/>
      <c r="AE1186" s="83"/>
      <c r="AG1186" s="83"/>
      <c r="AI1186" s="83"/>
      <c r="AK1186" s="83"/>
      <c r="AM1186" s="83"/>
      <c r="AO1186" s="83"/>
    </row>
    <row r="1187" spans="1:41">
      <c r="A1187" s="83"/>
      <c r="B1187" s="83"/>
      <c r="C1187" s="83"/>
      <c r="D1187" s="83"/>
      <c r="E1187" s="83"/>
      <c r="G1187" s="83"/>
      <c r="I1187" s="83"/>
      <c r="J1187" s="83"/>
      <c r="K1187" s="83"/>
      <c r="M1187" s="83"/>
      <c r="N1187" s="83"/>
      <c r="O1187" s="83"/>
      <c r="Q1187" s="83"/>
      <c r="S1187" s="83"/>
      <c r="U1187" s="83"/>
      <c r="W1187" s="83"/>
      <c r="Y1187" s="83"/>
      <c r="AA1187" s="83"/>
      <c r="AC1187" s="83"/>
      <c r="AE1187" s="83"/>
      <c r="AG1187" s="83"/>
      <c r="AI1187" s="83"/>
      <c r="AK1187" s="83"/>
      <c r="AM1187" s="83"/>
      <c r="AO1187" s="83"/>
    </row>
    <row r="1188" spans="1:41">
      <c r="A1188" s="83"/>
      <c r="B1188" s="83"/>
      <c r="C1188" s="83"/>
      <c r="D1188" s="83"/>
      <c r="E1188" s="83"/>
      <c r="G1188" s="83"/>
      <c r="I1188" s="83"/>
      <c r="J1188" s="83"/>
      <c r="K1188" s="83"/>
      <c r="M1188" s="83"/>
      <c r="N1188" s="83"/>
      <c r="O1188" s="83"/>
      <c r="Q1188" s="83"/>
      <c r="S1188" s="83"/>
      <c r="U1188" s="83"/>
      <c r="W1188" s="83"/>
      <c r="Y1188" s="83"/>
      <c r="AA1188" s="83"/>
      <c r="AC1188" s="83"/>
      <c r="AE1188" s="83"/>
      <c r="AG1188" s="83"/>
      <c r="AI1188" s="83"/>
      <c r="AK1188" s="83"/>
      <c r="AM1188" s="83"/>
      <c r="AO1188" s="83"/>
    </row>
    <row r="1189" spans="1:41">
      <c r="A1189" s="83"/>
      <c r="B1189" s="83"/>
      <c r="C1189" s="83"/>
      <c r="D1189" s="83"/>
      <c r="E1189" s="83"/>
      <c r="G1189" s="83"/>
      <c r="I1189" s="83"/>
      <c r="J1189" s="83"/>
      <c r="K1189" s="83"/>
      <c r="M1189" s="83"/>
      <c r="N1189" s="83"/>
      <c r="O1189" s="83"/>
      <c r="Q1189" s="83"/>
      <c r="S1189" s="83"/>
      <c r="U1189" s="83"/>
      <c r="W1189" s="83"/>
      <c r="Y1189" s="83"/>
      <c r="AA1189" s="83"/>
      <c r="AC1189" s="83"/>
      <c r="AE1189" s="83"/>
      <c r="AG1189" s="83"/>
      <c r="AI1189" s="83"/>
      <c r="AK1189" s="83"/>
      <c r="AM1189" s="83"/>
      <c r="AO1189" s="83"/>
    </row>
    <row r="1190" spans="1:41">
      <c r="A1190" s="83"/>
      <c r="B1190" s="83"/>
      <c r="C1190" s="83"/>
      <c r="D1190" s="83"/>
      <c r="E1190" s="83"/>
      <c r="G1190" s="83"/>
      <c r="I1190" s="83"/>
      <c r="J1190" s="83"/>
      <c r="K1190" s="83"/>
      <c r="M1190" s="83"/>
      <c r="N1190" s="83"/>
      <c r="O1190" s="83"/>
      <c r="Q1190" s="83"/>
      <c r="S1190" s="83"/>
      <c r="U1190" s="83"/>
      <c r="W1190" s="83"/>
      <c r="Y1190" s="83"/>
      <c r="AA1190" s="83"/>
      <c r="AC1190" s="83"/>
      <c r="AE1190" s="83"/>
      <c r="AG1190" s="83"/>
      <c r="AI1190" s="83"/>
      <c r="AK1190" s="83"/>
      <c r="AM1190" s="83"/>
      <c r="AO1190" s="83"/>
    </row>
    <row r="1191" spans="1:41">
      <c r="A1191" s="83"/>
      <c r="B1191" s="83"/>
      <c r="C1191" s="83"/>
      <c r="D1191" s="83"/>
      <c r="E1191" s="83"/>
      <c r="G1191" s="83"/>
      <c r="I1191" s="83"/>
      <c r="J1191" s="83"/>
      <c r="K1191" s="83"/>
      <c r="M1191" s="83"/>
      <c r="N1191" s="83"/>
      <c r="O1191" s="83"/>
      <c r="Q1191" s="83"/>
      <c r="S1191" s="83"/>
      <c r="U1191" s="83"/>
      <c r="W1191" s="83"/>
      <c r="Y1191" s="83"/>
      <c r="AA1191" s="83"/>
      <c r="AC1191" s="83"/>
      <c r="AE1191" s="83"/>
      <c r="AG1191" s="83"/>
      <c r="AI1191" s="83"/>
      <c r="AK1191" s="83"/>
      <c r="AM1191" s="83"/>
      <c r="AO1191" s="83"/>
    </row>
    <row r="1192" spans="1:41">
      <c r="A1192" s="83"/>
      <c r="B1192" s="83"/>
      <c r="C1192" s="83"/>
      <c r="D1192" s="83"/>
      <c r="E1192" s="83"/>
      <c r="G1192" s="83"/>
      <c r="I1192" s="83"/>
      <c r="J1192" s="83"/>
      <c r="K1192" s="83"/>
      <c r="M1192" s="83"/>
      <c r="N1192" s="83"/>
      <c r="O1192" s="83"/>
      <c r="Q1192" s="83"/>
      <c r="S1192" s="83"/>
      <c r="U1192" s="83"/>
      <c r="W1192" s="83"/>
      <c r="Y1192" s="83"/>
      <c r="AA1192" s="83"/>
      <c r="AC1192" s="83"/>
      <c r="AE1192" s="83"/>
      <c r="AG1192" s="83"/>
      <c r="AI1192" s="83"/>
      <c r="AK1192" s="83"/>
      <c r="AM1192" s="83"/>
      <c r="AO1192" s="83"/>
    </row>
    <row r="1193" spans="1:41">
      <c r="A1193" s="83"/>
      <c r="B1193" s="83"/>
      <c r="C1193" s="83"/>
      <c r="D1193" s="83"/>
      <c r="E1193" s="83"/>
      <c r="G1193" s="83"/>
      <c r="I1193" s="83"/>
      <c r="J1193" s="83"/>
      <c r="K1193" s="83"/>
      <c r="M1193" s="83"/>
      <c r="N1193" s="83"/>
      <c r="O1193" s="83"/>
      <c r="Q1193" s="83"/>
      <c r="S1193" s="83"/>
      <c r="U1193" s="83"/>
      <c r="W1193" s="83"/>
      <c r="Y1193" s="83"/>
      <c r="AA1193" s="83"/>
      <c r="AC1193" s="83"/>
      <c r="AE1193" s="83"/>
      <c r="AG1193" s="83"/>
      <c r="AI1193" s="83"/>
      <c r="AK1193" s="83"/>
      <c r="AM1193" s="83"/>
      <c r="AO1193" s="83"/>
    </row>
    <row r="1194" spans="1:41">
      <c r="A1194" s="83"/>
      <c r="B1194" s="83"/>
      <c r="C1194" s="83"/>
      <c r="D1194" s="83"/>
      <c r="E1194" s="83"/>
      <c r="G1194" s="83"/>
      <c r="I1194" s="83"/>
      <c r="J1194" s="83"/>
      <c r="K1194" s="83"/>
      <c r="M1194" s="83"/>
      <c r="N1194" s="83"/>
      <c r="O1194" s="83"/>
      <c r="Q1194" s="83"/>
      <c r="S1194" s="83"/>
      <c r="U1194" s="83"/>
      <c r="W1194" s="83"/>
      <c r="Y1194" s="83"/>
      <c r="AA1194" s="83"/>
      <c r="AC1194" s="83"/>
      <c r="AE1194" s="83"/>
      <c r="AG1194" s="83"/>
      <c r="AI1194" s="83"/>
      <c r="AK1194" s="83"/>
      <c r="AM1194" s="83"/>
      <c r="AO1194" s="83"/>
    </row>
    <row r="1195" spans="1:41">
      <c r="A1195" s="83"/>
      <c r="B1195" s="83"/>
      <c r="C1195" s="83"/>
      <c r="D1195" s="83"/>
      <c r="E1195" s="83"/>
      <c r="G1195" s="83"/>
      <c r="I1195" s="83"/>
      <c r="J1195" s="83"/>
      <c r="K1195" s="83"/>
      <c r="M1195" s="83"/>
      <c r="N1195" s="83"/>
      <c r="O1195" s="83"/>
      <c r="Q1195" s="83"/>
      <c r="S1195" s="83"/>
      <c r="U1195" s="83"/>
      <c r="W1195" s="83"/>
      <c r="Y1195" s="83"/>
      <c r="AA1195" s="83"/>
      <c r="AC1195" s="83"/>
      <c r="AE1195" s="83"/>
      <c r="AG1195" s="83"/>
      <c r="AI1195" s="83"/>
      <c r="AK1195" s="83"/>
      <c r="AM1195" s="83"/>
      <c r="AO1195" s="83"/>
    </row>
    <row r="1196" spans="1:41">
      <c r="A1196" s="83"/>
      <c r="B1196" s="83"/>
      <c r="C1196" s="83"/>
      <c r="D1196" s="83"/>
      <c r="E1196" s="83"/>
      <c r="G1196" s="83"/>
      <c r="I1196" s="83"/>
      <c r="J1196" s="83"/>
      <c r="K1196" s="83"/>
      <c r="M1196" s="83"/>
      <c r="N1196" s="83"/>
      <c r="O1196" s="83"/>
      <c r="Q1196" s="83"/>
      <c r="S1196" s="83"/>
      <c r="U1196" s="83"/>
      <c r="W1196" s="83"/>
      <c r="Y1196" s="83"/>
      <c r="AA1196" s="83"/>
      <c r="AC1196" s="83"/>
      <c r="AE1196" s="83"/>
      <c r="AG1196" s="83"/>
      <c r="AI1196" s="83"/>
      <c r="AK1196" s="83"/>
      <c r="AM1196" s="83"/>
      <c r="AO1196" s="83"/>
    </row>
    <row r="1197" spans="1:41">
      <c r="A1197" s="83"/>
      <c r="B1197" s="83"/>
      <c r="C1197" s="83"/>
      <c r="D1197" s="83"/>
      <c r="E1197" s="83"/>
      <c r="G1197" s="83"/>
      <c r="I1197" s="83"/>
      <c r="J1197" s="83"/>
      <c r="K1197" s="83"/>
      <c r="M1197" s="83"/>
      <c r="N1197" s="83"/>
      <c r="O1197" s="83"/>
      <c r="Q1197" s="83"/>
      <c r="S1197" s="83"/>
      <c r="U1197" s="83"/>
      <c r="W1197" s="83"/>
      <c r="Y1197" s="83"/>
      <c r="AA1197" s="83"/>
      <c r="AC1197" s="83"/>
      <c r="AE1197" s="83"/>
      <c r="AG1197" s="83"/>
      <c r="AI1197" s="83"/>
      <c r="AK1197" s="83"/>
      <c r="AM1197" s="83"/>
      <c r="AO1197" s="83"/>
    </row>
    <row r="1198" spans="1:41">
      <c r="A1198" s="83"/>
      <c r="B1198" s="83"/>
      <c r="C1198" s="83"/>
      <c r="D1198" s="83"/>
      <c r="E1198" s="83"/>
      <c r="G1198" s="83"/>
      <c r="I1198" s="83"/>
      <c r="J1198" s="83"/>
      <c r="K1198" s="83"/>
      <c r="M1198" s="83"/>
      <c r="N1198" s="83"/>
      <c r="O1198" s="83"/>
      <c r="Q1198" s="83"/>
      <c r="S1198" s="83"/>
      <c r="U1198" s="83"/>
      <c r="W1198" s="83"/>
      <c r="Y1198" s="83"/>
      <c r="AA1198" s="83"/>
      <c r="AC1198" s="83"/>
      <c r="AE1198" s="83"/>
      <c r="AG1198" s="83"/>
      <c r="AI1198" s="83"/>
      <c r="AK1198" s="83"/>
      <c r="AM1198" s="83"/>
      <c r="AO1198" s="83"/>
    </row>
    <row r="1199" spans="1:41">
      <c r="A1199" s="83"/>
      <c r="B1199" s="83"/>
      <c r="C1199" s="83"/>
      <c r="D1199" s="83"/>
      <c r="E1199" s="83"/>
      <c r="G1199" s="83"/>
      <c r="I1199" s="83"/>
      <c r="J1199" s="83"/>
      <c r="K1199" s="83"/>
      <c r="M1199" s="83"/>
      <c r="N1199" s="83"/>
      <c r="O1199" s="83"/>
      <c r="Q1199" s="83"/>
      <c r="S1199" s="83"/>
      <c r="U1199" s="83"/>
      <c r="W1199" s="83"/>
      <c r="Y1199" s="83"/>
      <c r="AA1199" s="83"/>
      <c r="AC1199" s="83"/>
      <c r="AE1199" s="83"/>
      <c r="AG1199" s="83"/>
      <c r="AI1199" s="83"/>
      <c r="AK1199" s="83"/>
      <c r="AM1199" s="83"/>
      <c r="AO1199" s="83"/>
    </row>
    <row r="1200" spans="1:41">
      <c r="A1200" s="83"/>
      <c r="B1200" s="83"/>
      <c r="C1200" s="83"/>
      <c r="D1200" s="83"/>
      <c r="E1200" s="83"/>
      <c r="G1200" s="83"/>
      <c r="I1200" s="83"/>
      <c r="J1200" s="83"/>
      <c r="K1200" s="83"/>
      <c r="M1200" s="83"/>
      <c r="N1200" s="83"/>
      <c r="O1200" s="83"/>
      <c r="Q1200" s="83"/>
      <c r="S1200" s="83"/>
      <c r="U1200" s="83"/>
      <c r="W1200" s="83"/>
      <c r="Y1200" s="83"/>
      <c r="AA1200" s="83"/>
      <c r="AC1200" s="83"/>
      <c r="AE1200" s="83"/>
      <c r="AG1200" s="83"/>
      <c r="AI1200" s="83"/>
      <c r="AK1200" s="83"/>
      <c r="AM1200" s="83"/>
      <c r="AO1200" s="83"/>
    </row>
    <row r="1201" spans="1:41">
      <c r="A1201" s="83"/>
      <c r="B1201" s="83"/>
      <c r="C1201" s="83"/>
      <c r="D1201" s="83"/>
      <c r="E1201" s="83"/>
      <c r="G1201" s="83"/>
      <c r="I1201" s="83"/>
      <c r="J1201" s="83"/>
      <c r="K1201" s="83"/>
      <c r="M1201" s="83"/>
      <c r="N1201" s="83"/>
      <c r="O1201" s="83"/>
      <c r="Q1201" s="83"/>
      <c r="S1201" s="83"/>
      <c r="U1201" s="83"/>
      <c r="W1201" s="83"/>
      <c r="Y1201" s="83"/>
      <c r="AA1201" s="83"/>
      <c r="AC1201" s="83"/>
      <c r="AE1201" s="83"/>
      <c r="AG1201" s="83"/>
      <c r="AI1201" s="83"/>
      <c r="AK1201" s="83"/>
      <c r="AM1201" s="83"/>
      <c r="AO1201" s="83"/>
    </row>
    <row r="1202" spans="1:41">
      <c r="A1202" s="83"/>
      <c r="B1202" s="83"/>
      <c r="C1202" s="83"/>
      <c r="D1202" s="83"/>
      <c r="E1202" s="83"/>
      <c r="G1202" s="83"/>
      <c r="I1202" s="83"/>
      <c r="J1202" s="83"/>
      <c r="K1202" s="83"/>
      <c r="M1202" s="83"/>
      <c r="N1202" s="83"/>
      <c r="O1202" s="83"/>
      <c r="Q1202" s="83"/>
      <c r="S1202" s="83"/>
      <c r="U1202" s="83"/>
      <c r="W1202" s="83"/>
      <c r="Y1202" s="83"/>
      <c r="AA1202" s="83"/>
      <c r="AC1202" s="83"/>
      <c r="AE1202" s="83"/>
      <c r="AG1202" s="83"/>
      <c r="AI1202" s="83"/>
      <c r="AK1202" s="83"/>
      <c r="AM1202" s="83"/>
      <c r="AO1202" s="83"/>
    </row>
    <row r="1203" spans="1:41">
      <c r="A1203" s="83"/>
      <c r="B1203" s="83"/>
      <c r="C1203" s="83"/>
      <c r="D1203" s="83"/>
      <c r="E1203" s="83"/>
      <c r="G1203" s="83"/>
      <c r="I1203" s="83"/>
      <c r="J1203" s="83"/>
      <c r="K1203" s="83"/>
      <c r="M1203" s="83"/>
      <c r="N1203" s="83"/>
      <c r="O1203" s="83"/>
      <c r="Q1203" s="83"/>
      <c r="S1203" s="83"/>
      <c r="U1203" s="83"/>
      <c r="W1203" s="83"/>
      <c r="Y1203" s="83"/>
      <c r="AA1203" s="83"/>
      <c r="AC1203" s="83"/>
      <c r="AE1203" s="83"/>
      <c r="AG1203" s="83"/>
      <c r="AI1203" s="83"/>
      <c r="AK1203" s="83"/>
      <c r="AM1203" s="83"/>
      <c r="AO1203" s="83"/>
    </row>
    <row r="1204" spans="1:41">
      <c r="A1204" s="83"/>
      <c r="B1204" s="83"/>
      <c r="C1204" s="83"/>
      <c r="D1204" s="83"/>
      <c r="E1204" s="83"/>
      <c r="G1204" s="83"/>
      <c r="I1204" s="83"/>
      <c r="J1204" s="83"/>
      <c r="K1204" s="83"/>
      <c r="M1204" s="83"/>
      <c r="N1204" s="83"/>
      <c r="O1204" s="83"/>
      <c r="Q1204" s="83"/>
      <c r="S1204" s="83"/>
      <c r="U1204" s="83"/>
      <c r="W1204" s="83"/>
      <c r="Y1204" s="83"/>
      <c r="AA1204" s="83"/>
      <c r="AC1204" s="83"/>
      <c r="AE1204" s="83"/>
      <c r="AG1204" s="83"/>
      <c r="AI1204" s="83"/>
      <c r="AK1204" s="83"/>
      <c r="AM1204" s="83"/>
      <c r="AO1204" s="83"/>
    </row>
    <row r="1205" spans="1:41">
      <c r="A1205" s="83"/>
      <c r="B1205" s="83"/>
      <c r="C1205" s="83"/>
      <c r="D1205" s="83"/>
      <c r="E1205" s="83"/>
      <c r="G1205" s="83"/>
      <c r="I1205" s="83"/>
      <c r="J1205" s="83"/>
      <c r="K1205" s="83"/>
      <c r="M1205" s="83"/>
      <c r="N1205" s="83"/>
      <c r="O1205" s="83"/>
      <c r="Q1205" s="83"/>
      <c r="S1205" s="83"/>
      <c r="U1205" s="83"/>
      <c r="W1205" s="83"/>
      <c r="Y1205" s="83"/>
      <c r="AA1205" s="83"/>
      <c r="AC1205" s="83"/>
      <c r="AE1205" s="83"/>
      <c r="AG1205" s="83"/>
      <c r="AI1205" s="83"/>
      <c r="AK1205" s="83"/>
      <c r="AM1205" s="83"/>
      <c r="AO1205" s="83"/>
    </row>
    <row r="1206" spans="1:41">
      <c r="A1206" s="83"/>
      <c r="B1206" s="83"/>
      <c r="C1206" s="83"/>
      <c r="D1206" s="83"/>
      <c r="E1206" s="83"/>
      <c r="G1206" s="83"/>
      <c r="I1206" s="83"/>
      <c r="J1206" s="83"/>
      <c r="K1206" s="83"/>
      <c r="M1206" s="83"/>
      <c r="N1206" s="83"/>
      <c r="O1206" s="83"/>
      <c r="Q1206" s="83"/>
      <c r="S1206" s="83"/>
      <c r="U1206" s="83"/>
      <c r="W1206" s="83"/>
      <c r="Y1206" s="83"/>
      <c r="AA1206" s="83"/>
      <c r="AC1206" s="83"/>
      <c r="AE1206" s="83"/>
      <c r="AG1206" s="83"/>
      <c r="AI1206" s="83"/>
      <c r="AK1206" s="83"/>
      <c r="AM1206" s="83"/>
      <c r="AO1206" s="83"/>
    </row>
    <row r="1207" spans="1:41">
      <c r="A1207" s="83"/>
      <c r="B1207" s="83"/>
      <c r="C1207" s="83"/>
      <c r="D1207" s="83"/>
      <c r="E1207" s="83"/>
      <c r="G1207" s="83"/>
      <c r="I1207" s="83"/>
      <c r="J1207" s="83"/>
      <c r="K1207" s="83"/>
      <c r="M1207" s="83"/>
      <c r="N1207" s="83"/>
      <c r="O1207" s="83"/>
      <c r="Q1207" s="83"/>
      <c r="S1207" s="83"/>
      <c r="U1207" s="83"/>
      <c r="W1207" s="83"/>
      <c r="Y1207" s="83"/>
      <c r="AA1207" s="83"/>
      <c r="AC1207" s="83"/>
      <c r="AE1207" s="83"/>
      <c r="AG1207" s="83"/>
      <c r="AI1207" s="83"/>
      <c r="AK1207" s="83"/>
      <c r="AM1207" s="83"/>
      <c r="AO1207" s="83"/>
    </row>
    <row r="1208" spans="1:41">
      <c r="A1208" s="83"/>
      <c r="B1208" s="83"/>
      <c r="C1208" s="83"/>
      <c r="D1208" s="83"/>
      <c r="E1208" s="83"/>
      <c r="G1208" s="83"/>
      <c r="I1208" s="83"/>
      <c r="J1208" s="83"/>
      <c r="K1208" s="83"/>
      <c r="M1208" s="83"/>
      <c r="N1208" s="83"/>
      <c r="O1208" s="83"/>
      <c r="Q1208" s="83"/>
      <c r="S1208" s="83"/>
      <c r="U1208" s="83"/>
      <c r="W1208" s="83"/>
      <c r="Y1208" s="83"/>
      <c r="AA1208" s="83"/>
      <c r="AC1208" s="83"/>
      <c r="AE1208" s="83"/>
      <c r="AG1208" s="83"/>
      <c r="AI1208" s="83"/>
      <c r="AK1208" s="83"/>
      <c r="AM1208" s="83"/>
      <c r="AO1208" s="83"/>
    </row>
    <row r="1209" spans="1:41">
      <c r="A1209" s="83"/>
      <c r="B1209" s="83"/>
      <c r="C1209" s="83"/>
      <c r="D1209" s="83"/>
      <c r="E1209" s="83"/>
      <c r="G1209" s="83"/>
      <c r="I1209" s="83"/>
      <c r="J1209" s="83"/>
      <c r="K1209" s="83"/>
      <c r="M1209" s="83"/>
      <c r="N1209" s="83"/>
      <c r="O1209" s="83"/>
      <c r="Q1209" s="83"/>
      <c r="S1209" s="83"/>
      <c r="U1209" s="83"/>
      <c r="W1209" s="83"/>
      <c r="Y1209" s="83"/>
      <c r="AA1209" s="83"/>
      <c r="AC1209" s="83"/>
      <c r="AE1209" s="83"/>
      <c r="AG1209" s="83"/>
      <c r="AI1209" s="83"/>
      <c r="AK1209" s="83"/>
      <c r="AM1209" s="83"/>
      <c r="AO1209" s="83"/>
    </row>
    <row r="1210" spans="1:41">
      <c r="A1210" s="83"/>
      <c r="B1210" s="83"/>
      <c r="C1210" s="83"/>
      <c r="D1210" s="83"/>
      <c r="E1210" s="83"/>
      <c r="G1210" s="83"/>
      <c r="I1210" s="83"/>
      <c r="J1210" s="83"/>
      <c r="K1210" s="83"/>
      <c r="M1210" s="83"/>
      <c r="N1210" s="83"/>
      <c r="O1210" s="83"/>
      <c r="Q1210" s="83"/>
      <c r="S1210" s="83"/>
      <c r="U1210" s="83"/>
      <c r="W1210" s="83"/>
      <c r="Y1210" s="83"/>
      <c r="AA1210" s="83"/>
      <c r="AC1210" s="83"/>
      <c r="AE1210" s="83"/>
      <c r="AG1210" s="83"/>
      <c r="AI1210" s="83"/>
      <c r="AK1210" s="83"/>
      <c r="AM1210" s="83"/>
      <c r="AO1210" s="83"/>
    </row>
    <row r="1211" spans="1:41">
      <c r="A1211" s="83"/>
      <c r="B1211" s="83"/>
      <c r="C1211" s="83"/>
      <c r="D1211" s="83"/>
      <c r="E1211" s="83"/>
      <c r="G1211" s="83"/>
      <c r="I1211" s="83"/>
      <c r="J1211" s="83"/>
      <c r="K1211" s="83"/>
      <c r="M1211" s="83"/>
      <c r="N1211" s="83"/>
      <c r="O1211" s="83"/>
      <c r="Q1211" s="83"/>
      <c r="S1211" s="83"/>
      <c r="U1211" s="83"/>
      <c r="W1211" s="83"/>
      <c r="Y1211" s="83"/>
      <c r="AA1211" s="83"/>
      <c r="AC1211" s="83"/>
      <c r="AE1211" s="83"/>
      <c r="AG1211" s="83"/>
      <c r="AI1211" s="83"/>
      <c r="AK1211" s="83"/>
      <c r="AM1211" s="83"/>
      <c r="AO1211" s="83"/>
    </row>
    <row r="1212" spans="1:41">
      <c r="A1212" s="83"/>
      <c r="B1212" s="83"/>
      <c r="C1212" s="83"/>
      <c r="D1212" s="83"/>
      <c r="E1212" s="83"/>
      <c r="G1212" s="83"/>
      <c r="I1212" s="83"/>
      <c r="J1212" s="83"/>
      <c r="K1212" s="83"/>
      <c r="M1212" s="83"/>
      <c r="N1212" s="83"/>
      <c r="O1212" s="83"/>
      <c r="Q1212" s="83"/>
      <c r="S1212" s="83"/>
      <c r="U1212" s="83"/>
      <c r="W1212" s="83"/>
      <c r="Y1212" s="83"/>
      <c r="AA1212" s="83"/>
      <c r="AC1212" s="83"/>
      <c r="AE1212" s="83"/>
      <c r="AG1212" s="83"/>
      <c r="AI1212" s="83"/>
      <c r="AK1212" s="83"/>
      <c r="AM1212" s="83"/>
      <c r="AO1212" s="83"/>
    </row>
    <row r="1213" spans="1:41">
      <c r="A1213" s="83"/>
      <c r="B1213" s="83"/>
      <c r="C1213" s="83"/>
      <c r="D1213" s="83"/>
      <c r="E1213" s="83"/>
      <c r="G1213" s="83"/>
      <c r="I1213" s="83"/>
      <c r="J1213" s="83"/>
      <c r="K1213" s="83"/>
      <c r="M1213" s="83"/>
      <c r="N1213" s="83"/>
      <c r="O1213" s="83"/>
      <c r="Q1213" s="83"/>
      <c r="S1213" s="83"/>
      <c r="U1213" s="83"/>
      <c r="W1213" s="83"/>
      <c r="Y1213" s="83"/>
      <c r="AA1213" s="83"/>
      <c r="AC1213" s="83"/>
      <c r="AE1213" s="83"/>
      <c r="AG1213" s="83"/>
      <c r="AI1213" s="83"/>
      <c r="AK1213" s="83"/>
      <c r="AM1213" s="83"/>
      <c r="AO1213" s="83"/>
    </row>
    <row r="1214" spans="1:41">
      <c r="A1214" s="83"/>
      <c r="B1214" s="83"/>
      <c r="C1214" s="83"/>
      <c r="D1214" s="83"/>
      <c r="E1214" s="83"/>
      <c r="G1214" s="83"/>
      <c r="I1214" s="83"/>
      <c r="J1214" s="83"/>
      <c r="K1214" s="83"/>
      <c r="M1214" s="83"/>
      <c r="N1214" s="83"/>
      <c r="O1214" s="83"/>
      <c r="Q1214" s="83"/>
      <c r="S1214" s="83"/>
      <c r="U1214" s="83"/>
      <c r="W1214" s="83"/>
      <c r="Y1214" s="83"/>
      <c r="AA1214" s="83"/>
      <c r="AC1214" s="83"/>
      <c r="AE1214" s="83"/>
      <c r="AG1214" s="83"/>
      <c r="AI1214" s="83"/>
      <c r="AK1214" s="83"/>
      <c r="AM1214" s="83"/>
      <c r="AO1214" s="83"/>
    </row>
    <row r="1215" spans="1:41">
      <c r="A1215" s="83"/>
      <c r="B1215" s="83"/>
      <c r="C1215" s="83"/>
      <c r="D1215" s="83"/>
      <c r="E1215" s="83"/>
      <c r="G1215" s="83"/>
      <c r="I1215" s="83"/>
      <c r="J1215" s="83"/>
      <c r="K1215" s="83"/>
      <c r="M1215" s="83"/>
      <c r="N1215" s="83"/>
      <c r="O1215" s="83"/>
      <c r="Q1215" s="83"/>
      <c r="S1215" s="83"/>
      <c r="U1215" s="83"/>
      <c r="W1215" s="83"/>
      <c r="Y1215" s="83"/>
      <c r="AA1215" s="83"/>
      <c r="AC1215" s="83"/>
      <c r="AE1215" s="83"/>
      <c r="AG1215" s="83"/>
      <c r="AI1215" s="83"/>
      <c r="AK1215" s="83"/>
      <c r="AM1215" s="83"/>
      <c r="AO1215" s="83"/>
    </row>
    <row r="1216" spans="1:41">
      <c r="A1216" s="83"/>
      <c r="B1216" s="83"/>
      <c r="C1216" s="83"/>
      <c r="D1216" s="83"/>
      <c r="E1216" s="83"/>
      <c r="G1216" s="83"/>
      <c r="I1216" s="83"/>
      <c r="J1216" s="83"/>
      <c r="K1216" s="83"/>
      <c r="M1216" s="83"/>
      <c r="N1216" s="83"/>
      <c r="O1216" s="83"/>
      <c r="Q1216" s="83"/>
      <c r="S1216" s="83"/>
      <c r="U1216" s="83"/>
      <c r="W1216" s="83"/>
      <c r="Y1216" s="83"/>
      <c r="AA1216" s="83"/>
      <c r="AC1216" s="83"/>
      <c r="AE1216" s="83"/>
      <c r="AG1216" s="83"/>
      <c r="AI1216" s="83"/>
      <c r="AK1216" s="83"/>
      <c r="AM1216" s="83"/>
      <c r="AO1216" s="83"/>
    </row>
    <row r="1217" spans="1:41">
      <c r="A1217" s="83"/>
      <c r="B1217" s="83"/>
      <c r="C1217" s="83"/>
      <c r="D1217" s="83"/>
      <c r="E1217" s="83"/>
      <c r="G1217" s="83"/>
      <c r="I1217" s="83"/>
      <c r="J1217" s="83"/>
      <c r="K1217" s="83"/>
      <c r="M1217" s="83"/>
      <c r="N1217" s="83"/>
      <c r="O1217" s="83"/>
      <c r="Q1217" s="83"/>
      <c r="S1217" s="83"/>
      <c r="U1217" s="83"/>
      <c r="W1217" s="83"/>
      <c r="Y1217" s="83"/>
      <c r="AA1217" s="83"/>
      <c r="AC1217" s="83"/>
      <c r="AE1217" s="83"/>
      <c r="AG1217" s="83"/>
      <c r="AI1217" s="83"/>
      <c r="AK1217" s="83"/>
      <c r="AM1217" s="83"/>
      <c r="AO1217" s="83"/>
    </row>
    <row r="1218" spans="1:41">
      <c r="A1218" s="83"/>
      <c r="B1218" s="83"/>
      <c r="C1218" s="83"/>
      <c r="D1218" s="83"/>
      <c r="E1218" s="83"/>
      <c r="G1218" s="83"/>
      <c r="I1218" s="83"/>
      <c r="J1218" s="83"/>
      <c r="K1218" s="83"/>
      <c r="M1218" s="83"/>
      <c r="N1218" s="83"/>
      <c r="O1218" s="83"/>
      <c r="Q1218" s="83"/>
      <c r="S1218" s="83"/>
      <c r="U1218" s="83"/>
      <c r="W1218" s="83"/>
      <c r="Y1218" s="83"/>
      <c r="AA1218" s="83"/>
      <c r="AC1218" s="83"/>
      <c r="AE1218" s="83"/>
      <c r="AG1218" s="83"/>
      <c r="AI1218" s="83"/>
      <c r="AK1218" s="83"/>
      <c r="AM1218" s="83"/>
      <c r="AO1218" s="83"/>
    </row>
    <row r="1219" spans="1:41">
      <c r="A1219" s="83"/>
      <c r="B1219" s="83"/>
      <c r="C1219" s="83"/>
      <c r="D1219" s="83"/>
      <c r="E1219" s="83"/>
      <c r="G1219" s="83"/>
      <c r="I1219" s="83"/>
      <c r="J1219" s="83"/>
      <c r="K1219" s="83"/>
      <c r="M1219" s="83"/>
      <c r="N1219" s="83"/>
      <c r="O1219" s="83"/>
      <c r="Q1219" s="83"/>
      <c r="S1219" s="83"/>
      <c r="U1219" s="83"/>
      <c r="W1219" s="83"/>
      <c r="Y1219" s="83"/>
      <c r="AA1219" s="83"/>
      <c r="AC1219" s="83"/>
      <c r="AE1219" s="83"/>
      <c r="AG1219" s="83"/>
      <c r="AI1219" s="83"/>
      <c r="AK1219" s="83"/>
      <c r="AM1219" s="83"/>
      <c r="AO1219" s="83"/>
    </row>
    <row r="1220" spans="1:41">
      <c r="A1220" s="83"/>
      <c r="B1220" s="83"/>
      <c r="C1220" s="83"/>
      <c r="D1220" s="83"/>
      <c r="E1220" s="83"/>
      <c r="G1220" s="83"/>
      <c r="I1220" s="83"/>
      <c r="J1220" s="83"/>
      <c r="K1220" s="83"/>
      <c r="M1220" s="83"/>
      <c r="N1220" s="83"/>
      <c r="O1220" s="83"/>
      <c r="Q1220" s="83"/>
      <c r="S1220" s="83"/>
      <c r="U1220" s="83"/>
      <c r="W1220" s="83"/>
      <c r="Y1220" s="83"/>
      <c r="AA1220" s="83"/>
      <c r="AC1220" s="83"/>
      <c r="AE1220" s="83"/>
      <c r="AG1220" s="83"/>
      <c r="AI1220" s="83"/>
      <c r="AK1220" s="83"/>
      <c r="AM1220" s="83"/>
      <c r="AO1220" s="83"/>
    </row>
    <row r="1221" spans="1:41">
      <c r="A1221" s="83"/>
      <c r="B1221" s="83"/>
      <c r="C1221" s="83"/>
      <c r="D1221" s="83"/>
      <c r="E1221" s="83"/>
      <c r="G1221" s="83"/>
      <c r="I1221" s="83"/>
      <c r="J1221" s="83"/>
      <c r="K1221" s="83"/>
      <c r="M1221" s="83"/>
      <c r="N1221" s="83"/>
      <c r="O1221" s="83"/>
      <c r="Q1221" s="83"/>
      <c r="S1221" s="83"/>
      <c r="U1221" s="83"/>
      <c r="W1221" s="83"/>
      <c r="Y1221" s="83"/>
      <c r="AA1221" s="83"/>
      <c r="AC1221" s="83"/>
      <c r="AE1221" s="83"/>
      <c r="AG1221" s="83"/>
      <c r="AI1221" s="83"/>
      <c r="AK1221" s="83"/>
      <c r="AM1221" s="83"/>
      <c r="AO1221" s="83"/>
    </row>
    <row r="1222" spans="1:41">
      <c r="A1222" s="83"/>
      <c r="B1222" s="83"/>
      <c r="C1222" s="83"/>
      <c r="D1222" s="83"/>
      <c r="E1222" s="83"/>
      <c r="G1222" s="83"/>
      <c r="I1222" s="83"/>
      <c r="J1222" s="83"/>
      <c r="K1222" s="83"/>
      <c r="M1222" s="83"/>
      <c r="N1222" s="83"/>
      <c r="O1222" s="83"/>
      <c r="Q1222" s="83"/>
      <c r="S1222" s="83"/>
      <c r="U1222" s="83"/>
      <c r="W1222" s="83"/>
      <c r="Y1222" s="83"/>
      <c r="AA1222" s="83"/>
      <c r="AC1222" s="83"/>
      <c r="AE1222" s="83"/>
      <c r="AG1222" s="83"/>
      <c r="AI1222" s="83"/>
      <c r="AK1222" s="83"/>
      <c r="AM1222" s="83"/>
      <c r="AO1222" s="83"/>
    </row>
    <row r="1223" spans="1:41">
      <c r="A1223" s="83"/>
      <c r="B1223" s="83"/>
      <c r="C1223" s="83"/>
      <c r="D1223" s="83"/>
      <c r="E1223" s="83"/>
      <c r="G1223" s="83"/>
      <c r="I1223" s="83"/>
      <c r="J1223" s="83"/>
      <c r="K1223" s="83"/>
      <c r="M1223" s="83"/>
      <c r="N1223" s="83"/>
      <c r="O1223" s="83"/>
      <c r="Q1223" s="83"/>
      <c r="S1223" s="83"/>
      <c r="U1223" s="83"/>
      <c r="W1223" s="83"/>
      <c r="Y1223" s="83"/>
      <c r="AA1223" s="83"/>
      <c r="AC1223" s="83"/>
      <c r="AE1223" s="83"/>
      <c r="AG1223" s="83"/>
      <c r="AI1223" s="83"/>
      <c r="AK1223" s="83"/>
      <c r="AM1223" s="83"/>
      <c r="AO1223" s="83"/>
    </row>
    <row r="1224" spans="1:41">
      <c r="A1224" s="83"/>
      <c r="B1224" s="83"/>
      <c r="C1224" s="83"/>
      <c r="D1224" s="83"/>
      <c r="E1224" s="83"/>
      <c r="G1224" s="83"/>
      <c r="I1224" s="83"/>
      <c r="J1224" s="83"/>
      <c r="K1224" s="83"/>
      <c r="M1224" s="83"/>
      <c r="N1224" s="83"/>
      <c r="O1224" s="83"/>
      <c r="Q1224" s="83"/>
      <c r="S1224" s="83"/>
      <c r="U1224" s="83"/>
      <c r="W1224" s="83"/>
      <c r="Y1224" s="83"/>
      <c r="AA1224" s="83"/>
      <c r="AC1224" s="83"/>
      <c r="AE1224" s="83"/>
      <c r="AG1224" s="83"/>
      <c r="AI1224" s="83"/>
      <c r="AK1224" s="83"/>
      <c r="AM1224" s="83"/>
      <c r="AO1224" s="83"/>
    </row>
    <row r="1225" spans="1:41">
      <c r="A1225" s="83"/>
      <c r="B1225" s="83"/>
      <c r="C1225" s="83"/>
      <c r="D1225" s="83"/>
      <c r="E1225" s="83"/>
      <c r="G1225" s="83"/>
      <c r="I1225" s="83"/>
      <c r="J1225" s="83"/>
      <c r="K1225" s="83"/>
      <c r="M1225" s="83"/>
      <c r="N1225" s="83"/>
      <c r="O1225" s="83"/>
      <c r="Q1225" s="83"/>
      <c r="S1225" s="83"/>
      <c r="U1225" s="83"/>
      <c r="W1225" s="83"/>
      <c r="Y1225" s="83"/>
      <c r="AA1225" s="83"/>
      <c r="AC1225" s="83"/>
      <c r="AE1225" s="83"/>
      <c r="AG1225" s="83"/>
      <c r="AI1225" s="83"/>
      <c r="AK1225" s="83"/>
      <c r="AM1225" s="83"/>
      <c r="AO1225" s="83"/>
    </row>
    <row r="1226" spans="1:41">
      <c r="A1226" s="83"/>
      <c r="B1226" s="83"/>
      <c r="C1226" s="83"/>
      <c r="D1226" s="83"/>
      <c r="E1226" s="83"/>
      <c r="G1226" s="83"/>
      <c r="I1226" s="83"/>
      <c r="J1226" s="83"/>
      <c r="K1226" s="83"/>
      <c r="M1226" s="83"/>
      <c r="N1226" s="83"/>
      <c r="O1226" s="83"/>
      <c r="Q1226" s="83"/>
      <c r="S1226" s="83"/>
      <c r="U1226" s="83"/>
      <c r="W1226" s="83"/>
      <c r="Y1226" s="83"/>
      <c r="AA1226" s="83"/>
      <c r="AC1226" s="83"/>
      <c r="AE1226" s="83"/>
      <c r="AG1226" s="83"/>
      <c r="AI1226" s="83"/>
      <c r="AK1226" s="83"/>
      <c r="AM1226" s="83"/>
      <c r="AO1226" s="83"/>
    </row>
    <row r="1227" spans="1:41">
      <c r="A1227" s="83"/>
      <c r="B1227" s="83"/>
      <c r="C1227" s="83"/>
      <c r="D1227" s="83"/>
      <c r="E1227" s="83"/>
      <c r="G1227" s="83"/>
      <c r="I1227" s="83"/>
      <c r="J1227" s="83"/>
      <c r="K1227" s="83"/>
      <c r="M1227" s="83"/>
      <c r="N1227" s="83"/>
      <c r="O1227" s="83"/>
      <c r="Q1227" s="83"/>
      <c r="S1227" s="83"/>
      <c r="U1227" s="83"/>
      <c r="W1227" s="83"/>
      <c r="Y1227" s="83"/>
      <c r="AA1227" s="83"/>
      <c r="AC1227" s="83"/>
      <c r="AE1227" s="83"/>
      <c r="AG1227" s="83"/>
      <c r="AI1227" s="83"/>
      <c r="AK1227" s="83"/>
      <c r="AM1227" s="83"/>
      <c r="AO1227" s="83"/>
    </row>
    <row r="1228" spans="1:41">
      <c r="A1228" s="83"/>
      <c r="B1228" s="83"/>
      <c r="C1228" s="83"/>
      <c r="D1228" s="83"/>
      <c r="E1228" s="83"/>
      <c r="G1228" s="83"/>
      <c r="I1228" s="83"/>
      <c r="J1228" s="83"/>
      <c r="K1228" s="83"/>
      <c r="M1228" s="83"/>
      <c r="N1228" s="83"/>
      <c r="O1228" s="83"/>
      <c r="Q1228" s="83"/>
      <c r="S1228" s="83"/>
      <c r="U1228" s="83"/>
      <c r="W1228" s="83"/>
      <c r="Y1228" s="83"/>
      <c r="AA1228" s="83"/>
      <c r="AC1228" s="83"/>
      <c r="AE1228" s="83"/>
      <c r="AG1228" s="83"/>
      <c r="AI1228" s="83"/>
      <c r="AK1228" s="83"/>
      <c r="AM1228" s="83"/>
      <c r="AO1228" s="83"/>
    </row>
    <row r="1229" spans="1:41">
      <c r="A1229" s="83"/>
      <c r="B1229" s="83"/>
      <c r="C1229" s="83"/>
      <c r="D1229" s="83"/>
      <c r="E1229" s="83"/>
      <c r="G1229" s="83"/>
      <c r="I1229" s="83"/>
      <c r="J1229" s="83"/>
      <c r="K1229" s="83"/>
      <c r="M1229" s="83"/>
      <c r="N1229" s="83"/>
      <c r="O1229" s="83"/>
      <c r="Q1229" s="83"/>
      <c r="S1229" s="83"/>
      <c r="U1229" s="83"/>
      <c r="W1229" s="83"/>
      <c r="Y1229" s="83"/>
      <c r="AA1229" s="83"/>
      <c r="AC1229" s="83"/>
      <c r="AE1229" s="83"/>
      <c r="AG1229" s="83"/>
      <c r="AI1229" s="83"/>
      <c r="AK1229" s="83"/>
      <c r="AM1229" s="83"/>
      <c r="AO1229" s="83"/>
    </row>
    <row r="1230" spans="1:41">
      <c r="A1230" s="83"/>
      <c r="B1230" s="83"/>
      <c r="C1230" s="83"/>
      <c r="D1230" s="83"/>
      <c r="E1230" s="83"/>
      <c r="G1230" s="83"/>
      <c r="I1230" s="83"/>
      <c r="J1230" s="83"/>
      <c r="K1230" s="83"/>
      <c r="M1230" s="83"/>
      <c r="N1230" s="83"/>
      <c r="O1230" s="83"/>
      <c r="Q1230" s="83"/>
      <c r="S1230" s="83"/>
      <c r="U1230" s="83"/>
      <c r="W1230" s="83"/>
      <c r="Y1230" s="83"/>
      <c r="AA1230" s="83"/>
      <c r="AC1230" s="83"/>
      <c r="AE1230" s="83"/>
      <c r="AG1230" s="83"/>
      <c r="AI1230" s="83"/>
      <c r="AK1230" s="83"/>
      <c r="AM1230" s="83"/>
      <c r="AO1230" s="83"/>
    </row>
    <row r="1231" spans="1:41">
      <c r="A1231" s="83"/>
      <c r="B1231" s="83"/>
      <c r="C1231" s="83"/>
      <c r="D1231" s="83"/>
      <c r="E1231" s="83"/>
      <c r="G1231" s="83"/>
      <c r="I1231" s="83"/>
      <c r="J1231" s="83"/>
      <c r="K1231" s="83"/>
      <c r="M1231" s="83"/>
      <c r="N1231" s="83"/>
      <c r="O1231" s="83"/>
      <c r="Q1231" s="83"/>
      <c r="S1231" s="83"/>
      <c r="U1231" s="83"/>
      <c r="W1231" s="83"/>
      <c r="Y1231" s="83"/>
      <c r="AA1231" s="83"/>
      <c r="AC1231" s="83"/>
      <c r="AE1231" s="83"/>
      <c r="AG1231" s="83"/>
      <c r="AI1231" s="83"/>
      <c r="AK1231" s="83"/>
      <c r="AM1231" s="83"/>
      <c r="AO1231" s="83"/>
    </row>
    <row r="1232" spans="1:41">
      <c r="A1232" s="83"/>
      <c r="B1232" s="83"/>
      <c r="C1232" s="83"/>
      <c r="D1232" s="83"/>
      <c r="E1232" s="83"/>
      <c r="G1232" s="83"/>
      <c r="I1232" s="83"/>
      <c r="J1232" s="83"/>
      <c r="K1232" s="83"/>
      <c r="M1232" s="83"/>
      <c r="N1232" s="83"/>
      <c r="O1232" s="83"/>
      <c r="Q1232" s="83"/>
      <c r="S1232" s="83"/>
      <c r="U1232" s="83"/>
      <c r="W1232" s="83"/>
      <c r="Y1232" s="83"/>
      <c r="AA1232" s="83"/>
      <c r="AC1232" s="83"/>
      <c r="AE1232" s="83"/>
      <c r="AG1232" s="83"/>
      <c r="AI1232" s="83"/>
      <c r="AK1232" s="83"/>
      <c r="AM1232" s="83"/>
      <c r="AO1232" s="83"/>
    </row>
    <row r="1233" spans="1:41">
      <c r="A1233" s="83"/>
      <c r="B1233" s="83"/>
      <c r="C1233" s="83"/>
      <c r="D1233" s="83"/>
      <c r="E1233" s="83"/>
      <c r="G1233" s="83"/>
      <c r="I1233" s="83"/>
      <c r="J1233" s="83"/>
      <c r="K1233" s="83"/>
      <c r="M1233" s="83"/>
      <c r="N1233" s="83"/>
      <c r="O1233" s="83"/>
      <c r="Q1233" s="83"/>
      <c r="S1233" s="83"/>
      <c r="U1233" s="83"/>
      <c r="W1233" s="83"/>
      <c r="Y1233" s="83"/>
      <c r="AA1233" s="83"/>
      <c r="AC1233" s="83"/>
      <c r="AE1233" s="83"/>
      <c r="AG1233" s="83"/>
      <c r="AI1233" s="83"/>
      <c r="AK1233" s="83"/>
      <c r="AM1233" s="83"/>
      <c r="AO1233" s="83"/>
    </row>
    <row r="1234" spans="1:41">
      <c r="A1234" s="83"/>
      <c r="B1234" s="83"/>
      <c r="C1234" s="83"/>
      <c r="D1234" s="83"/>
      <c r="E1234" s="83"/>
      <c r="G1234" s="83"/>
      <c r="I1234" s="83"/>
      <c r="J1234" s="83"/>
      <c r="K1234" s="83"/>
      <c r="M1234" s="83"/>
      <c r="N1234" s="83"/>
      <c r="O1234" s="83"/>
      <c r="Q1234" s="83"/>
      <c r="S1234" s="83"/>
      <c r="U1234" s="83"/>
      <c r="W1234" s="83"/>
      <c r="Y1234" s="83"/>
      <c r="AA1234" s="83"/>
      <c r="AC1234" s="83"/>
      <c r="AE1234" s="83"/>
      <c r="AG1234" s="83"/>
      <c r="AI1234" s="83"/>
      <c r="AK1234" s="83"/>
      <c r="AM1234" s="83"/>
      <c r="AO1234" s="83"/>
    </row>
    <row r="1235" spans="1:41">
      <c r="A1235" s="83"/>
      <c r="B1235" s="83"/>
      <c r="C1235" s="83"/>
      <c r="D1235" s="83"/>
      <c r="E1235" s="83"/>
      <c r="G1235" s="83"/>
      <c r="I1235" s="83"/>
      <c r="J1235" s="83"/>
      <c r="K1235" s="83"/>
      <c r="M1235" s="83"/>
      <c r="N1235" s="83"/>
      <c r="O1235" s="83"/>
      <c r="Q1235" s="83"/>
      <c r="S1235" s="83"/>
      <c r="U1235" s="83"/>
      <c r="W1235" s="83"/>
      <c r="Y1235" s="83"/>
      <c r="AA1235" s="83"/>
      <c r="AC1235" s="83"/>
      <c r="AE1235" s="83"/>
      <c r="AG1235" s="83"/>
      <c r="AI1235" s="83"/>
      <c r="AK1235" s="83"/>
      <c r="AM1235" s="83"/>
      <c r="AO1235" s="83"/>
    </row>
    <row r="1236" spans="1:41">
      <c r="A1236" s="83"/>
      <c r="B1236" s="83"/>
      <c r="C1236" s="83"/>
      <c r="D1236" s="83"/>
      <c r="E1236" s="83"/>
      <c r="G1236" s="83"/>
      <c r="I1236" s="83"/>
      <c r="J1236" s="83"/>
      <c r="K1236" s="83"/>
      <c r="M1236" s="83"/>
      <c r="N1236" s="83"/>
      <c r="O1236" s="83"/>
      <c r="Q1236" s="83"/>
      <c r="S1236" s="83"/>
      <c r="U1236" s="83"/>
      <c r="W1236" s="83"/>
      <c r="Y1236" s="83"/>
      <c r="AA1236" s="83"/>
      <c r="AC1236" s="83"/>
      <c r="AE1236" s="83"/>
      <c r="AG1236" s="83"/>
      <c r="AI1236" s="83"/>
      <c r="AK1236" s="83"/>
      <c r="AM1236" s="83"/>
      <c r="AO1236" s="83"/>
    </row>
    <row r="1237" spans="1:41">
      <c r="A1237" s="83"/>
      <c r="B1237" s="83"/>
      <c r="C1237" s="83"/>
      <c r="D1237" s="83"/>
      <c r="E1237" s="83"/>
      <c r="G1237" s="83"/>
      <c r="I1237" s="83"/>
      <c r="J1237" s="83"/>
      <c r="K1237" s="83"/>
      <c r="M1237" s="83"/>
      <c r="N1237" s="83"/>
      <c r="O1237" s="83"/>
      <c r="Q1237" s="83"/>
      <c r="S1237" s="83"/>
      <c r="U1237" s="83"/>
      <c r="W1237" s="83"/>
      <c r="Y1237" s="83"/>
      <c r="AA1237" s="83"/>
      <c r="AC1237" s="83"/>
      <c r="AE1237" s="83"/>
      <c r="AG1237" s="83"/>
      <c r="AI1237" s="83"/>
      <c r="AK1237" s="83"/>
      <c r="AM1237" s="83"/>
      <c r="AO1237" s="83"/>
    </row>
    <row r="1238" spans="1:41">
      <c r="A1238" s="83"/>
      <c r="B1238" s="83"/>
      <c r="C1238" s="83"/>
      <c r="D1238" s="83"/>
      <c r="E1238" s="83"/>
      <c r="G1238" s="83"/>
      <c r="I1238" s="83"/>
      <c r="J1238" s="83"/>
      <c r="K1238" s="83"/>
      <c r="M1238" s="83"/>
      <c r="N1238" s="83"/>
      <c r="O1238" s="83"/>
      <c r="Q1238" s="83"/>
      <c r="S1238" s="83"/>
      <c r="U1238" s="83"/>
      <c r="W1238" s="83"/>
      <c r="Y1238" s="83"/>
      <c r="AA1238" s="83"/>
      <c r="AC1238" s="83"/>
      <c r="AE1238" s="83"/>
      <c r="AG1238" s="83"/>
      <c r="AI1238" s="83"/>
      <c r="AK1238" s="83"/>
      <c r="AM1238" s="83"/>
      <c r="AO1238" s="83"/>
    </row>
    <row r="1239" spans="1:41">
      <c r="A1239" s="83"/>
      <c r="B1239" s="83"/>
      <c r="C1239" s="83"/>
      <c r="D1239" s="83"/>
      <c r="E1239" s="83"/>
      <c r="G1239" s="83"/>
      <c r="I1239" s="83"/>
      <c r="J1239" s="83"/>
      <c r="K1239" s="83"/>
      <c r="M1239" s="83"/>
      <c r="N1239" s="83"/>
      <c r="O1239" s="83"/>
      <c r="Q1239" s="83"/>
      <c r="S1239" s="83"/>
      <c r="U1239" s="83"/>
      <c r="W1239" s="83"/>
      <c r="Y1239" s="83"/>
      <c r="AA1239" s="83"/>
      <c r="AC1239" s="83"/>
      <c r="AE1239" s="83"/>
      <c r="AG1239" s="83"/>
      <c r="AI1239" s="83"/>
      <c r="AK1239" s="83"/>
      <c r="AM1239" s="83"/>
      <c r="AO1239" s="83"/>
    </row>
    <row r="1240" spans="1:41">
      <c r="A1240" s="83"/>
      <c r="B1240" s="83"/>
      <c r="C1240" s="83"/>
      <c r="D1240" s="83"/>
      <c r="E1240" s="83"/>
      <c r="G1240" s="83"/>
      <c r="I1240" s="83"/>
      <c r="J1240" s="83"/>
      <c r="K1240" s="83"/>
      <c r="M1240" s="83"/>
      <c r="N1240" s="83"/>
      <c r="O1240" s="83"/>
      <c r="Q1240" s="83"/>
      <c r="S1240" s="83"/>
      <c r="U1240" s="83"/>
      <c r="W1240" s="83"/>
      <c r="Y1240" s="83"/>
      <c r="AA1240" s="83"/>
      <c r="AC1240" s="83"/>
      <c r="AE1240" s="83"/>
      <c r="AG1240" s="83"/>
      <c r="AI1240" s="83"/>
      <c r="AK1240" s="83"/>
      <c r="AM1240" s="83"/>
      <c r="AO1240" s="83"/>
    </row>
    <row r="1241" spans="1:41">
      <c r="A1241" s="83"/>
      <c r="B1241" s="83"/>
      <c r="C1241" s="83"/>
      <c r="D1241" s="83"/>
      <c r="E1241" s="83"/>
      <c r="G1241" s="83"/>
      <c r="I1241" s="83"/>
      <c r="J1241" s="83"/>
      <c r="K1241" s="83"/>
      <c r="M1241" s="83"/>
      <c r="N1241" s="83"/>
      <c r="O1241" s="83"/>
      <c r="Q1241" s="83"/>
      <c r="S1241" s="83"/>
      <c r="U1241" s="83"/>
      <c r="W1241" s="83"/>
      <c r="Y1241" s="83"/>
      <c r="AA1241" s="83"/>
      <c r="AC1241" s="83"/>
      <c r="AE1241" s="83"/>
      <c r="AG1241" s="83"/>
      <c r="AI1241" s="83"/>
      <c r="AK1241" s="83"/>
      <c r="AM1241" s="83"/>
      <c r="AO1241" s="83"/>
    </row>
    <row r="1242" spans="1:41">
      <c r="A1242" s="83"/>
      <c r="B1242" s="83"/>
      <c r="C1242" s="83"/>
      <c r="D1242" s="83"/>
      <c r="E1242" s="83"/>
      <c r="G1242" s="83"/>
      <c r="I1242" s="83"/>
      <c r="J1242" s="83"/>
      <c r="K1242" s="83"/>
      <c r="M1242" s="83"/>
      <c r="N1242" s="83"/>
      <c r="O1242" s="83"/>
      <c r="Q1242" s="83"/>
      <c r="S1242" s="83"/>
      <c r="U1242" s="83"/>
      <c r="W1242" s="83"/>
      <c r="Y1242" s="83"/>
      <c r="AA1242" s="83"/>
      <c r="AC1242" s="83"/>
      <c r="AE1242" s="83"/>
      <c r="AG1242" s="83"/>
      <c r="AI1242" s="83"/>
      <c r="AK1242" s="83"/>
      <c r="AM1242" s="83"/>
      <c r="AO1242" s="83"/>
    </row>
    <row r="1243" spans="1:41">
      <c r="A1243" s="83"/>
      <c r="B1243" s="83"/>
      <c r="C1243" s="83"/>
      <c r="D1243" s="83"/>
      <c r="E1243" s="83"/>
      <c r="G1243" s="83"/>
      <c r="I1243" s="83"/>
      <c r="J1243" s="83"/>
      <c r="K1243" s="83"/>
      <c r="M1243" s="83"/>
      <c r="N1243" s="83"/>
      <c r="O1243" s="83"/>
      <c r="Q1243" s="83"/>
      <c r="S1243" s="83"/>
      <c r="U1243" s="83"/>
      <c r="W1243" s="83"/>
      <c r="Y1243" s="83"/>
      <c r="AA1243" s="83"/>
      <c r="AC1243" s="83"/>
      <c r="AE1243" s="83"/>
      <c r="AG1243" s="83"/>
      <c r="AI1243" s="83"/>
      <c r="AK1243" s="83"/>
      <c r="AM1243" s="83"/>
      <c r="AO1243" s="83"/>
    </row>
    <row r="1244" spans="1:41">
      <c r="A1244" s="83"/>
      <c r="B1244" s="83"/>
      <c r="C1244" s="83"/>
      <c r="D1244" s="83"/>
      <c r="E1244" s="83"/>
      <c r="G1244" s="83"/>
      <c r="I1244" s="83"/>
      <c r="J1244" s="83"/>
      <c r="K1244" s="83"/>
      <c r="M1244" s="83"/>
      <c r="N1244" s="83"/>
      <c r="O1244" s="83"/>
      <c r="Q1244" s="83"/>
      <c r="S1244" s="83"/>
      <c r="U1244" s="83"/>
      <c r="W1244" s="83"/>
      <c r="Y1244" s="83"/>
      <c r="AA1244" s="83"/>
      <c r="AC1244" s="83"/>
      <c r="AE1244" s="83"/>
      <c r="AG1244" s="83"/>
      <c r="AI1244" s="83"/>
      <c r="AK1244" s="83"/>
      <c r="AM1244" s="83"/>
      <c r="AO1244" s="83"/>
    </row>
    <row r="1245" spans="1:41">
      <c r="A1245" s="83"/>
      <c r="B1245" s="83"/>
      <c r="C1245" s="83"/>
      <c r="D1245" s="83"/>
      <c r="E1245" s="83"/>
      <c r="G1245" s="83"/>
      <c r="I1245" s="83"/>
      <c r="J1245" s="83"/>
      <c r="K1245" s="83"/>
      <c r="M1245" s="83"/>
      <c r="N1245" s="83"/>
      <c r="O1245" s="83"/>
      <c r="Q1245" s="83"/>
      <c r="S1245" s="83"/>
      <c r="U1245" s="83"/>
      <c r="W1245" s="83"/>
      <c r="Y1245" s="83"/>
      <c r="AA1245" s="83"/>
      <c r="AC1245" s="83"/>
      <c r="AE1245" s="83"/>
      <c r="AG1245" s="83"/>
      <c r="AI1245" s="83"/>
      <c r="AK1245" s="83"/>
      <c r="AM1245" s="83"/>
      <c r="AO1245" s="83"/>
    </row>
    <row r="1246" spans="1:41">
      <c r="A1246" s="83"/>
      <c r="B1246" s="83"/>
      <c r="C1246" s="83"/>
      <c r="D1246" s="83"/>
      <c r="E1246" s="83"/>
      <c r="G1246" s="83"/>
      <c r="I1246" s="83"/>
      <c r="J1246" s="83"/>
      <c r="K1246" s="83"/>
      <c r="M1246" s="83"/>
      <c r="N1246" s="83"/>
      <c r="O1246" s="83"/>
      <c r="Q1246" s="83"/>
      <c r="S1246" s="83"/>
      <c r="U1246" s="83"/>
      <c r="W1246" s="83"/>
      <c r="Y1246" s="83"/>
      <c r="AA1246" s="83"/>
      <c r="AC1246" s="83"/>
      <c r="AE1246" s="83"/>
      <c r="AG1246" s="83"/>
      <c r="AI1246" s="83"/>
      <c r="AK1246" s="83"/>
      <c r="AM1246" s="83"/>
      <c r="AO1246" s="83"/>
    </row>
    <row r="1247" spans="1:41">
      <c r="A1247" s="83"/>
      <c r="B1247" s="83"/>
      <c r="C1247" s="83"/>
      <c r="D1247" s="83"/>
      <c r="E1247" s="83"/>
      <c r="G1247" s="83"/>
      <c r="I1247" s="83"/>
      <c r="J1247" s="83"/>
      <c r="K1247" s="83"/>
      <c r="M1247" s="83"/>
      <c r="N1247" s="83"/>
      <c r="O1247" s="83"/>
      <c r="Q1247" s="83"/>
      <c r="S1247" s="83"/>
      <c r="U1247" s="83"/>
      <c r="W1247" s="83"/>
      <c r="Y1247" s="83"/>
      <c r="AA1247" s="83"/>
      <c r="AC1247" s="83"/>
      <c r="AE1247" s="83"/>
      <c r="AG1247" s="83"/>
      <c r="AI1247" s="83"/>
      <c r="AK1247" s="83"/>
      <c r="AM1247" s="83"/>
      <c r="AO1247" s="83"/>
    </row>
    <row r="1248" spans="1:41">
      <c r="A1248" s="83"/>
      <c r="B1248" s="83"/>
      <c r="C1248" s="83"/>
      <c r="D1248" s="83"/>
      <c r="E1248" s="83"/>
      <c r="G1248" s="83"/>
      <c r="I1248" s="83"/>
      <c r="J1248" s="83"/>
      <c r="K1248" s="83"/>
      <c r="M1248" s="83"/>
      <c r="N1248" s="83"/>
      <c r="O1248" s="83"/>
      <c r="Q1248" s="83"/>
      <c r="S1248" s="83"/>
      <c r="U1248" s="83"/>
      <c r="W1248" s="83"/>
      <c r="Y1248" s="83"/>
      <c r="AA1248" s="83"/>
      <c r="AC1248" s="83"/>
      <c r="AE1248" s="83"/>
      <c r="AG1248" s="83"/>
      <c r="AI1248" s="83"/>
      <c r="AK1248" s="83"/>
      <c r="AM1248" s="83"/>
      <c r="AO1248" s="83"/>
    </row>
    <row r="1249" spans="1:41">
      <c r="A1249" s="83"/>
      <c r="B1249" s="83"/>
      <c r="C1249" s="83"/>
      <c r="D1249" s="83"/>
      <c r="E1249" s="83"/>
      <c r="G1249" s="83"/>
      <c r="I1249" s="83"/>
      <c r="J1249" s="83"/>
      <c r="K1249" s="83"/>
      <c r="M1249" s="83"/>
      <c r="N1249" s="83"/>
      <c r="O1249" s="83"/>
      <c r="Q1249" s="83"/>
      <c r="S1249" s="83"/>
      <c r="U1249" s="83"/>
      <c r="W1249" s="83"/>
      <c r="Y1249" s="83"/>
      <c r="AA1249" s="83"/>
      <c r="AC1249" s="83"/>
      <c r="AE1249" s="83"/>
      <c r="AG1249" s="83"/>
      <c r="AI1249" s="83"/>
      <c r="AK1249" s="83"/>
      <c r="AM1249" s="83"/>
      <c r="AO1249" s="83"/>
    </row>
    <row r="1250" spans="1:41">
      <c r="A1250" s="83"/>
      <c r="B1250" s="83"/>
      <c r="C1250" s="83"/>
      <c r="D1250" s="83"/>
      <c r="E1250" s="83"/>
      <c r="G1250" s="83"/>
      <c r="I1250" s="83"/>
      <c r="J1250" s="83"/>
      <c r="K1250" s="83"/>
      <c r="M1250" s="83"/>
      <c r="N1250" s="83"/>
      <c r="O1250" s="83"/>
      <c r="Q1250" s="83"/>
      <c r="S1250" s="83"/>
      <c r="U1250" s="83"/>
      <c r="W1250" s="83"/>
      <c r="Y1250" s="83"/>
      <c r="AA1250" s="83"/>
      <c r="AC1250" s="83"/>
      <c r="AE1250" s="83"/>
      <c r="AG1250" s="83"/>
      <c r="AI1250" s="83"/>
      <c r="AK1250" s="83"/>
      <c r="AM1250" s="83"/>
      <c r="AO1250" s="83"/>
    </row>
    <row r="1251" spans="1:41">
      <c r="A1251" s="83"/>
      <c r="B1251" s="83"/>
      <c r="C1251" s="83"/>
      <c r="D1251" s="83"/>
      <c r="E1251" s="83"/>
      <c r="G1251" s="83"/>
      <c r="I1251" s="83"/>
      <c r="J1251" s="83"/>
      <c r="K1251" s="83"/>
      <c r="M1251" s="83"/>
      <c r="N1251" s="83"/>
      <c r="O1251" s="83"/>
      <c r="Q1251" s="83"/>
      <c r="S1251" s="83"/>
      <c r="U1251" s="83"/>
      <c r="W1251" s="83"/>
      <c r="Y1251" s="83"/>
      <c r="AA1251" s="83"/>
      <c r="AC1251" s="83"/>
      <c r="AE1251" s="83"/>
      <c r="AG1251" s="83"/>
      <c r="AI1251" s="83"/>
      <c r="AK1251" s="83"/>
      <c r="AM1251" s="83"/>
      <c r="AO1251" s="83"/>
    </row>
    <row r="1252" spans="1:41">
      <c r="A1252" s="83"/>
      <c r="B1252" s="83"/>
      <c r="C1252" s="83"/>
      <c r="D1252" s="83"/>
      <c r="E1252" s="83"/>
      <c r="G1252" s="83"/>
      <c r="I1252" s="83"/>
      <c r="J1252" s="83"/>
      <c r="K1252" s="83"/>
      <c r="M1252" s="83"/>
      <c r="N1252" s="83"/>
      <c r="O1252" s="83"/>
      <c r="Q1252" s="83"/>
      <c r="S1252" s="83"/>
      <c r="U1252" s="83"/>
      <c r="W1252" s="83"/>
      <c r="Y1252" s="83"/>
      <c r="AA1252" s="83"/>
      <c r="AC1252" s="83"/>
      <c r="AE1252" s="83"/>
      <c r="AG1252" s="83"/>
      <c r="AI1252" s="83"/>
      <c r="AK1252" s="83"/>
      <c r="AM1252" s="83"/>
      <c r="AO1252" s="83"/>
    </row>
    <row r="1253" spans="1:41">
      <c r="A1253" s="83"/>
      <c r="B1253" s="83"/>
      <c r="C1253" s="83"/>
      <c r="D1253" s="83"/>
      <c r="E1253" s="83"/>
      <c r="G1253" s="83"/>
      <c r="I1253" s="83"/>
      <c r="J1253" s="83"/>
      <c r="K1253" s="83"/>
      <c r="M1253" s="83"/>
      <c r="N1253" s="83"/>
      <c r="O1253" s="83"/>
      <c r="Q1253" s="83"/>
      <c r="S1253" s="83"/>
      <c r="U1253" s="83"/>
      <c r="W1253" s="83"/>
      <c r="Y1253" s="83"/>
      <c r="AA1253" s="83"/>
      <c r="AC1253" s="83"/>
      <c r="AE1253" s="83"/>
      <c r="AG1253" s="83"/>
      <c r="AI1253" s="83"/>
      <c r="AK1253" s="83"/>
      <c r="AM1253" s="83"/>
      <c r="AO1253" s="83"/>
    </row>
    <row r="1254" spans="1:41">
      <c r="A1254" s="83"/>
      <c r="B1254" s="83"/>
      <c r="C1254" s="83"/>
      <c r="D1254" s="83"/>
      <c r="E1254" s="83"/>
      <c r="G1254" s="83"/>
      <c r="I1254" s="83"/>
      <c r="J1254" s="83"/>
      <c r="K1254" s="83"/>
      <c r="M1254" s="83"/>
      <c r="N1254" s="83"/>
      <c r="O1254" s="83"/>
      <c r="Q1254" s="83"/>
      <c r="S1254" s="83"/>
      <c r="U1254" s="83"/>
      <c r="W1254" s="83"/>
      <c r="Y1254" s="83"/>
      <c r="AA1254" s="83"/>
      <c r="AC1254" s="83"/>
      <c r="AE1254" s="83"/>
      <c r="AG1254" s="83"/>
      <c r="AI1254" s="83"/>
      <c r="AK1254" s="83"/>
      <c r="AM1254" s="83"/>
      <c r="AO1254" s="83"/>
    </row>
    <row r="1255" spans="1:41">
      <c r="A1255" s="83"/>
      <c r="B1255" s="83"/>
      <c r="C1255" s="83"/>
      <c r="D1255" s="83"/>
      <c r="E1255" s="83"/>
      <c r="G1255" s="83"/>
      <c r="I1255" s="83"/>
      <c r="J1255" s="83"/>
      <c r="K1255" s="83"/>
      <c r="M1255" s="83"/>
      <c r="N1255" s="83"/>
      <c r="O1255" s="83"/>
      <c r="Q1255" s="83"/>
      <c r="S1255" s="83"/>
      <c r="U1255" s="83"/>
      <c r="W1255" s="83"/>
      <c r="Y1255" s="83"/>
      <c r="AA1255" s="83"/>
      <c r="AC1255" s="83"/>
      <c r="AE1255" s="83"/>
      <c r="AG1255" s="83"/>
      <c r="AI1255" s="83"/>
      <c r="AK1255" s="83"/>
      <c r="AM1255" s="83"/>
      <c r="AO1255" s="83"/>
    </row>
    <row r="1256" spans="1:41">
      <c r="A1256" s="83"/>
      <c r="B1256" s="83"/>
      <c r="C1256" s="83"/>
      <c r="D1256" s="83"/>
      <c r="E1256" s="83"/>
      <c r="G1256" s="83"/>
      <c r="I1256" s="83"/>
      <c r="J1256" s="83"/>
      <c r="K1256" s="83"/>
      <c r="M1256" s="83"/>
      <c r="N1256" s="83"/>
      <c r="O1256" s="83"/>
      <c r="Q1256" s="83"/>
      <c r="S1256" s="83"/>
      <c r="U1256" s="83"/>
      <c r="W1256" s="83"/>
      <c r="Y1256" s="83"/>
      <c r="AA1256" s="83"/>
      <c r="AC1256" s="83"/>
      <c r="AE1256" s="83"/>
      <c r="AG1256" s="83"/>
      <c r="AI1256" s="83"/>
      <c r="AK1256" s="83"/>
      <c r="AM1256" s="83"/>
      <c r="AO1256" s="83"/>
    </row>
    <row r="1257" spans="1:41">
      <c r="A1257" s="83"/>
      <c r="B1257" s="83"/>
      <c r="C1257" s="83"/>
      <c r="D1257" s="83"/>
      <c r="E1257" s="83"/>
      <c r="G1257" s="83"/>
      <c r="I1257" s="83"/>
      <c r="J1257" s="83"/>
      <c r="K1257" s="83"/>
      <c r="M1257" s="83"/>
      <c r="N1257" s="83"/>
      <c r="O1257" s="83"/>
      <c r="Q1257" s="83"/>
      <c r="S1257" s="83"/>
      <c r="U1257" s="83"/>
      <c r="W1257" s="83"/>
      <c r="Y1257" s="83"/>
      <c r="AA1257" s="83"/>
      <c r="AC1257" s="83"/>
      <c r="AE1257" s="83"/>
      <c r="AG1257" s="83"/>
      <c r="AI1257" s="83"/>
      <c r="AK1257" s="83"/>
      <c r="AM1257" s="83"/>
      <c r="AO1257" s="83"/>
    </row>
    <row r="1258" spans="1:41">
      <c r="A1258" s="83"/>
      <c r="B1258" s="83"/>
      <c r="C1258" s="83"/>
      <c r="D1258" s="83"/>
      <c r="E1258" s="83"/>
      <c r="G1258" s="83"/>
      <c r="I1258" s="83"/>
      <c r="J1258" s="83"/>
      <c r="K1258" s="83"/>
      <c r="M1258" s="83"/>
      <c r="N1258" s="83"/>
      <c r="O1258" s="83"/>
      <c r="Q1258" s="83"/>
      <c r="S1258" s="83"/>
      <c r="U1258" s="83"/>
      <c r="W1258" s="83"/>
      <c r="Y1258" s="83"/>
      <c r="AA1258" s="83"/>
      <c r="AC1258" s="83"/>
      <c r="AE1258" s="83"/>
      <c r="AG1258" s="83"/>
      <c r="AI1258" s="83"/>
      <c r="AK1258" s="83"/>
      <c r="AM1258" s="83"/>
      <c r="AO1258" s="83"/>
    </row>
    <row r="1259" spans="1:41">
      <c r="A1259" s="83"/>
      <c r="B1259" s="83"/>
      <c r="C1259" s="83"/>
      <c r="D1259" s="83"/>
      <c r="E1259" s="83"/>
      <c r="G1259" s="83"/>
      <c r="I1259" s="83"/>
      <c r="J1259" s="83"/>
      <c r="K1259" s="83"/>
      <c r="M1259" s="83"/>
      <c r="N1259" s="83"/>
      <c r="O1259" s="83"/>
      <c r="Q1259" s="83"/>
      <c r="S1259" s="83"/>
      <c r="U1259" s="83"/>
      <c r="W1259" s="83"/>
      <c r="Y1259" s="83"/>
      <c r="AA1259" s="83"/>
      <c r="AC1259" s="83"/>
      <c r="AE1259" s="83"/>
      <c r="AG1259" s="83"/>
      <c r="AI1259" s="83"/>
      <c r="AK1259" s="83"/>
      <c r="AM1259" s="83"/>
      <c r="AO1259" s="83"/>
    </row>
    <row r="1260" spans="1:41">
      <c r="A1260" s="83"/>
      <c r="B1260" s="83"/>
      <c r="C1260" s="83"/>
      <c r="D1260" s="83"/>
      <c r="E1260" s="83"/>
      <c r="G1260" s="83"/>
      <c r="I1260" s="83"/>
      <c r="J1260" s="83"/>
      <c r="K1260" s="83"/>
      <c r="M1260" s="83"/>
      <c r="N1260" s="83"/>
      <c r="O1260" s="83"/>
      <c r="Q1260" s="83"/>
      <c r="S1260" s="83"/>
      <c r="U1260" s="83"/>
      <c r="W1260" s="83"/>
      <c r="Y1260" s="83"/>
      <c r="AA1260" s="83"/>
      <c r="AC1260" s="83"/>
      <c r="AE1260" s="83"/>
      <c r="AG1260" s="83"/>
      <c r="AI1260" s="83"/>
      <c r="AK1260" s="83"/>
      <c r="AM1260" s="83"/>
      <c r="AO1260" s="83"/>
    </row>
    <row r="1261" spans="1:41">
      <c r="A1261" s="83"/>
      <c r="B1261" s="83"/>
      <c r="C1261" s="83"/>
      <c r="D1261" s="83"/>
      <c r="E1261" s="83"/>
      <c r="G1261" s="83"/>
      <c r="I1261" s="83"/>
      <c r="J1261" s="83"/>
      <c r="K1261" s="83"/>
      <c r="M1261" s="83"/>
      <c r="N1261" s="83"/>
      <c r="O1261" s="83"/>
      <c r="Q1261" s="83"/>
      <c r="S1261" s="83"/>
      <c r="U1261" s="83"/>
      <c r="W1261" s="83"/>
      <c r="Y1261" s="83"/>
      <c r="AA1261" s="83"/>
      <c r="AC1261" s="83"/>
      <c r="AE1261" s="83"/>
      <c r="AG1261" s="83"/>
      <c r="AI1261" s="83"/>
      <c r="AK1261" s="83"/>
      <c r="AM1261" s="83"/>
      <c r="AO1261" s="83"/>
    </row>
    <row r="1262" spans="1:41">
      <c r="A1262" s="83"/>
      <c r="B1262" s="83"/>
      <c r="C1262" s="83"/>
      <c r="D1262" s="83"/>
      <c r="E1262" s="83"/>
      <c r="G1262" s="83"/>
      <c r="I1262" s="83"/>
      <c r="J1262" s="83"/>
      <c r="K1262" s="83"/>
      <c r="M1262" s="83"/>
      <c r="N1262" s="83"/>
      <c r="O1262" s="83"/>
      <c r="Q1262" s="83"/>
      <c r="S1262" s="83"/>
      <c r="U1262" s="83"/>
      <c r="W1262" s="83"/>
      <c r="Y1262" s="83"/>
      <c r="AA1262" s="83"/>
      <c r="AC1262" s="83"/>
      <c r="AE1262" s="83"/>
      <c r="AG1262" s="83"/>
      <c r="AI1262" s="83"/>
      <c r="AK1262" s="83"/>
      <c r="AM1262" s="83"/>
      <c r="AO1262" s="83"/>
    </row>
    <row r="1263" spans="1:41">
      <c r="A1263" s="83"/>
      <c r="B1263" s="83"/>
      <c r="C1263" s="83"/>
      <c r="D1263" s="83"/>
      <c r="E1263" s="83"/>
      <c r="G1263" s="83"/>
      <c r="I1263" s="83"/>
      <c r="J1263" s="83"/>
      <c r="K1263" s="83"/>
      <c r="M1263" s="83"/>
      <c r="N1263" s="83"/>
      <c r="O1263" s="83"/>
      <c r="Q1263" s="83"/>
      <c r="S1263" s="83"/>
      <c r="U1263" s="83"/>
      <c r="W1263" s="83"/>
      <c r="Y1263" s="83"/>
      <c r="AA1263" s="83"/>
      <c r="AC1263" s="83"/>
      <c r="AE1263" s="83"/>
      <c r="AG1263" s="83"/>
      <c r="AI1263" s="83"/>
      <c r="AK1263" s="83"/>
      <c r="AM1263" s="83"/>
      <c r="AO1263" s="83"/>
    </row>
    <row r="1264" spans="1:41">
      <c r="A1264" s="83"/>
      <c r="B1264" s="83"/>
      <c r="C1264" s="83"/>
      <c r="D1264" s="83"/>
      <c r="E1264" s="83"/>
      <c r="G1264" s="83"/>
      <c r="I1264" s="83"/>
      <c r="J1264" s="83"/>
      <c r="K1264" s="83"/>
      <c r="M1264" s="83"/>
      <c r="N1264" s="83"/>
      <c r="O1264" s="83"/>
      <c r="Q1264" s="83"/>
      <c r="S1264" s="83"/>
      <c r="U1264" s="83"/>
      <c r="W1264" s="83"/>
      <c r="Y1264" s="83"/>
      <c r="AA1264" s="83"/>
      <c r="AC1264" s="83"/>
      <c r="AE1264" s="83"/>
      <c r="AG1264" s="83"/>
      <c r="AI1264" s="83"/>
      <c r="AK1264" s="83"/>
      <c r="AM1264" s="83"/>
      <c r="AO1264" s="83"/>
    </row>
    <row r="1265" spans="1:41">
      <c r="A1265" s="83"/>
      <c r="B1265" s="83"/>
      <c r="C1265" s="83"/>
      <c r="D1265" s="83"/>
      <c r="E1265" s="83"/>
      <c r="G1265" s="83"/>
      <c r="I1265" s="83"/>
      <c r="J1265" s="83"/>
      <c r="K1265" s="83"/>
      <c r="M1265" s="83"/>
      <c r="N1265" s="83"/>
      <c r="O1265" s="83"/>
      <c r="Q1265" s="83"/>
      <c r="S1265" s="83"/>
      <c r="U1265" s="83"/>
      <c r="W1265" s="83"/>
      <c r="Y1265" s="83"/>
      <c r="AA1265" s="83"/>
      <c r="AC1265" s="83"/>
      <c r="AE1265" s="83"/>
      <c r="AG1265" s="83"/>
      <c r="AI1265" s="83"/>
      <c r="AK1265" s="83"/>
      <c r="AM1265" s="83"/>
      <c r="AO1265" s="83"/>
    </row>
    <row r="1266" spans="1:41">
      <c r="A1266" s="83"/>
      <c r="B1266" s="83"/>
      <c r="C1266" s="83"/>
      <c r="D1266" s="83"/>
      <c r="E1266" s="83"/>
      <c r="G1266" s="83"/>
      <c r="I1266" s="83"/>
      <c r="J1266" s="83"/>
      <c r="K1266" s="83"/>
      <c r="M1266" s="83"/>
      <c r="N1266" s="83"/>
      <c r="O1266" s="83"/>
      <c r="Q1266" s="83"/>
      <c r="S1266" s="83"/>
      <c r="U1266" s="83"/>
      <c r="W1266" s="83"/>
      <c r="Y1266" s="83"/>
      <c r="AA1266" s="83"/>
      <c r="AC1266" s="83"/>
      <c r="AE1266" s="83"/>
      <c r="AG1266" s="83"/>
      <c r="AI1266" s="83"/>
      <c r="AK1266" s="83"/>
      <c r="AM1266" s="83"/>
      <c r="AO1266" s="83"/>
    </row>
    <row r="1267" spans="1:41">
      <c r="A1267" s="83"/>
      <c r="B1267" s="83"/>
      <c r="C1267" s="83"/>
      <c r="D1267" s="83"/>
      <c r="E1267" s="83"/>
      <c r="G1267" s="83"/>
      <c r="I1267" s="83"/>
      <c r="J1267" s="83"/>
      <c r="K1267" s="83"/>
      <c r="M1267" s="83"/>
      <c r="N1267" s="83"/>
      <c r="O1267" s="83"/>
      <c r="Q1267" s="83"/>
      <c r="S1267" s="83"/>
      <c r="U1267" s="83"/>
      <c r="W1267" s="83"/>
      <c r="Y1267" s="83"/>
      <c r="AA1267" s="83"/>
      <c r="AC1267" s="83"/>
      <c r="AE1267" s="83"/>
      <c r="AG1267" s="83"/>
      <c r="AI1267" s="83"/>
      <c r="AK1267" s="83"/>
      <c r="AM1267" s="83"/>
      <c r="AO1267" s="83"/>
    </row>
    <row r="1268" spans="1:41">
      <c r="A1268" s="83"/>
      <c r="B1268" s="83"/>
      <c r="C1268" s="83"/>
      <c r="D1268" s="83"/>
      <c r="E1268" s="83"/>
      <c r="G1268" s="83"/>
      <c r="I1268" s="83"/>
      <c r="J1268" s="83"/>
      <c r="K1268" s="83"/>
      <c r="M1268" s="83"/>
      <c r="N1268" s="83"/>
      <c r="O1268" s="83"/>
      <c r="Q1268" s="83"/>
      <c r="S1268" s="83"/>
      <c r="U1268" s="83"/>
      <c r="W1268" s="83"/>
      <c r="Y1268" s="83"/>
      <c r="AA1268" s="83"/>
      <c r="AC1268" s="83"/>
      <c r="AE1268" s="83"/>
      <c r="AG1268" s="83"/>
      <c r="AI1268" s="83"/>
      <c r="AK1268" s="83"/>
      <c r="AM1268" s="83"/>
      <c r="AO1268" s="83"/>
    </row>
    <row r="1269" spans="1:41">
      <c r="A1269" s="83"/>
      <c r="B1269" s="83"/>
      <c r="C1269" s="83"/>
      <c r="D1269" s="83"/>
      <c r="E1269" s="83"/>
      <c r="G1269" s="83"/>
      <c r="I1269" s="83"/>
      <c r="J1269" s="83"/>
      <c r="K1269" s="83"/>
      <c r="M1269" s="83"/>
      <c r="N1269" s="83"/>
      <c r="O1269" s="83"/>
      <c r="Q1269" s="83"/>
      <c r="S1269" s="83"/>
      <c r="U1269" s="83"/>
      <c r="W1269" s="83"/>
      <c r="Y1269" s="83"/>
      <c r="AA1269" s="83"/>
      <c r="AC1269" s="83"/>
      <c r="AE1269" s="83"/>
      <c r="AG1269" s="83"/>
      <c r="AI1269" s="83"/>
      <c r="AK1269" s="83"/>
      <c r="AM1269" s="83"/>
      <c r="AO1269" s="83"/>
    </row>
    <row r="1270" spans="1:41">
      <c r="A1270" s="83"/>
      <c r="B1270" s="83"/>
      <c r="C1270" s="83"/>
      <c r="D1270" s="83"/>
      <c r="E1270" s="83"/>
      <c r="G1270" s="83"/>
      <c r="I1270" s="83"/>
      <c r="J1270" s="83"/>
      <c r="K1270" s="83"/>
      <c r="M1270" s="83"/>
      <c r="N1270" s="83"/>
      <c r="O1270" s="83"/>
      <c r="Q1270" s="83"/>
      <c r="S1270" s="83"/>
      <c r="U1270" s="83"/>
      <c r="W1270" s="83"/>
      <c r="Y1270" s="83"/>
      <c r="AA1270" s="83"/>
      <c r="AC1270" s="83"/>
      <c r="AE1270" s="83"/>
      <c r="AG1270" s="83"/>
      <c r="AI1270" s="83"/>
      <c r="AK1270" s="83"/>
      <c r="AM1270" s="83"/>
      <c r="AO1270" s="83"/>
    </row>
    <row r="1271" spans="1:41">
      <c r="A1271" s="83"/>
      <c r="B1271" s="83"/>
      <c r="C1271" s="83"/>
      <c r="D1271" s="83"/>
      <c r="E1271" s="83"/>
      <c r="G1271" s="83"/>
      <c r="I1271" s="83"/>
      <c r="J1271" s="83"/>
      <c r="K1271" s="83"/>
      <c r="M1271" s="83"/>
      <c r="N1271" s="83"/>
      <c r="O1271" s="83"/>
      <c r="Q1271" s="83"/>
      <c r="S1271" s="83"/>
      <c r="U1271" s="83"/>
      <c r="W1271" s="83"/>
      <c r="Y1271" s="83"/>
      <c r="AA1271" s="83"/>
      <c r="AC1271" s="83"/>
      <c r="AE1271" s="83"/>
      <c r="AG1271" s="83"/>
      <c r="AI1271" s="83"/>
      <c r="AK1271" s="83"/>
      <c r="AM1271" s="83"/>
      <c r="AO1271" s="83"/>
    </row>
    <row r="1272" spans="1:41">
      <c r="A1272" s="83"/>
      <c r="B1272" s="83"/>
      <c r="C1272" s="83"/>
      <c r="D1272" s="83"/>
      <c r="E1272" s="83"/>
      <c r="G1272" s="83"/>
      <c r="I1272" s="83"/>
      <c r="J1272" s="83"/>
      <c r="K1272" s="83"/>
      <c r="M1272" s="83"/>
      <c r="N1272" s="83"/>
      <c r="O1272" s="83"/>
      <c r="Q1272" s="83"/>
      <c r="S1272" s="83"/>
      <c r="U1272" s="83"/>
      <c r="W1272" s="83"/>
      <c r="Y1272" s="83"/>
      <c r="AA1272" s="83"/>
      <c r="AC1272" s="83"/>
      <c r="AE1272" s="83"/>
      <c r="AG1272" s="83"/>
      <c r="AI1272" s="83"/>
      <c r="AK1272" s="83"/>
      <c r="AM1272" s="83"/>
      <c r="AO1272" s="83"/>
    </row>
    <row r="1273" spans="1:41">
      <c r="A1273" s="83"/>
      <c r="B1273" s="83"/>
      <c r="C1273" s="83"/>
      <c r="D1273" s="83"/>
      <c r="E1273" s="83"/>
      <c r="G1273" s="83"/>
      <c r="I1273" s="83"/>
      <c r="J1273" s="83"/>
      <c r="K1273" s="83"/>
      <c r="M1273" s="83"/>
      <c r="N1273" s="83"/>
      <c r="O1273" s="83"/>
      <c r="Q1273" s="83"/>
      <c r="S1273" s="83"/>
      <c r="U1273" s="83"/>
      <c r="W1273" s="83"/>
      <c r="Y1273" s="83"/>
      <c r="AA1273" s="83"/>
      <c r="AC1273" s="83"/>
      <c r="AE1273" s="83"/>
      <c r="AG1273" s="83"/>
      <c r="AI1273" s="83"/>
      <c r="AK1273" s="83"/>
      <c r="AM1273" s="83"/>
      <c r="AO1273" s="83"/>
    </row>
    <row r="1274" spans="1:41">
      <c r="A1274" s="83"/>
      <c r="B1274" s="83"/>
      <c r="C1274" s="83"/>
      <c r="D1274" s="83"/>
      <c r="E1274" s="83"/>
      <c r="G1274" s="83"/>
      <c r="I1274" s="83"/>
      <c r="J1274" s="83"/>
      <c r="K1274" s="83"/>
      <c r="M1274" s="83"/>
      <c r="N1274" s="83"/>
      <c r="O1274" s="83"/>
      <c r="Q1274" s="83"/>
      <c r="S1274" s="83"/>
      <c r="U1274" s="83"/>
      <c r="W1274" s="83"/>
      <c r="Y1274" s="83"/>
      <c r="AA1274" s="83"/>
      <c r="AC1274" s="83"/>
      <c r="AE1274" s="83"/>
      <c r="AG1274" s="83"/>
      <c r="AI1274" s="83"/>
      <c r="AK1274" s="83"/>
      <c r="AM1274" s="83"/>
      <c r="AO1274" s="83"/>
    </row>
    <row r="1275" spans="1:41">
      <c r="A1275" s="83"/>
      <c r="B1275" s="83"/>
      <c r="C1275" s="83"/>
      <c r="D1275" s="83"/>
      <c r="E1275" s="83"/>
      <c r="G1275" s="83"/>
      <c r="I1275" s="83"/>
      <c r="J1275" s="83"/>
      <c r="K1275" s="83"/>
      <c r="M1275" s="83"/>
      <c r="N1275" s="83"/>
      <c r="O1275" s="83"/>
      <c r="Q1275" s="83"/>
      <c r="S1275" s="83"/>
      <c r="U1275" s="83"/>
      <c r="W1275" s="83"/>
      <c r="Y1275" s="83"/>
      <c r="AA1275" s="83"/>
      <c r="AC1275" s="83"/>
      <c r="AE1275" s="83"/>
      <c r="AG1275" s="83"/>
      <c r="AI1275" s="83"/>
      <c r="AK1275" s="83"/>
      <c r="AM1275" s="83"/>
      <c r="AO1275" s="83"/>
    </row>
    <row r="1276" spans="1:41">
      <c r="A1276" s="83"/>
      <c r="B1276" s="83"/>
      <c r="C1276" s="83"/>
      <c r="D1276" s="83"/>
      <c r="E1276" s="83"/>
      <c r="G1276" s="83"/>
      <c r="I1276" s="83"/>
      <c r="J1276" s="83"/>
      <c r="K1276" s="83"/>
      <c r="M1276" s="83"/>
      <c r="N1276" s="83"/>
      <c r="O1276" s="83"/>
      <c r="Q1276" s="83"/>
      <c r="S1276" s="83"/>
      <c r="U1276" s="83"/>
      <c r="W1276" s="83"/>
      <c r="Y1276" s="83"/>
      <c r="AA1276" s="83"/>
      <c r="AC1276" s="83"/>
      <c r="AE1276" s="83"/>
      <c r="AG1276" s="83"/>
      <c r="AI1276" s="83"/>
      <c r="AK1276" s="83"/>
      <c r="AM1276" s="83"/>
      <c r="AO1276" s="83"/>
    </row>
    <row r="1277" spans="1:41">
      <c r="A1277" s="83"/>
      <c r="B1277" s="83"/>
      <c r="C1277" s="83"/>
      <c r="D1277" s="83"/>
      <c r="E1277" s="83"/>
      <c r="G1277" s="83"/>
      <c r="I1277" s="83"/>
      <c r="J1277" s="83"/>
      <c r="K1277" s="83"/>
      <c r="M1277" s="83"/>
      <c r="N1277" s="83"/>
      <c r="O1277" s="83"/>
      <c r="Q1277" s="83"/>
      <c r="S1277" s="83"/>
      <c r="U1277" s="83"/>
      <c r="W1277" s="83"/>
      <c r="Y1277" s="83"/>
      <c r="AA1277" s="83"/>
      <c r="AC1277" s="83"/>
      <c r="AE1277" s="83"/>
      <c r="AG1277" s="83"/>
      <c r="AI1277" s="83"/>
      <c r="AK1277" s="83"/>
      <c r="AM1277" s="83"/>
      <c r="AO1277" s="83"/>
    </row>
    <row r="1278" spans="1:41">
      <c r="A1278" s="83"/>
      <c r="B1278" s="83"/>
      <c r="C1278" s="83"/>
      <c r="D1278" s="83"/>
      <c r="E1278" s="83"/>
      <c r="G1278" s="83"/>
      <c r="I1278" s="83"/>
      <c r="J1278" s="83"/>
      <c r="K1278" s="83"/>
      <c r="M1278" s="83"/>
      <c r="N1278" s="83"/>
      <c r="O1278" s="83"/>
      <c r="Q1278" s="83"/>
      <c r="S1278" s="83"/>
      <c r="U1278" s="83"/>
      <c r="W1278" s="83"/>
      <c r="Y1278" s="83"/>
      <c r="AA1278" s="83"/>
      <c r="AC1278" s="83"/>
      <c r="AE1278" s="83"/>
      <c r="AG1278" s="83"/>
      <c r="AI1278" s="83"/>
      <c r="AK1278" s="83"/>
      <c r="AM1278" s="83"/>
      <c r="AO1278" s="83"/>
    </row>
    <row r="1279" spans="1:41">
      <c r="A1279" s="83"/>
      <c r="B1279" s="83"/>
      <c r="C1279" s="83"/>
      <c r="D1279" s="83"/>
      <c r="E1279" s="83"/>
      <c r="G1279" s="83"/>
      <c r="I1279" s="83"/>
      <c r="J1279" s="83"/>
      <c r="K1279" s="83"/>
      <c r="M1279" s="83"/>
      <c r="N1279" s="83"/>
      <c r="O1279" s="83"/>
      <c r="Q1279" s="83"/>
      <c r="S1279" s="83"/>
      <c r="U1279" s="83"/>
      <c r="W1279" s="83"/>
      <c r="Y1279" s="83"/>
      <c r="AA1279" s="83"/>
      <c r="AC1279" s="83"/>
      <c r="AE1279" s="83"/>
      <c r="AG1279" s="83"/>
      <c r="AI1279" s="83"/>
      <c r="AK1279" s="83"/>
      <c r="AM1279" s="83"/>
      <c r="AO1279" s="83"/>
    </row>
    <row r="1280" spans="1:41">
      <c r="A1280" s="83"/>
      <c r="B1280" s="83"/>
      <c r="C1280" s="83"/>
      <c r="D1280" s="83"/>
      <c r="E1280" s="83"/>
      <c r="G1280" s="83"/>
      <c r="I1280" s="83"/>
      <c r="J1280" s="83"/>
      <c r="K1280" s="83"/>
      <c r="M1280" s="83"/>
      <c r="N1280" s="83"/>
      <c r="O1280" s="83"/>
      <c r="Q1280" s="83"/>
      <c r="S1280" s="83"/>
      <c r="U1280" s="83"/>
      <c r="W1280" s="83"/>
      <c r="Y1280" s="83"/>
      <c r="AA1280" s="83"/>
      <c r="AC1280" s="83"/>
      <c r="AE1280" s="83"/>
      <c r="AG1280" s="83"/>
      <c r="AI1280" s="83"/>
      <c r="AK1280" s="83"/>
      <c r="AM1280" s="83"/>
      <c r="AO1280" s="83"/>
    </row>
    <row r="1281" spans="1:41">
      <c r="A1281" s="83"/>
      <c r="B1281" s="83"/>
      <c r="C1281" s="83"/>
      <c r="D1281" s="83"/>
      <c r="E1281" s="83"/>
      <c r="G1281" s="83"/>
      <c r="I1281" s="83"/>
      <c r="J1281" s="83"/>
      <c r="K1281" s="83"/>
      <c r="M1281" s="83"/>
      <c r="N1281" s="83"/>
      <c r="O1281" s="83"/>
      <c r="Q1281" s="83"/>
      <c r="S1281" s="83"/>
      <c r="U1281" s="83"/>
      <c r="W1281" s="83"/>
      <c r="Y1281" s="83"/>
      <c r="AA1281" s="83"/>
      <c r="AC1281" s="83"/>
      <c r="AE1281" s="83"/>
      <c r="AG1281" s="83"/>
      <c r="AI1281" s="83"/>
      <c r="AK1281" s="83"/>
      <c r="AM1281" s="83"/>
      <c r="AO1281" s="83"/>
    </row>
    <row r="1282" spans="1:41">
      <c r="A1282" s="83"/>
      <c r="B1282" s="83"/>
      <c r="C1282" s="83"/>
      <c r="D1282" s="83"/>
      <c r="E1282" s="83"/>
      <c r="G1282" s="83"/>
      <c r="I1282" s="83"/>
      <c r="J1282" s="83"/>
      <c r="K1282" s="83"/>
      <c r="M1282" s="83"/>
      <c r="N1282" s="83"/>
      <c r="O1282" s="83"/>
      <c r="Q1282" s="83"/>
      <c r="S1282" s="83"/>
      <c r="U1282" s="83"/>
      <c r="W1282" s="83"/>
      <c r="Y1282" s="83"/>
      <c r="AA1282" s="83"/>
      <c r="AC1282" s="83"/>
      <c r="AE1282" s="83"/>
      <c r="AG1282" s="83"/>
      <c r="AI1282" s="83"/>
      <c r="AK1282" s="83"/>
      <c r="AM1282" s="83"/>
      <c r="AO1282" s="83"/>
    </row>
    <row r="1283" spans="1:41">
      <c r="A1283" s="83"/>
      <c r="B1283" s="83"/>
      <c r="C1283" s="83"/>
      <c r="D1283" s="83"/>
      <c r="E1283" s="83"/>
      <c r="G1283" s="83"/>
      <c r="I1283" s="83"/>
      <c r="J1283" s="83"/>
      <c r="K1283" s="83"/>
      <c r="M1283" s="83"/>
      <c r="N1283" s="83"/>
      <c r="O1283" s="83"/>
      <c r="Q1283" s="83"/>
      <c r="S1283" s="83"/>
      <c r="U1283" s="83"/>
      <c r="W1283" s="83"/>
      <c r="Y1283" s="83"/>
      <c r="AA1283" s="83"/>
      <c r="AC1283" s="83"/>
      <c r="AE1283" s="83"/>
      <c r="AG1283" s="83"/>
      <c r="AI1283" s="83"/>
      <c r="AK1283" s="83"/>
      <c r="AM1283" s="83"/>
      <c r="AO1283" s="83"/>
    </row>
    <row r="1284" spans="1:41">
      <c r="A1284" s="83"/>
      <c r="B1284" s="83"/>
      <c r="C1284" s="83"/>
      <c r="D1284" s="83"/>
      <c r="E1284" s="83"/>
      <c r="G1284" s="83"/>
      <c r="I1284" s="83"/>
      <c r="J1284" s="83"/>
      <c r="K1284" s="83"/>
      <c r="M1284" s="83"/>
      <c r="N1284" s="83"/>
      <c r="O1284" s="83"/>
      <c r="Q1284" s="83"/>
      <c r="S1284" s="83"/>
      <c r="U1284" s="83"/>
      <c r="W1284" s="83"/>
      <c r="Y1284" s="83"/>
      <c r="AA1284" s="83"/>
      <c r="AC1284" s="83"/>
      <c r="AE1284" s="83"/>
      <c r="AG1284" s="83"/>
      <c r="AI1284" s="83"/>
      <c r="AK1284" s="83"/>
      <c r="AM1284" s="83"/>
      <c r="AO1284" s="83"/>
    </row>
    <row r="1285" spans="1:41">
      <c r="A1285" s="83"/>
      <c r="B1285" s="83"/>
      <c r="C1285" s="83"/>
      <c r="D1285" s="83"/>
      <c r="E1285" s="83"/>
      <c r="G1285" s="83"/>
      <c r="I1285" s="83"/>
      <c r="J1285" s="83"/>
      <c r="K1285" s="83"/>
      <c r="M1285" s="83"/>
      <c r="N1285" s="83"/>
      <c r="O1285" s="83"/>
      <c r="Q1285" s="83"/>
      <c r="S1285" s="83"/>
      <c r="U1285" s="83"/>
      <c r="W1285" s="83"/>
      <c r="Y1285" s="83"/>
      <c r="AA1285" s="83"/>
      <c r="AC1285" s="83"/>
      <c r="AE1285" s="83"/>
      <c r="AG1285" s="83"/>
      <c r="AI1285" s="83"/>
      <c r="AK1285" s="83"/>
      <c r="AM1285" s="83"/>
      <c r="AO1285" s="83"/>
    </row>
    <row r="1286" spans="1:41">
      <c r="A1286" s="83"/>
      <c r="B1286" s="83"/>
      <c r="C1286" s="83"/>
      <c r="D1286" s="83"/>
      <c r="E1286" s="83"/>
      <c r="G1286" s="83"/>
      <c r="I1286" s="83"/>
      <c r="J1286" s="83"/>
      <c r="K1286" s="83"/>
      <c r="M1286" s="83"/>
      <c r="N1286" s="83"/>
      <c r="O1286" s="83"/>
      <c r="Q1286" s="83"/>
      <c r="S1286" s="83"/>
      <c r="U1286" s="83"/>
      <c r="W1286" s="83"/>
      <c r="Y1286" s="83"/>
      <c r="AA1286" s="83"/>
      <c r="AC1286" s="83"/>
      <c r="AE1286" s="83"/>
      <c r="AG1286" s="83"/>
      <c r="AI1286" s="83"/>
      <c r="AK1286" s="83"/>
      <c r="AM1286" s="83"/>
      <c r="AO1286" s="83"/>
    </row>
    <row r="1287" spans="1:41">
      <c r="A1287" s="83"/>
      <c r="B1287" s="83"/>
      <c r="C1287" s="83"/>
      <c r="D1287" s="83"/>
      <c r="E1287" s="83"/>
      <c r="G1287" s="83"/>
      <c r="I1287" s="83"/>
      <c r="J1287" s="83"/>
      <c r="K1287" s="83"/>
      <c r="M1287" s="83"/>
      <c r="N1287" s="83"/>
      <c r="O1287" s="83"/>
      <c r="Q1287" s="83"/>
      <c r="S1287" s="83"/>
      <c r="U1287" s="83"/>
      <c r="W1287" s="83"/>
      <c r="Y1287" s="83"/>
      <c r="AA1287" s="83"/>
      <c r="AC1287" s="83"/>
      <c r="AE1287" s="83"/>
      <c r="AG1287" s="83"/>
      <c r="AI1287" s="83"/>
      <c r="AK1287" s="83"/>
      <c r="AM1287" s="83"/>
      <c r="AO1287" s="83"/>
    </row>
  </sheetData>
  <sortState ref="A123:AQ153">
    <sortCondition ref="E123:E153"/>
    <sortCondition ref="B123:B153"/>
  </sortState>
  <mergeCells count="1">
    <mergeCell ref="A3:E3"/>
  </mergeCells>
  <phoneticPr fontId="0" type="noConversion"/>
  <conditionalFormatting sqref="AO128:AO171 AM128:AM171 AI128:AI171 AG128:AG171 AC128:AC171 AA128:AA171 W128:W171 U128:U171 Q128:Q171 O128:O171 K128:K171 I128:I171 AK128:AK171 AE128:AE171 Y128:Y171 S128:S171 M128:M171 G128:G171 AO173:AO174 AM173:AM174 AK173:AK174 AI173:AI174 AG173:AG174 AE173:AE174 AC173:AC174 AA173:AA174 Y173:Y174 W173:W174 U173:U174 S173:S174 Q173:Q174 O173:O174 K173:K174 I173:I174 M173:M174 G173:G174 M123:M126 S123:S126 Y123:Y126 AE123:AE126 AK123:AK126 I123:I126 K123:K126 Q123:Q126 U123:U126 W123:W126 AA123:AA126 AC123:AC126 AG123:AG126 AI123:AI126 AM123:AM126 AO123:AO126 G123:G126 O123:O126 AO299:AO356 AM299:AM356 AI299:AI356 AG299:AG356 AC299:AC356 AA299:AA356 W299:W356 U299:U356 Q299:Q356 O299:O356 K299:K356 I299:I356 AK299:AK356 AE299:AE356 Y299:Y356 S299:S356 M299:M356 G299:G356 G80:G82 M80:M82 S80:S82 Y80:Y82 AE80:AE82 AK80:AK82 I80:I82 K80:K82 O80:O82 Q80:Q82 U80:U82 W80:W82 AA80:AA82 AC80:AC82 AG80:AG82 AI80:AI82 AM80:AM82 AO80:AO82 AO709:AO714 AM709:AM714 AK709:AK714 AI709:AI714 AG709:AG714 AE709:AE714 AC709:AC714 AA709:AA714 Y709:Y714 W709:W714 U709:U714 S709:S714 Q709:Q714 O709:O714 M709:M714 K709:K714 G709:G714 I709:I714 AO62:AO78 AM62:AM78 AI62:AI78 AG62:AG78 AC62:AC78 AA62:AA78 W62:W78 U62:U78 Q62:Q78 O62:O78 K62:K78 I62:I78 AK62:AK78 AE62:AE78 Y62:Y78 S62:S78 M62:M78 G62:G78 S544:S546 K544:K546 G544:G546 AO544:AO546 AM544:AM546 AI544:AI546 AG544:AG546 AC544:AC546 AA544:AA546 W544:W546 U544:U546 Q544:Q546 O544:O546 I544:I546 AK544:AK546 AE544:AE546 Y544:Y546 M544:M546 M516:M542 Y516:Y542 AE516:AE542 AK516:AK542 I516:I542 O516:O542 Q516:Q542 U516:U542 W516:W542 AA516:AA542 AC516:AC542 AG516:AG542 AI516:AI542 AM516:AM542 AO516:AO542 G516:G542 K516:K542 S516:S542">
    <cfRule type="expression" dxfId="302" priority="465">
      <formula>AND(F62=0,(G62&gt;0))</formula>
    </cfRule>
    <cfRule type="expression" dxfId="301" priority="466">
      <formula>((G62-F62)/F62)&gt;0.05</formula>
    </cfRule>
  </conditionalFormatting>
  <conditionalFormatting sqref="K755:K787 M755:M787 O755:O787 Q755:Q787 S755:S787 U755:U787 W755:W787 Y755:Y787 AA755:AA787 AC755:AC787 AE755:AE787 AG755:AG787 AI755:AI787 AK755:AK787 AM755:AM787 AO755:AO787 G755:G787 I755:I787">
    <cfRule type="expression" dxfId="300" priority="371">
      <formula>AND(F755=0,(G755&gt;0))</formula>
    </cfRule>
    <cfRule type="expression" dxfId="299" priority="372">
      <formula>((G755-F755)/F755)&gt;0.05</formula>
    </cfRule>
  </conditionalFormatting>
  <conditionalFormatting sqref="G788:G805 I788:I805 K788:K805 M788:M805 O788:O805 Q788:Q805 S788:S805 U788:U805 W788:W805 Y788:Y805 AA788:AA805 AC788:AC805 AE788:AE805 AG788:AG805 AI788:AI805 AK788:AK805 AM788 AO788:AO805 AM790:AM805">
    <cfRule type="expression" dxfId="298" priority="369">
      <formula>AND(F788=0,(G788&gt;0))</formula>
    </cfRule>
    <cfRule type="expression" dxfId="297" priority="370">
      <formula>((G788-F788)/F788)&gt;0.05</formula>
    </cfRule>
  </conditionalFormatting>
  <conditionalFormatting sqref="AO806:AO832 AM806:AM832 AK806:AK832 AI806:AI832 AG806:AG832 AE806:AE832 AC806:AC832 AA806:AA832 Y806:Y832 W806:W832 U806:U832 S806:S832 Q806:Q832 O806:O832 M806:M832 K806:K832 I806:I832 G806:G832">
    <cfRule type="expression" dxfId="296" priority="367">
      <formula>AND(F806=0,(G806&gt;0))</formula>
    </cfRule>
    <cfRule type="expression" dxfId="295" priority="368">
      <formula>((G806-F806)/F806)&gt;0.05</formula>
    </cfRule>
  </conditionalFormatting>
  <conditionalFormatting sqref="G833:G837 K833:K837 M833:M837 O833:O837 Q833:Q837 S833:S837 U833:U837 W833:W837 Y833:Y837 AA833:AA837 AC833:AC837 AE833:AE837 AG833:AG837 AI833:AI837 AK833:AK837 AM833:AM837 AO833:AO837 I833:I837">
    <cfRule type="expression" dxfId="294" priority="365">
      <formula>AND(F833=0,(G833&gt;0))</formula>
    </cfRule>
    <cfRule type="expression" dxfId="293" priority="366">
      <formula>((G833-F833)/F833)&gt;0.05</formula>
    </cfRule>
  </conditionalFormatting>
  <conditionalFormatting sqref="AM789">
    <cfRule type="expression" dxfId="292" priority="363">
      <formula>AND(AL789=0,(AM789&gt;0))</formula>
    </cfRule>
    <cfRule type="expression" dxfId="291" priority="364">
      <formula>((AM789-AL789)/AL789)&gt;0.05</formula>
    </cfRule>
  </conditionalFormatting>
  <conditionalFormatting sqref="G839:G847 K839:K847 M839:M847 O838:O847 Q838:Q847 S838:S847 U838:U847 W838:W847 Y838:Y847 AA838:AA847 AC838:AC847 AE838:AE847 AG838:AG847 AI838:AI847 AK838:AK847 AM838:AM847 AO838:AO847 I839:I847">
    <cfRule type="expression" dxfId="290" priority="361">
      <formula>AND(F838=0,(G838&gt;0))</formula>
    </cfRule>
    <cfRule type="expression" dxfId="289" priority="362">
      <formula>((G838-F838)/F838)&gt;0.05</formula>
    </cfRule>
  </conditionalFormatting>
  <conditionalFormatting sqref="I853:I867 K853:K867 M853:M867 O853:O867 Q853:Q867 S853:S867 U853:U867 W853:W867 Y853:Y867 AA853:AA867 AC853:AC867 AE853:AE867 AG853:AG867 AI853:AI867 AK853:AK867 AM853:AM867 AO853:AO867 G853:G867">
    <cfRule type="expression" dxfId="288" priority="357">
      <formula>AND(F853=0,(G853&gt;0))</formula>
    </cfRule>
    <cfRule type="expression" dxfId="287" priority="358">
      <formula>((G853-F853)/F853)&gt;0.05</formula>
    </cfRule>
  </conditionalFormatting>
  <conditionalFormatting sqref="G888:G890 I888:I890 K888:K911 M888:M911 O888:O911 Q888:Q911 S888:S911 U888:U911 W888:W911 Y888:Y911 AA888:AA911 AC888:AC911 AE888:AE911 AG888:AG911 AI888:AI911 AK888:AK911 AM888:AM911 AO888:AO911 G892:G911 I892:I911">
    <cfRule type="expression" dxfId="286" priority="355">
      <formula>AND(F888=0,(G888&gt;0))</formula>
    </cfRule>
    <cfRule type="expression" dxfId="285" priority="356">
      <formula>((G888-F888)/F888)&gt;0.05</formula>
    </cfRule>
  </conditionalFormatting>
  <conditionalFormatting sqref="G891">
    <cfRule type="expression" dxfId="284" priority="353">
      <formula>AND(F891=0,(G891&gt;0))</formula>
    </cfRule>
    <cfRule type="expression" dxfId="283" priority="354">
      <formula>((G891-F891)/F891)&gt;0.05</formula>
    </cfRule>
  </conditionalFormatting>
  <conditionalFormatting sqref="I891">
    <cfRule type="expression" dxfId="282" priority="351">
      <formula>AND(H891=0,(I891&gt;0))</formula>
    </cfRule>
    <cfRule type="expression" dxfId="281" priority="352">
      <formula>((I891-H891)/H891)&gt;0.05</formula>
    </cfRule>
  </conditionalFormatting>
  <conditionalFormatting sqref="G912:G922 I912:I922 K912:K922 M912:M922 O912:O922 Q912:Q922 S912:S922 U912:U922 W912:W922 Y912:Y922 AA912:AA922 AC912:AC922 AE912:AE922 AG912:AG922 AI912:AI922 AK912:AK922 AM912:AM922 AO912:AO922">
    <cfRule type="expression" dxfId="280" priority="349">
      <formula>AND(F912=0,(G912&gt;0))</formula>
    </cfRule>
    <cfRule type="expression" dxfId="279" priority="350">
      <formula>((G912-F912)/F912)&gt;0.05</formula>
    </cfRule>
  </conditionalFormatting>
  <conditionalFormatting sqref="G923:G951 I923:I951 K923:K951 M923:M951 O923:O951 Q923:Q951 S923:S951 U923:U951 W923:W951 Y923:Y951 AA923:AA951 AC923:AC951 AE923:AE951 AG923:AG951 AI923:AI951 AK923:AK951 AM923:AM951 AO923:AO951">
    <cfRule type="expression" dxfId="278" priority="347">
      <formula>AND(F923=0,(G923&gt;0))</formula>
    </cfRule>
    <cfRule type="expression" dxfId="277" priority="348">
      <formula>((G923-F923)/F923)&gt;0.05</formula>
    </cfRule>
  </conditionalFormatting>
  <conditionalFormatting sqref="K952:K984 M952:M984 O952:O984 Q952:Q984 S952:S984 U952:U984 W952:W984 Y952:Y984 AA952:AA984 AC952:AC984 AE952:AE984 AG952:AG984 AI952:AI984 AK952:AK984 AM952:AM984 AO952:AO984 G952:G989 I952:I989">
    <cfRule type="expression" dxfId="276" priority="341">
      <formula>AND(F952=0,(G952&gt;0))</formula>
    </cfRule>
    <cfRule type="expression" dxfId="275" priority="342">
      <formula>((G952-F952)/F952)&gt;0.05</formula>
    </cfRule>
  </conditionalFormatting>
  <conditionalFormatting sqref="G985 I985 K985 M985 O985 Q985 S985 U985 W985 Y985 AA985 AC985 AE985 AG985 AI985 AK985 AM985 AO985">
    <cfRule type="expression" dxfId="274" priority="337">
      <formula>AND(F985=0,(G985&gt;0))</formula>
    </cfRule>
    <cfRule type="expression" dxfId="273" priority="338">
      <formula>((G985-F985)/F985)&gt;0.05</formula>
    </cfRule>
  </conditionalFormatting>
  <conditionalFormatting sqref="G986 I986 K986 M986 O986 Q986 S986 U986 W986 Y986 AA986 AC986 AE986 AG986 AI986 AK986 AM986 AO986">
    <cfRule type="expression" dxfId="272" priority="333">
      <formula>AND(F986=0,(G986&gt;0))</formula>
    </cfRule>
    <cfRule type="expression" dxfId="271" priority="334">
      <formula>((G986-F986)/F986)&gt;0.05</formula>
    </cfRule>
  </conditionalFormatting>
  <conditionalFormatting sqref="G987 I987 K987 M987 O987 Q987 S987 U987 W987 Y987 AA987 AC987 AE987 AG987 AI987 AK987 AM987 AO987">
    <cfRule type="expression" dxfId="270" priority="329">
      <formula>AND(F987=0,(G987&gt;0))</formula>
    </cfRule>
    <cfRule type="expression" dxfId="269" priority="330">
      <formula>((G987-F987)/F987)&gt;0.05</formula>
    </cfRule>
  </conditionalFormatting>
  <conditionalFormatting sqref="G990 I990 K990 M990 O990 Q990 S990 U990 W990 Y990 AA990 AC990 AE990 AG990 AI990 AK990 AM990 AO990">
    <cfRule type="expression" dxfId="268" priority="325">
      <formula>AND(F990=0,(G990&gt;0))</formula>
    </cfRule>
    <cfRule type="expression" dxfId="267" priority="326">
      <formula>((G990-F990)/F990)&gt;0.05</formula>
    </cfRule>
  </conditionalFormatting>
  <conditionalFormatting sqref="AO988 I988 K988 M988 O988 Q988 S988 U988 W988 Y988 AA988 AC988 AE988 AG988 AI988 AK988 AM988">
    <cfRule type="expression" dxfId="266" priority="323">
      <formula>AND(H988=0,(I988&gt;0))</formula>
    </cfRule>
    <cfRule type="expression" dxfId="265" priority="324">
      <formula>((I988-H988)/H988)&gt;0.05</formula>
    </cfRule>
  </conditionalFormatting>
  <conditionalFormatting sqref="G989 I989 K989 M989 O989 Q989 S989 U989 W989 Y989 AA989 AC989 AE989 AG989 AI989 AK989 AM989 AO989">
    <cfRule type="expression" dxfId="264" priority="319">
      <formula>AND(F989=0,(G989&gt;0))</formula>
    </cfRule>
    <cfRule type="expression" dxfId="263" priority="320">
      <formula>((G989-F989)/F989)&gt;0.05</formula>
    </cfRule>
  </conditionalFormatting>
  <conditionalFormatting sqref="AO992 I992 K992 M992 O992 Q992 S992 U992 W992 Y992 AA992 AC992 AE992 AG992 AI992 AK992 AM992">
    <cfRule type="expression" dxfId="262" priority="313">
      <formula>AND(H992=0,(I992&gt;0))</formula>
    </cfRule>
    <cfRule type="expression" dxfId="261" priority="314">
      <formula>((I992-H992)/H992)&gt;0.05</formula>
    </cfRule>
  </conditionalFormatting>
  <conditionalFormatting sqref="G996 I996 K996 M996 O996 Q996 S996 U996 W996 Y996 AA996 AC996 AE996 AG996 AI996 AK996 AM996 AO996">
    <cfRule type="expression" dxfId="260" priority="301">
      <formula>AND(F996=0,(G996&gt;0))</formula>
    </cfRule>
    <cfRule type="expression" dxfId="259" priority="302">
      <formula>((G996-F996)/F996)&gt;0.05</formula>
    </cfRule>
  </conditionalFormatting>
  <conditionalFormatting sqref="AO999 I999 K999 M999 O999 Q999 S999 U999 W999 Y999 AA999 AC999 AE999 AG999 AI999 AK999 AM999">
    <cfRule type="expression" dxfId="258" priority="289">
      <formula>AND(H999=0,(I999&gt;0))</formula>
    </cfRule>
    <cfRule type="expression" dxfId="257" priority="290">
      <formula>((I999-H999)/H999)&gt;0.05</formula>
    </cfRule>
  </conditionalFormatting>
  <conditionalFormatting sqref="G993 I993 K993 M993 O993 Q993 S993 U993 W993 Y993 AA993 AC993 AE993 AG993 AI993 AK993 AM993 AO993">
    <cfRule type="expression" dxfId="256" priority="277">
      <formula>AND(F993=0,(G993&gt;0))</formula>
    </cfRule>
    <cfRule type="expression" dxfId="255" priority="278">
      <formula>((G993-F993)/F993)&gt;0.05</formula>
    </cfRule>
  </conditionalFormatting>
  <conditionalFormatting sqref="G1006 I1006 K1006 M1006 O1006 Q1006 S1006 U1006 W1006 Y1006 AA1006 AC1006 AE1006 AG1006 AI1006 AK1006 AM1006 AO1006">
    <cfRule type="expression" dxfId="254" priority="265">
      <formula>AND(F1006=0,(G1006&gt;0))</formula>
    </cfRule>
    <cfRule type="expression" dxfId="253" priority="266">
      <formula>((G1006-F1006)/F1006)&gt;0.05</formula>
    </cfRule>
  </conditionalFormatting>
  <conditionalFormatting sqref="G1013:G1038 I1013:I1038 K1013:K1038 M1013:M1038 O1013:O1038 Q1013:Q1038 S1013:S1038 U1013:U1038 W1013:W1038 Y1013:Y1038 AA1013:AA1038 AC1013:AC1038 AE1013:AE1038 AG1013:AG1038 AI1013:AI1038 AK1013:AK1038 AM1013:AM1038 AO1013:AO1038">
    <cfRule type="expression" dxfId="252" priority="241">
      <formula>AND(F1013=0,(G1013&gt;0))</formula>
    </cfRule>
    <cfRule type="expression" dxfId="251" priority="242">
      <formula>((G1013-F1013)/F1013)&gt;0.05</formula>
    </cfRule>
  </conditionalFormatting>
  <conditionalFormatting sqref="I748:I754 K748:K754 M748:M754 O748:O754 Q748:Q754 S748:S754 U748:U754 W748:W754 Y748:Y754 AA748:AA754 AC748:AC754 AE748:AE754 AG748:AG754 AI748:AI754 AK748:AK754 AM748:AM754 AO748:AO754 G748:G754">
    <cfRule type="expression" dxfId="250" priority="235">
      <formula>AND(F748=0,(G748&gt;0))</formula>
    </cfRule>
    <cfRule type="expression" dxfId="249" priority="236">
      <formula>((G748-F748)/F748)&gt;0.05</formula>
    </cfRule>
  </conditionalFormatting>
  <conditionalFormatting sqref="K6">
    <cfRule type="expression" dxfId="248" priority="229">
      <formula>AND(J6=0,(K6&gt;0))</formula>
    </cfRule>
    <cfRule type="expression" dxfId="247" priority="230">
      <formula>((K6-J6)/J6)&gt;0.05</formula>
    </cfRule>
  </conditionalFormatting>
  <conditionalFormatting sqref="Q6">
    <cfRule type="expression" dxfId="246" priority="223">
      <formula>AND(P6=0,(Q6&gt;0))</formula>
    </cfRule>
    <cfRule type="expression" dxfId="245" priority="224">
      <formula>((Q6-P6)/P6)&gt;0.05</formula>
    </cfRule>
  </conditionalFormatting>
  <conditionalFormatting sqref="W6">
    <cfRule type="expression" dxfId="244" priority="217">
      <formula>AND(V6=0,(W6&gt;0))</formula>
    </cfRule>
    <cfRule type="expression" dxfId="243" priority="218">
      <formula>((W6-V6)/V6)&gt;0.05</formula>
    </cfRule>
  </conditionalFormatting>
  <conditionalFormatting sqref="AC6">
    <cfRule type="expression" dxfId="242" priority="211">
      <formula>AND(AB6=0,(AC6&gt;0))</formula>
    </cfRule>
    <cfRule type="expression" dxfId="241" priority="212">
      <formula>((AC6-AB6)/AB6)&gt;0.05</formula>
    </cfRule>
  </conditionalFormatting>
  <conditionalFormatting sqref="AI6">
    <cfRule type="expression" dxfId="240" priority="205">
      <formula>AND(AH6=0,(AI6&gt;0))</formula>
    </cfRule>
    <cfRule type="expression" dxfId="239" priority="206">
      <formula>((AI6-AH6)/AH6)&gt;0.05</formula>
    </cfRule>
  </conditionalFormatting>
  <conditionalFormatting sqref="AO6">
    <cfRule type="expression" dxfId="238" priority="199">
      <formula>AND(AN6=0,(AO6&gt;0))</formula>
    </cfRule>
    <cfRule type="expression" dxfId="237" priority="200">
      <formula>((AO6-AN6)/AN6)&gt;0.05</formula>
    </cfRule>
  </conditionalFormatting>
  <conditionalFormatting sqref="G868:G887 AO868:AO887 AM868:AM887 AK868:AK887 AI868:AI887 AG868:AG887 AE868:AE887 AC868:AC887 AA868:AA887 Y868:Y887 W868:W887 U868:U887 S868:S887 Q868:Q887 O868:O887 M868:M887 K868:K887 I868:I887">
    <cfRule type="expression" dxfId="236" priority="468">
      <formula>AND(F868=0,(G868&gt;0))</formula>
    </cfRule>
    <cfRule type="expression" dxfId="235" priority="469">
      <formula>((G868-F868)/F868)&gt;0.05</formula>
    </cfRule>
  </conditionalFormatting>
  <conditionalFormatting sqref="G868:G951 I868:I951 K868:K951 M868:M951">
    <cfRule type="cellIs" dxfId="234" priority="467" operator="notBetween">
      <formula>0.9*F868</formula>
      <formula>1.1*F868</formula>
    </cfRule>
  </conditionalFormatting>
  <conditionalFormatting sqref="G848:G852 I848:I852 K848:K852 M848:M852 O848:O852 Q848:Q852 S848:S852 U848:U852 W848:W852 Y848:Y852 AA848:AA852 AC848:AC852 AE848:AE852 AG848:AG852 AI848:AI852 AK848:AK852 AM848:AM852 AO848:AO852">
    <cfRule type="expression" dxfId="233" priority="359">
      <formula>AND(F848=0,(G848&gt;0))</formula>
    </cfRule>
    <cfRule type="expression" dxfId="232" priority="360">
      <formula>((G848-F848)/F848)&gt;0.05</formula>
    </cfRule>
  </conditionalFormatting>
  <conditionalFormatting sqref="G838:G867">
    <cfRule type="cellIs" dxfId="231" priority="346" operator="notBetween">
      <formula>0.9*F838</formula>
      <formula>1.1*F838</formula>
    </cfRule>
  </conditionalFormatting>
  <conditionalFormatting sqref="I838:I867">
    <cfRule type="cellIs" dxfId="230" priority="345" operator="notBetween">
      <formula>0.9*H838</formula>
      <formula>1.1*H838</formula>
    </cfRule>
  </conditionalFormatting>
  <conditionalFormatting sqref="K838:K867">
    <cfRule type="cellIs" dxfId="229" priority="344" operator="notBetween">
      <formula>0.9*J838</formula>
      <formula>1.1*J838</formula>
    </cfRule>
  </conditionalFormatting>
  <conditionalFormatting sqref="M838:M867">
    <cfRule type="cellIs" dxfId="228" priority="343" operator="notBetween">
      <formula>0.9*L838</formula>
      <formula>1.1*L838</formula>
    </cfRule>
  </conditionalFormatting>
  <conditionalFormatting sqref="G985">
    <cfRule type="expression" dxfId="227" priority="339">
      <formula xml:space="preserve"> G985 &gt; (F985+(F985*0.1))</formula>
    </cfRule>
    <cfRule type="expression" dxfId="226" priority="340">
      <formula xml:space="preserve"> G985 &lt; (F985-(F985*0.1))</formula>
    </cfRule>
  </conditionalFormatting>
  <conditionalFormatting sqref="G986">
    <cfRule type="expression" dxfId="225" priority="335">
      <formula xml:space="preserve"> G986 &gt; (F986+(F986*0.1))</formula>
    </cfRule>
    <cfRule type="expression" dxfId="224" priority="336">
      <formula xml:space="preserve"> G986 &lt; (F986-(F986*0.1))</formula>
    </cfRule>
  </conditionalFormatting>
  <conditionalFormatting sqref="G987">
    <cfRule type="expression" dxfId="223" priority="331">
      <formula xml:space="preserve"> G987 &gt; (F987+(F987*0.1))</formula>
    </cfRule>
    <cfRule type="expression" dxfId="222" priority="332">
      <formula xml:space="preserve"> G987 &lt; (F987-(F987*0.1))</formula>
    </cfRule>
  </conditionalFormatting>
  <conditionalFormatting sqref="G990">
    <cfRule type="expression" dxfId="221" priority="327">
      <formula xml:space="preserve"> G990 &gt; (F990+(F990*0.1))</formula>
    </cfRule>
    <cfRule type="expression" dxfId="220" priority="328">
      <formula xml:space="preserve"> G990 &lt; (F990-(F990*0.1))</formula>
    </cfRule>
  </conditionalFormatting>
  <conditionalFormatting sqref="G989">
    <cfRule type="expression" dxfId="219" priority="321">
      <formula xml:space="preserve"> G989 &gt; (F989+(F989*0.1))</formula>
    </cfRule>
    <cfRule type="expression" dxfId="218" priority="322">
      <formula xml:space="preserve"> G989 &lt; (F989-(F989*0.1))</formula>
    </cfRule>
  </conditionalFormatting>
  <conditionalFormatting sqref="G991">
    <cfRule type="expression" dxfId="217" priority="317">
      <formula xml:space="preserve"> G991 &gt; (F991+(F991*0.1))</formula>
    </cfRule>
    <cfRule type="expression" dxfId="216" priority="318">
      <formula xml:space="preserve"> G991 &lt; (F991-(F991*0.1))</formula>
    </cfRule>
  </conditionalFormatting>
  <conditionalFormatting sqref="G991 I991 K991 M991 O991 Q991 S991 U991 W991 Y991 AA991 AC991 AE991 AG991 AI991 AK991 AM991 AO991">
    <cfRule type="expression" dxfId="215" priority="315">
      <formula>AND(F991=0,(G991&gt;0))</formula>
    </cfRule>
    <cfRule type="expression" dxfId="214" priority="316">
      <formula>((G991-F991)/F991)&gt;0.05</formula>
    </cfRule>
  </conditionalFormatting>
  <conditionalFormatting sqref="G994">
    <cfRule type="expression" dxfId="213" priority="311">
      <formula xml:space="preserve"> G994 &gt; (F994+(F994*0.1))</formula>
    </cfRule>
    <cfRule type="expression" dxfId="212" priority="312">
      <formula xml:space="preserve"> G994 &lt; (F994-(F994*0.1))</formula>
    </cfRule>
  </conditionalFormatting>
  <conditionalFormatting sqref="G994 I994 K994 M994 O994 Q994 S994 U994 W994 Y994 AA994 AC994 AE994 AG994 AI994 AK994 AM994 AO994">
    <cfRule type="expression" dxfId="211" priority="309">
      <formula>AND(F994=0,(G994&gt;0))</formula>
    </cfRule>
    <cfRule type="expression" dxfId="210" priority="310">
      <formula>((G994-F994)/F994)&gt;0.05</formula>
    </cfRule>
  </conditionalFormatting>
  <conditionalFormatting sqref="G995">
    <cfRule type="expression" dxfId="209" priority="307">
      <formula xml:space="preserve"> G995 &gt; (F995+(F995*0.1))</formula>
    </cfRule>
    <cfRule type="expression" dxfId="208" priority="308">
      <formula xml:space="preserve"> G995 &lt; (F995-(F995*0.1))</formula>
    </cfRule>
  </conditionalFormatting>
  <conditionalFormatting sqref="G995 I995 K995 M995 O995 Q995 S995 U995 W995 Y995 AA995 AC995 AE995 AG995 AI995 AK995 AM995 AO995">
    <cfRule type="expression" dxfId="207" priority="305">
      <formula>AND(F995=0,(G995&gt;0))</formula>
    </cfRule>
    <cfRule type="expression" dxfId="206" priority="306">
      <formula>((G995-F995)/F995)&gt;0.05</formula>
    </cfRule>
  </conditionalFormatting>
  <conditionalFormatting sqref="G996">
    <cfRule type="expression" dxfId="205" priority="303">
      <formula xml:space="preserve"> G996 &gt; (F996+(F996*0.1))</formula>
    </cfRule>
    <cfRule type="expression" dxfId="204" priority="304">
      <formula xml:space="preserve"> G996 &lt; (F996-(F996*0.1))</formula>
    </cfRule>
  </conditionalFormatting>
  <conditionalFormatting sqref="G997">
    <cfRule type="expression" dxfId="203" priority="299">
      <formula xml:space="preserve"> G997 &gt; (F997+(F997*0.1))</formula>
    </cfRule>
    <cfRule type="expression" dxfId="202" priority="300">
      <formula xml:space="preserve"> G997 &lt; (F997-(F997*0.1))</formula>
    </cfRule>
  </conditionalFormatting>
  <conditionalFormatting sqref="G997 I997 K997 M997 O997 Q997 S997 U997 W997 Y997 AA997 AC997 AE997 AG997 AI997 AK997 AM997 AO997">
    <cfRule type="expression" dxfId="201" priority="297">
      <formula>AND(F997=0,(G997&gt;0))</formula>
    </cfRule>
    <cfRule type="expression" dxfId="200" priority="298">
      <formula>((G997-F997)/F997)&gt;0.05</formula>
    </cfRule>
  </conditionalFormatting>
  <conditionalFormatting sqref="G998">
    <cfRule type="expression" dxfId="199" priority="295">
      <formula xml:space="preserve"> G998 &gt; (F998+(F998*0.1))</formula>
    </cfRule>
    <cfRule type="expression" dxfId="198" priority="296">
      <formula xml:space="preserve"> G998 &lt; (F998-(F998*0.1))</formula>
    </cfRule>
  </conditionalFormatting>
  <conditionalFormatting sqref="G998 I998 K998 M998 O998 Q998 S998 U998 W998 Y998 AA998 AC998 AE998 AG998 AI998 AK998 AM998 AO998">
    <cfRule type="expression" dxfId="197" priority="293">
      <formula>AND(F998=0,(G998&gt;0))</formula>
    </cfRule>
    <cfRule type="expression" dxfId="196" priority="294">
      <formula>((G998-F998)/F998)&gt;0.05</formula>
    </cfRule>
  </conditionalFormatting>
  <conditionalFormatting sqref="AO1000 I1000 K1000 M1000 O1000 Q1000 S1000 U1000 W1000 Y1000 AA1000 AC1000 AE1000 AG1000 AI1000 AK1000 AM1000">
    <cfRule type="expression" dxfId="195" priority="291">
      <formula>AND(H1000=0,(I1000&gt;0))</formula>
    </cfRule>
    <cfRule type="expression" dxfId="194" priority="292">
      <formula>((I1000-H1000)/H1000)&gt;0.05</formula>
    </cfRule>
  </conditionalFormatting>
  <conditionalFormatting sqref="AO1001 I1001 K1001 M1001 O1001 Q1001 S1001 U1001 W1001 Y1001 AA1001 AC1001 AE1001 AG1001 AI1001 AK1001 AM1001">
    <cfRule type="expression" dxfId="193" priority="287">
      <formula>AND(H1001=0,(I1001&gt;0))</formula>
    </cfRule>
    <cfRule type="expression" dxfId="192" priority="288">
      <formula>((I1001-H1001)/H1001)&gt;0.05</formula>
    </cfRule>
  </conditionalFormatting>
  <conditionalFormatting sqref="AO1002 I1002 K1002 M1002 O1002 Q1002 S1002 U1002 W1002 Y1002 AA1002 AC1002 AE1002 AG1002 AI1002 AK1002 AM1002">
    <cfRule type="expression" dxfId="191" priority="285">
      <formula>AND(H1002=0,(I1002&gt;0))</formula>
    </cfRule>
    <cfRule type="expression" dxfId="190" priority="286">
      <formula>((I1002-H1002)/H1002)&gt;0.05</formula>
    </cfRule>
  </conditionalFormatting>
  <conditionalFormatting sqref="G1005">
    <cfRule type="expression" dxfId="189" priority="283">
      <formula xml:space="preserve"> G1005 &gt; (F1005+(F1005*0.1))</formula>
    </cfRule>
    <cfRule type="expression" dxfId="188" priority="284">
      <formula xml:space="preserve"> G1005 &lt; (F1005-(F1005*0.1))</formula>
    </cfRule>
  </conditionalFormatting>
  <conditionalFormatting sqref="G1005 I1005 K1005 M1005 O1005 Q1005 S1005 U1005 W1005 Y1005 AA1005 AC1005 AE1005 AG1005 AI1005 AK1005 AM1005 AO1005">
    <cfRule type="expression" dxfId="187" priority="281">
      <formula>AND(F1005=0,(G1005&gt;0))</formula>
    </cfRule>
    <cfRule type="expression" dxfId="186" priority="282">
      <formula>((G1005-F1005)/F1005)&gt;0.05</formula>
    </cfRule>
  </conditionalFormatting>
  <conditionalFormatting sqref="G993">
    <cfRule type="expression" dxfId="185" priority="279">
      <formula xml:space="preserve"> G993 &gt; (F993+(F993*0.1))</formula>
    </cfRule>
    <cfRule type="expression" dxfId="184" priority="280">
      <formula xml:space="preserve"> G993 &lt; (F993-(F993*0.1))</formula>
    </cfRule>
  </conditionalFormatting>
  <conditionalFormatting sqref="G1003">
    <cfRule type="expression" dxfId="183" priority="275">
      <formula xml:space="preserve"> G1003 &gt; (F1003+(F1003*0.1))</formula>
    </cfRule>
    <cfRule type="expression" dxfId="182" priority="276">
      <formula xml:space="preserve"> G1003 &lt; (F1003-(F1003*0.1))</formula>
    </cfRule>
  </conditionalFormatting>
  <conditionalFormatting sqref="G1003 I1003 K1003 M1003 O1003 Q1003 S1003 U1003 W1003 Y1003 AA1003 AC1003 AE1003 AG1003 AI1003 AK1003 AM1003 AO1003">
    <cfRule type="expression" dxfId="181" priority="273">
      <formula>AND(F1003=0,(G1003&gt;0))</formula>
    </cfRule>
    <cfRule type="expression" dxfId="180" priority="274">
      <formula>((G1003-F1003)/F1003)&gt;0.05</formula>
    </cfRule>
  </conditionalFormatting>
  <conditionalFormatting sqref="G1004">
    <cfRule type="expression" dxfId="179" priority="271">
      <formula xml:space="preserve"> G1004 &gt; (F1004+(F1004*0.1))</formula>
    </cfRule>
    <cfRule type="expression" dxfId="178" priority="272">
      <formula xml:space="preserve"> G1004 &lt; (F1004-(F1004*0.1))</formula>
    </cfRule>
  </conditionalFormatting>
  <conditionalFormatting sqref="G1004 I1004 K1004 M1004 O1004 Q1004 S1004 U1004 W1004 Y1004 AA1004 AC1004 AE1004 AG1004 AI1004 AK1004 AM1004 AO1004">
    <cfRule type="expression" dxfId="177" priority="269">
      <formula>AND(F1004=0,(G1004&gt;0))</formula>
    </cfRule>
    <cfRule type="expression" dxfId="176" priority="270">
      <formula>((G1004-F1004)/F1004)&gt;0.05</formula>
    </cfRule>
  </conditionalFormatting>
  <conditionalFormatting sqref="G1006">
    <cfRule type="expression" dxfId="175" priority="267">
      <formula xml:space="preserve"> G1006 &gt; (F1006+(F1006*0.1))</formula>
    </cfRule>
    <cfRule type="expression" dxfId="174" priority="268">
      <formula xml:space="preserve"> G1006 &lt; (F1006-(F1006*0.1))</formula>
    </cfRule>
  </conditionalFormatting>
  <conditionalFormatting sqref="G1007">
    <cfRule type="expression" dxfId="173" priority="263">
      <formula xml:space="preserve"> G1007 &gt; (F1007+(F1007*0.1))</formula>
    </cfRule>
    <cfRule type="expression" dxfId="172" priority="264">
      <formula xml:space="preserve"> G1007 &lt; (F1007-(F1007*0.1))</formula>
    </cfRule>
  </conditionalFormatting>
  <conditionalFormatting sqref="G1007 I1007 K1007 M1007 O1007 Q1007 S1007 U1007 W1007 Y1007 AA1007 AC1007 AE1007 AG1007 AI1007 AK1007 AM1007 AO1007">
    <cfRule type="expression" dxfId="171" priority="261">
      <formula>AND(F1007=0,(G1007&gt;0))</formula>
    </cfRule>
    <cfRule type="expression" dxfId="170" priority="262">
      <formula>((G1007-F1007)/F1007)&gt;0.05</formula>
    </cfRule>
  </conditionalFormatting>
  <conditionalFormatting sqref="G1008">
    <cfRule type="expression" dxfId="169" priority="259">
      <formula xml:space="preserve"> G1008 &gt; (F1008+(F1008*0.1))</formula>
    </cfRule>
    <cfRule type="expression" dxfId="168" priority="260">
      <formula xml:space="preserve"> G1008 &lt; (F1008-(F1008*0.1))</formula>
    </cfRule>
  </conditionalFormatting>
  <conditionalFormatting sqref="G1008 I1008 K1008 M1008 O1008 Q1008 S1008 U1008 W1008 Y1008 AA1008 AC1008 AE1008 AG1008 AI1008 AK1008 AM1008 AO1008">
    <cfRule type="expression" dxfId="167" priority="257">
      <formula>AND(F1008=0,(G1008&gt;0))</formula>
    </cfRule>
    <cfRule type="expression" dxfId="166" priority="258">
      <formula>((G1008-F1008)/F1008)&gt;0.05</formula>
    </cfRule>
  </conditionalFormatting>
  <conditionalFormatting sqref="G1009:G1012 I1009:I1012 K1009:K1012 M1009:M1012 O1009:O1012 Q1009:Q1012 S1009:S1012 U1009:U1012 W1009:W1012 Y1009:Y1012 AA1009:AA1012 AC1009:AC1012 AE1009:AE1012 AG1009:AG1012 AI1009:AI1012 AK1009:AK1012 AM1009:AM1012 AO1009:AO1012">
    <cfRule type="expression" dxfId="165" priority="255">
      <formula>AND(F1009=0,(G1009&gt;0))</formula>
    </cfRule>
    <cfRule type="expression" dxfId="164" priority="256">
      <formula>((G1009-F1009)/F1009)&gt;0.05</formula>
    </cfRule>
  </conditionalFormatting>
  <conditionalFormatting sqref="I715:I747 M715:M747 O715:O747 Q715:Q747 S715:S747 U715:U747 W715:W747 Y715:Y747 AA715:AA747 AC715:AC747 AE715:AE747 AG715:AG747 AI715:AI747 AK715:AK747 AM715:AM747 AO715:AO747 K715:K747 G715:G747">
    <cfRule type="expression" dxfId="163" priority="237">
      <formula>AND(F715=0,(G715&gt;0))</formula>
    </cfRule>
    <cfRule type="expression" dxfId="162" priority="238">
      <formula>((G715-F715)/F715)&gt;0.05</formula>
    </cfRule>
  </conditionalFormatting>
  <conditionalFormatting sqref="G6">
    <cfRule type="expression" dxfId="161" priority="233">
      <formula>AND(F6=0,(G6&gt;0))</formula>
    </cfRule>
    <cfRule type="expression" dxfId="160" priority="234">
      <formula>((G6-F6)/F6)&gt;0.05</formula>
    </cfRule>
  </conditionalFormatting>
  <conditionalFormatting sqref="I6">
    <cfRule type="expression" dxfId="159" priority="231">
      <formula>AND(H6=0,(I6&gt;0))</formula>
    </cfRule>
    <cfRule type="expression" dxfId="158" priority="232">
      <formula>((I6-H6)/H6)&gt;0.05</formula>
    </cfRule>
  </conditionalFormatting>
  <conditionalFormatting sqref="M6">
    <cfRule type="expression" dxfId="157" priority="227">
      <formula>AND(L6=0,(M6&gt;0))</formula>
    </cfRule>
    <cfRule type="expression" dxfId="156" priority="228">
      <formula>((M6-L6)/L6)&gt;0.05</formula>
    </cfRule>
  </conditionalFormatting>
  <conditionalFormatting sqref="O6">
    <cfRule type="expression" dxfId="155" priority="225">
      <formula>AND(N6=0,(O6&gt;0))</formula>
    </cfRule>
    <cfRule type="expression" dxfId="154" priority="226">
      <formula>((O6-N6)/N6)&gt;0.05</formula>
    </cfRule>
  </conditionalFormatting>
  <conditionalFormatting sqref="S6">
    <cfRule type="expression" dxfId="153" priority="221">
      <formula>AND(R6=0,(S6&gt;0))</formula>
    </cfRule>
    <cfRule type="expression" dxfId="152" priority="222">
      <formula>((S6-R6)/R6)&gt;0.05</formula>
    </cfRule>
  </conditionalFormatting>
  <conditionalFormatting sqref="U6">
    <cfRule type="expression" dxfId="151" priority="219">
      <formula>AND(T6=0,(U6&gt;0))</formula>
    </cfRule>
    <cfRule type="expression" dxfId="150" priority="220">
      <formula>((U6-T6)/T6)&gt;0.05</formula>
    </cfRule>
  </conditionalFormatting>
  <conditionalFormatting sqref="Y6">
    <cfRule type="expression" dxfId="149" priority="215">
      <formula>AND(X6=0,(Y6&gt;0))</formula>
    </cfRule>
    <cfRule type="expression" dxfId="148" priority="216">
      <formula>((Y6-X6)/X6)&gt;0.05</formula>
    </cfRule>
  </conditionalFormatting>
  <conditionalFormatting sqref="AA6">
    <cfRule type="expression" dxfId="147" priority="213">
      <formula>AND(Z6=0,(AA6&gt;0))</formula>
    </cfRule>
    <cfRule type="expression" dxfId="146" priority="214">
      <formula>((AA6-Z6)/Z6)&gt;0.05</formula>
    </cfRule>
  </conditionalFormatting>
  <conditionalFormatting sqref="AE6">
    <cfRule type="expression" dxfId="145" priority="209">
      <formula>AND(AD6=0,(AE6&gt;0))</formula>
    </cfRule>
    <cfRule type="expression" dxfId="144" priority="210">
      <formula>((AE6-AD6)/AD6)&gt;0.05</formula>
    </cfRule>
  </conditionalFormatting>
  <conditionalFormatting sqref="AG6">
    <cfRule type="expression" dxfId="143" priority="207">
      <formula>AND(AF6=0,(AG6&gt;0))</formula>
    </cfRule>
    <cfRule type="expression" dxfId="142" priority="208">
      <formula>((AG6-AF6)/AF6)&gt;0.05</formula>
    </cfRule>
  </conditionalFormatting>
  <conditionalFormatting sqref="AK6">
    <cfRule type="expression" dxfId="141" priority="203">
      <formula>AND(AJ6=0,(AK6&gt;0))</formula>
    </cfRule>
    <cfRule type="expression" dxfId="140" priority="204">
      <formula>((AK6-AJ6)/AJ6)&gt;0.05</formula>
    </cfRule>
  </conditionalFormatting>
  <conditionalFormatting sqref="AM6">
    <cfRule type="expression" dxfId="139" priority="201">
      <formula>AND(AL6=0,(AM6&gt;0))</formula>
    </cfRule>
    <cfRule type="expression" dxfId="138" priority="202">
      <formula>((AM6-AL6)/AL6)&gt;0.05</formula>
    </cfRule>
  </conditionalFormatting>
  <conditionalFormatting sqref="G172 M172 I172 K172 O172 Q172 S172 U172 W172 Y172 AA172 AC172 AE172 AG172 AI172 AK172 AM172 AO172">
    <cfRule type="expression" dxfId="137" priority="151">
      <formula>AND(F172=0,(G172&gt;0))</formula>
    </cfRule>
    <cfRule type="expression" dxfId="136" priority="152">
      <formula>((G172-F172)/F172)&gt;0.05</formula>
    </cfRule>
  </conditionalFormatting>
  <conditionalFormatting sqref="G127 M127 S127 Y127 AE127 AK127 I127 K127 O127 Q127 U127 W127 AA127 AC127 AG127 AI127 AM127 AO127">
    <cfRule type="expression" dxfId="135" priority="147">
      <formula>AND(F127=0,(G127&gt;0))</formula>
    </cfRule>
    <cfRule type="expression" dxfId="134" priority="148">
      <formula>((G127-F127)/F127)&gt;0.05</formula>
    </cfRule>
  </conditionalFormatting>
  <conditionalFormatting sqref="G466:G515 M466:M515 S466:S515 Y466:Y515 AE466:AE515 AK466:AK515 I466:I515 K466:K515 O466:O515 Q466:Q515 U466:U515 W466:W515 AA466:AA515 AC466:AC515 AG466:AG515 AI466:AI515 AM466:AM515 AO466:AO515">
    <cfRule type="expression" dxfId="133" priority="145">
      <formula>AND(F466=0,(G466&gt;0))</formula>
    </cfRule>
    <cfRule type="expression" dxfId="132" priority="146">
      <formula>((G466-F466)/F466)&gt;0.05</formula>
    </cfRule>
  </conditionalFormatting>
  <conditionalFormatting sqref="G283:G298 M283:M298 S283:S298 Y283:Y298 AE283:AE298 AK283:AK298 I283:I298 K283:K298 O283:O298 Q283:Q298 U283:U298 W283:W298 AA283:AA298 AC283:AC298 AG283:AG298 AI283:AI298 AM283:AM298 AO283:AO298">
    <cfRule type="expression" dxfId="131" priority="143">
      <formula>AND(F283=0,(G283&gt;0))</formula>
    </cfRule>
    <cfRule type="expression" dxfId="130" priority="144">
      <formula>((G283-F283)/F283)&gt;0.05</formula>
    </cfRule>
  </conditionalFormatting>
  <conditionalFormatting sqref="G8:G46 M8:M46 S8:S46 Y8:Y46 AE8:AE46 AK8:AK46 I8:I46 K8:K46 O8:O46 Q8:Q46 U8:U46 W8:W46 AA8:AA46 AC8:AC46 AG8:AG46 AI8:AI46 AM8:AM46 AO8:AO46">
    <cfRule type="expression" dxfId="129" priority="141">
      <formula>AND(F8=0,(G8&gt;0))</formula>
    </cfRule>
    <cfRule type="expression" dxfId="128" priority="142">
      <formula>((G8-F8)/F8)&gt;0.05</formula>
    </cfRule>
  </conditionalFormatting>
  <conditionalFormatting sqref="G7">
    <cfRule type="expression" dxfId="127" priority="139">
      <formula>AND(F7=0,(G7&gt;0))</formula>
    </cfRule>
    <cfRule type="expression" dxfId="126" priority="140">
      <formula>((G7-F7)/F7)&gt;0.05</formula>
    </cfRule>
  </conditionalFormatting>
  <conditionalFormatting sqref="I7">
    <cfRule type="expression" dxfId="125" priority="137">
      <formula>AND(H7=0,(I7&gt;0))</formula>
    </cfRule>
    <cfRule type="expression" dxfId="124" priority="138">
      <formula>((I7-H7)/H7)&gt;0.05</formula>
    </cfRule>
  </conditionalFormatting>
  <conditionalFormatting sqref="K7">
    <cfRule type="expression" dxfId="123" priority="135">
      <formula>AND(J7=0,(K7&gt;0))</formula>
    </cfRule>
    <cfRule type="expression" dxfId="122" priority="136">
      <formula>((K7-J7)/J7)&gt;0.05</formula>
    </cfRule>
  </conditionalFormatting>
  <conditionalFormatting sqref="M7">
    <cfRule type="expression" dxfId="121" priority="133">
      <formula>AND(L7=0,(M7&gt;0))</formula>
    </cfRule>
    <cfRule type="expression" dxfId="120" priority="134">
      <formula>((M7-L7)/L7)&gt;0.05</formula>
    </cfRule>
  </conditionalFormatting>
  <conditionalFormatting sqref="O7">
    <cfRule type="expression" dxfId="119" priority="131">
      <formula>AND(N7=0,(O7&gt;0))</formula>
    </cfRule>
    <cfRule type="expression" dxfId="118" priority="132">
      <formula>((O7-N7)/N7)&gt;0.05</formula>
    </cfRule>
  </conditionalFormatting>
  <conditionalFormatting sqref="Q7">
    <cfRule type="expression" dxfId="117" priority="129">
      <formula>AND(P7=0,(Q7&gt;0))</formula>
    </cfRule>
    <cfRule type="expression" dxfId="116" priority="130">
      <formula>((Q7-P7)/P7)&gt;0.05</formula>
    </cfRule>
  </conditionalFormatting>
  <conditionalFormatting sqref="S7">
    <cfRule type="expression" dxfId="115" priority="127">
      <formula>AND(R7=0,(S7&gt;0))</formula>
    </cfRule>
    <cfRule type="expression" dxfId="114" priority="128">
      <formula>((S7-R7)/R7)&gt;0.05</formula>
    </cfRule>
  </conditionalFormatting>
  <conditionalFormatting sqref="U7">
    <cfRule type="expression" dxfId="113" priority="125">
      <formula>AND(T7=0,(U7&gt;0))</formula>
    </cfRule>
    <cfRule type="expression" dxfId="112" priority="126">
      <formula>((U7-T7)/T7)&gt;0.05</formula>
    </cfRule>
  </conditionalFormatting>
  <conditionalFormatting sqref="W7">
    <cfRule type="expression" dxfId="111" priority="123">
      <formula>AND(V7=0,(W7&gt;0))</formula>
    </cfRule>
    <cfRule type="expression" dxfId="110" priority="124">
      <formula>((W7-V7)/V7)&gt;0.05</formula>
    </cfRule>
  </conditionalFormatting>
  <conditionalFormatting sqref="Y7">
    <cfRule type="expression" dxfId="109" priority="121">
      <formula>AND(X7=0,(Y7&gt;0))</formula>
    </cfRule>
    <cfRule type="expression" dxfId="108" priority="122">
      <formula>((Y7-X7)/X7)&gt;0.05</formula>
    </cfRule>
  </conditionalFormatting>
  <conditionalFormatting sqref="AA7">
    <cfRule type="expression" dxfId="107" priority="119">
      <formula>AND(Z7=0,(AA7&gt;0))</formula>
    </cfRule>
    <cfRule type="expression" dxfId="106" priority="120">
      <formula>((AA7-Z7)/Z7)&gt;0.05</formula>
    </cfRule>
  </conditionalFormatting>
  <conditionalFormatting sqref="AC7">
    <cfRule type="expression" dxfId="105" priority="117">
      <formula>AND(AB7=0,(AC7&gt;0))</formula>
    </cfRule>
    <cfRule type="expression" dxfId="104" priority="118">
      <formula>((AC7-AB7)/AB7)&gt;0.05</formula>
    </cfRule>
  </conditionalFormatting>
  <conditionalFormatting sqref="AE7">
    <cfRule type="expression" dxfId="103" priority="115">
      <formula>AND(AD7=0,(AE7&gt;0))</formula>
    </cfRule>
    <cfRule type="expression" dxfId="102" priority="116">
      <formula>((AE7-AD7)/AD7)&gt;0.05</formula>
    </cfRule>
  </conditionalFormatting>
  <conditionalFormatting sqref="AG7">
    <cfRule type="expression" dxfId="101" priority="113">
      <formula>AND(AF7=0,(AG7&gt;0))</formula>
    </cfRule>
    <cfRule type="expression" dxfId="100" priority="114">
      <formula>((AG7-AF7)/AF7)&gt;0.05</formula>
    </cfRule>
  </conditionalFormatting>
  <conditionalFormatting sqref="AI7">
    <cfRule type="expression" dxfId="99" priority="111">
      <formula>AND(AH7=0,(AI7&gt;0))</formula>
    </cfRule>
    <cfRule type="expression" dxfId="98" priority="112">
      <formula>((AI7-AH7)/AH7)&gt;0.05</formula>
    </cfRule>
  </conditionalFormatting>
  <conditionalFormatting sqref="AK7">
    <cfRule type="expression" dxfId="97" priority="109">
      <formula>AND(AJ7=0,(AK7&gt;0))</formula>
    </cfRule>
    <cfRule type="expression" dxfId="96" priority="110">
      <formula>((AK7-AJ7)/AJ7)&gt;0.05</formula>
    </cfRule>
  </conditionalFormatting>
  <conditionalFormatting sqref="AM7">
    <cfRule type="expression" dxfId="95" priority="107">
      <formula>AND(AL7=0,(AM7&gt;0))</formula>
    </cfRule>
    <cfRule type="expression" dxfId="94" priority="108">
      <formula>((AM7-AL7)/AL7)&gt;0.05</formula>
    </cfRule>
  </conditionalFormatting>
  <conditionalFormatting sqref="AO7">
    <cfRule type="expression" dxfId="93" priority="105">
      <formula>AND(AN7=0,(AO7&gt;0))</formula>
    </cfRule>
    <cfRule type="expression" dxfId="92" priority="106">
      <formula>((AO7-AN7)/AN7)&gt;0.05</formula>
    </cfRule>
  </conditionalFormatting>
  <conditionalFormatting sqref="G199:G229 M212:M229 S199:S229 Y199:Y229 AE199:AE229 AK199:AK229 I228:I229 K199:K229 O199:O229 Q199:Q229 U199:U229 W199:W229 AA199:AA229 AC199:AC229 AG199:AG229 AI199:AI229 AM199:AM229 AO199:AO229">
    <cfRule type="expression" dxfId="91" priority="103">
      <formula>AND(F199=0,(G199&gt;0))</formula>
    </cfRule>
    <cfRule type="expression" dxfId="90" priority="104">
      <formula>((G199-F199)/F199)&gt;0.05</formula>
    </cfRule>
  </conditionalFormatting>
  <conditionalFormatting sqref="G230:G258 S230:S258 Y230:Y258 AE230:AE258 AK230:AK258 I230:I258 K230:K258 O230:O258 Q230:Q258 U230:U258 W230:W258 AA230:AA258 AC230:AC258 AG230:AG258 AI230:AI258 AM230:AM258 AO230:AO258 M230:M258">
    <cfRule type="expression" dxfId="89" priority="101">
      <formula>AND(F230=0,(G230&gt;0))</formula>
    </cfRule>
    <cfRule type="expression" dxfId="88" priority="102">
      <formula>((G230-F230)/F230)&gt;0.05</formula>
    </cfRule>
  </conditionalFormatting>
  <conditionalFormatting sqref="G268:G282 M268:M282 S268:S282 Y268:Y282 AE268:AE282 AK268:AK282 I268:I282 K268:K282 O268:O282 Q268:Q282 U268:U282 W268:W282 AA268:AA282 AC268:AC282 AG268:AG282 AI268:AI282 AM268:AM282 AO268:AO282">
    <cfRule type="expression" dxfId="87" priority="99">
      <formula>AND(F268=0,(G268&gt;0))</formula>
    </cfRule>
    <cfRule type="expression" dxfId="86" priority="100">
      <formula>((G268-F268)/F268)&gt;0.05</formula>
    </cfRule>
  </conditionalFormatting>
  <conditionalFormatting sqref="G259:G267 S259:S267 Y259:Y267 AE259:AE267 AK259:AK267 I259:I267 O259:O267 Q259:Q267 U259:U267 W259:W267 AA259:AA267 AC259:AC267 AG259:AG267 AI259:AI267 AM259:AM267 AO259:AO267 K259:K267 M259:M267">
    <cfRule type="expression" dxfId="85" priority="97">
      <formula>AND(F259=0,(G259&gt;0))</formula>
    </cfRule>
    <cfRule type="expression" dxfId="84" priority="98">
      <formula>((G259-F259)/F259)&gt;0.05</formula>
    </cfRule>
  </conditionalFormatting>
  <conditionalFormatting sqref="G384:G432 M384:M432 S384:S432 Y384:Y432 AE384:AE432 AK384:AK432 I384:I432 K384:K432 O384:O432 Q384:Q432 U384:U432 W384:W432 AA384:AA432 AC384:AC432 AG384:AG432 AI384:AI432 AM384:AM432 AO384:AO432">
    <cfRule type="expression" dxfId="83" priority="93">
      <formula>AND(F384=0,(G384&gt;0))</formula>
    </cfRule>
    <cfRule type="expression" dxfId="82" priority="94">
      <formula>((G384-F384)/F384)&gt;0.05</formula>
    </cfRule>
  </conditionalFormatting>
  <conditionalFormatting sqref="G433:G465 M433:M465 S433:S465 Y433:Y465 AE433:AE465 AK433:AK465 I433:I465 K433:K465 O433:O465 Q433:Q465 U433:U465 W433:W465 AA433:AA465 AC433:AC465 AG433:AG465 AI433:AI465 AM433:AM465 AO433:AO465">
    <cfRule type="expression" dxfId="81" priority="91">
      <formula>AND(F433=0,(G433&gt;0))</formula>
    </cfRule>
    <cfRule type="expression" dxfId="80" priority="92">
      <formula>((G433-F433)/F433)&gt;0.05</formula>
    </cfRule>
  </conditionalFormatting>
  <conditionalFormatting sqref="M629:M667 S629:S667 Y629:Y667 AE629:AE667 AK629:AK667 K629:K667 O629:O667 Q629:Q667 U629:U667 W629:W667 AA629:AA667 AC629:AC667 AG629:AG667 AI629:AI667 AM629:AM667 AO629:AO667 G629:G667 I629:I667">
    <cfRule type="expression" dxfId="79" priority="89">
      <formula>AND(F629=0,(G629&gt;0))</formula>
    </cfRule>
    <cfRule type="expression" dxfId="78" priority="90">
      <formula>((G629-F629)/F629)&gt;0.05</formula>
    </cfRule>
  </conditionalFormatting>
  <conditionalFormatting sqref="G668:G688 M668:M688 S668:S688 Y668:Y688 AE668:AE688 AK668:AK688 I668:I688 K668:K688 O668:O688 Q668:Q688 U668:U688 W668:W688 AA668:AA688 AC668:AC688 AG668:AG688 AI668:AI688 AM668:AM688 AO668:AO688">
    <cfRule type="expression" dxfId="77" priority="87">
      <formula>AND(F668=0,(G668&gt;0))</formula>
    </cfRule>
    <cfRule type="expression" dxfId="76" priority="88">
      <formula>((G668-F668)/F668)&gt;0.05</formula>
    </cfRule>
  </conditionalFormatting>
  <conditionalFormatting sqref="G175:G198 I175:I198 K175:K198 M175:M198 O175:O198 Q175:Q198 S175:S198 U175:U198 W175:W198 Y175:Y198 AA175:AA198 AC175:AC198 AE175:AE198 AG175:AG198 AI175:AI198 AK175:AK198 AM175:AM198 AO175:AO198">
    <cfRule type="expression" dxfId="75" priority="85">
      <formula>AND(F175=0,(G175&gt;0))</formula>
    </cfRule>
    <cfRule type="expression" dxfId="74" priority="86">
      <formula>((G175-F175)/F175)&gt;0.05</formula>
    </cfRule>
  </conditionalFormatting>
  <conditionalFormatting sqref="M83:M93 S83:S93 Y83:Y93 AE83:AE93 AK83:AK93 I83:I93 K83:K93 O83:O84 Q83:Q93 U83:U93 W83:W93 AA83:AA93 AC83:AC93 AG83:AG93 AI83:AI93 AM83:AM93 AO83:AO93 G93 G83:G90 O86:O88 O90:O93">
    <cfRule type="expression" dxfId="73" priority="77">
      <formula>AND(F83=0,(G83&gt;0))</formula>
    </cfRule>
    <cfRule type="expression" dxfId="72" priority="78">
      <formula>((G83-F83)/F83)&gt;0.05</formula>
    </cfRule>
  </conditionalFormatting>
  <conditionalFormatting sqref="G92">
    <cfRule type="expression" dxfId="71" priority="79">
      <formula>AND(F91=0,(G92&gt;0))</formula>
    </cfRule>
    <cfRule type="expression" dxfId="70" priority="80">
      <formula>((G92-F91)/F91)&gt;0.05</formula>
    </cfRule>
  </conditionalFormatting>
  <conditionalFormatting sqref="O85">
    <cfRule type="expression" dxfId="69" priority="81">
      <formula>AND(N89=0,(O85&gt;0))</formula>
    </cfRule>
    <cfRule type="expression" dxfId="68" priority="82">
      <formula>((O85-N89)/N89)&gt;0.05</formula>
    </cfRule>
  </conditionalFormatting>
  <conditionalFormatting sqref="M94 S94 Y94 AE94 AK94 I94 K94 Q94 U94 W94 AA94 AC94 AG94 AI94 AM94 AO94 G94 O94">
    <cfRule type="expression" dxfId="67" priority="75">
      <formula>AND(F94=0,(G94&gt;0))</formula>
    </cfRule>
    <cfRule type="expression" dxfId="66" priority="76">
      <formula>((G94-F94)/F94)&gt;0.05</formula>
    </cfRule>
  </conditionalFormatting>
  <conditionalFormatting sqref="G95:G122 M95:M122 S95:S122 Y95:Y122 AE95:AE122 AK95:AK122 I95:I122 K95:K122 O95:O122 Q95:Q122 U95:U122 W95:W122 AA95:AA122 AC95:AC122 AG95:AG122 AI95:AI122 AM95:AM122 AO95:AO122">
    <cfRule type="expression" dxfId="65" priority="73">
      <formula>AND(F95=0,(G95&gt;0))</formula>
    </cfRule>
    <cfRule type="expression" dxfId="64" priority="74">
      <formula>((G95-F95)/F95)&gt;0.05</formula>
    </cfRule>
  </conditionalFormatting>
  <conditionalFormatting sqref="G357:G383 M357:M383 S357:S383 Y357:Y383 AE357:AE383 AK357:AK383 I357:I383 K357:K383 O357:O383 Q357:Q383 U357:U383 W357:W383 AA357:AA383 AC357:AC383 AG357:AG383 AI357:AI383 AM357:AM383 AO357:AO383">
    <cfRule type="expression" dxfId="63" priority="71">
      <formula>AND(F357=0,(G357&gt;0))</formula>
    </cfRule>
    <cfRule type="expression" dxfId="62" priority="72">
      <formula>((G357-F357)/F357)&gt;0.05</formula>
    </cfRule>
  </conditionalFormatting>
  <conditionalFormatting sqref="AO547:AO628 AM547:AM628 AI547:AI628 AG547:AG628 AC547:AC628 AA547:AA628 W547:W628 U547:U628 Q547:Q628 O547:O628 I547:I628 AK547:AK628 AE547:AE628 Y547:Y628 M547:M628">
    <cfRule type="expression" dxfId="61" priority="69">
      <formula>AND(H547=0,(I547&gt;0))</formula>
    </cfRule>
    <cfRule type="expression" dxfId="60" priority="70">
      <formula>((I547-H547)/H547)&gt;0.05</formula>
    </cfRule>
  </conditionalFormatting>
  <conditionalFormatting sqref="G547:G628">
    <cfRule type="expression" dxfId="59" priority="67">
      <formula>AND(F547=0,(G547&gt;0))</formula>
    </cfRule>
    <cfRule type="expression" dxfId="58" priority="68">
      <formula>((G547-F547)/F547)&gt;0.05</formula>
    </cfRule>
  </conditionalFormatting>
  <conditionalFormatting sqref="K547:K628">
    <cfRule type="expression" dxfId="57" priority="65">
      <formula>AND(J547=0,(K547&gt;0))</formula>
    </cfRule>
    <cfRule type="expression" dxfId="56" priority="66">
      <formula>((K547-J547)/J547)&gt;0.05</formula>
    </cfRule>
  </conditionalFormatting>
  <conditionalFormatting sqref="S547:S628">
    <cfRule type="expression" dxfId="55" priority="63">
      <formula>AND(R547=0,(S547&gt;0))</formula>
    </cfRule>
    <cfRule type="expression" dxfId="54" priority="64">
      <formula>((S547-R547)/R547)&gt;0.05</formula>
    </cfRule>
  </conditionalFormatting>
  <conditionalFormatting sqref="G47:G61 M47:M61 S47:S61 Y47:Y61 AE47:AE61 AK47:AK61 I47:I61 K47:K61 O47:O61 Q47:Q61 U47:U61 W47:W61 AA47:AA61 AC47:AC61 AG47:AG61 AI47:AI61 AM47:AM61 AO47:AO61">
    <cfRule type="expression" dxfId="53" priority="61">
      <formula>AND(F47=0,(G47&gt;0))</formula>
    </cfRule>
    <cfRule type="expression" dxfId="52" priority="62">
      <formula>((G47-F47)/F47)&gt;0.05</formula>
    </cfRule>
  </conditionalFormatting>
  <conditionalFormatting sqref="G79 I79 K79 M79 O79 Q79 S79 U79 W79 Y79 AA79 AC79 AE79 AG79 AI79 AK79 AM79 AO79">
    <cfRule type="expression" dxfId="51" priority="59">
      <formula>AND(F79=0,(G79&gt;0))</formula>
    </cfRule>
    <cfRule type="expression" dxfId="50" priority="60">
      <formula>((G79-F79)/F79)&gt;0.05</formula>
    </cfRule>
  </conditionalFormatting>
  <conditionalFormatting sqref="I690:I708 G690:G708 K690:K708 M690:M708 O690:O708 Q690:Q708 S690:S708 U690:U708 W690:W708 Y690:Y708 AA690:AA708 AC690:AC708 AE690:AE708 AG690:AG708 AI690:AI708 AK690:AK708 AM690:AM708 AO690:AO708">
    <cfRule type="expression" dxfId="49" priority="57">
      <formula>AND(F690=0,(G690&gt;0))</formula>
    </cfRule>
    <cfRule type="expression" dxfId="48" priority="58">
      <formula>((G690-F690)/F690)&gt;0.05</formula>
    </cfRule>
  </conditionalFormatting>
  <conditionalFormatting sqref="AI689">
    <cfRule type="expression" dxfId="47" priority="27">
      <formula>AND(AH689=0,(AI689&gt;0))</formula>
    </cfRule>
    <cfRule type="expression" dxfId="46" priority="28">
      <formula>((AI689-AH689)/AH689)&gt;0.05</formula>
    </cfRule>
  </conditionalFormatting>
  <conditionalFormatting sqref="G689">
    <cfRule type="expression" dxfId="45" priority="55">
      <formula>AND(F689=0,(G689&gt;0))</formula>
    </cfRule>
    <cfRule type="expression" dxfId="44" priority="56">
      <formula>((G689-F689)/F689)&gt;0.05</formula>
    </cfRule>
  </conditionalFormatting>
  <conditionalFormatting sqref="I689">
    <cfRule type="expression" dxfId="43" priority="53">
      <formula>AND(H689=0,(I689&gt;0))</formula>
    </cfRule>
    <cfRule type="expression" dxfId="42" priority="54">
      <formula>((I689-H689)/H689)&gt;0.05</formula>
    </cfRule>
  </conditionalFormatting>
  <conditionalFormatting sqref="K689">
    <cfRule type="expression" dxfId="41" priority="51">
      <formula>AND(J689=0,(K689&gt;0))</formula>
    </cfRule>
    <cfRule type="expression" dxfId="40" priority="52">
      <formula>((K689-J689)/J689)&gt;0.05</formula>
    </cfRule>
  </conditionalFormatting>
  <conditionalFormatting sqref="M689">
    <cfRule type="expression" dxfId="39" priority="49">
      <formula>AND(L689=0,(M689&gt;0))</formula>
    </cfRule>
    <cfRule type="expression" dxfId="38" priority="50">
      <formula>((M689-L689)/L689)&gt;0.05</formula>
    </cfRule>
  </conditionalFormatting>
  <conditionalFormatting sqref="O689">
    <cfRule type="expression" dxfId="37" priority="47">
      <formula>AND(N689=0,(O689&gt;0))</formula>
    </cfRule>
    <cfRule type="expression" dxfId="36" priority="48">
      <formula>((O689-N689)/N689)&gt;0.05</formula>
    </cfRule>
  </conditionalFormatting>
  <conditionalFormatting sqref="Q689">
    <cfRule type="expression" dxfId="35" priority="45">
      <formula>AND(P689=0,(Q689&gt;0))</formula>
    </cfRule>
    <cfRule type="expression" dxfId="34" priority="46">
      <formula>((Q689-P689)/P689)&gt;0.05</formula>
    </cfRule>
  </conditionalFormatting>
  <conditionalFormatting sqref="S689">
    <cfRule type="expression" dxfId="33" priority="43">
      <formula>AND(R689=0,(S689&gt;0))</formula>
    </cfRule>
    <cfRule type="expression" dxfId="32" priority="44">
      <formula>((S689-R689)/R689)&gt;0.05</formula>
    </cfRule>
  </conditionalFormatting>
  <conditionalFormatting sqref="U689">
    <cfRule type="expression" dxfId="31" priority="41">
      <formula>AND(T689=0,(U689&gt;0))</formula>
    </cfRule>
    <cfRule type="expression" dxfId="30" priority="42">
      <formula>((U689-T689)/T689)&gt;0.05</formula>
    </cfRule>
  </conditionalFormatting>
  <conditionalFormatting sqref="W689">
    <cfRule type="expression" dxfId="29" priority="39">
      <formula>AND(V689=0,(W689&gt;0))</formula>
    </cfRule>
    <cfRule type="expression" dxfId="28" priority="40">
      <formula>((W689-V689)/V689)&gt;0.05</formula>
    </cfRule>
  </conditionalFormatting>
  <conditionalFormatting sqref="Y689">
    <cfRule type="expression" dxfId="27" priority="37">
      <formula>AND(X689=0,(Y689&gt;0))</formula>
    </cfRule>
    <cfRule type="expression" dxfId="26" priority="38">
      <formula>((Y689-X689)/X689)&gt;0.05</formula>
    </cfRule>
  </conditionalFormatting>
  <conditionalFormatting sqref="AA689">
    <cfRule type="expression" dxfId="25" priority="35">
      <formula>AND(Z689=0,(AA689&gt;0))</formula>
    </cfRule>
    <cfRule type="expression" dxfId="24" priority="36">
      <formula>((AA689-Z689)/Z689)&gt;0.05</formula>
    </cfRule>
  </conditionalFormatting>
  <conditionalFormatting sqref="AC689">
    <cfRule type="expression" dxfId="23" priority="33">
      <formula>AND(AB689=0,(AC689&gt;0))</formula>
    </cfRule>
    <cfRule type="expression" dxfId="22" priority="34">
      <formula>((AC689-AB689)/AB689)&gt;0.05</formula>
    </cfRule>
  </conditionalFormatting>
  <conditionalFormatting sqref="AE689">
    <cfRule type="expression" dxfId="21" priority="31">
      <formula>AND(AD689=0,(AE689&gt;0))</formula>
    </cfRule>
    <cfRule type="expression" dxfId="20" priority="32">
      <formula>((AE689-AD689)/AD689)&gt;0.05</formula>
    </cfRule>
  </conditionalFormatting>
  <conditionalFormatting sqref="AG689">
    <cfRule type="expression" dxfId="19" priority="29">
      <formula>AND(AF689=0,(AG689&gt;0))</formula>
    </cfRule>
    <cfRule type="expression" dxfId="18" priority="30">
      <formula>((AG689-AF689)/AF689)&gt;0.05</formula>
    </cfRule>
  </conditionalFormatting>
  <conditionalFormatting sqref="AK689">
    <cfRule type="expression" dxfId="17" priority="25">
      <formula>AND(AJ689=0,(AK689&gt;0))</formula>
    </cfRule>
    <cfRule type="expression" dxfId="16" priority="26">
      <formula>((AK689-AJ689)/AJ689)&gt;0.05</formula>
    </cfRule>
  </conditionalFormatting>
  <conditionalFormatting sqref="AM689">
    <cfRule type="expression" dxfId="15" priority="23">
      <formula>AND(AL689=0,(AM689&gt;0))</formula>
    </cfRule>
    <cfRule type="expression" dxfId="14" priority="24">
      <formula>((AM689-AL689)/AL689)&gt;0.05</formula>
    </cfRule>
  </conditionalFormatting>
  <conditionalFormatting sqref="AO689">
    <cfRule type="expression" dxfId="13" priority="21">
      <formula>AND(AN689=0,(AO689&gt;0))</formula>
    </cfRule>
    <cfRule type="expression" dxfId="12" priority="22">
      <formula>((AO689-AN689)/AN689)&gt;0.05</formula>
    </cfRule>
  </conditionalFormatting>
  <conditionalFormatting sqref="I199:I227">
    <cfRule type="expression" dxfId="11" priority="19">
      <formula>AND(H199=0,(I199&gt;0))</formula>
    </cfRule>
    <cfRule type="expression" dxfId="10" priority="20">
      <formula>((I199-H199)/H199)&gt;0.05</formula>
    </cfRule>
  </conditionalFormatting>
  <conditionalFormatting sqref="M199:M211">
    <cfRule type="expression" dxfId="9" priority="17">
      <formula>AND(L199=0,(M199&gt;0))</formula>
    </cfRule>
    <cfRule type="expression" dxfId="8" priority="18">
      <formula>((M199-L199)/L199)&gt;0.05</formula>
    </cfRule>
  </conditionalFormatting>
  <conditionalFormatting sqref="S543 G543 Y543 AE543 AK543 O543 Q543 U543 W543 AA543 AC543 AG543 AI543 AM543 AO543">
    <cfRule type="expression" dxfId="7" priority="7">
      <formula>AND(F543=0,(G543&gt;0))</formula>
    </cfRule>
    <cfRule type="expression" dxfId="6" priority="8">
      <formula>((G543-F543)/F543)&gt;0.05</formula>
    </cfRule>
  </conditionalFormatting>
  <conditionalFormatting sqref="I543">
    <cfRule type="expression" dxfId="5" priority="5">
      <formula>AND(H543=0,(I543&gt;0))</formula>
    </cfRule>
    <cfRule type="expression" dxfId="4" priority="6">
      <formula>((I543-H543)/H543)&gt;0.05</formula>
    </cfRule>
  </conditionalFormatting>
  <conditionalFormatting sqref="K543">
    <cfRule type="expression" dxfId="3" priority="3">
      <formula>AND(J543=0,(K543&gt;0))</formula>
    </cfRule>
    <cfRule type="expression" dxfId="2" priority="4">
      <formula>((K543-J543)/J543)&gt;0.05</formula>
    </cfRule>
  </conditionalFormatting>
  <conditionalFormatting sqref="M543">
    <cfRule type="expression" dxfId="1" priority="1">
      <formula>AND(L543=0,(M543&gt;0))</formula>
    </cfRule>
    <cfRule type="expression" dxfId="0" priority="2">
      <formula>((M543-L543)/L543)&gt;0.05</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F31"/>
  <sheetViews>
    <sheetView view="pageBreakPreview" zoomScaleNormal="100" zoomScaleSheetLayoutView="100" zoomScalePageLayoutView="50" workbookViewId="0">
      <pane ySplit="4" topLeftCell="A5" activePane="bottomLeft" state="frozen"/>
      <selection pane="bottomLeft" activeCell="A6" sqref="A6:E6"/>
    </sheetView>
  </sheetViews>
  <sheetFormatPr defaultRowHeight="11.25"/>
  <cols>
    <col min="1" max="1" width="15.6640625" style="183" customWidth="1"/>
    <col min="2" max="2" width="17.77734375" style="183" customWidth="1"/>
    <col min="3" max="3" width="32.44140625" style="183" customWidth="1"/>
    <col min="4" max="4" width="26.6640625" style="183" customWidth="1"/>
    <col min="5" max="5" width="38.21875" style="241" customWidth="1"/>
    <col min="6" max="6" width="43.88671875" style="236" customWidth="1"/>
    <col min="7" max="7" width="9" style="138" customWidth="1"/>
    <col min="8" max="256" width="8.88671875" style="138"/>
    <col min="257" max="257" width="17.44140625" style="138" customWidth="1"/>
    <col min="258" max="258" width="16.77734375" style="138" customWidth="1"/>
    <col min="259" max="259" width="26.33203125" style="138" customWidth="1"/>
    <col min="260" max="260" width="18.44140625" style="138" customWidth="1"/>
    <col min="261" max="261" width="40.33203125" style="138" customWidth="1"/>
    <col min="262" max="512" width="8.88671875" style="138"/>
    <col min="513" max="513" width="17.44140625" style="138" customWidth="1"/>
    <col min="514" max="514" width="16.77734375" style="138" customWidth="1"/>
    <col min="515" max="515" width="26.33203125" style="138" customWidth="1"/>
    <col min="516" max="516" width="18.44140625" style="138" customWidth="1"/>
    <col min="517" max="517" width="40.33203125" style="138" customWidth="1"/>
    <col min="518" max="768" width="8.88671875" style="138"/>
    <col min="769" max="769" width="17.44140625" style="138" customWidth="1"/>
    <col min="770" max="770" width="16.77734375" style="138" customWidth="1"/>
    <col min="771" max="771" width="26.33203125" style="138" customWidth="1"/>
    <col min="772" max="772" width="18.44140625" style="138" customWidth="1"/>
    <col min="773" max="773" width="40.33203125" style="138" customWidth="1"/>
    <col min="774" max="1024" width="8.88671875" style="138"/>
    <col min="1025" max="1025" width="17.44140625" style="138" customWidth="1"/>
    <col min="1026" max="1026" width="16.77734375" style="138" customWidth="1"/>
    <col min="1027" max="1027" width="26.33203125" style="138" customWidth="1"/>
    <col min="1028" max="1028" width="18.44140625" style="138" customWidth="1"/>
    <col min="1029" max="1029" width="40.33203125" style="138" customWidth="1"/>
    <col min="1030" max="1280" width="8.88671875" style="138"/>
    <col min="1281" max="1281" width="17.44140625" style="138" customWidth="1"/>
    <col min="1282" max="1282" width="16.77734375" style="138" customWidth="1"/>
    <col min="1283" max="1283" width="26.33203125" style="138" customWidth="1"/>
    <col min="1284" max="1284" width="18.44140625" style="138" customWidth="1"/>
    <col min="1285" max="1285" width="40.33203125" style="138" customWidth="1"/>
    <col min="1286" max="1536" width="8.88671875" style="138"/>
    <col min="1537" max="1537" width="17.44140625" style="138" customWidth="1"/>
    <col min="1538" max="1538" width="16.77734375" style="138" customWidth="1"/>
    <col min="1539" max="1539" width="26.33203125" style="138" customWidth="1"/>
    <col min="1540" max="1540" width="18.44140625" style="138" customWidth="1"/>
    <col min="1541" max="1541" width="40.33203125" style="138" customWidth="1"/>
    <col min="1542" max="1792" width="8.88671875" style="138"/>
    <col min="1793" max="1793" width="17.44140625" style="138" customWidth="1"/>
    <col min="1794" max="1794" width="16.77734375" style="138" customWidth="1"/>
    <col min="1795" max="1795" width="26.33203125" style="138" customWidth="1"/>
    <col min="1796" max="1796" width="18.44140625" style="138" customWidth="1"/>
    <col min="1797" max="1797" width="40.33203125" style="138" customWidth="1"/>
    <col min="1798" max="2048" width="8.88671875" style="138"/>
    <col min="2049" max="2049" width="17.44140625" style="138" customWidth="1"/>
    <col min="2050" max="2050" width="16.77734375" style="138" customWidth="1"/>
    <col min="2051" max="2051" width="26.33203125" style="138" customWidth="1"/>
    <col min="2052" max="2052" width="18.44140625" style="138" customWidth="1"/>
    <col min="2053" max="2053" width="40.33203125" style="138" customWidth="1"/>
    <col min="2054" max="2304" width="8.88671875" style="138"/>
    <col min="2305" max="2305" width="17.44140625" style="138" customWidth="1"/>
    <col min="2306" max="2306" width="16.77734375" style="138" customWidth="1"/>
    <col min="2307" max="2307" width="26.33203125" style="138" customWidth="1"/>
    <col min="2308" max="2308" width="18.44140625" style="138" customWidth="1"/>
    <col min="2309" max="2309" width="40.33203125" style="138" customWidth="1"/>
    <col min="2310" max="2560" width="8.88671875" style="138"/>
    <col min="2561" max="2561" width="17.44140625" style="138" customWidth="1"/>
    <col min="2562" max="2562" width="16.77734375" style="138" customWidth="1"/>
    <col min="2563" max="2563" width="26.33203125" style="138" customWidth="1"/>
    <col min="2564" max="2564" width="18.44140625" style="138" customWidth="1"/>
    <col min="2565" max="2565" width="40.33203125" style="138" customWidth="1"/>
    <col min="2566" max="2816" width="8.88671875" style="138"/>
    <col min="2817" max="2817" width="17.44140625" style="138" customWidth="1"/>
    <col min="2818" max="2818" width="16.77734375" style="138" customWidth="1"/>
    <col min="2819" max="2819" width="26.33203125" style="138" customWidth="1"/>
    <col min="2820" max="2820" width="18.44140625" style="138" customWidth="1"/>
    <col min="2821" max="2821" width="40.33203125" style="138" customWidth="1"/>
    <col min="2822" max="3072" width="8.88671875" style="138"/>
    <col min="3073" max="3073" width="17.44140625" style="138" customWidth="1"/>
    <col min="3074" max="3074" width="16.77734375" style="138" customWidth="1"/>
    <col min="3075" max="3075" width="26.33203125" style="138" customWidth="1"/>
    <col min="3076" max="3076" width="18.44140625" style="138" customWidth="1"/>
    <col min="3077" max="3077" width="40.33203125" style="138" customWidth="1"/>
    <col min="3078" max="3328" width="8.88671875" style="138"/>
    <col min="3329" max="3329" width="17.44140625" style="138" customWidth="1"/>
    <col min="3330" max="3330" width="16.77734375" style="138" customWidth="1"/>
    <col min="3331" max="3331" width="26.33203125" style="138" customWidth="1"/>
    <col min="3332" max="3332" width="18.44140625" style="138" customWidth="1"/>
    <col min="3333" max="3333" width="40.33203125" style="138" customWidth="1"/>
    <col min="3334" max="3584" width="8.88671875" style="138"/>
    <col min="3585" max="3585" width="17.44140625" style="138" customWidth="1"/>
    <col min="3586" max="3586" width="16.77734375" style="138" customWidth="1"/>
    <col min="3587" max="3587" width="26.33203125" style="138" customWidth="1"/>
    <col min="3588" max="3588" width="18.44140625" style="138" customWidth="1"/>
    <col min="3589" max="3589" width="40.33203125" style="138" customWidth="1"/>
    <col min="3590" max="3840" width="8.88671875" style="138"/>
    <col min="3841" max="3841" width="17.44140625" style="138" customWidth="1"/>
    <col min="3842" max="3842" width="16.77734375" style="138" customWidth="1"/>
    <col min="3843" max="3843" width="26.33203125" style="138" customWidth="1"/>
    <col min="3844" max="3844" width="18.44140625" style="138" customWidth="1"/>
    <col min="3845" max="3845" width="40.33203125" style="138" customWidth="1"/>
    <col min="3846" max="4096" width="8.88671875" style="138"/>
    <col min="4097" max="4097" width="17.44140625" style="138" customWidth="1"/>
    <col min="4098" max="4098" width="16.77734375" style="138" customWidth="1"/>
    <col min="4099" max="4099" width="26.33203125" style="138" customWidth="1"/>
    <col min="4100" max="4100" width="18.44140625" style="138" customWidth="1"/>
    <col min="4101" max="4101" width="40.33203125" style="138" customWidth="1"/>
    <col min="4102" max="4352" width="8.88671875" style="138"/>
    <col min="4353" max="4353" width="17.44140625" style="138" customWidth="1"/>
    <col min="4354" max="4354" width="16.77734375" style="138" customWidth="1"/>
    <col min="4355" max="4355" width="26.33203125" style="138" customWidth="1"/>
    <col min="4356" max="4356" width="18.44140625" style="138" customWidth="1"/>
    <col min="4357" max="4357" width="40.33203125" style="138" customWidth="1"/>
    <col min="4358" max="4608" width="8.88671875" style="138"/>
    <col min="4609" max="4609" width="17.44140625" style="138" customWidth="1"/>
    <col min="4610" max="4610" width="16.77734375" style="138" customWidth="1"/>
    <col min="4611" max="4611" width="26.33203125" style="138" customWidth="1"/>
    <col min="4612" max="4612" width="18.44140625" style="138" customWidth="1"/>
    <col min="4613" max="4613" width="40.33203125" style="138" customWidth="1"/>
    <col min="4614" max="4864" width="8.88671875" style="138"/>
    <col min="4865" max="4865" width="17.44140625" style="138" customWidth="1"/>
    <col min="4866" max="4866" width="16.77734375" style="138" customWidth="1"/>
    <col min="4867" max="4867" width="26.33203125" style="138" customWidth="1"/>
    <col min="4868" max="4868" width="18.44140625" style="138" customWidth="1"/>
    <col min="4869" max="4869" width="40.33203125" style="138" customWidth="1"/>
    <col min="4870" max="5120" width="8.88671875" style="138"/>
    <col min="5121" max="5121" width="17.44140625" style="138" customWidth="1"/>
    <col min="5122" max="5122" width="16.77734375" style="138" customWidth="1"/>
    <col min="5123" max="5123" width="26.33203125" style="138" customWidth="1"/>
    <col min="5124" max="5124" width="18.44140625" style="138" customWidth="1"/>
    <col min="5125" max="5125" width="40.33203125" style="138" customWidth="1"/>
    <col min="5126" max="5376" width="8.88671875" style="138"/>
    <col min="5377" max="5377" width="17.44140625" style="138" customWidth="1"/>
    <col min="5378" max="5378" width="16.77734375" style="138" customWidth="1"/>
    <col min="5379" max="5379" width="26.33203125" style="138" customWidth="1"/>
    <col min="5380" max="5380" width="18.44140625" style="138" customWidth="1"/>
    <col min="5381" max="5381" width="40.33203125" style="138" customWidth="1"/>
    <col min="5382" max="5632" width="8.88671875" style="138"/>
    <col min="5633" max="5633" width="17.44140625" style="138" customWidth="1"/>
    <col min="5634" max="5634" width="16.77734375" style="138" customWidth="1"/>
    <col min="5635" max="5635" width="26.33203125" style="138" customWidth="1"/>
    <col min="5636" max="5636" width="18.44140625" style="138" customWidth="1"/>
    <col min="5637" max="5637" width="40.33203125" style="138" customWidth="1"/>
    <col min="5638" max="5888" width="8.88671875" style="138"/>
    <col min="5889" max="5889" width="17.44140625" style="138" customWidth="1"/>
    <col min="5890" max="5890" width="16.77734375" style="138" customWidth="1"/>
    <col min="5891" max="5891" width="26.33203125" style="138" customWidth="1"/>
    <col min="5892" max="5892" width="18.44140625" style="138" customWidth="1"/>
    <col min="5893" max="5893" width="40.33203125" style="138" customWidth="1"/>
    <col min="5894" max="6144" width="8.88671875" style="138"/>
    <col min="6145" max="6145" width="17.44140625" style="138" customWidth="1"/>
    <col min="6146" max="6146" width="16.77734375" style="138" customWidth="1"/>
    <col min="6147" max="6147" width="26.33203125" style="138" customWidth="1"/>
    <col min="6148" max="6148" width="18.44140625" style="138" customWidth="1"/>
    <col min="6149" max="6149" width="40.33203125" style="138" customWidth="1"/>
    <col min="6150" max="6400" width="8.88671875" style="138"/>
    <col min="6401" max="6401" width="17.44140625" style="138" customWidth="1"/>
    <col min="6402" max="6402" width="16.77734375" style="138" customWidth="1"/>
    <col min="6403" max="6403" width="26.33203125" style="138" customWidth="1"/>
    <col min="6404" max="6404" width="18.44140625" style="138" customWidth="1"/>
    <col min="6405" max="6405" width="40.33203125" style="138" customWidth="1"/>
    <col min="6406" max="6656" width="8.88671875" style="138"/>
    <col min="6657" max="6657" width="17.44140625" style="138" customWidth="1"/>
    <col min="6658" max="6658" width="16.77734375" style="138" customWidth="1"/>
    <col min="6659" max="6659" width="26.33203125" style="138" customWidth="1"/>
    <col min="6660" max="6660" width="18.44140625" style="138" customWidth="1"/>
    <col min="6661" max="6661" width="40.33203125" style="138" customWidth="1"/>
    <col min="6662" max="6912" width="8.88671875" style="138"/>
    <col min="6913" max="6913" width="17.44140625" style="138" customWidth="1"/>
    <col min="6914" max="6914" width="16.77734375" style="138" customWidth="1"/>
    <col min="6915" max="6915" width="26.33203125" style="138" customWidth="1"/>
    <col min="6916" max="6916" width="18.44140625" style="138" customWidth="1"/>
    <col min="6917" max="6917" width="40.33203125" style="138" customWidth="1"/>
    <col min="6918" max="7168" width="8.88671875" style="138"/>
    <col min="7169" max="7169" width="17.44140625" style="138" customWidth="1"/>
    <col min="7170" max="7170" width="16.77734375" style="138" customWidth="1"/>
    <col min="7171" max="7171" width="26.33203125" style="138" customWidth="1"/>
    <col min="7172" max="7172" width="18.44140625" style="138" customWidth="1"/>
    <col min="7173" max="7173" width="40.33203125" style="138" customWidth="1"/>
    <col min="7174" max="7424" width="8.88671875" style="138"/>
    <col min="7425" max="7425" width="17.44140625" style="138" customWidth="1"/>
    <col min="7426" max="7426" width="16.77734375" style="138" customWidth="1"/>
    <col min="7427" max="7427" width="26.33203125" style="138" customWidth="1"/>
    <col min="7428" max="7428" width="18.44140625" style="138" customWidth="1"/>
    <col min="7429" max="7429" width="40.33203125" style="138" customWidth="1"/>
    <col min="7430" max="7680" width="8.88671875" style="138"/>
    <col min="7681" max="7681" width="17.44140625" style="138" customWidth="1"/>
    <col min="7682" max="7682" width="16.77734375" style="138" customWidth="1"/>
    <col min="7683" max="7683" width="26.33203125" style="138" customWidth="1"/>
    <col min="7684" max="7684" width="18.44140625" style="138" customWidth="1"/>
    <col min="7685" max="7685" width="40.33203125" style="138" customWidth="1"/>
    <col min="7686" max="7936" width="8.88671875" style="138"/>
    <col min="7937" max="7937" width="17.44140625" style="138" customWidth="1"/>
    <col min="7938" max="7938" width="16.77734375" style="138" customWidth="1"/>
    <col min="7939" max="7939" width="26.33203125" style="138" customWidth="1"/>
    <col min="7940" max="7940" width="18.44140625" style="138" customWidth="1"/>
    <col min="7941" max="7941" width="40.33203125" style="138" customWidth="1"/>
    <col min="7942" max="8192" width="8.88671875" style="138"/>
    <col min="8193" max="8193" width="17.44140625" style="138" customWidth="1"/>
    <col min="8194" max="8194" width="16.77734375" style="138" customWidth="1"/>
    <col min="8195" max="8195" width="26.33203125" style="138" customWidth="1"/>
    <col min="8196" max="8196" width="18.44140625" style="138" customWidth="1"/>
    <col min="8197" max="8197" width="40.33203125" style="138" customWidth="1"/>
    <col min="8198" max="8448" width="8.88671875" style="138"/>
    <col min="8449" max="8449" width="17.44140625" style="138" customWidth="1"/>
    <col min="8450" max="8450" width="16.77734375" style="138" customWidth="1"/>
    <col min="8451" max="8451" width="26.33203125" style="138" customWidth="1"/>
    <col min="8452" max="8452" width="18.44140625" style="138" customWidth="1"/>
    <col min="8453" max="8453" width="40.33203125" style="138" customWidth="1"/>
    <col min="8454" max="8704" width="8.88671875" style="138"/>
    <col min="8705" max="8705" width="17.44140625" style="138" customWidth="1"/>
    <col min="8706" max="8706" width="16.77734375" style="138" customWidth="1"/>
    <col min="8707" max="8707" width="26.33203125" style="138" customWidth="1"/>
    <col min="8708" max="8708" width="18.44140625" style="138" customWidth="1"/>
    <col min="8709" max="8709" width="40.33203125" style="138" customWidth="1"/>
    <col min="8710" max="8960" width="8.88671875" style="138"/>
    <col min="8961" max="8961" width="17.44140625" style="138" customWidth="1"/>
    <col min="8962" max="8962" width="16.77734375" style="138" customWidth="1"/>
    <col min="8963" max="8963" width="26.33203125" style="138" customWidth="1"/>
    <col min="8964" max="8964" width="18.44140625" style="138" customWidth="1"/>
    <col min="8965" max="8965" width="40.33203125" style="138" customWidth="1"/>
    <col min="8966" max="9216" width="8.88671875" style="138"/>
    <col min="9217" max="9217" width="17.44140625" style="138" customWidth="1"/>
    <col min="9218" max="9218" width="16.77734375" style="138" customWidth="1"/>
    <col min="9219" max="9219" width="26.33203125" style="138" customWidth="1"/>
    <col min="9220" max="9220" width="18.44140625" style="138" customWidth="1"/>
    <col min="9221" max="9221" width="40.33203125" style="138" customWidth="1"/>
    <col min="9222" max="9472" width="8.88671875" style="138"/>
    <col min="9473" max="9473" width="17.44140625" style="138" customWidth="1"/>
    <col min="9474" max="9474" width="16.77734375" style="138" customWidth="1"/>
    <col min="9475" max="9475" width="26.33203125" style="138" customWidth="1"/>
    <col min="9476" max="9476" width="18.44140625" style="138" customWidth="1"/>
    <col min="9477" max="9477" width="40.33203125" style="138" customWidth="1"/>
    <col min="9478" max="9728" width="8.88671875" style="138"/>
    <col min="9729" max="9729" width="17.44140625" style="138" customWidth="1"/>
    <col min="9730" max="9730" width="16.77734375" style="138" customWidth="1"/>
    <col min="9731" max="9731" width="26.33203125" style="138" customWidth="1"/>
    <col min="9732" max="9732" width="18.44140625" style="138" customWidth="1"/>
    <col min="9733" max="9733" width="40.33203125" style="138" customWidth="1"/>
    <col min="9734" max="9984" width="8.88671875" style="138"/>
    <col min="9985" max="9985" width="17.44140625" style="138" customWidth="1"/>
    <col min="9986" max="9986" width="16.77734375" style="138" customWidth="1"/>
    <col min="9987" max="9987" width="26.33203125" style="138" customWidth="1"/>
    <col min="9988" max="9988" width="18.44140625" style="138" customWidth="1"/>
    <col min="9989" max="9989" width="40.33203125" style="138" customWidth="1"/>
    <col min="9990" max="10240" width="8.88671875" style="138"/>
    <col min="10241" max="10241" width="17.44140625" style="138" customWidth="1"/>
    <col min="10242" max="10242" width="16.77734375" style="138" customWidth="1"/>
    <col min="10243" max="10243" width="26.33203125" style="138" customWidth="1"/>
    <col min="10244" max="10244" width="18.44140625" style="138" customWidth="1"/>
    <col min="10245" max="10245" width="40.33203125" style="138" customWidth="1"/>
    <col min="10246" max="10496" width="8.88671875" style="138"/>
    <col min="10497" max="10497" width="17.44140625" style="138" customWidth="1"/>
    <col min="10498" max="10498" width="16.77734375" style="138" customWidth="1"/>
    <col min="10499" max="10499" width="26.33203125" style="138" customWidth="1"/>
    <col min="10500" max="10500" width="18.44140625" style="138" customWidth="1"/>
    <col min="10501" max="10501" width="40.33203125" style="138" customWidth="1"/>
    <col min="10502" max="10752" width="8.88671875" style="138"/>
    <col min="10753" max="10753" width="17.44140625" style="138" customWidth="1"/>
    <col min="10754" max="10754" width="16.77734375" style="138" customWidth="1"/>
    <col min="10755" max="10755" width="26.33203125" style="138" customWidth="1"/>
    <col min="10756" max="10756" width="18.44140625" style="138" customWidth="1"/>
    <col min="10757" max="10757" width="40.33203125" style="138" customWidth="1"/>
    <col min="10758" max="11008" width="8.88671875" style="138"/>
    <col min="11009" max="11009" width="17.44140625" style="138" customWidth="1"/>
    <col min="11010" max="11010" width="16.77734375" style="138" customWidth="1"/>
    <col min="11011" max="11011" width="26.33203125" style="138" customWidth="1"/>
    <col min="11012" max="11012" width="18.44140625" style="138" customWidth="1"/>
    <col min="11013" max="11013" width="40.33203125" style="138" customWidth="1"/>
    <col min="11014" max="11264" width="8.88671875" style="138"/>
    <col min="11265" max="11265" width="17.44140625" style="138" customWidth="1"/>
    <col min="11266" max="11266" width="16.77734375" style="138" customWidth="1"/>
    <col min="11267" max="11267" width="26.33203125" style="138" customWidth="1"/>
    <col min="11268" max="11268" width="18.44140625" style="138" customWidth="1"/>
    <col min="11269" max="11269" width="40.33203125" style="138" customWidth="1"/>
    <col min="11270" max="11520" width="8.88671875" style="138"/>
    <col min="11521" max="11521" width="17.44140625" style="138" customWidth="1"/>
    <col min="11522" max="11522" width="16.77734375" style="138" customWidth="1"/>
    <col min="11523" max="11523" width="26.33203125" style="138" customWidth="1"/>
    <col min="11524" max="11524" width="18.44140625" style="138" customWidth="1"/>
    <col min="11525" max="11525" width="40.33203125" style="138" customWidth="1"/>
    <col min="11526" max="11776" width="8.88671875" style="138"/>
    <col min="11777" max="11777" width="17.44140625" style="138" customWidth="1"/>
    <col min="11778" max="11778" width="16.77734375" style="138" customWidth="1"/>
    <col min="11779" max="11779" width="26.33203125" style="138" customWidth="1"/>
    <col min="11780" max="11780" width="18.44140625" style="138" customWidth="1"/>
    <col min="11781" max="11781" width="40.33203125" style="138" customWidth="1"/>
    <col min="11782" max="12032" width="8.88671875" style="138"/>
    <col min="12033" max="12033" width="17.44140625" style="138" customWidth="1"/>
    <col min="12034" max="12034" width="16.77734375" style="138" customWidth="1"/>
    <col min="12035" max="12035" width="26.33203125" style="138" customWidth="1"/>
    <col min="12036" max="12036" width="18.44140625" style="138" customWidth="1"/>
    <col min="12037" max="12037" width="40.33203125" style="138" customWidth="1"/>
    <col min="12038" max="12288" width="8.88671875" style="138"/>
    <col min="12289" max="12289" width="17.44140625" style="138" customWidth="1"/>
    <col min="12290" max="12290" width="16.77734375" style="138" customWidth="1"/>
    <col min="12291" max="12291" width="26.33203125" style="138" customWidth="1"/>
    <col min="12292" max="12292" width="18.44140625" style="138" customWidth="1"/>
    <col min="12293" max="12293" width="40.33203125" style="138" customWidth="1"/>
    <col min="12294" max="12544" width="8.88671875" style="138"/>
    <col min="12545" max="12545" width="17.44140625" style="138" customWidth="1"/>
    <col min="12546" max="12546" width="16.77734375" style="138" customWidth="1"/>
    <col min="12547" max="12547" width="26.33203125" style="138" customWidth="1"/>
    <col min="12548" max="12548" width="18.44140625" style="138" customWidth="1"/>
    <col min="12549" max="12549" width="40.33203125" style="138" customWidth="1"/>
    <col min="12550" max="12800" width="8.88671875" style="138"/>
    <col min="12801" max="12801" width="17.44140625" style="138" customWidth="1"/>
    <col min="12802" max="12802" width="16.77734375" style="138" customWidth="1"/>
    <col min="12803" max="12803" width="26.33203125" style="138" customWidth="1"/>
    <col min="12804" max="12804" width="18.44140625" style="138" customWidth="1"/>
    <col min="12805" max="12805" width="40.33203125" style="138" customWidth="1"/>
    <col min="12806" max="13056" width="8.88671875" style="138"/>
    <col min="13057" max="13057" width="17.44140625" style="138" customWidth="1"/>
    <col min="13058" max="13058" width="16.77734375" style="138" customWidth="1"/>
    <col min="13059" max="13059" width="26.33203125" style="138" customWidth="1"/>
    <col min="13060" max="13060" width="18.44140625" style="138" customWidth="1"/>
    <col min="13061" max="13061" width="40.33203125" style="138" customWidth="1"/>
    <col min="13062" max="13312" width="8.88671875" style="138"/>
    <col min="13313" max="13313" width="17.44140625" style="138" customWidth="1"/>
    <col min="13314" max="13314" width="16.77734375" style="138" customWidth="1"/>
    <col min="13315" max="13315" width="26.33203125" style="138" customWidth="1"/>
    <col min="13316" max="13316" width="18.44140625" style="138" customWidth="1"/>
    <col min="13317" max="13317" width="40.33203125" style="138" customWidth="1"/>
    <col min="13318" max="13568" width="8.88671875" style="138"/>
    <col min="13569" max="13569" width="17.44140625" style="138" customWidth="1"/>
    <col min="13570" max="13570" width="16.77734375" style="138" customWidth="1"/>
    <col min="13571" max="13571" width="26.33203125" style="138" customWidth="1"/>
    <col min="13572" max="13572" width="18.44140625" style="138" customWidth="1"/>
    <col min="13573" max="13573" width="40.33203125" style="138" customWidth="1"/>
    <col min="13574" max="13824" width="8.88671875" style="138"/>
    <col min="13825" max="13825" width="17.44140625" style="138" customWidth="1"/>
    <col min="13826" max="13826" width="16.77734375" style="138" customWidth="1"/>
    <col min="13827" max="13827" width="26.33203125" style="138" customWidth="1"/>
    <col min="13828" max="13828" width="18.44140625" style="138" customWidth="1"/>
    <col min="13829" max="13829" width="40.33203125" style="138" customWidth="1"/>
    <col min="13830" max="14080" width="8.88671875" style="138"/>
    <col min="14081" max="14081" width="17.44140625" style="138" customWidth="1"/>
    <col min="14082" max="14082" width="16.77734375" style="138" customWidth="1"/>
    <col min="14083" max="14083" width="26.33203125" style="138" customWidth="1"/>
    <col min="14084" max="14084" width="18.44140625" style="138" customWidth="1"/>
    <col min="14085" max="14085" width="40.33203125" style="138" customWidth="1"/>
    <col min="14086" max="14336" width="8.88671875" style="138"/>
    <col min="14337" max="14337" width="17.44140625" style="138" customWidth="1"/>
    <col min="14338" max="14338" width="16.77734375" style="138" customWidth="1"/>
    <col min="14339" max="14339" width="26.33203125" style="138" customWidth="1"/>
    <col min="14340" max="14340" width="18.44140625" style="138" customWidth="1"/>
    <col min="14341" max="14341" width="40.33203125" style="138" customWidth="1"/>
    <col min="14342" max="14592" width="8.88671875" style="138"/>
    <col min="14593" max="14593" width="17.44140625" style="138" customWidth="1"/>
    <col min="14594" max="14594" width="16.77734375" style="138" customWidth="1"/>
    <col min="14595" max="14595" width="26.33203125" style="138" customWidth="1"/>
    <col min="14596" max="14596" width="18.44140625" style="138" customWidth="1"/>
    <col min="14597" max="14597" width="40.33203125" style="138" customWidth="1"/>
    <col min="14598" max="14848" width="8.88671875" style="138"/>
    <col min="14849" max="14849" width="17.44140625" style="138" customWidth="1"/>
    <col min="14850" max="14850" width="16.77734375" style="138" customWidth="1"/>
    <col min="14851" max="14851" width="26.33203125" style="138" customWidth="1"/>
    <col min="14852" max="14852" width="18.44140625" style="138" customWidth="1"/>
    <col min="14853" max="14853" width="40.33203125" style="138" customWidth="1"/>
    <col min="14854" max="15104" width="8.88671875" style="138"/>
    <col min="15105" max="15105" width="17.44140625" style="138" customWidth="1"/>
    <col min="15106" max="15106" width="16.77734375" style="138" customWidth="1"/>
    <col min="15107" max="15107" width="26.33203125" style="138" customWidth="1"/>
    <col min="15108" max="15108" width="18.44140625" style="138" customWidth="1"/>
    <col min="15109" max="15109" width="40.33203125" style="138" customWidth="1"/>
    <col min="15110" max="15360" width="8.88671875" style="138"/>
    <col min="15361" max="15361" width="17.44140625" style="138" customWidth="1"/>
    <col min="15362" max="15362" width="16.77734375" style="138" customWidth="1"/>
    <col min="15363" max="15363" width="26.33203125" style="138" customWidth="1"/>
    <col min="15364" max="15364" width="18.44140625" style="138" customWidth="1"/>
    <col min="15365" max="15365" width="40.33203125" style="138" customWidth="1"/>
    <col min="15366" max="15616" width="8.88671875" style="138"/>
    <col min="15617" max="15617" width="17.44140625" style="138" customWidth="1"/>
    <col min="15618" max="15618" width="16.77734375" style="138" customWidth="1"/>
    <col min="15619" max="15619" width="26.33203125" style="138" customWidth="1"/>
    <col min="15620" max="15620" width="18.44140625" style="138" customWidth="1"/>
    <col min="15621" max="15621" width="40.33203125" style="138" customWidth="1"/>
    <col min="15622" max="15872" width="8.88671875" style="138"/>
    <col min="15873" max="15873" width="17.44140625" style="138" customWidth="1"/>
    <col min="15874" max="15874" width="16.77734375" style="138" customWidth="1"/>
    <col min="15875" max="15875" width="26.33203125" style="138" customWidth="1"/>
    <col min="15876" max="15876" width="18.44140625" style="138" customWidth="1"/>
    <col min="15877" max="15877" width="40.33203125" style="138" customWidth="1"/>
    <col min="15878" max="16128" width="8.88671875" style="138"/>
    <col min="16129" max="16129" width="17.44140625" style="138" customWidth="1"/>
    <col min="16130" max="16130" width="16.77734375" style="138" customWidth="1"/>
    <col min="16131" max="16131" width="26.33203125" style="138" customWidth="1"/>
    <col min="16132" max="16132" width="18.44140625" style="138" customWidth="1"/>
    <col min="16133" max="16133" width="40.33203125" style="138" customWidth="1"/>
    <col min="16134" max="16384" width="8.88671875" style="138"/>
  </cols>
  <sheetData>
    <row r="1" spans="1:6" ht="18">
      <c r="A1" s="88" t="s">
        <v>373</v>
      </c>
      <c r="B1" s="178"/>
      <c r="C1" s="178"/>
      <c r="D1" s="178"/>
      <c r="E1" s="235"/>
      <c r="F1" s="239"/>
    </row>
    <row r="2" spans="1:6" ht="9.75" customHeight="1">
      <c r="A2" s="88"/>
      <c r="B2" s="178"/>
      <c r="C2" s="178"/>
      <c r="D2" s="178"/>
      <c r="E2" s="235"/>
      <c r="F2" s="239"/>
    </row>
    <row r="3" spans="1:6" s="181" customFormat="1" ht="18">
      <c r="A3" s="179" t="s">
        <v>385</v>
      </c>
      <c r="B3" s="180"/>
      <c r="C3" s="180"/>
      <c r="D3" s="180"/>
      <c r="E3" s="180"/>
      <c r="F3" s="240"/>
    </row>
    <row r="4" spans="1:6" s="182" customFormat="1" ht="55.5" customHeight="1">
      <c r="A4" s="242" t="s">
        <v>146</v>
      </c>
      <c r="B4" s="242" t="s">
        <v>147</v>
      </c>
      <c r="C4" s="242" t="s">
        <v>148</v>
      </c>
      <c r="D4" s="243" t="s">
        <v>149</v>
      </c>
      <c r="E4" s="242" t="s">
        <v>296</v>
      </c>
      <c r="F4" s="237"/>
    </row>
    <row r="5" spans="1:6" s="177" customFormat="1" ht="114" customHeight="1">
      <c r="A5" s="285" t="s">
        <v>150</v>
      </c>
      <c r="B5" s="357" t="s">
        <v>151</v>
      </c>
      <c r="C5" s="286" t="s">
        <v>152</v>
      </c>
      <c r="D5" s="289" t="s">
        <v>153</v>
      </c>
      <c r="E5" s="286" t="s">
        <v>154</v>
      </c>
      <c r="F5" s="238"/>
    </row>
    <row r="6" spans="1:6" s="177" customFormat="1" ht="83.25" customHeight="1">
      <c r="A6" s="285" t="s">
        <v>155</v>
      </c>
      <c r="B6" s="357" t="s">
        <v>156</v>
      </c>
      <c r="C6" s="286" t="s">
        <v>157</v>
      </c>
      <c r="D6" s="290" t="s">
        <v>158</v>
      </c>
      <c r="E6" s="286" t="s">
        <v>159</v>
      </c>
      <c r="F6" s="238"/>
    </row>
    <row r="7" spans="1:6" s="49" customFormat="1" ht="37.5" customHeight="1">
      <c r="A7" s="244" t="s">
        <v>376</v>
      </c>
      <c r="B7" s="245"/>
      <c r="C7" s="246"/>
      <c r="D7" s="248"/>
      <c r="E7" s="246"/>
    </row>
    <row r="8" spans="1:6" ht="59.25" customHeight="1">
      <c r="A8" s="285" t="s">
        <v>299</v>
      </c>
      <c r="B8" s="357" t="s">
        <v>160</v>
      </c>
      <c r="C8" s="286" t="s">
        <v>161</v>
      </c>
      <c r="D8" s="508" t="s">
        <v>158</v>
      </c>
      <c r="E8" s="286" t="s">
        <v>162</v>
      </c>
    </row>
    <row r="9" spans="1:6" ht="129" customHeight="1">
      <c r="A9" s="285" t="s">
        <v>163</v>
      </c>
      <c r="B9" s="357" t="s">
        <v>303</v>
      </c>
      <c r="C9" s="286" t="s">
        <v>351</v>
      </c>
      <c r="D9" s="510" t="s">
        <v>304</v>
      </c>
      <c r="E9" s="286" t="s">
        <v>164</v>
      </c>
    </row>
    <row r="10" spans="1:6" ht="299.25" customHeight="1">
      <c r="A10" s="285" t="s">
        <v>273</v>
      </c>
      <c r="B10" s="496" t="s">
        <v>334</v>
      </c>
      <c r="C10" s="286" t="s">
        <v>335</v>
      </c>
      <c r="D10" s="290" t="s">
        <v>158</v>
      </c>
      <c r="E10" s="285" t="s">
        <v>165</v>
      </c>
    </row>
    <row r="11" spans="1:6" ht="348.75" customHeight="1">
      <c r="A11" s="256" t="s">
        <v>166</v>
      </c>
      <c r="B11" s="311" t="s">
        <v>167</v>
      </c>
      <c r="C11" s="256" t="s">
        <v>368</v>
      </c>
      <c r="D11" s="312" t="s">
        <v>446</v>
      </c>
      <c r="E11" s="313" t="s">
        <v>447</v>
      </c>
    </row>
    <row r="12" spans="1:6" ht="249" customHeight="1">
      <c r="A12" s="256" t="s">
        <v>369</v>
      </c>
      <c r="B12" s="311" t="s">
        <v>167</v>
      </c>
      <c r="C12" s="313"/>
      <c r="D12" s="312" t="s">
        <v>448</v>
      </c>
      <c r="E12" s="313" t="s">
        <v>449</v>
      </c>
    </row>
    <row r="13" spans="1:6" ht="228.75" customHeight="1">
      <c r="A13" s="282" t="s">
        <v>168</v>
      </c>
      <c r="B13" s="282" t="s">
        <v>169</v>
      </c>
      <c r="C13" s="283" t="s">
        <v>341</v>
      </c>
      <c r="D13" s="284" t="s">
        <v>342</v>
      </c>
      <c r="E13" s="283" t="s">
        <v>370</v>
      </c>
    </row>
    <row r="14" spans="1:6" ht="143.25" customHeight="1">
      <c r="A14" s="256" t="s">
        <v>170</v>
      </c>
      <c r="B14" s="485" t="s">
        <v>283</v>
      </c>
      <c r="C14" s="257" t="s">
        <v>284</v>
      </c>
      <c r="D14" s="486" t="s">
        <v>881</v>
      </c>
      <c r="E14" s="257" t="s">
        <v>171</v>
      </c>
    </row>
    <row r="15" spans="1:6" ht="184.5" customHeight="1">
      <c r="A15" s="285" t="s">
        <v>172</v>
      </c>
      <c r="B15" s="286" t="s">
        <v>173</v>
      </c>
      <c r="C15" s="289" t="s">
        <v>174</v>
      </c>
      <c r="D15" s="286" t="s">
        <v>175</v>
      </c>
      <c r="E15" s="286" t="s">
        <v>371</v>
      </c>
    </row>
    <row r="16" spans="1:6" ht="65.25" customHeight="1">
      <c r="A16" s="285" t="s">
        <v>176</v>
      </c>
      <c r="B16" s="357" t="s">
        <v>177</v>
      </c>
      <c r="C16" s="286" t="s">
        <v>178</v>
      </c>
      <c r="D16" s="290" t="s">
        <v>179</v>
      </c>
      <c r="E16" s="286" t="s">
        <v>180</v>
      </c>
    </row>
    <row r="17" spans="1:5" s="138" customFormat="1" ht="66" customHeight="1">
      <c r="A17" s="285" t="s">
        <v>181</v>
      </c>
      <c r="B17" s="286" t="s">
        <v>285</v>
      </c>
      <c r="C17" s="286" t="s">
        <v>372</v>
      </c>
      <c r="D17" s="290" t="s">
        <v>179</v>
      </c>
      <c r="E17" s="286" t="s">
        <v>180</v>
      </c>
    </row>
    <row r="18" spans="1:5" s="138" customFormat="1" ht="65.25" customHeight="1">
      <c r="A18" s="285" t="s">
        <v>182</v>
      </c>
      <c r="B18" s="357" t="s">
        <v>306</v>
      </c>
      <c r="C18" s="286" t="s">
        <v>183</v>
      </c>
      <c r="D18" s="289" t="s">
        <v>286</v>
      </c>
      <c r="E18" s="286" t="s">
        <v>179</v>
      </c>
    </row>
    <row r="19" spans="1:5" s="138" customFormat="1" ht="52.5" customHeight="1">
      <c r="A19" s="285" t="s">
        <v>123</v>
      </c>
      <c r="B19" s="357" t="s">
        <v>307</v>
      </c>
      <c r="C19" s="286" t="s">
        <v>308</v>
      </c>
      <c r="D19" s="289" t="s">
        <v>309</v>
      </c>
      <c r="E19" s="286" t="s">
        <v>180</v>
      </c>
    </row>
    <row r="20" spans="1:5" s="138" customFormat="1" ht="162.75" customHeight="1">
      <c r="A20" s="491" t="s">
        <v>184</v>
      </c>
      <c r="B20" s="492" t="s">
        <v>332</v>
      </c>
      <c r="C20" s="493" t="s">
        <v>355</v>
      </c>
      <c r="D20" s="494" t="s">
        <v>356</v>
      </c>
      <c r="E20" s="493" t="s">
        <v>377</v>
      </c>
    </row>
    <row r="21" spans="1:5" s="138" customFormat="1" ht="114" customHeight="1">
      <c r="A21" s="285" t="s">
        <v>312</v>
      </c>
      <c r="B21" s="357" t="s">
        <v>185</v>
      </c>
      <c r="C21" s="286" t="s">
        <v>186</v>
      </c>
      <c r="D21" s="290" t="s">
        <v>187</v>
      </c>
      <c r="E21" s="286" t="s">
        <v>344</v>
      </c>
    </row>
    <row r="22" spans="1:5" s="138" customFormat="1" ht="287.25" customHeight="1">
      <c r="A22" s="256" t="s">
        <v>190</v>
      </c>
      <c r="B22" s="257" t="s">
        <v>191</v>
      </c>
      <c r="C22" s="495" t="s">
        <v>883</v>
      </c>
      <c r="D22" s="495" t="s">
        <v>884</v>
      </c>
      <c r="E22" s="257" t="s">
        <v>333</v>
      </c>
    </row>
    <row r="23" spans="1:5" s="138" customFormat="1" ht="150" customHeight="1">
      <c r="A23" s="244" t="s">
        <v>188</v>
      </c>
      <c r="B23" s="252" t="s">
        <v>294</v>
      </c>
      <c r="C23" s="246" t="s">
        <v>189</v>
      </c>
      <c r="D23" s="246" t="s">
        <v>363</v>
      </c>
      <c r="E23" s="246" t="s">
        <v>364</v>
      </c>
    </row>
    <row r="24" spans="1:5" s="138" customFormat="1" ht="77.25" customHeight="1">
      <c r="A24" s="285" t="s">
        <v>192</v>
      </c>
      <c r="B24" s="357" t="s">
        <v>193</v>
      </c>
      <c r="C24" s="286" t="s">
        <v>298</v>
      </c>
      <c r="D24" s="286" t="s">
        <v>194</v>
      </c>
      <c r="E24" s="286" t="s">
        <v>195</v>
      </c>
    </row>
    <row r="25" spans="1:5" s="138" customFormat="1" ht="45.75" customHeight="1">
      <c r="A25" s="285" t="s">
        <v>196</v>
      </c>
      <c r="B25" s="357" t="s">
        <v>197</v>
      </c>
      <c r="C25" s="286" t="s">
        <v>198</v>
      </c>
      <c r="D25" s="286" t="s">
        <v>199</v>
      </c>
      <c r="E25" s="286" t="s">
        <v>200</v>
      </c>
    </row>
    <row r="26" spans="1:5" s="138" customFormat="1" ht="151.5" customHeight="1">
      <c r="A26" s="285" t="s">
        <v>201</v>
      </c>
      <c r="B26" s="496" t="s">
        <v>202</v>
      </c>
      <c r="C26" s="286" t="s">
        <v>203</v>
      </c>
      <c r="D26" s="290" t="s">
        <v>287</v>
      </c>
      <c r="E26" s="286" t="s">
        <v>204</v>
      </c>
    </row>
    <row r="27" spans="1:5" s="138" customFormat="1" ht="201.75" customHeight="1">
      <c r="A27" s="256" t="s">
        <v>205</v>
      </c>
      <c r="B27" s="330" t="s">
        <v>206</v>
      </c>
      <c r="C27" s="331" t="s">
        <v>359</v>
      </c>
      <c r="D27" s="332" t="s">
        <v>504</v>
      </c>
      <c r="E27" s="331" t="s">
        <v>378</v>
      </c>
    </row>
    <row r="28" spans="1:5" s="138" customFormat="1" ht="295.5" customHeight="1">
      <c r="A28" s="285" t="s">
        <v>207</v>
      </c>
      <c r="B28" s="543" t="s">
        <v>316</v>
      </c>
      <c r="C28" s="497" t="s">
        <v>317</v>
      </c>
      <c r="D28" s="541" t="s">
        <v>318</v>
      </c>
      <c r="E28" s="544" t="s">
        <v>319</v>
      </c>
    </row>
    <row r="29" spans="1:5" s="138" customFormat="1" ht="240" customHeight="1">
      <c r="A29" s="285" t="s">
        <v>208</v>
      </c>
      <c r="B29" s="357" t="s">
        <v>209</v>
      </c>
      <c r="C29" s="497" t="s">
        <v>320</v>
      </c>
      <c r="D29" s="289" t="s">
        <v>210</v>
      </c>
      <c r="E29" s="286" t="s">
        <v>211</v>
      </c>
    </row>
    <row r="30" spans="1:5" s="138" customFormat="1" ht="126.75" customHeight="1">
      <c r="A30" s="498" t="s">
        <v>212</v>
      </c>
      <c r="B30" s="499" t="s">
        <v>213</v>
      </c>
      <c r="C30" s="499" t="s">
        <v>366</v>
      </c>
      <c r="D30" s="500" t="s">
        <v>214</v>
      </c>
      <c r="E30" s="499" t="s">
        <v>215</v>
      </c>
    </row>
    <row r="31" spans="1:5" s="138" customFormat="1" ht="33.75" customHeight="1">
      <c r="A31" s="253" t="s">
        <v>345</v>
      </c>
      <c r="B31" s="254" t="s">
        <v>346</v>
      </c>
      <c r="C31" s="254" t="s">
        <v>347</v>
      </c>
      <c r="D31" s="255" t="s">
        <v>348</v>
      </c>
      <c r="E31" s="254" t="s">
        <v>349</v>
      </c>
    </row>
  </sheetData>
  <pageMargins left="0.5965625" right="0.5" top="0.9" bottom="0.5" header="0.75" footer="0.25"/>
  <pageSetup scale="71" firstPageNumber="153" orientation="landscape" useFirstPageNumber="1" r:id="rId1"/>
  <headerFooter differentFirst="1" alignWithMargins="0">
    <oddHeader>&amp;C&amp;"Arial,Bold"Table 140 (continued)&amp;R&amp;"Arial,Regular"&amp;8SREB-State Data Exchange</oddHeader>
    <oddFooter>&amp;C&amp;"Arial,Regular"&amp;10&amp;P&amp;R&amp;"Arial,Regular"&amp;8February 2016</oddFooter>
    <firstHeader>&amp;C&amp;"Arial,Bold"Table 140&amp;R&amp;"Arial,Regular"&amp;8SREB-State Data Exchange</firstHeader>
    <firstFooter>&amp;C&amp;"Arial,Regular"&amp;10&amp;P&amp;R&amp;"Arial,Regular"&amp;8February 2016</firstFooter>
  </headerFooter>
  <rowBreaks count="7" manualBreakCount="7">
    <brk id="9" max="4" man="1"/>
    <brk id="10" max="4" man="1"/>
    <brk id="11" max="4" man="1"/>
    <brk id="14" max="4" man="1"/>
    <brk id="22" max="4" man="1"/>
    <brk id="26" max="4" man="1"/>
    <brk id="2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H29"/>
  <sheetViews>
    <sheetView view="pageBreakPreview" zoomScale="80" zoomScaleNormal="100" zoomScaleSheetLayoutView="80" zoomScalePageLayoutView="60" workbookViewId="0">
      <pane ySplit="3" topLeftCell="A4" activePane="bottomLeft" state="frozen"/>
      <selection pane="bottomLeft" activeCell="H7" sqref="H7"/>
    </sheetView>
  </sheetViews>
  <sheetFormatPr defaultRowHeight="11.25"/>
  <cols>
    <col min="1" max="1" width="19.6640625" style="183" customWidth="1"/>
    <col min="2" max="2" width="18.109375" style="183" customWidth="1"/>
    <col min="3" max="3" width="18.21875" style="185" customWidth="1"/>
    <col min="4" max="4" width="17.44140625" style="183" customWidth="1"/>
    <col min="5" max="5" width="19.88671875" style="183" customWidth="1"/>
    <col min="6" max="6" width="23.44140625" style="183" customWidth="1"/>
    <col min="7" max="7" width="14.21875" style="138" customWidth="1"/>
    <col min="8" max="8" width="33.5546875" style="138" customWidth="1"/>
    <col min="9" max="256" width="8.88671875" style="138"/>
    <col min="257" max="257" width="17.44140625" style="138" customWidth="1"/>
    <col min="258" max="258" width="16.88671875" style="138" customWidth="1"/>
    <col min="259" max="259" width="17.21875" style="138" customWidth="1"/>
    <col min="260" max="260" width="17.44140625" style="138" customWidth="1"/>
    <col min="261" max="261" width="25.6640625" style="138" customWidth="1"/>
    <col min="262" max="262" width="24.6640625" style="138" customWidth="1"/>
    <col min="263" max="512" width="8.88671875" style="138"/>
    <col min="513" max="513" width="17.44140625" style="138" customWidth="1"/>
    <col min="514" max="514" width="16.88671875" style="138" customWidth="1"/>
    <col min="515" max="515" width="17.21875" style="138" customWidth="1"/>
    <col min="516" max="516" width="17.44140625" style="138" customWidth="1"/>
    <col min="517" max="517" width="25.6640625" style="138" customWidth="1"/>
    <col min="518" max="518" width="24.6640625" style="138" customWidth="1"/>
    <col min="519" max="768" width="8.88671875" style="138"/>
    <col min="769" max="769" width="17.44140625" style="138" customWidth="1"/>
    <col min="770" max="770" width="16.88671875" style="138" customWidth="1"/>
    <col min="771" max="771" width="17.21875" style="138" customWidth="1"/>
    <col min="772" max="772" width="17.44140625" style="138" customWidth="1"/>
    <col min="773" max="773" width="25.6640625" style="138" customWidth="1"/>
    <col min="774" max="774" width="24.6640625" style="138" customWidth="1"/>
    <col min="775" max="1024" width="8.88671875" style="138"/>
    <col min="1025" max="1025" width="17.44140625" style="138" customWidth="1"/>
    <col min="1026" max="1026" width="16.88671875" style="138" customWidth="1"/>
    <col min="1027" max="1027" width="17.21875" style="138" customWidth="1"/>
    <col min="1028" max="1028" width="17.44140625" style="138" customWidth="1"/>
    <col min="1029" max="1029" width="25.6640625" style="138" customWidth="1"/>
    <col min="1030" max="1030" width="24.6640625" style="138" customWidth="1"/>
    <col min="1031" max="1280" width="8.88671875" style="138"/>
    <col min="1281" max="1281" width="17.44140625" style="138" customWidth="1"/>
    <col min="1282" max="1282" width="16.88671875" style="138" customWidth="1"/>
    <col min="1283" max="1283" width="17.21875" style="138" customWidth="1"/>
    <col min="1284" max="1284" width="17.44140625" style="138" customWidth="1"/>
    <col min="1285" max="1285" width="25.6640625" style="138" customWidth="1"/>
    <col min="1286" max="1286" width="24.6640625" style="138" customWidth="1"/>
    <col min="1287" max="1536" width="8.88671875" style="138"/>
    <col min="1537" max="1537" width="17.44140625" style="138" customWidth="1"/>
    <col min="1538" max="1538" width="16.88671875" style="138" customWidth="1"/>
    <col min="1539" max="1539" width="17.21875" style="138" customWidth="1"/>
    <col min="1540" max="1540" width="17.44140625" style="138" customWidth="1"/>
    <col min="1541" max="1541" width="25.6640625" style="138" customWidth="1"/>
    <col min="1542" max="1542" width="24.6640625" style="138" customWidth="1"/>
    <col min="1543" max="1792" width="8.88671875" style="138"/>
    <col min="1793" max="1793" width="17.44140625" style="138" customWidth="1"/>
    <col min="1794" max="1794" width="16.88671875" style="138" customWidth="1"/>
    <col min="1795" max="1795" width="17.21875" style="138" customWidth="1"/>
    <col min="1796" max="1796" width="17.44140625" style="138" customWidth="1"/>
    <col min="1797" max="1797" width="25.6640625" style="138" customWidth="1"/>
    <col min="1798" max="1798" width="24.6640625" style="138" customWidth="1"/>
    <col min="1799" max="2048" width="8.88671875" style="138"/>
    <col min="2049" max="2049" width="17.44140625" style="138" customWidth="1"/>
    <col min="2050" max="2050" width="16.88671875" style="138" customWidth="1"/>
    <col min="2051" max="2051" width="17.21875" style="138" customWidth="1"/>
    <col min="2052" max="2052" width="17.44140625" style="138" customWidth="1"/>
    <col min="2053" max="2053" width="25.6640625" style="138" customWidth="1"/>
    <col min="2054" max="2054" width="24.6640625" style="138" customWidth="1"/>
    <col min="2055" max="2304" width="8.88671875" style="138"/>
    <col min="2305" max="2305" width="17.44140625" style="138" customWidth="1"/>
    <col min="2306" max="2306" width="16.88671875" style="138" customWidth="1"/>
    <col min="2307" max="2307" width="17.21875" style="138" customWidth="1"/>
    <col min="2308" max="2308" width="17.44140625" style="138" customWidth="1"/>
    <col min="2309" max="2309" width="25.6640625" style="138" customWidth="1"/>
    <col min="2310" max="2310" width="24.6640625" style="138" customWidth="1"/>
    <col min="2311" max="2560" width="8.88671875" style="138"/>
    <col min="2561" max="2561" width="17.44140625" style="138" customWidth="1"/>
    <col min="2562" max="2562" width="16.88671875" style="138" customWidth="1"/>
    <col min="2563" max="2563" width="17.21875" style="138" customWidth="1"/>
    <col min="2564" max="2564" width="17.44140625" style="138" customWidth="1"/>
    <col min="2565" max="2565" width="25.6640625" style="138" customWidth="1"/>
    <col min="2566" max="2566" width="24.6640625" style="138" customWidth="1"/>
    <col min="2567" max="2816" width="8.88671875" style="138"/>
    <col min="2817" max="2817" width="17.44140625" style="138" customWidth="1"/>
    <col min="2818" max="2818" width="16.88671875" style="138" customWidth="1"/>
    <col min="2819" max="2819" width="17.21875" style="138" customWidth="1"/>
    <col min="2820" max="2820" width="17.44140625" style="138" customWidth="1"/>
    <col min="2821" max="2821" width="25.6640625" style="138" customWidth="1"/>
    <col min="2822" max="2822" width="24.6640625" style="138" customWidth="1"/>
    <col min="2823" max="3072" width="8.88671875" style="138"/>
    <col min="3073" max="3073" width="17.44140625" style="138" customWidth="1"/>
    <col min="3074" max="3074" width="16.88671875" style="138" customWidth="1"/>
    <col min="3075" max="3075" width="17.21875" style="138" customWidth="1"/>
    <col min="3076" max="3076" width="17.44140625" style="138" customWidth="1"/>
    <col min="3077" max="3077" width="25.6640625" style="138" customWidth="1"/>
    <col min="3078" max="3078" width="24.6640625" style="138" customWidth="1"/>
    <col min="3079" max="3328" width="8.88671875" style="138"/>
    <col min="3329" max="3329" width="17.44140625" style="138" customWidth="1"/>
    <col min="3330" max="3330" width="16.88671875" style="138" customWidth="1"/>
    <col min="3331" max="3331" width="17.21875" style="138" customWidth="1"/>
    <col min="3332" max="3332" width="17.44140625" style="138" customWidth="1"/>
    <col min="3333" max="3333" width="25.6640625" style="138" customWidth="1"/>
    <col min="3334" max="3334" width="24.6640625" style="138" customWidth="1"/>
    <col min="3335" max="3584" width="8.88671875" style="138"/>
    <col min="3585" max="3585" width="17.44140625" style="138" customWidth="1"/>
    <col min="3586" max="3586" width="16.88671875" style="138" customWidth="1"/>
    <col min="3587" max="3587" width="17.21875" style="138" customWidth="1"/>
    <col min="3588" max="3588" width="17.44140625" style="138" customWidth="1"/>
    <col min="3589" max="3589" width="25.6640625" style="138" customWidth="1"/>
    <col min="3590" max="3590" width="24.6640625" style="138" customWidth="1"/>
    <col min="3591" max="3840" width="8.88671875" style="138"/>
    <col min="3841" max="3841" width="17.44140625" style="138" customWidth="1"/>
    <col min="3842" max="3842" width="16.88671875" style="138" customWidth="1"/>
    <col min="3843" max="3843" width="17.21875" style="138" customWidth="1"/>
    <col min="3844" max="3844" width="17.44140625" style="138" customWidth="1"/>
    <col min="3845" max="3845" width="25.6640625" style="138" customWidth="1"/>
    <col min="3846" max="3846" width="24.6640625" style="138" customWidth="1"/>
    <col min="3847" max="4096" width="8.88671875" style="138"/>
    <col min="4097" max="4097" width="17.44140625" style="138" customWidth="1"/>
    <col min="4098" max="4098" width="16.88671875" style="138" customWidth="1"/>
    <col min="4099" max="4099" width="17.21875" style="138" customWidth="1"/>
    <col min="4100" max="4100" width="17.44140625" style="138" customWidth="1"/>
    <col min="4101" max="4101" width="25.6640625" style="138" customWidth="1"/>
    <col min="4102" max="4102" width="24.6640625" style="138" customWidth="1"/>
    <col min="4103" max="4352" width="8.88671875" style="138"/>
    <col min="4353" max="4353" width="17.44140625" style="138" customWidth="1"/>
    <col min="4354" max="4354" width="16.88671875" style="138" customWidth="1"/>
    <col min="4355" max="4355" width="17.21875" style="138" customWidth="1"/>
    <col min="4356" max="4356" width="17.44140625" style="138" customWidth="1"/>
    <col min="4357" max="4357" width="25.6640625" style="138" customWidth="1"/>
    <col min="4358" max="4358" width="24.6640625" style="138" customWidth="1"/>
    <col min="4359" max="4608" width="8.88671875" style="138"/>
    <col min="4609" max="4609" width="17.44140625" style="138" customWidth="1"/>
    <col min="4610" max="4610" width="16.88671875" style="138" customWidth="1"/>
    <col min="4611" max="4611" width="17.21875" style="138" customWidth="1"/>
    <col min="4612" max="4612" width="17.44140625" style="138" customWidth="1"/>
    <col min="4613" max="4613" width="25.6640625" style="138" customWidth="1"/>
    <col min="4614" max="4614" width="24.6640625" style="138" customWidth="1"/>
    <col min="4615" max="4864" width="8.88671875" style="138"/>
    <col min="4865" max="4865" width="17.44140625" style="138" customWidth="1"/>
    <col min="4866" max="4866" width="16.88671875" style="138" customWidth="1"/>
    <col min="4867" max="4867" width="17.21875" style="138" customWidth="1"/>
    <col min="4868" max="4868" width="17.44140625" style="138" customWidth="1"/>
    <col min="4869" max="4869" width="25.6640625" style="138" customWidth="1"/>
    <col min="4870" max="4870" width="24.6640625" style="138" customWidth="1"/>
    <col min="4871" max="5120" width="8.88671875" style="138"/>
    <col min="5121" max="5121" width="17.44140625" style="138" customWidth="1"/>
    <col min="5122" max="5122" width="16.88671875" style="138" customWidth="1"/>
    <col min="5123" max="5123" width="17.21875" style="138" customWidth="1"/>
    <col min="5124" max="5124" width="17.44140625" style="138" customWidth="1"/>
    <col min="5125" max="5125" width="25.6640625" style="138" customWidth="1"/>
    <col min="5126" max="5126" width="24.6640625" style="138" customWidth="1"/>
    <col min="5127" max="5376" width="8.88671875" style="138"/>
    <col min="5377" max="5377" width="17.44140625" style="138" customWidth="1"/>
    <col min="5378" max="5378" width="16.88671875" style="138" customWidth="1"/>
    <col min="5379" max="5379" width="17.21875" style="138" customWidth="1"/>
    <col min="5380" max="5380" width="17.44140625" style="138" customWidth="1"/>
    <col min="5381" max="5381" width="25.6640625" style="138" customWidth="1"/>
    <col min="5382" max="5382" width="24.6640625" style="138" customWidth="1"/>
    <col min="5383" max="5632" width="8.88671875" style="138"/>
    <col min="5633" max="5633" width="17.44140625" style="138" customWidth="1"/>
    <col min="5634" max="5634" width="16.88671875" style="138" customWidth="1"/>
    <col min="5635" max="5635" width="17.21875" style="138" customWidth="1"/>
    <col min="5636" max="5636" width="17.44140625" style="138" customWidth="1"/>
    <col min="5637" max="5637" width="25.6640625" style="138" customWidth="1"/>
    <col min="5638" max="5638" width="24.6640625" style="138" customWidth="1"/>
    <col min="5639" max="5888" width="8.88671875" style="138"/>
    <col min="5889" max="5889" width="17.44140625" style="138" customWidth="1"/>
    <col min="5890" max="5890" width="16.88671875" style="138" customWidth="1"/>
    <col min="5891" max="5891" width="17.21875" style="138" customWidth="1"/>
    <col min="5892" max="5892" width="17.44140625" style="138" customWidth="1"/>
    <col min="5893" max="5893" width="25.6640625" style="138" customWidth="1"/>
    <col min="5894" max="5894" width="24.6640625" style="138" customWidth="1"/>
    <col min="5895" max="6144" width="8.88671875" style="138"/>
    <col min="6145" max="6145" width="17.44140625" style="138" customWidth="1"/>
    <col min="6146" max="6146" width="16.88671875" style="138" customWidth="1"/>
    <col min="6147" max="6147" width="17.21875" style="138" customWidth="1"/>
    <col min="6148" max="6148" width="17.44140625" style="138" customWidth="1"/>
    <col min="6149" max="6149" width="25.6640625" style="138" customWidth="1"/>
    <col min="6150" max="6150" width="24.6640625" style="138" customWidth="1"/>
    <col min="6151" max="6400" width="8.88671875" style="138"/>
    <col min="6401" max="6401" width="17.44140625" style="138" customWidth="1"/>
    <col min="6402" max="6402" width="16.88671875" style="138" customWidth="1"/>
    <col min="6403" max="6403" width="17.21875" style="138" customWidth="1"/>
    <col min="6404" max="6404" width="17.44140625" style="138" customWidth="1"/>
    <col min="6405" max="6405" width="25.6640625" style="138" customWidth="1"/>
    <col min="6406" max="6406" width="24.6640625" style="138" customWidth="1"/>
    <col min="6407" max="6656" width="8.88671875" style="138"/>
    <col min="6657" max="6657" width="17.44140625" style="138" customWidth="1"/>
    <col min="6658" max="6658" width="16.88671875" style="138" customWidth="1"/>
    <col min="6659" max="6659" width="17.21875" style="138" customWidth="1"/>
    <col min="6660" max="6660" width="17.44140625" style="138" customWidth="1"/>
    <col min="6661" max="6661" width="25.6640625" style="138" customWidth="1"/>
    <col min="6662" max="6662" width="24.6640625" style="138" customWidth="1"/>
    <col min="6663" max="6912" width="8.88671875" style="138"/>
    <col min="6913" max="6913" width="17.44140625" style="138" customWidth="1"/>
    <col min="6914" max="6914" width="16.88671875" style="138" customWidth="1"/>
    <col min="6915" max="6915" width="17.21875" style="138" customWidth="1"/>
    <col min="6916" max="6916" width="17.44140625" style="138" customWidth="1"/>
    <col min="6917" max="6917" width="25.6640625" style="138" customWidth="1"/>
    <col min="6918" max="6918" width="24.6640625" style="138" customWidth="1"/>
    <col min="6919" max="7168" width="8.88671875" style="138"/>
    <col min="7169" max="7169" width="17.44140625" style="138" customWidth="1"/>
    <col min="7170" max="7170" width="16.88671875" style="138" customWidth="1"/>
    <col min="7171" max="7171" width="17.21875" style="138" customWidth="1"/>
    <col min="7172" max="7172" width="17.44140625" style="138" customWidth="1"/>
    <col min="7173" max="7173" width="25.6640625" style="138" customWidth="1"/>
    <col min="7174" max="7174" width="24.6640625" style="138" customWidth="1"/>
    <col min="7175" max="7424" width="8.88671875" style="138"/>
    <col min="7425" max="7425" width="17.44140625" style="138" customWidth="1"/>
    <col min="7426" max="7426" width="16.88671875" style="138" customWidth="1"/>
    <col min="7427" max="7427" width="17.21875" style="138" customWidth="1"/>
    <col min="7428" max="7428" width="17.44140625" style="138" customWidth="1"/>
    <col min="7429" max="7429" width="25.6640625" style="138" customWidth="1"/>
    <col min="7430" max="7430" width="24.6640625" style="138" customWidth="1"/>
    <col min="7431" max="7680" width="8.88671875" style="138"/>
    <col min="7681" max="7681" width="17.44140625" style="138" customWidth="1"/>
    <col min="7682" max="7682" width="16.88671875" style="138" customWidth="1"/>
    <col min="7683" max="7683" width="17.21875" style="138" customWidth="1"/>
    <col min="7684" max="7684" width="17.44140625" style="138" customWidth="1"/>
    <col min="7685" max="7685" width="25.6640625" style="138" customWidth="1"/>
    <col min="7686" max="7686" width="24.6640625" style="138" customWidth="1"/>
    <col min="7687" max="7936" width="8.88671875" style="138"/>
    <col min="7937" max="7937" width="17.44140625" style="138" customWidth="1"/>
    <col min="7938" max="7938" width="16.88671875" style="138" customWidth="1"/>
    <col min="7939" max="7939" width="17.21875" style="138" customWidth="1"/>
    <col min="7940" max="7940" width="17.44140625" style="138" customWidth="1"/>
    <col min="7941" max="7941" width="25.6640625" style="138" customWidth="1"/>
    <col min="7942" max="7942" width="24.6640625" style="138" customWidth="1"/>
    <col min="7943" max="8192" width="8.88671875" style="138"/>
    <col min="8193" max="8193" width="17.44140625" style="138" customWidth="1"/>
    <col min="8194" max="8194" width="16.88671875" style="138" customWidth="1"/>
    <col min="8195" max="8195" width="17.21875" style="138" customWidth="1"/>
    <col min="8196" max="8196" width="17.44140625" style="138" customWidth="1"/>
    <col min="8197" max="8197" width="25.6640625" style="138" customWidth="1"/>
    <col min="8198" max="8198" width="24.6640625" style="138" customWidth="1"/>
    <col min="8199" max="8448" width="8.88671875" style="138"/>
    <col min="8449" max="8449" width="17.44140625" style="138" customWidth="1"/>
    <col min="8450" max="8450" width="16.88671875" style="138" customWidth="1"/>
    <col min="8451" max="8451" width="17.21875" style="138" customWidth="1"/>
    <col min="8452" max="8452" width="17.44140625" style="138" customWidth="1"/>
    <col min="8453" max="8453" width="25.6640625" style="138" customWidth="1"/>
    <col min="8454" max="8454" width="24.6640625" style="138" customWidth="1"/>
    <col min="8455" max="8704" width="8.88671875" style="138"/>
    <col min="8705" max="8705" width="17.44140625" style="138" customWidth="1"/>
    <col min="8706" max="8706" width="16.88671875" style="138" customWidth="1"/>
    <col min="8707" max="8707" width="17.21875" style="138" customWidth="1"/>
    <col min="8708" max="8708" width="17.44140625" style="138" customWidth="1"/>
    <col min="8709" max="8709" width="25.6640625" style="138" customWidth="1"/>
    <col min="8710" max="8710" width="24.6640625" style="138" customWidth="1"/>
    <col min="8711" max="8960" width="8.88671875" style="138"/>
    <col min="8961" max="8961" width="17.44140625" style="138" customWidth="1"/>
    <col min="8962" max="8962" width="16.88671875" style="138" customWidth="1"/>
    <col min="8963" max="8963" width="17.21875" style="138" customWidth="1"/>
    <col min="8964" max="8964" width="17.44140625" style="138" customWidth="1"/>
    <col min="8965" max="8965" width="25.6640625" style="138" customWidth="1"/>
    <col min="8966" max="8966" width="24.6640625" style="138" customWidth="1"/>
    <col min="8967" max="9216" width="8.88671875" style="138"/>
    <col min="9217" max="9217" width="17.44140625" style="138" customWidth="1"/>
    <col min="9218" max="9218" width="16.88671875" style="138" customWidth="1"/>
    <col min="9219" max="9219" width="17.21875" style="138" customWidth="1"/>
    <col min="9220" max="9220" width="17.44140625" style="138" customWidth="1"/>
    <col min="9221" max="9221" width="25.6640625" style="138" customWidth="1"/>
    <col min="9222" max="9222" width="24.6640625" style="138" customWidth="1"/>
    <col min="9223" max="9472" width="8.88671875" style="138"/>
    <col min="9473" max="9473" width="17.44140625" style="138" customWidth="1"/>
    <col min="9474" max="9474" width="16.88671875" style="138" customWidth="1"/>
    <col min="9475" max="9475" width="17.21875" style="138" customWidth="1"/>
    <col min="9476" max="9476" width="17.44140625" style="138" customWidth="1"/>
    <col min="9477" max="9477" width="25.6640625" style="138" customWidth="1"/>
    <col min="9478" max="9478" width="24.6640625" style="138" customWidth="1"/>
    <col min="9479" max="9728" width="8.88671875" style="138"/>
    <col min="9729" max="9729" width="17.44140625" style="138" customWidth="1"/>
    <col min="9730" max="9730" width="16.88671875" style="138" customWidth="1"/>
    <col min="9731" max="9731" width="17.21875" style="138" customWidth="1"/>
    <col min="9732" max="9732" width="17.44140625" style="138" customWidth="1"/>
    <col min="9733" max="9733" width="25.6640625" style="138" customWidth="1"/>
    <col min="9734" max="9734" width="24.6640625" style="138" customWidth="1"/>
    <col min="9735" max="9984" width="8.88671875" style="138"/>
    <col min="9985" max="9985" width="17.44140625" style="138" customWidth="1"/>
    <col min="9986" max="9986" width="16.88671875" style="138" customWidth="1"/>
    <col min="9987" max="9987" width="17.21875" style="138" customWidth="1"/>
    <col min="9988" max="9988" width="17.44140625" style="138" customWidth="1"/>
    <col min="9989" max="9989" width="25.6640625" style="138" customWidth="1"/>
    <col min="9990" max="9990" width="24.6640625" style="138" customWidth="1"/>
    <col min="9991" max="10240" width="8.88671875" style="138"/>
    <col min="10241" max="10241" width="17.44140625" style="138" customWidth="1"/>
    <col min="10242" max="10242" width="16.88671875" style="138" customWidth="1"/>
    <col min="10243" max="10243" width="17.21875" style="138" customWidth="1"/>
    <col min="10244" max="10244" width="17.44140625" style="138" customWidth="1"/>
    <col min="10245" max="10245" width="25.6640625" style="138" customWidth="1"/>
    <col min="10246" max="10246" width="24.6640625" style="138" customWidth="1"/>
    <col min="10247" max="10496" width="8.88671875" style="138"/>
    <col min="10497" max="10497" width="17.44140625" style="138" customWidth="1"/>
    <col min="10498" max="10498" width="16.88671875" style="138" customWidth="1"/>
    <col min="10499" max="10499" width="17.21875" style="138" customWidth="1"/>
    <col min="10500" max="10500" width="17.44140625" style="138" customWidth="1"/>
    <col min="10501" max="10501" width="25.6640625" style="138" customWidth="1"/>
    <col min="10502" max="10502" width="24.6640625" style="138" customWidth="1"/>
    <col min="10503" max="10752" width="8.88671875" style="138"/>
    <col min="10753" max="10753" width="17.44140625" style="138" customWidth="1"/>
    <col min="10754" max="10754" width="16.88671875" style="138" customWidth="1"/>
    <col min="10755" max="10755" width="17.21875" style="138" customWidth="1"/>
    <col min="10756" max="10756" width="17.44140625" style="138" customWidth="1"/>
    <col min="10757" max="10757" width="25.6640625" style="138" customWidth="1"/>
    <col min="10758" max="10758" width="24.6640625" style="138" customWidth="1"/>
    <col min="10759" max="11008" width="8.88671875" style="138"/>
    <col min="11009" max="11009" width="17.44140625" style="138" customWidth="1"/>
    <col min="11010" max="11010" width="16.88671875" style="138" customWidth="1"/>
    <col min="11011" max="11011" width="17.21875" style="138" customWidth="1"/>
    <col min="11012" max="11012" width="17.44140625" style="138" customWidth="1"/>
    <col min="11013" max="11013" width="25.6640625" style="138" customWidth="1"/>
    <col min="11014" max="11014" width="24.6640625" style="138" customWidth="1"/>
    <col min="11015" max="11264" width="8.88671875" style="138"/>
    <col min="11265" max="11265" width="17.44140625" style="138" customWidth="1"/>
    <col min="11266" max="11266" width="16.88671875" style="138" customWidth="1"/>
    <col min="11267" max="11267" width="17.21875" style="138" customWidth="1"/>
    <col min="11268" max="11268" width="17.44140625" style="138" customWidth="1"/>
    <col min="11269" max="11269" width="25.6640625" style="138" customWidth="1"/>
    <col min="11270" max="11270" width="24.6640625" style="138" customWidth="1"/>
    <col min="11271" max="11520" width="8.88671875" style="138"/>
    <col min="11521" max="11521" width="17.44140625" style="138" customWidth="1"/>
    <col min="11522" max="11522" width="16.88671875" style="138" customWidth="1"/>
    <col min="11523" max="11523" width="17.21875" style="138" customWidth="1"/>
    <col min="11524" max="11524" width="17.44140625" style="138" customWidth="1"/>
    <col min="11525" max="11525" width="25.6640625" style="138" customWidth="1"/>
    <col min="11526" max="11526" width="24.6640625" style="138" customWidth="1"/>
    <col min="11527" max="11776" width="8.88671875" style="138"/>
    <col min="11777" max="11777" width="17.44140625" style="138" customWidth="1"/>
    <col min="11778" max="11778" width="16.88671875" style="138" customWidth="1"/>
    <col min="11779" max="11779" width="17.21875" style="138" customWidth="1"/>
    <col min="11780" max="11780" width="17.44140625" style="138" customWidth="1"/>
    <col min="11781" max="11781" width="25.6640625" style="138" customWidth="1"/>
    <col min="11782" max="11782" width="24.6640625" style="138" customWidth="1"/>
    <col min="11783" max="12032" width="8.88671875" style="138"/>
    <col min="12033" max="12033" width="17.44140625" style="138" customWidth="1"/>
    <col min="12034" max="12034" width="16.88671875" style="138" customWidth="1"/>
    <col min="12035" max="12035" width="17.21875" style="138" customWidth="1"/>
    <col min="12036" max="12036" width="17.44140625" style="138" customWidth="1"/>
    <col min="12037" max="12037" width="25.6640625" style="138" customWidth="1"/>
    <col min="12038" max="12038" width="24.6640625" style="138" customWidth="1"/>
    <col min="12039" max="12288" width="8.88671875" style="138"/>
    <col min="12289" max="12289" width="17.44140625" style="138" customWidth="1"/>
    <col min="12290" max="12290" width="16.88671875" style="138" customWidth="1"/>
    <col min="12291" max="12291" width="17.21875" style="138" customWidth="1"/>
    <col min="12292" max="12292" width="17.44140625" style="138" customWidth="1"/>
    <col min="12293" max="12293" width="25.6640625" style="138" customWidth="1"/>
    <col min="12294" max="12294" width="24.6640625" style="138" customWidth="1"/>
    <col min="12295" max="12544" width="8.88671875" style="138"/>
    <col min="12545" max="12545" width="17.44140625" style="138" customWidth="1"/>
    <col min="12546" max="12546" width="16.88671875" style="138" customWidth="1"/>
    <col min="12547" max="12547" width="17.21875" style="138" customWidth="1"/>
    <col min="12548" max="12548" width="17.44140625" style="138" customWidth="1"/>
    <col min="12549" max="12549" width="25.6640625" style="138" customWidth="1"/>
    <col min="12550" max="12550" width="24.6640625" style="138" customWidth="1"/>
    <col min="12551" max="12800" width="8.88671875" style="138"/>
    <col min="12801" max="12801" width="17.44140625" style="138" customWidth="1"/>
    <col min="12802" max="12802" width="16.88671875" style="138" customWidth="1"/>
    <col min="12803" max="12803" width="17.21875" style="138" customWidth="1"/>
    <col min="12804" max="12804" width="17.44140625" style="138" customWidth="1"/>
    <col min="12805" max="12805" width="25.6640625" style="138" customWidth="1"/>
    <col min="12806" max="12806" width="24.6640625" style="138" customWidth="1"/>
    <col min="12807" max="13056" width="8.88671875" style="138"/>
    <col min="13057" max="13057" width="17.44140625" style="138" customWidth="1"/>
    <col min="13058" max="13058" width="16.88671875" style="138" customWidth="1"/>
    <col min="13059" max="13059" width="17.21875" style="138" customWidth="1"/>
    <col min="13060" max="13060" width="17.44140625" style="138" customWidth="1"/>
    <col min="13061" max="13061" width="25.6640625" style="138" customWidth="1"/>
    <col min="13062" max="13062" width="24.6640625" style="138" customWidth="1"/>
    <col min="13063" max="13312" width="8.88671875" style="138"/>
    <col min="13313" max="13313" width="17.44140625" style="138" customWidth="1"/>
    <col min="13314" max="13314" width="16.88671875" style="138" customWidth="1"/>
    <col min="13315" max="13315" width="17.21875" style="138" customWidth="1"/>
    <col min="13316" max="13316" width="17.44140625" style="138" customWidth="1"/>
    <col min="13317" max="13317" width="25.6640625" style="138" customWidth="1"/>
    <col min="13318" max="13318" width="24.6640625" style="138" customWidth="1"/>
    <col min="13319" max="13568" width="8.88671875" style="138"/>
    <col min="13569" max="13569" width="17.44140625" style="138" customWidth="1"/>
    <col min="13570" max="13570" width="16.88671875" style="138" customWidth="1"/>
    <col min="13571" max="13571" width="17.21875" style="138" customWidth="1"/>
    <col min="13572" max="13572" width="17.44140625" style="138" customWidth="1"/>
    <col min="13573" max="13573" width="25.6640625" style="138" customWidth="1"/>
    <col min="13574" max="13574" width="24.6640625" style="138" customWidth="1"/>
    <col min="13575" max="13824" width="8.88671875" style="138"/>
    <col min="13825" max="13825" width="17.44140625" style="138" customWidth="1"/>
    <col min="13826" max="13826" width="16.88671875" style="138" customWidth="1"/>
    <col min="13827" max="13827" width="17.21875" style="138" customWidth="1"/>
    <col min="13828" max="13828" width="17.44140625" style="138" customWidth="1"/>
    <col min="13829" max="13829" width="25.6640625" style="138" customWidth="1"/>
    <col min="13830" max="13830" width="24.6640625" style="138" customWidth="1"/>
    <col min="13831" max="14080" width="8.88671875" style="138"/>
    <col min="14081" max="14081" width="17.44140625" style="138" customWidth="1"/>
    <col min="14082" max="14082" width="16.88671875" style="138" customWidth="1"/>
    <col min="14083" max="14083" width="17.21875" style="138" customWidth="1"/>
    <col min="14084" max="14084" width="17.44140625" style="138" customWidth="1"/>
    <col min="14085" max="14085" width="25.6640625" style="138" customWidth="1"/>
    <col min="14086" max="14086" width="24.6640625" style="138" customWidth="1"/>
    <col min="14087" max="14336" width="8.88671875" style="138"/>
    <col min="14337" max="14337" width="17.44140625" style="138" customWidth="1"/>
    <col min="14338" max="14338" width="16.88671875" style="138" customWidth="1"/>
    <col min="14339" max="14339" width="17.21875" style="138" customWidth="1"/>
    <col min="14340" max="14340" width="17.44140625" style="138" customWidth="1"/>
    <col min="14341" max="14341" width="25.6640625" style="138" customWidth="1"/>
    <col min="14342" max="14342" width="24.6640625" style="138" customWidth="1"/>
    <col min="14343" max="14592" width="8.88671875" style="138"/>
    <col min="14593" max="14593" width="17.44140625" style="138" customWidth="1"/>
    <col min="14594" max="14594" width="16.88671875" style="138" customWidth="1"/>
    <col min="14595" max="14595" width="17.21875" style="138" customWidth="1"/>
    <col min="14596" max="14596" width="17.44140625" style="138" customWidth="1"/>
    <col min="14597" max="14597" width="25.6640625" style="138" customWidth="1"/>
    <col min="14598" max="14598" width="24.6640625" style="138" customWidth="1"/>
    <col min="14599" max="14848" width="8.88671875" style="138"/>
    <col min="14849" max="14849" width="17.44140625" style="138" customWidth="1"/>
    <col min="14850" max="14850" width="16.88671875" style="138" customWidth="1"/>
    <col min="14851" max="14851" width="17.21875" style="138" customWidth="1"/>
    <col min="14852" max="14852" width="17.44140625" style="138" customWidth="1"/>
    <col min="14853" max="14853" width="25.6640625" style="138" customWidth="1"/>
    <col min="14854" max="14854" width="24.6640625" style="138" customWidth="1"/>
    <col min="14855" max="15104" width="8.88671875" style="138"/>
    <col min="15105" max="15105" width="17.44140625" style="138" customWidth="1"/>
    <col min="15106" max="15106" width="16.88671875" style="138" customWidth="1"/>
    <col min="15107" max="15107" width="17.21875" style="138" customWidth="1"/>
    <col min="15108" max="15108" width="17.44140625" style="138" customWidth="1"/>
    <col min="15109" max="15109" width="25.6640625" style="138" customWidth="1"/>
    <col min="15110" max="15110" width="24.6640625" style="138" customWidth="1"/>
    <col min="15111" max="15360" width="8.88671875" style="138"/>
    <col min="15361" max="15361" width="17.44140625" style="138" customWidth="1"/>
    <col min="15362" max="15362" width="16.88671875" style="138" customWidth="1"/>
    <col min="15363" max="15363" width="17.21875" style="138" customWidth="1"/>
    <col min="15364" max="15364" width="17.44140625" style="138" customWidth="1"/>
    <col min="15365" max="15365" width="25.6640625" style="138" customWidth="1"/>
    <col min="15366" max="15366" width="24.6640625" style="138" customWidth="1"/>
    <col min="15367" max="15616" width="8.88671875" style="138"/>
    <col min="15617" max="15617" width="17.44140625" style="138" customWidth="1"/>
    <col min="15618" max="15618" width="16.88671875" style="138" customWidth="1"/>
    <col min="15619" max="15619" width="17.21875" style="138" customWidth="1"/>
    <col min="15620" max="15620" width="17.44140625" style="138" customWidth="1"/>
    <col min="15621" max="15621" width="25.6640625" style="138" customWidth="1"/>
    <col min="15622" max="15622" width="24.6640625" style="138" customWidth="1"/>
    <col min="15623" max="15872" width="8.88671875" style="138"/>
    <col min="15873" max="15873" width="17.44140625" style="138" customWidth="1"/>
    <col min="15874" max="15874" width="16.88671875" style="138" customWidth="1"/>
    <col min="15875" max="15875" width="17.21875" style="138" customWidth="1"/>
    <col min="15876" max="15876" width="17.44140625" style="138" customWidth="1"/>
    <col min="15877" max="15877" width="25.6640625" style="138" customWidth="1"/>
    <col min="15878" max="15878" width="24.6640625" style="138" customWidth="1"/>
    <col min="15879" max="16128" width="8.88671875" style="138"/>
    <col min="16129" max="16129" width="17.44140625" style="138" customWidth="1"/>
    <col min="16130" max="16130" width="16.88671875" style="138" customWidth="1"/>
    <col min="16131" max="16131" width="17.21875" style="138" customWidth="1"/>
    <col min="16132" max="16132" width="17.44140625" style="138" customWidth="1"/>
    <col min="16133" max="16133" width="25.6640625" style="138" customWidth="1"/>
    <col min="16134" max="16134" width="24.6640625" style="138" customWidth="1"/>
    <col min="16135" max="16384" width="8.88671875" style="138"/>
  </cols>
  <sheetData>
    <row r="1" spans="1:8" ht="18">
      <c r="A1" s="233" t="s">
        <v>374</v>
      </c>
      <c r="B1" s="178"/>
      <c r="C1" s="178"/>
      <c r="D1" s="178"/>
      <c r="E1" s="178"/>
      <c r="F1" s="178"/>
      <c r="G1" s="178"/>
    </row>
    <row r="2" spans="1:8" s="181" customFormat="1" ht="18">
      <c r="A2" s="180" t="s">
        <v>385</v>
      </c>
      <c r="B2" s="184"/>
      <c r="C2" s="180"/>
      <c r="D2" s="180"/>
      <c r="E2" s="180"/>
      <c r="F2" s="180"/>
      <c r="G2" s="184"/>
    </row>
    <row r="3" spans="1:8" s="182" customFormat="1" ht="101.25" customHeight="1">
      <c r="A3" s="242" t="s">
        <v>146</v>
      </c>
      <c r="B3" s="242" t="s">
        <v>216</v>
      </c>
      <c r="C3" s="249" t="s">
        <v>270</v>
      </c>
      <c r="D3" s="249" t="s">
        <v>217</v>
      </c>
      <c r="E3" s="249" t="s">
        <v>218</v>
      </c>
      <c r="F3" s="249" t="s">
        <v>219</v>
      </c>
      <c r="G3" s="249" t="s">
        <v>220</v>
      </c>
      <c r="H3" s="237"/>
    </row>
    <row r="4" spans="1:8" s="177" customFormat="1" ht="212.25" customHeight="1">
      <c r="A4" s="285" t="s">
        <v>150</v>
      </c>
      <c r="B4" s="286" t="s">
        <v>221</v>
      </c>
      <c r="C4" s="289" t="s">
        <v>271</v>
      </c>
      <c r="D4" s="289" t="s">
        <v>179</v>
      </c>
      <c r="E4" s="289" t="s">
        <v>222</v>
      </c>
      <c r="F4" s="289" t="s">
        <v>223</v>
      </c>
      <c r="G4" s="289" t="s">
        <v>224</v>
      </c>
      <c r="H4" s="238"/>
    </row>
    <row r="5" spans="1:8" s="177" customFormat="1" ht="42" customHeight="1">
      <c r="A5" s="285" t="s">
        <v>155</v>
      </c>
      <c r="B5" s="286" t="s">
        <v>225</v>
      </c>
      <c r="C5" s="286" t="s">
        <v>179</v>
      </c>
      <c r="D5" s="289" t="s">
        <v>226</v>
      </c>
      <c r="E5" s="289" t="s">
        <v>222</v>
      </c>
      <c r="F5" s="289" t="s">
        <v>302</v>
      </c>
      <c r="G5" s="289" t="s">
        <v>179</v>
      </c>
      <c r="H5" s="238"/>
    </row>
    <row r="6" spans="1:8" s="49" customFormat="1" ht="24" customHeight="1">
      <c r="A6" s="244" t="s">
        <v>376</v>
      </c>
      <c r="B6" s="246"/>
      <c r="C6" s="246"/>
      <c r="D6" s="247"/>
      <c r="E6" s="247"/>
      <c r="F6" s="247"/>
      <c r="G6" s="247"/>
    </row>
    <row r="7" spans="1:8" ht="69" customHeight="1">
      <c r="A7" s="285" t="s">
        <v>299</v>
      </c>
      <c r="B7" s="286" t="s">
        <v>221</v>
      </c>
      <c r="C7" s="509" t="s">
        <v>179</v>
      </c>
      <c r="D7" s="509" t="s">
        <v>179</v>
      </c>
      <c r="E7" s="289" t="s">
        <v>222</v>
      </c>
      <c r="F7" s="509" t="s">
        <v>300</v>
      </c>
      <c r="G7" s="289" t="s">
        <v>227</v>
      </c>
      <c r="H7" s="236"/>
    </row>
    <row r="8" spans="1:8" ht="154.5" customHeight="1">
      <c r="A8" s="285" t="s">
        <v>163</v>
      </c>
      <c r="B8" s="286" t="s">
        <v>228</v>
      </c>
      <c r="C8" s="286" t="s">
        <v>272</v>
      </c>
      <c r="D8" s="510" t="s">
        <v>352</v>
      </c>
      <c r="E8" s="510" t="s">
        <v>229</v>
      </c>
      <c r="F8" s="510" t="s">
        <v>353</v>
      </c>
      <c r="G8" s="510" t="s">
        <v>297</v>
      </c>
      <c r="H8" s="236"/>
    </row>
    <row r="9" spans="1:8" ht="284.25" customHeight="1">
      <c r="A9" s="285" t="s">
        <v>273</v>
      </c>
      <c r="B9" s="285" t="s">
        <v>165</v>
      </c>
      <c r="C9" s="285" t="s">
        <v>336</v>
      </c>
      <c r="D9" s="289" t="s">
        <v>295</v>
      </c>
      <c r="E9" s="289" t="s">
        <v>230</v>
      </c>
      <c r="F9" s="290" t="s">
        <v>354</v>
      </c>
      <c r="G9" s="289" t="s">
        <v>305</v>
      </c>
      <c r="H9" s="268" t="s">
        <v>361</v>
      </c>
    </row>
    <row r="10" spans="1:8" ht="365.25" customHeight="1">
      <c r="A10" s="285" t="s">
        <v>166</v>
      </c>
      <c r="B10" s="285" t="s">
        <v>276</v>
      </c>
      <c r="C10" s="285" t="s">
        <v>322</v>
      </c>
      <c r="D10" s="289" t="s">
        <v>179</v>
      </c>
      <c r="E10" s="289" t="s">
        <v>222</v>
      </c>
      <c r="F10" s="289" t="s">
        <v>324</v>
      </c>
      <c r="G10" s="289" t="s">
        <v>323</v>
      </c>
      <c r="H10" s="289" t="s">
        <v>362</v>
      </c>
    </row>
    <row r="11" spans="1:8" ht="339" customHeight="1">
      <c r="A11" s="285" t="s">
        <v>168</v>
      </c>
      <c r="B11" s="286" t="s">
        <v>231</v>
      </c>
      <c r="C11" s="287" t="s">
        <v>341</v>
      </c>
      <c r="D11" s="288" t="s">
        <v>343</v>
      </c>
      <c r="E11" s="289" t="s">
        <v>230</v>
      </c>
      <c r="F11" s="290" t="s">
        <v>232</v>
      </c>
      <c r="G11" s="289" t="s">
        <v>179</v>
      </c>
      <c r="H11" s="236"/>
    </row>
    <row r="12" spans="1:8" ht="90" customHeight="1">
      <c r="A12" s="285" t="s">
        <v>170</v>
      </c>
      <c r="B12" s="286" t="s">
        <v>331</v>
      </c>
      <c r="C12" s="286" t="s">
        <v>274</v>
      </c>
      <c r="D12" s="487" t="s">
        <v>233</v>
      </c>
      <c r="E12" s="487" t="s">
        <v>222</v>
      </c>
      <c r="F12" s="488" t="s">
        <v>234</v>
      </c>
      <c r="G12" s="487" t="s">
        <v>235</v>
      </c>
      <c r="H12" s="236"/>
    </row>
    <row r="13" spans="1:8" ht="159.75" customHeight="1">
      <c r="A13" s="285" t="s">
        <v>172</v>
      </c>
      <c r="B13" s="289" t="s">
        <v>225</v>
      </c>
      <c r="C13" s="289" t="s">
        <v>179</v>
      </c>
      <c r="D13" s="289" t="s">
        <v>236</v>
      </c>
      <c r="E13" s="289" t="s">
        <v>222</v>
      </c>
      <c r="F13" s="289" t="s">
        <v>237</v>
      </c>
      <c r="G13" s="289" t="s">
        <v>238</v>
      </c>
      <c r="H13" s="236"/>
    </row>
    <row r="14" spans="1:8" ht="92.25" customHeight="1">
      <c r="A14" s="285" t="s">
        <v>176</v>
      </c>
      <c r="B14" s="286" t="s">
        <v>203</v>
      </c>
      <c r="C14" s="286" t="s">
        <v>275</v>
      </c>
      <c r="D14" s="290" t="s">
        <v>239</v>
      </c>
      <c r="E14" s="289" t="s">
        <v>222</v>
      </c>
      <c r="F14" s="286" t="s">
        <v>240</v>
      </c>
      <c r="G14" s="289" t="s">
        <v>179</v>
      </c>
      <c r="H14" s="236"/>
    </row>
    <row r="15" spans="1:8" ht="139.5" customHeight="1">
      <c r="A15" s="285" t="s">
        <v>181</v>
      </c>
      <c r="B15" s="289" t="s">
        <v>241</v>
      </c>
      <c r="C15" s="289" t="s">
        <v>321</v>
      </c>
      <c r="D15" s="290" t="s">
        <v>239</v>
      </c>
      <c r="E15" s="289" t="s">
        <v>222</v>
      </c>
      <c r="F15" s="286" t="s">
        <v>242</v>
      </c>
      <c r="G15" s="289"/>
      <c r="H15" s="236"/>
    </row>
    <row r="16" spans="1:8" ht="92.25" customHeight="1">
      <c r="A16" s="289" t="s">
        <v>182</v>
      </c>
      <c r="B16" s="289" t="s">
        <v>276</v>
      </c>
      <c r="C16" s="289" t="s">
        <v>277</v>
      </c>
      <c r="D16" s="289" t="s">
        <v>179</v>
      </c>
      <c r="E16" s="289" t="s">
        <v>179</v>
      </c>
      <c r="F16" s="289" t="s">
        <v>310</v>
      </c>
      <c r="G16" s="289" t="s">
        <v>179</v>
      </c>
      <c r="H16" s="236"/>
    </row>
    <row r="17" spans="1:8" ht="57.75" customHeight="1">
      <c r="A17" s="285" t="s">
        <v>123</v>
      </c>
      <c r="B17" s="289" t="s">
        <v>276</v>
      </c>
      <c r="C17" s="289" t="s">
        <v>277</v>
      </c>
      <c r="D17" s="289" t="s">
        <v>179</v>
      </c>
      <c r="E17" s="289" t="s">
        <v>222</v>
      </c>
      <c r="F17" s="286" t="s">
        <v>311</v>
      </c>
      <c r="G17" s="289" t="s">
        <v>179</v>
      </c>
      <c r="H17" s="236"/>
    </row>
    <row r="18" spans="1:8" ht="92.25" customHeight="1">
      <c r="A18" s="285" t="s">
        <v>184</v>
      </c>
      <c r="B18" s="286" t="s">
        <v>225</v>
      </c>
      <c r="C18" s="286" t="s">
        <v>357</v>
      </c>
      <c r="D18" s="289" t="s">
        <v>243</v>
      </c>
      <c r="E18" s="289" t="s">
        <v>222</v>
      </c>
      <c r="F18" s="289" t="s">
        <v>358</v>
      </c>
      <c r="G18" s="289" t="s">
        <v>244</v>
      </c>
      <c r="H18" s="236"/>
    </row>
    <row r="19" spans="1:8" ht="99" customHeight="1">
      <c r="A19" s="256" t="s">
        <v>313</v>
      </c>
      <c r="B19" s="257" t="s">
        <v>314</v>
      </c>
      <c r="C19" s="257" t="s">
        <v>315</v>
      </c>
      <c r="D19" s="489" t="s">
        <v>179</v>
      </c>
      <c r="E19" s="490" t="s">
        <v>230</v>
      </c>
      <c r="F19" s="489" t="s">
        <v>245</v>
      </c>
      <c r="G19" s="312" t="s">
        <v>882</v>
      </c>
      <c r="H19" s="236"/>
    </row>
    <row r="20" spans="1:8" ht="149.25" customHeight="1">
      <c r="A20" s="285" t="s">
        <v>190</v>
      </c>
      <c r="B20" s="286" t="s">
        <v>248</v>
      </c>
      <c r="C20" s="286" t="s">
        <v>278</v>
      </c>
      <c r="D20" s="290" t="s">
        <v>340</v>
      </c>
      <c r="E20" s="289" t="s">
        <v>179</v>
      </c>
      <c r="F20" s="290" t="s">
        <v>249</v>
      </c>
      <c r="G20" s="289" t="s">
        <v>179</v>
      </c>
      <c r="H20" s="236"/>
    </row>
    <row r="21" spans="1:8" ht="112.5" customHeight="1">
      <c r="A21" s="285" t="s">
        <v>188</v>
      </c>
      <c r="B21" s="285" t="s">
        <v>246</v>
      </c>
      <c r="C21" s="285" t="s">
        <v>246</v>
      </c>
      <c r="D21" s="290" t="s">
        <v>247</v>
      </c>
      <c r="E21" s="289" t="s">
        <v>230</v>
      </c>
      <c r="F21" s="285" t="s">
        <v>365</v>
      </c>
      <c r="G21" s="289" t="s">
        <v>179</v>
      </c>
      <c r="H21" s="236"/>
    </row>
    <row r="22" spans="1:8" ht="57.75" customHeight="1">
      <c r="A22" s="285" t="s">
        <v>192</v>
      </c>
      <c r="B22" s="286" t="s">
        <v>225</v>
      </c>
      <c r="C22" s="286" t="s">
        <v>276</v>
      </c>
      <c r="D22" s="290" t="s">
        <v>279</v>
      </c>
      <c r="E22" s="289" t="s">
        <v>222</v>
      </c>
      <c r="F22" s="286" t="s">
        <v>250</v>
      </c>
      <c r="G22" s="289" t="s">
        <v>227</v>
      </c>
      <c r="H22" s="236"/>
    </row>
    <row r="23" spans="1:8" ht="45.75" customHeight="1">
      <c r="A23" s="285" t="s">
        <v>196</v>
      </c>
      <c r="B23" s="286" t="s">
        <v>198</v>
      </c>
      <c r="C23" s="286"/>
      <c r="D23" s="290" t="s">
        <v>251</v>
      </c>
      <c r="E23" s="289" t="s">
        <v>252</v>
      </c>
      <c r="F23" s="286" t="s">
        <v>253</v>
      </c>
      <c r="G23" s="289" t="s">
        <v>198</v>
      </c>
      <c r="H23" s="236"/>
    </row>
    <row r="24" spans="1:8" ht="403.5" customHeight="1">
      <c r="A24" s="285" t="s">
        <v>201</v>
      </c>
      <c r="B24" s="285" t="s">
        <v>254</v>
      </c>
      <c r="C24" s="285" t="s">
        <v>280</v>
      </c>
      <c r="D24" s="290" t="s">
        <v>337</v>
      </c>
      <c r="E24" s="289" t="s">
        <v>222</v>
      </c>
      <c r="F24" s="290" t="s">
        <v>255</v>
      </c>
      <c r="G24" s="289" t="s">
        <v>179</v>
      </c>
      <c r="H24" s="236"/>
    </row>
    <row r="25" spans="1:8" ht="137.25" customHeight="1">
      <c r="A25" s="333" t="s">
        <v>205</v>
      </c>
      <c r="B25" s="334" t="s">
        <v>256</v>
      </c>
      <c r="C25" s="334" t="s">
        <v>179</v>
      </c>
      <c r="D25" s="335" t="s">
        <v>379</v>
      </c>
      <c r="E25" s="335" t="s">
        <v>222</v>
      </c>
      <c r="F25" s="335" t="s">
        <v>360</v>
      </c>
      <c r="G25" s="335" t="s">
        <v>227</v>
      </c>
      <c r="H25" s="236"/>
    </row>
    <row r="26" spans="1:8" ht="329.25" customHeight="1">
      <c r="A26" s="285" t="s">
        <v>207</v>
      </c>
      <c r="B26" s="497" t="s">
        <v>257</v>
      </c>
      <c r="C26" s="497" t="s">
        <v>281</v>
      </c>
      <c r="D26" s="289" t="s">
        <v>258</v>
      </c>
      <c r="E26" s="289" t="s">
        <v>229</v>
      </c>
      <c r="F26" s="541" t="s">
        <v>259</v>
      </c>
      <c r="G26" s="542" t="s">
        <v>260</v>
      </c>
      <c r="H26" s="236"/>
    </row>
    <row r="27" spans="1:8" ht="244.5" customHeight="1">
      <c r="A27" s="285" t="s">
        <v>208</v>
      </c>
      <c r="B27" s="286" t="s">
        <v>261</v>
      </c>
      <c r="C27" s="286" t="s">
        <v>282</v>
      </c>
      <c r="D27" s="289" t="s">
        <v>262</v>
      </c>
      <c r="E27" s="289" t="s">
        <v>222</v>
      </c>
      <c r="F27" s="289" t="s">
        <v>263</v>
      </c>
      <c r="G27" s="289" t="s">
        <v>264</v>
      </c>
      <c r="H27" s="236"/>
    </row>
    <row r="28" spans="1:8" ht="69.75" customHeight="1">
      <c r="A28" s="498" t="s">
        <v>212</v>
      </c>
      <c r="B28" s="499" t="s">
        <v>225</v>
      </c>
      <c r="C28" s="499" t="s">
        <v>276</v>
      </c>
      <c r="D28" s="500" t="s">
        <v>265</v>
      </c>
      <c r="E28" s="500" t="s">
        <v>222</v>
      </c>
      <c r="F28" s="500" t="s">
        <v>266</v>
      </c>
      <c r="G28" s="500" t="s">
        <v>267</v>
      </c>
      <c r="H28" s="236"/>
    </row>
    <row r="29" spans="1:8" ht="30" customHeight="1">
      <c r="A29" s="253" t="s">
        <v>345</v>
      </c>
      <c r="B29" s="254" t="s">
        <v>276</v>
      </c>
      <c r="C29" s="254" t="s">
        <v>276</v>
      </c>
      <c r="D29" s="255" t="s">
        <v>276</v>
      </c>
      <c r="E29" s="255" t="s">
        <v>276</v>
      </c>
      <c r="F29" s="255" t="s">
        <v>340</v>
      </c>
      <c r="G29" s="255" t="s">
        <v>276</v>
      </c>
      <c r="H29" s="236"/>
    </row>
  </sheetData>
  <pageMargins left="0.52249999999999996" right="1.1399999999999999" top="0.9" bottom="0.5" header="0.75" footer="0.25"/>
  <pageSetup scale="74" firstPageNumber="162" orientation="landscape" useFirstPageNumber="1" r:id="rId1"/>
  <headerFooter alignWithMargins="0">
    <oddHeader>&amp;R&amp;"Arial,Regular"&amp;10SREB-State Data Exchange</oddHeader>
    <oddFooter>&amp;C&amp;"Arial,Regular"&amp;10&amp;P&amp;R&amp;"Arial,Regular"&amp;10February 2016</oddFooter>
  </headerFooter>
  <rowBreaks count="5" manualBreakCount="5">
    <brk id="7" max="6" man="1"/>
    <brk id="9" max="6" man="1"/>
    <brk id="12" max="6" man="1"/>
    <brk id="17" max="6" man="1"/>
    <brk id="2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132-139</vt:lpstr>
      <vt:lpstr>OLD...Tables</vt:lpstr>
      <vt:lpstr>Summary Medians</vt:lpstr>
      <vt:lpstr>Tuition &amp; Fees Data</vt:lpstr>
      <vt:lpstr>Tuition &amp; Fees Policies A</vt:lpstr>
      <vt:lpstr>Tuition &amp; Fees Policies B</vt:lpstr>
      <vt:lpstr>'NEW...Tabs 132-139'!Print_Area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Information Systems Admin</cp:lastModifiedBy>
  <cp:lastPrinted>2016-03-25T15:20:56Z</cp:lastPrinted>
  <dcterms:created xsi:type="dcterms:W3CDTF">1999-02-24T13:58:47Z</dcterms:created>
  <dcterms:modified xsi:type="dcterms:W3CDTF">2017-02-16T21:13:21Z</dcterms:modified>
</cp:coreProperties>
</file>