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hidePivotFieldList="1" autoCompressPictures="0"/>
  <mc:AlternateContent xmlns:mc="http://schemas.openxmlformats.org/markup-compatibility/2006">
    <mc:Choice Requires="x15">
      <x15ac:absPath xmlns:x15ac="http://schemas.microsoft.com/office/spreadsheetml/2010/11/ac" url="I:\DataExchange\DE2017-18\Summary Data\"/>
    </mc:Choice>
  </mc:AlternateContent>
  <xr:revisionPtr revIDLastSave="0" documentId="13_ncr:1_{BC412D85-94A8-4BC5-B142-6736B8EB1652}" xr6:coauthVersionLast="40" xr6:coauthVersionMax="40" xr10:uidLastSave="{00000000-0000-0000-0000-000000000000}"/>
  <bookViews>
    <workbookView xWindow="-120" yWindow="-120" windowWidth="29040" windowHeight="15840" activeTab="1" xr2:uid="{00000000-000D-0000-FFFF-FFFF00000000}"/>
  </bookViews>
  <sheets>
    <sheet name="NEW...Tabs 132-139" sheetId="15" r:id="rId1"/>
    <sheet name="OLD...Tables" sheetId="14" r:id="rId2"/>
    <sheet name="Summary Medians" sheetId="13" r:id="rId3"/>
    <sheet name="07TuitionAndFees" sheetId="12" r:id="rId4"/>
    <sheet name="07TuitionAndFees_sum" sheetId="9" r:id="rId5"/>
  </sheets>
  <definedNames>
    <definedName name="APPHEAD" localSheetId="0">#REF!</definedName>
    <definedName name="APPHEAD" localSheetId="1">#REF!</definedName>
    <definedName name="APPHEAD" localSheetId="2">#REF!</definedName>
    <definedName name="APPHEAD">#REF!</definedName>
    <definedName name="CHHEAD" localSheetId="1">#REF!</definedName>
    <definedName name="CHHEAD" localSheetId="2">#REF!</definedName>
    <definedName name="CHHEAD">#REF!</definedName>
    <definedName name="PAGE_17" localSheetId="1">#REF!</definedName>
    <definedName name="PAGE_17" localSheetId="2">#REF!</definedName>
    <definedName name="PAGE_17">#REF!</definedName>
    <definedName name="PAGE1" localSheetId="1">#REF!</definedName>
    <definedName name="PAGE1" localSheetId="2">#REF!</definedName>
    <definedName name="PAGE1">#REF!</definedName>
    <definedName name="PAGE10" localSheetId="1">#REF!</definedName>
    <definedName name="PAGE10" localSheetId="2">#REF!</definedName>
    <definedName name="PAGE10">#REF!</definedName>
    <definedName name="PAGE11" localSheetId="1">#REF!</definedName>
    <definedName name="PAGE11" localSheetId="2">#REF!</definedName>
    <definedName name="PAGE11">#REF!</definedName>
    <definedName name="PAGE12" localSheetId="1">#REF!</definedName>
    <definedName name="PAGE12" localSheetId="2">#REF!</definedName>
    <definedName name="PAGE12">#REF!</definedName>
    <definedName name="PAGE13" localSheetId="1">#REF!</definedName>
    <definedName name="PAGE13" localSheetId="2">#REF!</definedName>
    <definedName name="PAGE13">#REF!</definedName>
    <definedName name="PAGE14" localSheetId="1">#REF!</definedName>
    <definedName name="PAGE14" localSheetId="2">#REF!</definedName>
    <definedName name="PAGE14">#REF!</definedName>
    <definedName name="PAGE15" localSheetId="1">#REF!</definedName>
    <definedName name="PAGE15" localSheetId="2">#REF!</definedName>
    <definedName name="PAGE15">#REF!</definedName>
    <definedName name="PAGE16" localSheetId="1">#REF!</definedName>
    <definedName name="PAGE16" localSheetId="2">#REF!</definedName>
    <definedName name="PAGE16">#REF!</definedName>
    <definedName name="PAGE17" localSheetId="1">#REF!</definedName>
    <definedName name="PAGE17" localSheetId="2">#REF!</definedName>
    <definedName name="PAGE17">#REF!</definedName>
    <definedName name="PAGE18" localSheetId="1">#REF!</definedName>
    <definedName name="PAGE18" localSheetId="2">#REF!</definedName>
    <definedName name="PAGE18">#REF!</definedName>
    <definedName name="PAGE19" localSheetId="1">#REF!</definedName>
    <definedName name="PAGE19" localSheetId="2">#REF!</definedName>
    <definedName name="PAGE19">#REF!</definedName>
    <definedName name="PAGE2" localSheetId="1">#REF!</definedName>
    <definedName name="PAGE2" localSheetId="2">#REF!</definedName>
    <definedName name="PAGE2">#REF!</definedName>
    <definedName name="PAGE20" localSheetId="1">#REF!</definedName>
    <definedName name="PAGE20" localSheetId="2">#REF!</definedName>
    <definedName name="PAGE20">#REF!</definedName>
    <definedName name="PAGE3" localSheetId="1">#REF!</definedName>
    <definedName name="PAGE3" localSheetId="2">#REF!</definedName>
    <definedName name="PAGE3">#REF!</definedName>
    <definedName name="PAGE4" localSheetId="1">#REF!</definedName>
    <definedName name="PAGE4" localSheetId="2">#REF!</definedName>
    <definedName name="PAGE4">#REF!</definedName>
    <definedName name="PAGE5" localSheetId="1">#REF!</definedName>
    <definedName name="PAGE5" localSheetId="2">#REF!</definedName>
    <definedName name="PAGE5">#REF!</definedName>
    <definedName name="PAGE6" localSheetId="1">#REF!</definedName>
    <definedName name="PAGE6" localSheetId="2">#REF!</definedName>
    <definedName name="PAGE6">#REF!</definedName>
    <definedName name="PAGE7" localSheetId="1">#REF!</definedName>
    <definedName name="PAGE7" localSheetId="2">#REF!</definedName>
    <definedName name="PAGE7">#REF!</definedName>
    <definedName name="PAGE8" localSheetId="1">#REF!</definedName>
    <definedName name="PAGE8" localSheetId="2">#REF!</definedName>
    <definedName name="PAGE8">#REF!</definedName>
    <definedName name="PAGE9" localSheetId="1">#REF!</definedName>
    <definedName name="PAGE9" localSheetId="2">#REF!</definedName>
    <definedName name="PAGE9">#REF!</definedName>
    <definedName name="PART1" localSheetId="1">#REF!</definedName>
    <definedName name="PART1" localSheetId="2">#REF!</definedName>
    <definedName name="PART1">#REF!</definedName>
    <definedName name="PART2" localSheetId="1">#REF!</definedName>
    <definedName name="PART2" localSheetId="2">#REF!</definedName>
    <definedName name="PART2">#REF!</definedName>
    <definedName name="PART3" localSheetId="1">#REF!</definedName>
    <definedName name="PART3" localSheetId="2">#REF!</definedName>
    <definedName name="PART3">#REF!</definedName>
    <definedName name="PART4A" localSheetId="1">#REF!</definedName>
    <definedName name="PART4A" localSheetId="2">#REF!</definedName>
    <definedName name="PART4A">#REF!</definedName>
    <definedName name="PART4B" localSheetId="1">#REF!</definedName>
    <definedName name="PART4B" localSheetId="2">#REF!</definedName>
    <definedName name="PART4B">#REF!</definedName>
    <definedName name="PART5" localSheetId="1">#REF!</definedName>
    <definedName name="PART5" localSheetId="2">#REF!</definedName>
    <definedName name="PART5">#REF!</definedName>
    <definedName name="PART6A" localSheetId="1">#REF!</definedName>
    <definedName name="PART6A" localSheetId="2">#REF!</definedName>
    <definedName name="PART6A">#REF!</definedName>
    <definedName name="PART6B" localSheetId="1">#REF!</definedName>
    <definedName name="PART6B" localSheetId="2">#REF!</definedName>
    <definedName name="PART6B">#REF!</definedName>
    <definedName name="PART6C" localSheetId="1">#REF!</definedName>
    <definedName name="PART6C" localSheetId="2">#REF!</definedName>
    <definedName name="PART6C">#REF!</definedName>
    <definedName name="PART7B" localSheetId="1">#REF!</definedName>
    <definedName name="PART7B" localSheetId="2">#REF!</definedName>
    <definedName name="PART7B">#REF!</definedName>
    <definedName name="PART7C" localSheetId="1">#REF!</definedName>
    <definedName name="PART7C" localSheetId="2">#REF!</definedName>
    <definedName name="PART7C">#REF!</definedName>
    <definedName name="PART8" localSheetId="1">#REF!</definedName>
    <definedName name="PART8" localSheetId="2">#REF!</definedName>
    <definedName name="PART8">#REF!</definedName>
    <definedName name="_xlnm.Print_Area" localSheetId="0">'NEW...Tabs 132-139'!$A$1:$J$258</definedName>
    <definedName name="_xlnm.Print_Area" localSheetId="1">'OLD...Tables'!$A$1:$J$258</definedName>
    <definedName name="_xlnm.Print_Area" localSheetId="2">'Summary Medians'!$C$20:$BD$291</definedName>
    <definedName name="_xlnm.Print_Area">#REF!</definedName>
    <definedName name="_xlnm.Print_Titles" localSheetId="2">'Summary Medians'!$A:$B,'Summary Medians'!$1:$2</definedName>
    <definedName name="RATIONALE" localSheetId="0">#REF!</definedName>
    <definedName name="RATIONALE" localSheetId="1">#REF!</definedName>
    <definedName name="RATIONALE" localSheetId="2">#REF!</definedName>
    <definedName name="RATIONALE">#REF!</definedName>
    <definedName name="RATIONALE2" localSheetId="1">#REF!</definedName>
    <definedName name="RATIONALE2" localSheetId="2">#REF!</definedName>
    <definedName name="RATIONALE2">#REF!</definedName>
    <definedName name="SALHEAD" localSheetId="1">#REF!</definedName>
    <definedName name="SALHEAD" localSheetId="2">#REF!</definedName>
    <definedName name="SALHEAD">#REF!</definedName>
  </definedNames>
  <calcPr calcId="191029"/>
  <extLst>
    <ext xmlns:xcalcf="http://schemas.microsoft.com/office/spreadsheetml/2018/calcfeatures" uri="{B58B0392-4F1F-4190-BB64-5DF3571DCE5F}">
      <xcalcf:calcFeatures>
        <xcalcf:feature name="microsoft.com:RD"/>
        <xcalcf:feature name="microsoft.com:FV"/>
      </xcalcf:calcFeatures>
    </ext>
    <x:ext xmlns:x="http://schemas.openxmlformats.org/spreadsheetml/2006/main" xmlns:mx="http://schemas.microsoft.com/office/mac/excel/2008/main" uri="{7523E5D3-25F3-A5E0-1632-64F254C22452}">
      <mx:ArchID Flags="2"/>
    </x:ext>
  </extLst>
</workbook>
</file>

<file path=xl/calcChain.xml><?xml version="1.0" encoding="utf-8"?>
<calcChain xmlns="http://schemas.openxmlformats.org/spreadsheetml/2006/main">
  <c r="H256" i="15" l="1"/>
  <c r="G256" i="15"/>
  <c r="F256" i="15"/>
  <c r="E256" i="15"/>
  <c r="D256" i="15"/>
  <c r="C256" i="15"/>
  <c r="B256" i="15"/>
  <c r="H255" i="15"/>
  <c r="G255" i="15"/>
  <c r="F255" i="15"/>
  <c r="E255" i="15"/>
  <c r="D255" i="15"/>
  <c r="C255" i="15"/>
  <c r="B255" i="15"/>
  <c r="H254" i="15"/>
  <c r="G254" i="15"/>
  <c r="F254" i="15"/>
  <c r="E254" i="15"/>
  <c r="D254" i="15"/>
  <c r="C254" i="15"/>
  <c r="B254" i="15"/>
  <c r="H253" i="15"/>
  <c r="G253" i="15"/>
  <c r="F253" i="15"/>
  <c r="E253" i="15"/>
  <c r="D253" i="15"/>
  <c r="C253" i="15"/>
  <c r="B253" i="15"/>
  <c r="H251" i="15"/>
  <c r="G251" i="15"/>
  <c r="F251" i="15"/>
  <c r="E251" i="15"/>
  <c r="D251" i="15"/>
  <c r="C251" i="15"/>
  <c r="B251" i="15"/>
  <c r="H250" i="15"/>
  <c r="G250" i="15"/>
  <c r="F250" i="15"/>
  <c r="E250" i="15"/>
  <c r="D250" i="15"/>
  <c r="C250" i="15"/>
  <c r="B250" i="15"/>
  <c r="H249" i="15"/>
  <c r="G249" i="15"/>
  <c r="F249" i="15"/>
  <c r="E249" i="15"/>
  <c r="D249" i="15"/>
  <c r="C249" i="15"/>
  <c r="B249" i="15"/>
  <c r="H248" i="15"/>
  <c r="G248" i="15"/>
  <c r="F248" i="15"/>
  <c r="E248" i="15"/>
  <c r="D248" i="15"/>
  <c r="C248" i="15"/>
  <c r="B248" i="15"/>
  <c r="H246" i="15"/>
  <c r="G246" i="15"/>
  <c r="F246" i="15"/>
  <c r="E246" i="15"/>
  <c r="D246" i="15"/>
  <c r="C246" i="15"/>
  <c r="B246" i="15"/>
  <c r="H245" i="15"/>
  <c r="G245" i="15"/>
  <c r="F245" i="15"/>
  <c r="E245" i="15"/>
  <c r="D245" i="15"/>
  <c r="C245" i="15"/>
  <c r="B245" i="15"/>
  <c r="H244" i="15"/>
  <c r="G244" i="15"/>
  <c r="F244" i="15"/>
  <c r="E244" i="15"/>
  <c r="D244" i="15"/>
  <c r="C244" i="15"/>
  <c r="B244" i="15"/>
  <c r="H243" i="15"/>
  <c r="G243" i="15"/>
  <c r="F243" i="15"/>
  <c r="E243" i="15"/>
  <c r="D243" i="15"/>
  <c r="C243" i="15"/>
  <c r="B243" i="15"/>
  <c r="H241" i="15"/>
  <c r="G241" i="15"/>
  <c r="F241" i="15"/>
  <c r="E241" i="15"/>
  <c r="D241" i="15"/>
  <c r="C241" i="15"/>
  <c r="B241" i="15"/>
  <c r="H240" i="15"/>
  <c r="G240" i="15"/>
  <c r="F240" i="15"/>
  <c r="E240" i="15"/>
  <c r="D240" i="15"/>
  <c r="C240" i="15"/>
  <c r="B240" i="15"/>
  <c r="H239" i="15"/>
  <c r="G239" i="15"/>
  <c r="F239" i="15"/>
  <c r="E239" i="15"/>
  <c r="D239" i="15"/>
  <c r="C239" i="15"/>
  <c r="B239" i="15"/>
  <c r="H238" i="15"/>
  <c r="G238" i="15"/>
  <c r="F238" i="15"/>
  <c r="E238" i="15"/>
  <c r="D238" i="15"/>
  <c r="C238" i="15"/>
  <c r="B238" i="15"/>
  <c r="H236" i="15"/>
  <c r="G236" i="15"/>
  <c r="F236" i="15"/>
  <c r="E236" i="15"/>
  <c r="D236" i="15"/>
  <c r="C236" i="15"/>
  <c r="B236" i="15"/>
  <c r="H224" i="15"/>
  <c r="G224" i="15"/>
  <c r="F224" i="15"/>
  <c r="E224" i="15"/>
  <c r="D224" i="15"/>
  <c r="C224" i="15"/>
  <c r="B224" i="15"/>
  <c r="H223" i="15"/>
  <c r="G223" i="15"/>
  <c r="F223" i="15"/>
  <c r="E223" i="15"/>
  <c r="D223" i="15"/>
  <c r="C223" i="15"/>
  <c r="B223" i="15"/>
  <c r="H222" i="15"/>
  <c r="G222" i="15"/>
  <c r="F222" i="15"/>
  <c r="E222" i="15"/>
  <c r="D222" i="15"/>
  <c r="C222" i="15"/>
  <c r="B222" i="15"/>
  <c r="H221" i="15"/>
  <c r="G221" i="15"/>
  <c r="F221" i="15"/>
  <c r="E221" i="15"/>
  <c r="D221" i="15"/>
  <c r="C221" i="15"/>
  <c r="B221" i="15"/>
  <c r="H219" i="15"/>
  <c r="G219" i="15"/>
  <c r="F219" i="15"/>
  <c r="E219" i="15"/>
  <c r="D219" i="15"/>
  <c r="C219" i="15"/>
  <c r="B219" i="15"/>
  <c r="H218" i="15"/>
  <c r="G218" i="15"/>
  <c r="F218" i="15"/>
  <c r="E218" i="15"/>
  <c r="D218" i="15"/>
  <c r="C218" i="15"/>
  <c r="B218" i="15"/>
  <c r="H217" i="15"/>
  <c r="G217" i="15"/>
  <c r="F217" i="15"/>
  <c r="E217" i="15"/>
  <c r="D217" i="15"/>
  <c r="C217" i="15"/>
  <c r="B217" i="15"/>
  <c r="H216" i="15"/>
  <c r="G216" i="15"/>
  <c r="F216" i="15"/>
  <c r="E216" i="15"/>
  <c r="D216" i="15"/>
  <c r="C216" i="15"/>
  <c r="B216" i="15"/>
  <c r="H214" i="15"/>
  <c r="G214" i="15"/>
  <c r="F214" i="15"/>
  <c r="E214" i="15"/>
  <c r="D214" i="15"/>
  <c r="C214" i="15"/>
  <c r="B214" i="15"/>
  <c r="H213" i="15"/>
  <c r="G213" i="15"/>
  <c r="F213" i="15"/>
  <c r="E213" i="15"/>
  <c r="D213" i="15"/>
  <c r="C213" i="15"/>
  <c r="B213" i="15"/>
  <c r="H212" i="15"/>
  <c r="G212" i="15"/>
  <c r="F212" i="15"/>
  <c r="E212" i="15"/>
  <c r="D212" i="15"/>
  <c r="C212" i="15"/>
  <c r="B212" i="15"/>
  <c r="H211" i="15"/>
  <c r="G211" i="15"/>
  <c r="F211" i="15"/>
  <c r="E211" i="15"/>
  <c r="D211" i="15"/>
  <c r="C211" i="15"/>
  <c r="B211" i="15"/>
  <c r="H209" i="15"/>
  <c r="G209" i="15"/>
  <c r="F209" i="15"/>
  <c r="E209" i="15"/>
  <c r="D209" i="15"/>
  <c r="C209" i="15"/>
  <c r="B209" i="15"/>
  <c r="H208" i="15"/>
  <c r="G208" i="15"/>
  <c r="F208" i="15"/>
  <c r="E208" i="15"/>
  <c r="D208" i="15"/>
  <c r="C208" i="15"/>
  <c r="B208" i="15"/>
  <c r="H207" i="15"/>
  <c r="G207" i="15"/>
  <c r="F207" i="15"/>
  <c r="E207" i="15"/>
  <c r="D207" i="15"/>
  <c r="C207" i="15"/>
  <c r="B207" i="15"/>
  <c r="H206" i="15"/>
  <c r="G206" i="15"/>
  <c r="F206" i="15"/>
  <c r="E206" i="15"/>
  <c r="D206" i="15"/>
  <c r="C206" i="15"/>
  <c r="B206" i="15"/>
  <c r="H204" i="15"/>
  <c r="G204" i="15"/>
  <c r="F204" i="15"/>
  <c r="E204" i="15"/>
  <c r="D204" i="15"/>
  <c r="C204" i="15"/>
  <c r="B204" i="15"/>
  <c r="H192" i="15"/>
  <c r="G192" i="15"/>
  <c r="F192" i="15"/>
  <c r="E192" i="15"/>
  <c r="D192" i="15"/>
  <c r="C192" i="15"/>
  <c r="B192" i="15"/>
  <c r="H191" i="15"/>
  <c r="G191" i="15"/>
  <c r="F191" i="15"/>
  <c r="E191" i="15"/>
  <c r="D191" i="15"/>
  <c r="C191" i="15"/>
  <c r="B191" i="15"/>
  <c r="H190" i="15"/>
  <c r="G190" i="15"/>
  <c r="F190" i="15"/>
  <c r="E190" i="15"/>
  <c r="D190" i="15"/>
  <c r="C190" i="15"/>
  <c r="B190" i="15"/>
  <c r="H189" i="15"/>
  <c r="G189" i="15"/>
  <c r="F189" i="15"/>
  <c r="E189" i="15"/>
  <c r="D189" i="15"/>
  <c r="C189" i="15"/>
  <c r="B189" i="15"/>
  <c r="H187" i="15"/>
  <c r="G187" i="15"/>
  <c r="F187" i="15"/>
  <c r="E187" i="15"/>
  <c r="D187" i="15"/>
  <c r="C187" i="15"/>
  <c r="B187" i="15"/>
  <c r="H186" i="15"/>
  <c r="G186" i="15"/>
  <c r="F186" i="15"/>
  <c r="E186" i="15"/>
  <c r="D186" i="15"/>
  <c r="C186" i="15"/>
  <c r="B186" i="15"/>
  <c r="H185" i="15"/>
  <c r="G185" i="15"/>
  <c r="F185" i="15"/>
  <c r="E185" i="15"/>
  <c r="D185" i="15"/>
  <c r="C185" i="15"/>
  <c r="B185" i="15"/>
  <c r="H184" i="15"/>
  <c r="G184" i="15"/>
  <c r="F184" i="15"/>
  <c r="E184" i="15"/>
  <c r="D184" i="15"/>
  <c r="C184" i="15"/>
  <c r="B184" i="15"/>
  <c r="H182" i="15"/>
  <c r="G182" i="15"/>
  <c r="F182" i="15"/>
  <c r="E182" i="15"/>
  <c r="D182" i="15"/>
  <c r="C182" i="15"/>
  <c r="B182" i="15"/>
  <c r="H181" i="15"/>
  <c r="G181" i="15"/>
  <c r="F181" i="15"/>
  <c r="E181" i="15"/>
  <c r="D181" i="15"/>
  <c r="C181" i="15"/>
  <c r="B181" i="15"/>
  <c r="H180" i="15"/>
  <c r="G180" i="15"/>
  <c r="F180" i="15"/>
  <c r="E180" i="15"/>
  <c r="D180" i="15"/>
  <c r="C180" i="15"/>
  <c r="B180" i="15"/>
  <c r="H179" i="15"/>
  <c r="G179" i="15"/>
  <c r="F179" i="15"/>
  <c r="E179" i="15"/>
  <c r="D179" i="15"/>
  <c r="C179" i="15"/>
  <c r="B179" i="15"/>
  <c r="H177" i="15"/>
  <c r="G177" i="15"/>
  <c r="F177" i="15"/>
  <c r="E177" i="15"/>
  <c r="D177" i="15"/>
  <c r="C177" i="15"/>
  <c r="B177" i="15"/>
  <c r="H176" i="15"/>
  <c r="G176" i="15"/>
  <c r="F176" i="15"/>
  <c r="E176" i="15"/>
  <c r="D176" i="15"/>
  <c r="C176" i="15"/>
  <c r="B176" i="15"/>
  <c r="H175" i="15"/>
  <c r="G175" i="15"/>
  <c r="F175" i="15"/>
  <c r="E175" i="15"/>
  <c r="D175" i="15"/>
  <c r="C175" i="15"/>
  <c r="B175" i="15"/>
  <c r="H174" i="15"/>
  <c r="G174" i="15"/>
  <c r="F174" i="15"/>
  <c r="E174" i="15"/>
  <c r="D174" i="15"/>
  <c r="C174" i="15"/>
  <c r="B174" i="15"/>
  <c r="H172" i="15"/>
  <c r="G172" i="15"/>
  <c r="F172" i="15"/>
  <c r="E172" i="15"/>
  <c r="D172" i="15"/>
  <c r="C172" i="15"/>
  <c r="B172" i="15"/>
  <c r="H160" i="15"/>
  <c r="G160" i="15"/>
  <c r="F160" i="15"/>
  <c r="E160" i="15"/>
  <c r="D160" i="15"/>
  <c r="C160" i="15"/>
  <c r="B160" i="15"/>
  <c r="H159" i="15"/>
  <c r="G159" i="15"/>
  <c r="F159" i="15"/>
  <c r="E159" i="15"/>
  <c r="D159" i="15"/>
  <c r="C159" i="15"/>
  <c r="B159" i="15"/>
  <c r="H158" i="15"/>
  <c r="G158" i="15"/>
  <c r="F158" i="15"/>
  <c r="E158" i="15"/>
  <c r="D158" i="15"/>
  <c r="C158" i="15"/>
  <c r="B158" i="15"/>
  <c r="H157" i="15"/>
  <c r="G157" i="15"/>
  <c r="F157" i="15"/>
  <c r="E157" i="15"/>
  <c r="D157" i="15"/>
  <c r="C157" i="15"/>
  <c r="B157" i="15"/>
  <c r="H155" i="15"/>
  <c r="G155" i="15"/>
  <c r="F155" i="15"/>
  <c r="E155" i="15"/>
  <c r="D155" i="15"/>
  <c r="C155" i="15"/>
  <c r="B155" i="15"/>
  <c r="H154" i="15"/>
  <c r="G154" i="15"/>
  <c r="F154" i="15"/>
  <c r="E154" i="15"/>
  <c r="D154" i="15"/>
  <c r="C154" i="15"/>
  <c r="B154" i="15"/>
  <c r="H153" i="15"/>
  <c r="G153" i="15"/>
  <c r="F153" i="15"/>
  <c r="E153" i="15"/>
  <c r="D153" i="15"/>
  <c r="C153" i="15"/>
  <c r="B153" i="15"/>
  <c r="H152" i="15"/>
  <c r="G152" i="15"/>
  <c r="F152" i="15"/>
  <c r="E152" i="15"/>
  <c r="D152" i="15"/>
  <c r="C152" i="15"/>
  <c r="B152" i="15"/>
  <c r="H150" i="15"/>
  <c r="G150" i="15"/>
  <c r="F150" i="15"/>
  <c r="E150" i="15"/>
  <c r="D150" i="15"/>
  <c r="C150" i="15"/>
  <c r="B150" i="15"/>
  <c r="H149" i="15"/>
  <c r="G149" i="15"/>
  <c r="F149" i="15"/>
  <c r="E149" i="15"/>
  <c r="D149" i="15"/>
  <c r="C149" i="15"/>
  <c r="B149" i="15"/>
  <c r="H148" i="15"/>
  <c r="G148" i="15"/>
  <c r="F148" i="15"/>
  <c r="E148" i="15"/>
  <c r="D148" i="15"/>
  <c r="C148" i="15"/>
  <c r="B148" i="15"/>
  <c r="H147" i="15"/>
  <c r="G147" i="15"/>
  <c r="F147" i="15"/>
  <c r="E147" i="15"/>
  <c r="D147" i="15"/>
  <c r="C147" i="15"/>
  <c r="B147" i="15"/>
  <c r="H145" i="15"/>
  <c r="G145" i="15"/>
  <c r="F145" i="15"/>
  <c r="E145" i="15"/>
  <c r="D145" i="15"/>
  <c r="C145" i="15"/>
  <c r="B145" i="15"/>
  <c r="H144" i="15"/>
  <c r="G144" i="15"/>
  <c r="F144" i="15"/>
  <c r="E144" i="15"/>
  <c r="D144" i="15"/>
  <c r="C144" i="15"/>
  <c r="B144" i="15"/>
  <c r="H143" i="15"/>
  <c r="G143" i="15"/>
  <c r="F143" i="15"/>
  <c r="E143" i="15"/>
  <c r="D143" i="15"/>
  <c r="C143" i="15"/>
  <c r="B143" i="15"/>
  <c r="H142" i="15"/>
  <c r="G142" i="15"/>
  <c r="F142" i="15"/>
  <c r="E142" i="15"/>
  <c r="D142" i="15"/>
  <c r="C142" i="15"/>
  <c r="B142" i="15"/>
  <c r="H140" i="15"/>
  <c r="G140" i="15"/>
  <c r="F140" i="15"/>
  <c r="E140" i="15"/>
  <c r="D140" i="15"/>
  <c r="C140" i="15"/>
  <c r="B140" i="15"/>
  <c r="J127" i="15"/>
  <c r="I127" i="15"/>
  <c r="H127" i="15"/>
  <c r="G127" i="15"/>
  <c r="F127" i="15"/>
  <c r="E127" i="15"/>
  <c r="D127" i="15"/>
  <c r="C127" i="15"/>
  <c r="B127" i="15"/>
  <c r="J126" i="15"/>
  <c r="I126" i="15"/>
  <c r="H126" i="15"/>
  <c r="G126" i="15"/>
  <c r="F126" i="15"/>
  <c r="E126" i="15"/>
  <c r="D126" i="15"/>
  <c r="C126" i="15"/>
  <c r="B126" i="15"/>
  <c r="J125" i="15"/>
  <c r="I125" i="15"/>
  <c r="H125" i="15"/>
  <c r="G125" i="15"/>
  <c r="F125" i="15"/>
  <c r="E125" i="15"/>
  <c r="D125" i="15"/>
  <c r="C125" i="15"/>
  <c r="B125" i="15"/>
  <c r="J124" i="15"/>
  <c r="I124" i="15"/>
  <c r="H124" i="15"/>
  <c r="G124" i="15"/>
  <c r="F124" i="15"/>
  <c r="E124" i="15"/>
  <c r="D124" i="15"/>
  <c r="C124" i="15"/>
  <c r="B124" i="15"/>
  <c r="J122" i="15"/>
  <c r="I122" i="15"/>
  <c r="H122" i="15"/>
  <c r="G122" i="15"/>
  <c r="F122" i="15"/>
  <c r="E122" i="15"/>
  <c r="D122" i="15"/>
  <c r="C122" i="15"/>
  <c r="B122" i="15"/>
  <c r="J121" i="15"/>
  <c r="I121" i="15"/>
  <c r="H121" i="15"/>
  <c r="G121" i="15"/>
  <c r="F121" i="15"/>
  <c r="E121" i="15"/>
  <c r="D121" i="15"/>
  <c r="C121" i="15"/>
  <c r="B121" i="15"/>
  <c r="J120" i="15"/>
  <c r="I120" i="15"/>
  <c r="H120" i="15"/>
  <c r="G120" i="15"/>
  <c r="F120" i="15"/>
  <c r="E120" i="15"/>
  <c r="D120" i="15"/>
  <c r="C120" i="15"/>
  <c r="B120" i="15"/>
  <c r="J119" i="15"/>
  <c r="I119" i="15"/>
  <c r="H119" i="15"/>
  <c r="G119" i="15"/>
  <c r="F119" i="15"/>
  <c r="E119" i="15"/>
  <c r="D119" i="15"/>
  <c r="C119" i="15"/>
  <c r="B119" i="15"/>
  <c r="J117" i="15"/>
  <c r="I117" i="15"/>
  <c r="H117" i="15"/>
  <c r="G117" i="15"/>
  <c r="F117" i="15"/>
  <c r="E117" i="15"/>
  <c r="D117" i="15"/>
  <c r="C117" i="15"/>
  <c r="B117" i="15"/>
  <c r="J116" i="15"/>
  <c r="I116" i="15"/>
  <c r="H116" i="15"/>
  <c r="G116" i="15"/>
  <c r="F116" i="15"/>
  <c r="E116" i="15"/>
  <c r="D116" i="15"/>
  <c r="C116" i="15"/>
  <c r="B116" i="15"/>
  <c r="J115" i="15"/>
  <c r="I115" i="15"/>
  <c r="H115" i="15"/>
  <c r="G115" i="15"/>
  <c r="F115" i="15"/>
  <c r="E115" i="15"/>
  <c r="D115" i="15"/>
  <c r="C115" i="15"/>
  <c r="B115" i="15"/>
  <c r="J114" i="15"/>
  <c r="I114" i="15"/>
  <c r="H114" i="15"/>
  <c r="G114" i="15"/>
  <c r="F114" i="15"/>
  <c r="E114" i="15"/>
  <c r="D114" i="15"/>
  <c r="C114" i="15"/>
  <c r="B114" i="15"/>
  <c r="J112" i="15"/>
  <c r="I112" i="15"/>
  <c r="H112" i="15"/>
  <c r="G112" i="15"/>
  <c r="F112" i="15"/>
  <c r="E112" i="15"/>
  <c r="D112" i="15"/>
  <c r="C112" i="15"/>
  <c r="B112" i="15"/>
  <c r="J111" i="15"/>
  <c r="I111" i="15"/>
  <c r="H111" i="15"/>
  <c r="G111" i="15"/>
  <c r="F111" i="15"/>
  <c r="E111" i="15"/>
  <c r="D111" i="15"/>
  <c r="C111" i="15"/>
  <c r="B111" i="15"/>
  <c r="J110" i="15"/>
  <c r="I110" i="15"/>
  <c r="H110" i="15"/>
  <c r="G110" i="15"/>
  <c r="F110" i="15"/>
  <c r="E110" i="15"/>
  <c r="D110" i="15"/>
  <c r="C110" i="15"/>
  <c r="B110" i="15"/>
  <c r="J109" i="15"/>
  <c r="I109" i="15"/>
  <c r="H109" i="15"/>
  <c r="G109" i="15"/>
  <c r="F109" i="15"/>
  <c r="E109" i="15"/>
  <c r="D109" i="15"/>
  <c r="C109" i="15"/>
  <c r="B109" i="15"/>
  <c r="J107" i="15"/>
  <c r="I107" i="15"/>
  <c r="H107" i="15"/>
  <c r="G107" i="15"/>
  <c r="F107" i="15"/>
  <c r="E107" i="15"/>
  <c r="D107" i="15"/>
  <c r="C107" i="15"/>
  <c r="B107" i="15"/>
  <c r="H95" i="15"/>
  <c r="G95" i="15"/>
  <c r="F95" i="15"/>
  <c r="E95" i="15"/>
  <c r="D95" i="15"/>
  <c r="C95" i="15"/>
  <c r="B95" i="15"/>
  <c r="H94" i="15"/>
  <c r="G94" i="15"/>
  <c r="F94" i="15"/>
  <c r="E94" i="15"/>
  <c r="D94" i="15"/>
  <c r="C94" i="15"/>
  <c r="B94" i="15"/>
  <c r="H93" i="15"/>
  <c r="G93" i="15"/>
  <c r="F93" i="15"/>
  <c r="E93" i="15"/>
  <c r="D93" i="15"/>
  <c r="C93" i="15"/>
  <c r="B93" i="15"/>
  <c r="H92" i="15"/>
  <c r="G92" i="15"/>
  <c r="F92" i="15"/>
  <c r="E92" i="15"/>
  <c r="D92" i="15"/>
  <c r="C92" i="15"/>
  <c r="B92" i="15"/>
  <c r="H90" i="15"/>
  <c r="G90" i="15"/>
  <c r="F90" i="15"/>
  <c r="E90" i="15"/>
  <c r="D90" i="15"/>
  <c r="C90" i="15"/>
  <c r="B90" i="15"/>
  <c r="H89" i="15"/>
  <c r="G89" i="15"/>
  <c r="F89" i="15"/>
  <c r="E89" i="15"/>
  <c r="D89" i="15"/>
  <c r="C89" i="15"/>
  <c r="B89" i="15"/>
  <c r="H88" i="15"/>
  <c r="G88" i="15"/>
  <c r="F88" i="15"/>
  <c r="E88" i="15"/>
  <c r="D88" i="15"/>
  <c r="C88" i="15"/>
  <c r="B88" i="15"/>
  <c r="H87" i="15"/>
  <c r="G87" i="15"/>
  <c r="F87" i="15"/>
  <c r="E87" i="15"/>
  <c r="D87" i="15"/>
  <c r="C87" i="15"/>
  <c r="B87" i="15"/>
  <c r="H85" i="15"/>
  <c r="G85" i="15"/>
  <c r="F85" i="15"/>
  <c r="E85" i="15"/>
  <c r="D85" i="15"/>
  <c r="C85" i="15"/>
  <c r="B85" i="15"/>
  <c r="H84" i="15"/>
  <c r="G84" i="15"/>
  <c r="F84" i="15"/>
  <c r="E84" i="15"/>
  <c r="D84" i="15"/>
  <c r="C84" i="15"/>
  <c r="B84" i="15"/>
  <c r="H83" i="15"/>
  <c r="G83" i="15"/>
  <c r="F83" i="15"/>
  <c r="E83" i="15"/>
  <c r="D83" i="15"/>
  <c r="C83" i="15"/>
  <c r="B83" i="15"/>
  <c r="H82" i="15"/>
  <c r="G82" i="15"/>
  <c r="F82" i="15"/>
  <c r="E82" i="15"/>
  <c r="D82" i="15"/>
  <c r="C82" i="15"/>
  <c r="B82" i="15"/>
  <c r="H80" i="15"/>
  <c r="G80" i="15"/>
  <c r="F80" i="15"/>
  <c r="E80" i="15"/>
  <c r="D80" i="15"/>
  <c r="C80" i="15"/>
  <c r="B80" i="15"/>
  <c r="H79" i="15"/>
  <c r="G79" i="15"/>
  <c r="F79" i="15"/>
  <c r="E79" i="15"/>
  <c r="D79" i="15"/>
  <c r="C79" i="15"/>
  <c r="B79" i="15"/>
  <c r="H78" i="15"/>
  <c r="G78" i="15"/>
  <c r="F78" i="15"/>
  <c r="E78" i="15"/>
  <c r="D78" i="15"/>
  <c r="C78" i="15"/>
  <c r="B78" i="15"/>
  <c r="H77" i="15"/>
  <c r="G77" i="15"/>
  <c r="F77" i="15"/>
  <c r="E77" i="15"/>
  <c r="D77" i="15"/>
  <c r="C77" i="15"/>
  <c r="B77" i="15"/>
  <c r="H75" i="15"/>
  <c r="G75" i="15"/>
  <c r="F75" i="15"/>
  <c r="E75" i="15"/>
  <c r="D75" i="15"/>
  <c r="C75" i="15"/>
  <c r="B75" i="15"/>
  <c r="J62" i="15"/>
  <c r="I62" i="15"/>
  <c r="H62" i="15"/>
  <c r="G62" i="15"/>
  <c r="F62" i="15"/>
  <c r="E62" i="15"/>
  <c r="D62" i="15"/>
  <c r="C62" i="15"/>
  <c r="B62" i="15"/>
  <c r="J61" i="15"/>
  <c r="I61" i="15"/>
  <c r="H61" i="15"/>
  <c r="G61" i="15"/>
  <c r="F61" i="15"/>
  <c r="E61" i="15"/>
  <c r="D61" i="15"/>
  <c r="C61" i="15"/>
  <c r="B61" i="15"/>
  <c r="J60" i="15"/>
  <c r="I60" i="15"/>
  <c r="H60" i="15"/>
  <c r="G60" i="15"/>
  <c r="F60" i="15"/>
  <c r="E60" i="15"/>
  <c r="D60" i="15"/>
  <c r="C60" i="15"/>
  <c r="B60" i="15"/>
  <c r="J59" i="15"/>
  <c r="I59" i="15"/>
  <c r="H59" i="15"/>
  <c r="G59" i="15"/>
  <c r="F59" i="15"/>
  <c r="E59" i="15"/>
  <c r="D59" i="15"/>
  <c r="C59" i="15"/>
  <c r="B59" i="15"/>
  <c r="J57" i="15"/>
  <c r="I57" i="15"/>
  <c r="H57" i="15"/>
  <c r="G57" i="15"/>
  <c r="F57" i="15"/>
  <c r="E57" i="15"/>
  <c r="D57" i="15"/>
  <c r="C57" i="15"/>
  <c r="B57" i="15"/>
  <c r="J56" i="15"/>
  <c r="I56" i="15"/>
  <c r="H56" i="15"/>
  <c r="G56" i="15"/>
  <c r="F56" i="15"/>
  <c r="E56" i="15"/>
  <c r="D56" i="15"/>
  <c r="C56" i="15"/>
  <c r="B56" i="15"/>
  <c r="J55" i="15"/>
  <c r="I55" i="15"/>
  <c r="H55" i="15"/>
  <c r="G55" i="15"/>
  <c r="F55" i="15"/>
  <c r="E55" i="15"/>
  <c r="D55" i="15"/>
  <c r="C55" i="15"/>
  <c r="B55" i="15"/>
  <c r="J54" i="15"/>
  <c r="I54" i="15"/>
  <c r="H54" i="15"/>
  <c r="G54" i="15"/>
  <c r="F54" i="15"/>
  <c r="E54" i="15"/>
  <c r="D54" i="15"/>
  <c r="C54" i="15"/>
  <c r="B54" i="15"/>
  <c r="J52" i="15"/>
  <c r="I52" i="15"/>
  <c r="H52" i="15"/>
  <c r="G52" i="15"/>
  <c r="F52" i="15"/>
  <c r="E52" i="15"/>
  <c r="D52" i="15"/>
  <c r="C52" i="15"/>
  <c r="B52" i="15"/>
  <c r="J51" i="15"/>
  <c r="I51" i="15"/>
  <c r="H51" i="15"/>
  <c r="G51" i="15"/>
  <c r="F51" i="15"/>
  <c r="E51" i="15"/>
  <c r="D51" i="15"/>
  <c r="C51" i="15"/>
  <c r="B51" i="15"/>
  <c r="J50" i="15"/>
  <c r="I50" i="15"/>
  <c r="H50" i="15"/>
  <c r="G50" i="15"/>
  <c r="F50" i="15"/>
  <c r="E50" i="15"/>
  <c r="D50" i="15"/>
  <c r="C50" i="15"/>
  <c r="B50" i="15"/>
  <c r="J49" i="15"/>
  <c r="I49" i="15"/>
  <c r="H49" i="15"/>
  <c r="G49" i="15"/>
  <c r="F49" i="15"/>
  <c r="E49" i="15"/>
  <c r="D49" i="15"/>
  <c r="C49" i="15"/>
  <c r="B49" i="15"/>
  <c r="J47" i="15"/>
  <c r="I47" i="15"/>
  <c r="H47" i="15"/>
  <c r="G47" i="15"/>
  <c r="F47" i="15"/>
  <c r="E47" i="15"/>
  <c r="D47" i="15"/>
  <c r="C47" i="15"/>
  <c r="B47" i="15"/>
  <c r="J46" i="15"/>
  <c r="I46" i="15"/>
  <c r="H46" i="15"/>
  <c r="G46" i="15"/>
  <c r="F46" i="15"/>
  <c r="E46" i="15"/>
  <c r="D46" i="15"/>
  <c r="C46" i="15"/>
  <c r="B46" i="15"/>
  <c r="J45" i="15"/>
  <c r="I45" i="15"/>
  <c r="H45" i="15"/>
  <c r="G45" i="15"/>
  <c r="F45" i="15"/>
  <c r="E45" i="15"/>
  <c r="D45" i="15"/>
  <c r="C45" i="15"/>
  <c r="B45" i="15"/>
  <c r="J44" i="15"/>
  <c r="I44" i="15"/>
  <c r="H44" i="15"/>
  <c r="G44" i="15"/>
  <c r="F44" i="15"/>
  <c r="E44" i="15"/>
  <c r="D44" i="15"/>
  <c r="C44" i="15"/>
  <c r="B44" i="15"/>
  <c r="J42" i="15"/>
  <c r="I42" i="15"/>
  <c r="H42" i="15"/>
  <c r="G42" i="15"/>
  <c r="F42" i="15"/>
  <c r="E42" i="15"/>
  <c r="D42" i="15"/>
  <c r="C42" i="15"/>
  <c r="B42" i="15"/>
  <c r="H30" i="15"/>
  <c r="G30" i="15"/>
  <c r="F30" i="15"/>
  <c r="E30" i="15"/>
  <c r="D30" i="15"/>
  <c r="C30" i="15"/>
  <c r="B30" i="15"/>
  <c r="H29" i="15"/>
  <c r="G29" i="15"/>
  <c r="F29" i="15"/>
  <c r="E29" i="15"/>
  <c r="D29" i="15"/>
  <c r="C29" i="15"/>
  <c r="B29" i="15"/>
  <c r="H28" i="15"/>
  <c r="G28" i="15"/>
  <c r="F28" i="15"/>
  <c r="E28" i="15"/>
  <c r="D28" i="15"/>
  <c r="C28" i="15"/>
  <c r="B28" i="15"/>
  <c r="H27" i="15"/>
  <c r="G27" i="15"/>
  <c r="F27" i="15"/>
  <c r="E27" i="15"/>
  <c r="D27" i="15"/>
  <c r="C27" i="15"/>
  <c r="B27" i="15"/>
  <c r="H25" i="15"/>
  <c r="G25" i="15"/>
  <c r="F25" i="15"/>
  <c r="E25" i="15"/>
  <c r="D25" i="15"/>
  <c r="C25" i="15"/>
  <c r="B25" i="15"/>
  <c r="H24" i="15"/>
  <c r="G24" i="15"/>
  <c r="F24" i="15"/>
  <c r="E24" i="15"/>
  <c r="D24" i="15"/>
  <c r="C24" i="15"/>
  <c r="B24" i="15"/>
  <c r="H23" i="15"/>
  <c r="G23" i="15"/>
  <c r="F23" i="15"/>
  <c r="E23" i="15"/>
  <c r="D23" i="15"/>
  <c r="C23" i="15"/>
  <c r="B23" i="15"/>
  <c r="H22" i="15"/>
  <c r="G22" i="15"/>
  <c r="F22" i="15"/>
  <c r="E22" i="15"/>
  <c r="D22" i="15"/>
  <c r="C22" i="15"/>
  <c r="B22" i="15"/>
  <c r="H20" i="15"/>
  <c r="G20" i="15"/>
  <c r="F20" i="15"/>
  <c r="E20" i="15"/>
  <c r="D20" i="15"/>
  <c r="C20" i="15"/>
  <c r="B20" i="15"/>
  <c r="H19" i="15"/>
  <c r="G19" i="15"/>
  <c r="F19" i="15"/>
  <c r="E19" i="15"/>
  <c r="D19" i="15"/>
  <c r="C19" i="15"/>
  <c r="B19" i="15"/>
  <c r="H18" i="15"/>
  <c r="G18" i="15"/>
  <c r="F18" i="15"/>
  <c r="E18" i="15"/>
  <c r="D18" i="15"/>
  <c r="C18" i="15"/>
  <c r="B18" i="15"/>
  <c r="H17" i="15"/>
  <c r="G17" i="15"/>
  <c r="F17" i="15"/>
  <c r="E17" i="15"/>
  <c r="D17" i="15"/>
  <c r="C17" i="15"/>
  <c r="B17" i="15"/>
  <c r="H15" i="15"/>
  <c r="G15" i="15"/>
  <c r="F15" i="15"/>
  <c r="E15" i="15"/>
  <c r="D15" i="15"/>
  <c r="C15" i="15"/>
  <c r="B15" i="15"/>
  <c r="H14" i="15"/>
  <c r="G14" i="15"/>
  <c r="F14" i="15"/>
  <c r="E14" i="15"/>
  <c r="D14" i="15"/>
  <c r="C14" i="15"/>
  <c r="B14" i="15"/>
  <c r="H13" i="15"/>
  <c r="G13" i="15"/>
  <c r="F13" i="15"/>
  <c r="E13" i="15"/>
  <c r="D13" i="15"/>
  <c r="C13" i="15"/>
  <c r="B13" i="15"/>
  <c r="H12" i="15"/>
  <c r="G12" i="15"/>
  <c r="F12" i="15"/>
  <c r="E12" i="15"/>
  <c r="D12" i="15"/>
  <c r="C12" i="15"/>
  <c r="B12" i="15"/>
  <c r="H10" i="15"/>
  <c r="G10" i="15"/>
  <c r="F10" i="15"/>
  <c r="E10" i="15"/>
  <c r="D10" i="15"/>
  <c r="C10" i="15"/>
  <c r="B10" i="15"/>
  <c r="H256" i="14"/>
  <c r="G256" i="14"/>
  <c r="F256" i="14"/>
  <c r="E256" i="14"/>
  <c r="D256" i="14"/>
  <c r="C256" i="14"/>
  <c r="B256" i="14"/>
  <c r="H255" i="14"/>
  <c r="G255" i="14"/>
  <c r="F255" i="14"/>
  <c r="E255" i="14"/>
  <c r="D255" i="14"/>
  <c r="C255" i="14"/>
  <c r="B255" i="14"/>
  <c r="H254" i="14"/>
  <c r="G254" i="14"/>
  <c r="F254" i="14"/>
  <c r="E254" i="14"/>
  <c r="D254" i="14"/>
  <c r="C254" i="14"/>
  <c r="B254" i="14"/>
  <c r="H253" i="14"/>
  <c r="G253" i="14"/>
  <c r="F253" i="14"/>
  <c r="E253" i="14"/>
  <c r="D253" i="14"/>
  <c r="C253" i="14"/>
  <c r="B253" i="14"/>
  <c r="H251" i="14"/>
  <c r="G251" i="14"/>
  <c r="F251" i="14"/>
  <c r="E251" i="14"/>
  <c r="D251" i="14"/>
  <c r="C251" i="14"/>
  <c r="B251" i="14"/>
  <c r="H250" i="14"/>
  <c r="G250" i="14"/>
  <c r="F250" i="14"/>
  <c r="E250" i="14"/>
  <c r="D250" i="14"/>
  <c r="C250" i="14"/>
  <c r="B250" i="14"/>
  <c r="H249" i="14"/>
  <c r="G249" i="14"/>
  <c r="F249" i="14"/>
  <c r="E249" i="14"/>
  <c r="D249" i="14"/>
  <c r="C249" i="14"/>
  <c r="B249" i="14"/>
  <c r="H248" i="14"/>
  <c r="G248" i="14"/>
  <c r="F248" i="14"/>
  <c r="E248" i="14"/>
  <c r="D248" i="14"/>
  <c r="C248" i="14"/>
  <c r="B248" i="14"/>
  <c r="H246" i="14"/>
  <c r="G246" i="14"/>
  <c r="F246" i="14"/>
  <c r="E246" i="14"/>
  <c r="D246" i="14"/>
  <c r="C246" i="14"/>
  <c r="B246" i="14"/>
  <c r="H245" i="14"/>
  <c r="G245" i="14"/>
  <c r="F245" i="14"/>
  <c r="E245" i="14"/>
  <c r="D245" i="14"/>
  <c r="C245" i="14"/>
  <c r="B245" i="14"/>
  <c r="H244" i="14"/>
  <c r="G244" i="14"/>
  <c r="F244" i="14"/>
  <c r="E244" i="14"/>
  <c r="D244" i="14"/>
  <c r="C244" i="14"/>
  <c r="B244" i="14"/>
  <c r="H243" i="14"/>
  <c r="G243" i="14"/>
  <c r="F243" i="14"/>
  <c r="E243" i="14"/>
  <c r="D243" i="14"/>
  <c r="C243" i="14"/>
  <c r="B243" i="14"/>
  <c r="H241" i="14"/>
  <c r="G241" i="14"/>
  <c r="F241" i="14"/>
  <c r="E241" i="14"/>
  <c r="D241" i="14"/>
  <c r="C241" i="14"/>
  <c r="B241" i="14"/>
  <c r="H240" i="14"/>
  <c r="G240" i="14"/>
  <c r="F240" i="14"/>
  <c r="E240" i="14"/>
  <c r="D240" i="14"/>
  <c r="C240" i="14"/>
  <c r="B240" i="14"/>
  <c r="H239" i="14"/>
  <c r="G239" i="14"/>
  <c r="F239" i="14"/>
  <c r="E239" i="14"/>
  <c r="D239" i="14"/>
  <c r="C239" i="14"/>
  <c r="B239" i="14"/>
  <c r="H238" i="14"/>
  <c r="G238" i="14"/>
  <c r="F238" i="14"/>
  <c r="E238" i="14"/>
  <c r="D238" i="14"/>
  <c r="C238" i="14"/>
  <c r="B238" i="14"/>
  <c r="H236" i="14"/>
  <c r="G236" i="14"/>
  <c r="F236" i="14"/>
  <c r="E236" i="14"/>
  <c r="D236" i="14"/>
  <c r="C236" i="14"/>
  <c r="B236" i="14"/>
  <c r="H224" i="14"/>
  <c r="G224" i="14"/>
  <c r="F224" i="14"/>
  <c r="E224" i="14"/>
  <c r="D224" i="14"/>
  <c r="C224" i="14"/>
  <c r="B224" i="14"/>
  <c r="H223" i="14"/>
  <c r="G223" i="14"/>
  <c r="F223" i="14"/>
  <c r="E223" i="14"/>
  <c r="D223" i="14"/>
  <c r="C223" i="14"/>
  <c r="B223" i="14"/>
  <c r="H222" i="14"/>
  <c r="G222" i="14"/>
  <c r="F222" i="14"/>
  <c r="E222" i="14"/>
  <c r="D222" i="14"/>
  <c r="C222" i="14"/>
  <c r="B222" i="14"/>
  <c r="H221" i="14"/>
  <c r="G221" i="14"/>
  <c r="F221" i="14"/>
  <c r="E221" i="14"/>
  <c r="D221" i="14"/>
  <c r="C221" i="14"/>
  <c r="B221" i="14"/>
  <c r="H219" i="14"/>
  <c r="G219" i="14"/>
  <c r="F219" i="14"/>
  <c r="E219" i="14"/>
  <c r="D219" i="14"/>
  <c r="C219" i="14"/>
  <c r="B219" i="14"/>
  <c r="H218" i="14"/>
  <c r="G218" i="14"/>
  <c r="F218" i="14"/>
  <c r="E218" i="14"/>
  <c r="D218" i="14"/>
  <c r="C218" i="14"/>
  <c r="B218" i="14"/>
  <c r="H217" i="14"/>
  <c r="G217" i="14"/>
  <c r="F217" i="14"/>
  <c r="E217" i="14"/>
  <c r="D217" i="14"/>
  <c r="C217" i="14"/>
  <c r="B217" i="14"/>
  <c r="H216" i="14"/>
  <c r="G216" i="14"/>
  <c r="F216" i="14"/>
  <c r="E216" i="14"/>
  <c r="D216" i="14"/>
  <c r="C216" i="14"/>
  <c r="B216" i="14"/>
  <c r="H214" i="14"/>
  <c r="G214" i="14"/>
  <c r="F214" i="14"/>
  <c r="E214" i="14"/>
  <c r="D214" i="14"/>
  <c r="C214" i="14"/>
  <c r="B214" i="14"/>
  <c r="H213" i="14"/>
  <c r="G213" i="14"/>
  <c r="F213" i="14"/>
  <c r="E213" i="14"/>
  <c r="D213" i="14"/>
  <c r="C213" i="14"/>
  <c r="B213" i="14"/>
  <c r="H212" i="14"/>
  <c r="G212" i="14"/>
  <c r="F212" i="14"/>
  <c r="E212" i="14"/>
  <c r="D212" i="14"/>
  <c r="C212" i="14"/>
  <c r="B212" i="14"/>
  <c r="H211" i="14"/>
  <c r="G211" i="14"/>
  <c r="F211" i="14"/>
  <c r="E211" i="14"/>
  <c r="D211" i="14"/>
  <c r="C211" i="14"/>
  <c r="B211" i="14"/>
  <c r="H209" i="14"/>
  <c r="G209" i="14"/>
  <c r="F209" i="14"/>
  <c r="E209" i="14"/>
  <c r="D209" i="14"/>
  <c r="C209" i="14"/>
  <c r="B209" i="14"/>
  <c r="H208" i="14"/>
  <c r="G208" i="14"/>
  <c r="F208" i="14"/>
  <c r="E208" i="14"/>
  <c r="D208" i="14"/>
  <c r="C208" i="14"/>
  <c r="B208" i="14"/>
  <c r="H207" i="14"/>
  <c r="G207" i="14"/>
  <c r="F207" i="14"/>
  <c r="E207" i="14"/>
  <c r="D207" i="14"/>
  <c r="C207" i="14"/>
  <c r="B207" i="14"/>
  <c r="H206" i="14"/>
  <c r="G206" i="14"/>
  <c r="F206" i="14"/>
  <c r="E206" i="14"/>
  <c r="D206" i="14"/>
  <c r="C206" i="14"/>
  <c r="B206" i="14"/>
  <c r="H204" i="14"/>
  <c r="G204" i="14"/>
  <c r="F204" i="14"/>
  <c r="E204" i="14"/>
  <c r="D204" i="14"/>
  <c r="C204" i="14"/>
  <c r="B204" i="14"/>
  <c r="H192" i="14"/>
  <c r="G192" i="14"/>
  <c r="F192" i="14"/>
  <c r="E192" i="14"/>
  <c r="D192" i="14"/>
  <c r="C192" i="14"/>
  <c r="B192" i="14"/>
  <c r="H191" i="14"/>
  <c r="G191" i="14"/>
  <c r="F191" i="14"/>
  <c r="E191" i="14"/>
  <c r="D191" i="14"/>
  <c r="C191" i="14"/>
  <c r="B191" i="14"/>
  <c r="H190" i="14"/>
  <c r="G190" i="14"/>
  <c r="F190" i="14"/>
  <c r="E190" i="14"/>
  <c r="D190" i="14"/>
  <c r="C190" i="14"/>
  <c r="B190" i="14"/>
  <c r="H189" i="14"/>
  <c r="G189" i="14"/>
  <c r="F189" i="14"/>
  <c r="E189" i="14"/>
  <c r="D189" i="14"/>
  <c r="C189" i="14"/>
  <c r="B189" i="14"/>
  <c r="H187" i="14"/>
  <c r="G187" i="14"/>
  <c r="F187" i="14"/>
  <c r="E187" i="14"/>
  <c r="D187" i="14"/>
  <c r="C187" i="14"/>
  <c r="B187" i="14"/>
  <c r="H186" i="14"/>
  <c r="G186" i="14"/>
  <c r="F186" i="14"/>
  <c r="E186" i="14"/>
  <c r="D186" i="14"/>
  <c r="C186" i="14"/>
  <c r="B186" i="14"/>
  <c r="H185" i="14"/>
  <c r="G185" i="14"/>
  <c r="F185" i="14"/>
  <c r="E185" i="14"/>
  <c r="D185" i="14"/>
  <c r="C185" i="14"/>
  <c r="B185" i="14"/>
  <c r="H184" i="14"/>
  <c r="G184" i="14"/>
  <c r="F184" i="14"/>
  <c r="E184" i="14"/>
  <c r="D184" i="14"/>
  <c r="C184" i="14"/>
  <c r="B184" i="14"/>
  <c r="H182" i="14"/>
  <c r="G182" i="14"/>
  <c r="F182" i="14"/>
  <c r="E182" i="14"/>
  <c r="D182" i="14"/>
  <c r="C182" i="14"/>
  <c r="B182" i="14"/>
  <c r="H181" i="14"/>
  <c r="G181" i="14"/>
  <c r="F181" i="14"/>
  <c r="E181" i="14"/>
  <c r="D181" i="14"/>
  <c r="C181" i="14"/>
  <c r="B181" i="14"/>
  <c r="H180" i="14"/>
  <c r="G180" i="14"/>
  <c r="F180" i="14"/>
  <c r="E180" i="14"/>
  <c r="D180" i="14"/>
  <c r="C180" i="14"/>
  <c r="B180" i="14"/>
  <c r="H179" i="14"/>
  <c r="G179" i="14"/>
  <c r="F179" i="14"/>
  <c r="E179" i="14"/>
  <c r="D179" i="14"/>
  <c r="C179" i="14"/>
  <c r="B179" i="14"/>
  <c r="H177" i="14"/>
  <c r="G177" i="14"/>
  <c r="F177" i="14"/>
  <c r="E177" i="14"/>
  <c r="D177" i="14"/>
  <c r="C177" i="14"/>
  <c r="B177" i="14"/>
  <c r="H176" i="14"/>
  <c r="G176" i="14"/>
  <c r="F176" i="14"/>
  <c r="E176" i="14"/>
  <c r="D176" i="14"/>
  <c r="C176" i="14"/>
  <c r="B176" i="14"/>
  <c r="H175" i="14"/>
  <c r="G175" i="14"/>
  <c r="F175" i="14"/>
  <c r="E175" i="14"/>
  <c r="D175" i="14"/>
  <c r="C175" i="14"/>
  <c r="B175" i="14"/>
  <c r="H174" i="14"/>
  <c r="G174" i="14"/>
  <c r="F174" i="14"/>
  <c r="E174" i="14"/>
  <c r="D174" i="14"/>
  <c r="C174" i="14"/>
  <c r="B174" i="14"/>
  <c r="H172" i="14"/>
  <c r="G172" i="14"/>
  <c r="F172" i="14"/>
  <c r="E172" i="14"/>
  <c r="D172" i="14"/>
  <c r="C172" i="14"/>
  <c r="B172" i="14"/>
  <c r="H160" i="14"/>
  <c r="G160" i="14"/>
  <c r="F160" i="14"/>
  <c r="E160" i="14"/>
  <c r="D160" i="14"/>
  <c r="C160" i="14"/>
  <c r="B160" i="14"/>
  <c r="H159" i="14"/>
  <c r="G159" i="14"/>
  <c r="F159" i="14"/>
  <c r="E159" i="14"/>
  <c r="D159" i="14"/>
  <c r="C159" i="14"/>
  <c r="B159" i="14"/>
  <c r="H158" i="14"/>
  <c r="G158" i="14"/>
  <c r="F158" i="14"/>
  <c r="E158" i="14"/>
  <c r="D158" i="14"/>
  <c r="C158" i="14"/>
  <c r="B158" i="14"/>
  <c r="H157" i="14"/>
  <c r="G157" i="14"/>
  <c r="F157" i="14"/>
  <c r="E157" i="14"/>
  <c r="D157" i="14"/>
  <c r="C157" i="14"/>
  <c r="B157" i="14"/>
  <c r="H155" i="14"/>
  <c r="G155" i="14"/>
  <c r="F155" i="14"/>
  <c r="E155" i="14"/>
  <c r="D155" i="14"/>
  <c r="C155" i="14"/>
  <c r="B155" i="14"/>
  <c r="H154" i="14"/>
  <c r="G154" i="14"/>
  <c r="F154" i="14"/>
  <c r="E154" i="14"/>
  <c r="D154" i="14"/>
  <c r="C154" i="14"/>
  <c r="B154" i="14"/>
  <c r="H153" i="14"/>
  <c r="G153" i="14"/>
  <c r="F153" i="14"/>
  <c r="E153" i="14"/>
  <c r="D153" i="14"/>
  <c r="C153" i="14"/>
  <c r="B153" i="14"/>
  <c r="H152" i="14"/>
  <c r="G152" i="14"/>
  <c r="F152" i="14"/>
  <c r="E152" i="14"/>
  <c r="D152" i="14"/>
  <c r="C152" i="14"/>
  <c r="B152" i="14"/>
  <c r="H150" i="14"/>
  <c r="G150" i="14"/>
  <c r="F150" i="14"/>
  <c r="E150" i="14"/>
  <c r="D150" i="14"/>
  <c r="C150" i="14"/>
  <c r="B150" i="14"/>
  <c r="H149" i="14"/>
  <c r="G149" i="14"/>
  <c r="F149" i="14"/>
  <c r="E149" i="14"/>
  <c r="D149" i="14"/>
  <c r="C149" i="14"/>
  <c r="B149" i="14"/>
  <c r="H148" i="14"/>
  <c r="G148" i="14"/>
  <c r="F148" i="14"/>
  <c r="E148" i="14"/>
  <c r="D148" i="14"/>
  <c r="C148" i="14"/>
  <c r="B148" i="14"/>
  <c r="H147" i="14"/>
  <c r="G147" i="14"/>
  <c r="F147" i="14"/>
  <c r="E147" i="14"/>
  <c r="D147" i="14"/>
  <c r="C147" i="14"/>
  <c r="B147" i="14"/>
  <c r="H145" i="14"/>
  <c r="G145" i="14"/>
  <c r="F145" i="14"/>
  <c r="E145" i="14"/>
  <c r="D145" i="14"/>
  <c r="C145" i="14"/>
  <c r="B145" i="14"/>
  <c r="H144" i="14"/>
  <c r="G144" i="14"/>
  <c r="F144" i="14"/>
  <c r="E144" i="14"/>
  <c r="D144" i="14"/>
  <c r="C144" i="14"/>
  <c r="B144" i="14"/>
  <c r="H143" i="14"/>
  <c r="G143" i="14"/>
  <c r="F143" i="14"/>
  <c r="E143" i="14"/>
  <c r="D143" i="14"/>
  <c r="C143" i="14"/>
  <c r="B143" i="14"/>
  <c r="H142" i="14"/>
  <c r="G142" i="14"/>
  <c r="F142" i="14"/>
  <c r="E142" i="14"/>
  <c r="D142" i="14"/>
  <c r="C142" i="14"/>
  <c r="B142" i="14"/>
  <c r="H140" i="14"/>
  <c r="G140" i="14"/>
  <c r="F140" i="14"/>
  <c r="E140" i="14"/>
  <c r="D140" i="14"/>
  <c r="C140" i="14"/>
  <c r="B140" i="14"/>
  <c r="J127" i="14"/>
  <c r="I127" i="14"/>
  <c r="H127" i="14"/>
  <c r="G127" i="14"/>
  <c r="F127" i="14"/>
  <c r="E127" i="14"/>
  <c r="D127" i="14"/>
  <c r="C127" i="14"/>
  <c r="B127" i="14"/>
  <c r="J126" i="14"/>
  <c r="I126" i="14"/>
  <c r="H126" i="14"/>
  <c r="G126" i="14"/>
  <c r="F126" i="14"/>
  <c r="E126" i="14"/>
  <c r="D126" i="14"/>
  <c r="C126" i="14"/>
  <c r="B126" i="14"/>
  <c r="J125" i="14"/>
  <c r="I125" i="14"/>
  <c r="H125" i="14"/>
  <c r="G125" i="14"/>
  <c r="F125" i="14"/>
  <c r="E125" i="14"/>
  <c r="D125" i="14"/>
  <c r="C125" i="14"/>
  <c r="B125" i="14"/>
  <c r="J124" i="14"/>
  <c r="I124" i="14"/>
  <c r="H124" i="14"/>
  <c r="G124" i="14"/>
  <c r="F124" i="14"/>
  <c r="E124" i="14"/>
  <c r="D124" i="14"/>
  <c r="C124" i="14"/>
  <c r="B124" i="14"/>
  <c r="J122" i="14"/>
  <c r="I122" i="14"/>
  <c r="H122" i="14"/>
  <c r="G122" i="14"/>
  <c r="F122" i="14"/>
  <c r="E122" i="14"/>
  <c r="D122" i="14"/>
  <c r="C122" i="14"/>
  <c r="B122" i="14"/>
  <c r="J121" i="14"/>
  <c r="I121" i="14"/>
  <c r="H121" i="14"/>
  <c r="G121" i="14"/>
  <c r="F121" i="14"/>
  <c r="E121" i="14"/>
  <c r="D121" i="14"/>
  <c r="C121" i="14"/>
  <c r="B121" i="14"/>
  <c r="J120" i="14"/>
  <c r="I120" i="14"/>
  <c r="H120" i="14"/>
  <c r="G120" i="14"/>
  <c r="F120" i="14"/>
  <c r="E120" i="14"/>
  <c r="D120" i="14"/>
  <c r="C120" i="14"/>
  <c r="B120" i="14"/>
  <c r="J119" i="14"/>
  <c r="I119" i="14"/>
  <c r="H119" i="14"/>
  <c r="G119" i="14"/>
  <c r="F119" i="14"/>
  <c r="E119" i="14"/>
  <c r="D119" i="14"/>
  <c r="C119" i="14"/>
  <c r="B119" i="14"/>
  <c r="J117" i="14"/>
  <c r="I117" i="14"/>
  <c r="H117" i="14"/>
  <c r="G117" i="14"/>
  <c r="F117" i="14"/>
  <c r="E117" i="14"/>
  <c r="D117" i="14"/>
  <c r="C117" i="14"/>
  <c r="B117" i="14"/>
  <c r="J116" i="14"/>
  <c r="I116" i="14"/>
  <c r="H116" i="14"/>
  <c r="G116" i="14"/>
  <c r="F116" i="14"/>
  <c r="E116" i="14"/>
  <c r="D116" i="14"/>
  <c r="C116" i="14"/>
  <c r="B116" i="14"/>
  <c r="J115" i="14"/>
  <c r="I115" i="14"/>
  <c r="H115" i="14"/>
  <c r="G115" i="14"/>
  <c r="F115" i="14"/>
  <c r="E115" i="14"/>
  <c r="D115" i="14"/>
  <c r="C115" i="14"/>
  <c r="B115" i="14"/>
  <c r="J114" i="14"/>
  <c r="I114" i="14"/>
  <c r="H114" i="14"/>
  <c r="G114" i="14"/>
  <c r="F114" i="14"/>
  <c r="E114" i="14"/>
  <c r="D114" i="14"/>
  <c r="C114" i="14"/>
  <c r="B114" i="14"/>
  <c r="J112" i="14"/>
  <c r="I112" i="14"/>
  <c r="H112" i="14"/>
  <c r="G112" i="14"/>
  <c r="F112" i="14"/>
  <c r="E112" i="14"/>
  <c r="D112" i="14"/>
  <c r="C112" i="14"/>
  <c r="B112" i="14"/>
  <c r="J111" i="14"/>
  <c r="I111" i="14"/>
  <c r="H111" i="14"/>
  <c r="G111" i="14"/>
  <c r="F111" i="14"/>
  <c r="E111" i="14"/>
  <c r="D111" i="14"/>
  <c r="C111" i="14"/>
  <c r="B111" i="14"/>
  <c r="J110" i="14"/>
  <c r="I110" i="14"/>
  <c r="H110" i="14"/>
  <c r="G110" i="14"/>
  <c r="F110" i="14"/>
  <c r="E110" i="14"/>
  <c r="D110" i="14"/>
  <c r="C110" i="14"/>
  <c r="B110" i="14"/>
  <c r="J109" i="14"/>
  <c r="I109" i="14"/>
  <c r="H109" i="14"/>
  <c r="G109" i="14"/>
  <c r="F109" i="14"/>
  <c r="E109" i="14"/>
  <c r="D109" i="14"/>
  <c r="C109" i="14"/>
  <c r="B109" i="14"/>
  <c r="J107" i="14"/>
  <c r="I107" i="14"/>
  <c r="H107" i="14"/>
  <c r="G107" i="14"/>
  <c r="F107" i="14"/>
  <c r="E107" i="14"/>
  <c r="D107" i="14"/>
  <c r="C107" i="14"/>
  <c r="B107" i="14"/>
  <c r="H95" i="14"/>
  <c r="G95" i="14"/>
  <c r="F95" i="14"/>
  <c r="E95" i="14"/>
  <c r="D95" i="14"/>
  <c r="C95" i="14"/>
  <c r="B95" i="14"/>
  <c r="H94" i="14"/>
  <c r="G94" i="14"/>
  <c r="F94" i="14"/>
  <c r="E94" i="14"/>
  <c r="D94" i="14"/>
  <c r="C94" i="14"/>
  <c r="B94" i="14"/>
  <c r="H93" i="14"/>
  <c r="G93" i="14"/>
  <c r="F93" i="14"/>
  <c r="E93" i="14"/>
  <c r="D93" i="14"/>
  <c r="C93" i="14"/>
  <c r="B93" i="14"/>
  <c r="H92" i="14"/>
  <c r="G92" i="14"/>
  <c r="F92" i="14"/>
  <c r="E92" i="14"/>
  <c r="D92" i="14"/>
  <c r="C92" i="14"/>
  <c r="B92" i="14"/>
  <c r="H90" i="14"/>
  <c r="G90" i="14"/>
  <c r="F90" i="14"/>
  <c r="E90" i="14"/>
  <c r="D90" i="14"/>
  <c r="C90" i="14"/>
  <c r="B90" i="14"/>
  <c r="H89" i="14"/>
  <c r="G89" i="14"/>
  <c r="F89" i="14"/>
  <c r="E89" i="14"/>
  <c r="D89" i="14"/>
  <c r="C89" i="14"/>
  <c r="B89" i="14"/>
  <c r="H88" i="14"/>
  <c r="G88" i="14"/>
  <c r="F88" i="14"/>
  <c r="E88" i="14"/>
  <c r="D88" i="14"/>
  <c r="C88" i="14"/>
  <c r="B88" i="14"/>
  <c r="H87" i="14"/>
  <c r="G87" i="14"/>
  <c r="F87" i="14"/>
  <c r="E87" i="14"/>
  <c r="D87" i="14"/>
  <c r="C87" i="14"/>
  <c r="B87" i="14"/>
  <c r="H85" i="14"/>
  <c r="G85" i="14"/>
  <c r="F85" i="14"/>
  <c r="E85" i="14"/>
  <c r="D85" i="14"/>
  <c r="C85" i="14"/>
  <c r="B85" i="14"/>
  <c r="H84" i="14"/>
  <c r="G84" i="14"/>
  <c r="F84" i="14"/>
  <c r="E84" i="14"/>
  <c r="D84" i="14"/>
  <c r="C84" i="14"/>
  <c r="B84" i="14"/>
  <c r="H83" i="14"/>
  <c r="G83" i="14"/>
  <c r="F83" i="14"/>
  <c r="E83" i="14"/>
  <c r="D83" i="14"/>
  <c r="C83" i="14"/>
  <c r="B83" i="14"/>
  <c r="H82" i="14"/>
  <c r="G82" i="14"/>
  <c r="F82" i="14"/>
  <c r="E82" i="14"/>
  <c r="D82" i="14"/>
  <c r="C82" i="14"/>
  <c r="B82" i="14"/>
  <c r="H80" i="14"/>
  <c r="G80" i="14"/>
  <c r="F80" i="14"/>
  <c r="E80" i="14"/>
  <c r="D80" i="14"/>
  <c r="C80" i="14"/>
  <c r="B80" i="14"/>
  <c r="H79" i="14"/>
  <c r="G79" i="14"/>
  <c r="F79" i="14"/>
  <c r="E79" i="14"/>
  <c r="D79" i="14"/>
  <c r="C79" i="14"/>
  <c r="B79" i="14"/>
  <c r="H78" i="14"/>
  <c r="G78" i="14"/>
  <c r="F78" i="14"/>
  <c r="E78" i="14"/>
  <c r="D78" i="14"/>
  <c r="C78" i="14"/>
  <c r="B78" i="14"/>
  <c r="H77" i="14"/>
  <c r="G77" i="14"/>
  <c r="F77" i="14"/>
  <c r="E77" i="14"/>
  <c r="D77" i="14"/>
  <c r="C77" i="14"/>
  <c r="B77" i="14"/>
  <c r="H75" i="14"/>
  <c r="G75" i="14"/>
  <c r="F75" i="14"/>
  <c r="E75" i="14"/>
  <c r="D75" i="14"/>
  <c r="C75" i="14"/>
  <c r="B75" i="14"/>
  <c r="J62" i="14"/>
  <c r="I62" i="14"/>
  <c r="H62" i="14"/>
  <c r="G62" i="14"/>
  <c r="F62" i="14"/>
  <c r="E62" i="14"/>
  <c r="D62" i="14"/>
  <c r="C62" i="14"/>
  <c r="B62" i="14"/>
  <c r="J61" i="14"/>
  <c r="I61" i="14"/>
  <c r="H61" i="14"/>
  <c r="G61" i="14"/>
  <c r="F61" i="14"/>
  <c r="E61" i="14"/>
  <c r="D61" i="14"/>
  <c r="C61" i="14"/>
  <c r="B61" i="14"/>
  <c r="J60" i="14"/>
  <c r="I60" i="14"/>
  <c r="H60" i="14"/>
  <c r="G60" i="14"/>
  <c r="F60" i="14"/>
  <c r="E60" i="14"/>
  <c r="D60" i="14"/>
  <c r="C60" i="14"/>
  <c r="B60" i="14"/>
  <c r="J59" i="14"/>
  <c r="I59" i="14"/>
  <c r="H59" i="14"/>
  <c r="G59" i="14"/>
  <c r="F59" i="14"/>
  <c r="E59" i="14"/>
  <c r="D59" i="14"/>
  <c r="C59" i="14"/>
  <c r="B59" i="14"/>
  <c r="J57" i="14"/>
  <c r="I57" i="14"/>
  <c r="H57" i="14"/>
  <c r="G57" i="14"/>
  <c r="F57" i="14"/>
  <c r="E57" i="14"/>
  <c r="D57" i="14"/>
  <c r="C57" i="14"/>
  <c r="B57" i="14"/>
  <c r="J56" i="14"/>
  <c r="I56" i="14"/>
  <c r="H56" i="14"/>
  <c r="G56" i="14"/>
  <c r="F56" i="14"/>
  <c r="E56" i="14"/>
  <c r="D56" i="14"/>
  <c r="C56" i="14"/>
  <c r="B56" i="14"/>
  <c r="J55" i="14"/>
  <c r="I55" i="14"/>
  <c r="H55" i="14"/>
  <c r="G55" i="14"/>
  <c r="F55" i="14"/>
  <c r="E55" i="14"/>
  <c r="D55" i="14"/>
  <c r="C55" i="14"/>
  <c r="B55" i="14"/>
  <c r="J54" i="14"/>
  <c r="I54" i="14"/>
  <c r="H54" i="14"/>
  <c r="G54" i="14"/>
  <c r="F54" i="14"/>
  <c r="E54" i="14"/>
  <c r="D54" i="14"/>
  <c r="C54" i="14"/>
  <c r="B54" i="14"/>
  <c r="J52" i="14"/>
  <c r="I52" i="14"/>
  <c r="H52" i="14"/>
  <c r="G52" i="14"/>
  <c r="F52" i="14"/>
  <c r="E52" i="14"/>
  <c r="D52" i="14"/>
  <c r="C52" i="14"/>
  <c r="B52" i="14"/>
  <c r="J51" i="14"/>
  <c r="I51" i="14"/>
  <c r="H51" i="14"/>
  <c r="G51" i="14"/>
  <c r="F51" i="14"/>
  <c r="E51" i="14"/>
  <c r="D51" i="14"/>
  <c r="C51" i="14"/>
  <c r="B51" i="14"/>
  <c r="J50" i="14"/>
  <c r="I50" i="14"/>
  <c r="H50" i="14"/>
  <c r="G50" i="14"/>
  <c r="F50" i="14"/>
  <c r="E50" i="14"/>
  <c r="D50" i="14"/>
  <c r="C50" i="14"/>
  <c r="B50" i="14"/>
  <c r="J49" i="14"/>
  <c r="I49" i="14"/>
  <c r="H49" i="14"/>
  <c r="G49" i="14"/>
  <c r="F49" i="14"/>
  <c r="E49" i="14"/>
  <c r="D49" i="14"/>
  <c r="C49" i="14"/>
  <c r="B49" i="14"/>
  <c r="J47" i="14"/>
  <c r="I47" i="14"/>
  <c r="H47" i="14"/>
  <c r="G47" i="14"/>
  <c r="F47" i="14"/>
  <c r="E47" i="14"/>
  <c r="D47" i="14"/>
  <c r="C47" i="14"/>
  <c r="B47" i="14"/>
  <c r="J46" i="14"/>
  <c r="I46" i="14"/>
  <c r="H46" i="14"/>
  <c r="G46" i="14"/>
  <c r="F46" i="14"/>
  <c r="E46" i="14"/>
  <c r="D46" i="14"/>
  <c r="C46" i="14"/>
  <c r="B46" i="14"/>
  <c r="J45" i="14"/>
  <c r="I45" i="14"/>
  <c r="H45" i="14"/>
  <c r="G45" i="14"/>
  <c r="F45" i="14"/>
  <c r="E45" i="14"/>
  <c r="D45" i="14"/>
  <c r="C45" i="14"/>
  <c r="B45" i="14"/>
  <c r="J44" i="14"/>
  <c r="I44" i="14"/>
  <c r="H44" i="14"/>
  <c r="G44" i="14"/>
  <c r="F44" i="14"/>
  <c r="E44" i="14"/>
  <c r="D44" i="14"/>
  <c r="C44" i="14"/>
  <c r="B44" i="14"/>
  <c r="J42" i="14"/>
  <c r="I42" i="14"/>
  <c r="H42" i="14"/>
  <c r="G42" i="14"/>
  <c r="F42" i="14"/>
  <c r="E42" i="14"/>
  <c r="D42" i="14"/>
  <c r="C42" i="14"/>
  <c r="B42" i="14"/>
  <c r="H30" i="14"/>
  <c r="G30" i="14"/>
  <c r="F30" i="14"/>
  <c r="E30" i="14"/>
  <c r="D30" i="14"/>
  <c r="C30" i="14"/>
  <c r="B30" i="14"/>
  <c r="H29" i="14"/>
  <c r="G29" i="14"/>
  <c r="F29" i="14"/>
  <c r="E29" i="14"/>
  <c r="D29" i="14"/>
  <c r="C29" i="14"/>
  <c r="B29" i="14"/>
  <c r="H28" i="14"/>
  <c r="G28" i="14"/>
  <c r="F28" i="14"/>
  <c r="E28" i="14"/>
  <c r="D28" i="14"/>
  <c r="C28" i="14"/>
  <c r="B28" i="14"/>
  <c r="H27" i="14"/>
  <c r="G27" i="14"/>
  <c r="F27" i="14"/>
  <c r="E27" i="14"/>
  <c r="D27" i="14"/>
  <c r="C27" i="14"/>
  <c r="B27" i="14"/>
  <c r="H25" i="14"/>
  <c r="G25" i="14"/>
  <c r="F25" i="14"/>
  <c r="E25" i="14"/>
  <c r="D25" i="14"/>
  <c r="C25" i="14"/>
  <c r="B25" i="14"/>
  <c r="H24" i="14"/>
  <c r="G24" i="14"/>
  <c r="F24" i="14"/>
  <c r="E24" i="14"/>
  <c r="D24" i="14"/>
  <c r="C24" i="14"/>
  <c r="B24" i="14"/>
  <c r="H23" i="14"/>
  <c r="G23" i="14"/>
  <c r="F23" i="14"/>
  <c r="E23" i="14"/>
  <c r="D23" i="14"/>
  <c r="C23" i="14"/>
  <c r="B23" i="14"/>
  <c r="H22" i="14"/>
  <c r="G22" i="14"/>
  <c r="F22" i="14"/>
  <c r="E22" i="14"/>
  <c r="D22" i="14"/>
  <c r="C22" i="14"/>
  <c r="B22" i="14"/>
  <c r="H20" i="14"/>
  <c r="G20" i="14"/>
  <c r="F20" i="14"/>
  <c r="E20" i="14"/>
  <c r="D20" i="14"/>
  <c r="C20" i="14"/>
  <c r="B20" i="14"/>
  <c r="H19" i="14"/>
  <c r="G19" i="14"/>
  <c r="F19" i="14"/>
  <c r="E19" i="14"/>
  <c r="D19" i="14"/>
  <c r="C19" i="14"/>
  <c r="B19" i="14"/>
  <c r="H18" i="14"/>
  <c r="G18" i="14"/>
  <c r="F18" i="14"/>
  <c r="E18" i="14"/>
  <c r="D18" i="14"/>
  <c r="C18" i="14"/>
  <c r="B18" i="14"/>
  <c r="H17" i="14"/>
  <c r="G17" i="14"/>
  <c r="F17" i="14"/>
  <c r="E17" i="14"/>
  <c r="D17" i="14"/>
  <c r="C17" i="14"/>
  <c r="B17" i="14"/>
  <c r="H15" i="14"/>
  <c r="G15" i="14"/>
  <c r="F15" i="14"/>
  <c r="E15" i="14"/>
  <c r="D15" i="14"/>
  <c r="C15" i="14"/>
  <c r="B15" i="14"/>
  <c r="H14" i="14"/>
  <c r="G14" i="14"/>
  <c r="F14" i="14"/>
  <c r="E14" i="14"/>
  <c r="D14" i="14"/>
  <c r="C14" i="14"/>
  <c r="B14" i="14"/>
  <c r="H13" i="14"/>
  <c r="G13" i="14"/>
  <c r="F13" i="14"/>
  <c r="E13" i="14"/>
  <c r="D13" i="14"/>
  <c r="C13" i="14"/>
  <c r="B13" i="14"/>
  <c r="H12" i="14"/>
  <c r="G12" i="14"/>
  <c r="F12" i="14"/>
  <c r="E12" i="14"/>
  <c r="D12" i="14"/>
  <c r="C12" i="14"/>
  <c r="B12" i="14"/>
  <c r="H10" i="14"/>
  <c r="G10" i="14"/>
  <c r="F10" i="14"/>
  <c r="E10" i="14"/>
  <c r="D10" i="14"/>
  <c r="C10" i="14"/>
  <c r="B10" i="14"/>
  <c r="N60" i="13"/>
  <c r="K60" i="13"/>
  <c r="H60" i="13"/>
  <c r="BD291" i="13" l="1"/>
  <c r="BA291" i="13"/>
  <c r="AX291" i="13"/>
  <c r="AU291" i="13"/>
  <c r="AR291" i="13"/>
  <c r="AO291" i="13"/>
  <c r="AL291" i="13"/>
  <c r="AI291" i="13"/>
  <c r="AF291" i="13"/>
  <c r="AC291" i="13"/>
  <c r="Z291" i="13"/>
  <c r="W291" i="13"/>
  <c r="T291" i="13"/>
  <c r="Q291" i="13"/>
  <c r="H290" i="13"/>
  <c r="H289" i="13"/>
  <c r="E289" i="13"/>
  <c r="H288" i="13"/>
  <c r="E288" i="13"/>
  <c r="H287" i="13"/>
  <c r="E287" i="13"/>
  <c r="H286" i="13"/>
  <c r="E286" i="13"/>
  <c r="H285" i="13"/>
  <c r="E285" i="13"/>
  <c r="H284" i="13"/>
  <c r="E284" i="13"/>
  <c r="H283" i="13"/>
  <c r="E283" i="13"/>
  <c r="H282" i="13"/>
  <c r="E282" i="13"/>
  <c r="N281" i="13"/>
  <c r="K281" i="13"/>
  <c r="H281" i="13"/>
  <c r="E281" i="13"/>
  <c r="N280" i="13"/>
  <c r="K280" i="13"/>
  <c r="H280" i="13"/>
  <c r="E280" i="13"/>
  <c r="N279" i="13"/>
  <c r="K279" i="13"/>
  <c r="H279" i="13"/>
  <c r="E279" i="13"/>
  <c r="N278" i="13"/>
  <c r="K278" i="13"/>
  <c r="H278" i="13"/>
  <c r="E278" i="13"/>
  <c r="N277" i="13"/>
  <c r="K277" i="13"/>
  <c r="H277" i="13"/>
  <c r="E277" i="13"/>
  <c r="N276" i="13"/>
  <c r="K276" i="13"/>
  <c r="H276" i="13"/>
  <c r="E276" i="13"/>
  <c r="N275" i="13"/>
  <c r="K275" i="13"/>
  <c r="H275" i="13"/>
  <c r="E275" i="13"/>
  <c r="BD274" i="13"/>
  <c r="BA274" i="13"/>
  <c r="AX274" i="13"/>
  <c r="AU274" i="13"/>
  <c r="AR274" i="13"/>
  <c r="AO274" i="13"/>
  <c r="AL274" i="13"/>
  <c r="AI274" i="13"/>
  <c r="AF274" i="13"/>
  <c r="AC274" i="13"/>
  <c r="Z274" i="13"/>
  <c r="W274" i="13"/>
  <c r="T274" i="13"/>
  <c r="Q274" i="13"/>
  <c r="H273" i="13"/>
  <c r="E273" i="13"/>
  <c r="H272" i="13"/>
  <c r="H271" i="13"/>
  <c r="E271" i="13"/>
  <c r="H270" i="13"/>
  <c r="E270" i="13"/>
  <c r="H269" i="13"/>
  <c r="E269" i="13"/>
  <c r="H268" i="13"/>
  <c r="E268" i="13"/>
  <c r="H267" i="13"/>
  <c r="E267" i="13"/>
  <c r="H266" i="13"/>
  <c r="E266" i="13"/>
  <c r="H265" i="13"/>
  <c r="E265" i="13"/>
  <c r="N264" i="13"/>
  <c r="K264" i="13"/>
  <c r="H264" i="13"/>
  <c r="E264" i="13"/>
  <c r="N263" i="13"/>
  <c r="K263" i="13"/>
  <c r="H263" i="13"/>
  <c r="E263" i="13"/>
  <c r="N262" i="13"/>
  <c r="K262" i="13"/>
  <c r="H262" i="13"/>
  <c r="E262" i="13"/>
  <c r="N261" i="13"/>
  <c r="K261" i="13"/>
  <c r="H261" i="13"/>
  <c r="E261" i="13"/>
  <c r="N260" i="13"/>
  <c r="K260" i="13"/>
  <c r="H260" i="13"/>
  <c r="E260" i="13"/>
  <c r="N259" i="13"/>
  <c r="K259" i="13"/>
  <c r="H259" i="13"/>
  <c r="E259" i="13"/>
  <c r="N258" i="13"/>
  <c r="K258" i="13"/>
  <c r="H258" i="13"/>
  <c r="E258" i="13"/>
  <c r="BD257" i="13"/>
  <c r="BA257" i="13"/>
  <c r="AX257" i="13"/>
  <c r="AU257" i="13"/>
  <c r="AR257" i="13"/>
  <c r="AO257" i="13"/>
  <c r="AL257" i="13"/>
  <c r="AI257" i="13"/>
  <c r="AF257" i="13"/>
  <c r="AC257" i="13"/>
  <c r="Z257" i="13"/>
  <c r="W257" i="13"/>
  <c r="T257" i="13"/>
  <c r="Q257" i="13"/>
  <c r="H256" i="13"/>
  <c r="E256" i="13"/>
  <c r="H255" i="13"/>
  <c r="H254" i="13"/>
  <c r="E254" i="13"/>
  <c r="H253" i="13"/>
  <c r="E253" i="13"/>
  <c r="H252" i="13"/>
  <c r="E252" i="13"/>
  <c r="H251" i="13"/>
  <c r="E251" i="13"/>
  <c r="H250" i="13"/>
  <c r="E250" i="13"/>
  <c r="H249" i="13"/>
  <c r="E249" i="13"/>
  <c r="H248" i="13"/>
  <c r="E248" i="13"/>
  <c r="N247" i="13"/>
  <c r="K247" i="13"/>
  <c r="H247" i="13"/>
  <c r="E247" i="13"/>
  <c r="N246" i="13"/>
  <c r="K246" i="13"/>
  <c r="H246" i="13"/>
  <c r="E246" i="13"/>
  <c r="N245" i="13"/>
  <c r="K245" i="13"/>
  <c r="H245" i="13"/>
  <c r="E245" i="13"/>
  <c r="N244" i="13"/>
  <c r="K244" i="13"/>
  <c r="H244" i="13"/>
  <c r="E244" i="13"/>
  <c r="N243" i="13"/>
  <c r="K243" i="13"/>
  <c r="H243" i="13"/>
  <c r="E243" i="13"/>
  <c r="N242" i="13"/>
  <c r="K242" i="13"/>
  <c r="H242" i="13"/>
  <c r="E242" i="13"/>
  <c r="N241" i="13"/>
  <c r="K241" i="13"/>
  <c r="H241" i="13"/>
  <c r="E241" i="13"/>
  <c r="BD240" i="13"/>
  <c r="BA240" i="13"/>
  <c r="AX240" i="13"/>
  <c r="AU240" i="13"/>
  <c r="AR240" i="13"/>
  <c r="AO240" i="13"/>
  <c r="AL240" i="13"/>
  <c r="AI240" i="13"/>
  <c r="AF240" i="13"/>
  <c r="AC240" i="13"/>
  <c r="Z240" i="13"/>
  <c r="W240" i="13"/>
  <c r="T240" i="13"/>
  <c r="Q240" i="13"/>
  <c r="H239" i="13"/>
  <c r="E239" i="13"/>
  <c r="H238" i="13"/>
  <c r="H237" i="13"/>
  <c r="E237" i="13"/>
  <c r="H236" i="13"/>
  <c r="E236" i="13"/>
  <c r="H235" i="13"/>
  <c r="E235" i="13"/>
  <c r="H234" i="13"/>
  <c r="E234" i="13"/>
  <c r="H233" i="13"/>
  <c r="E233" i="13"/>
  <c r="H232" i="13"/>
  <c r="E232" i="13"/>
  <c r="H231" i="13"/>
  <c r="E231" i="13"/>
  <c r="N230" i="13"/>
  <c r="K230" i="13"/>
  <c r="H230" i="13"/>
  <c r="E230" i="13"/>
  <c r="N229" i="13"/>
  <c r="K229" i="13"/>
  <c r="H229" i="13"/>
  <c r="E229" i="13"/>
  <c r="N228" i="13"/>
  <c r="K228" i="13"/>
  <c r="H228" i="13"/>
  <c r="E228" i="13"/>
  <c r="N227" i="13"/>
  <c r="K227" i="13"/>
  <c r="H227" i="13"/>
  <c r="E227" i="13"/>
  <c r="N226" i="13"/>
  <c r="K226" i="13"/>
  <c r="H226" i="13"/>
  <c r="E226" i="13"/>
  <c r="N225" i="13"/>
  <c r="K225" i="13"/>
  <c r="H225" i="13"/>
  <c r="E225" i="13"/>
  <c r="N224" i="13"/>
  <c r="K224" i="13"/>
  <c r="H224" i="13"/>
  <c r="E224" i="13"/>
  <c r="BD223" i="13"/>
  <c r="BA223" i="13"/>
  <c r="AX223" i="13"/>
  <c r="AU223" i="13"/>
  <c r="AR223" i="13"/>
  <c r="AO223" i="13"/>
  <c r="AL223" i="13"/>
  <c r="AI223" i="13"/>
  <c r="AF223" i="13"/>
  <c r="AC223" i="13"/>
  <c r="Z223" i="13"/>
  <c r="W223" i="13"/>
  <c r="T223" i="13"/>
  <c r="Q223" i="13"/>
  <c r="H222" i="13"/>
  <c r="E222" i="13"/>
  <c r="H221" i="13"/>
  <c r="H220" i="13"/>
  <c r="E220" i="13"/>
  <c r="H219" i="13"/>
  <c r="E219" i="13"/>
  <c r="H218" i="13"/>
  <c r="E218" i="13"/>
  <c r="H217" i="13"/>
  <c r="E217" i="13"/>
  <c r="H216" i="13"/>
  <c r="E216" i="13"/>
  <c r="H215" i="13"/>
  <c r="E215" i="13"/>
  <c r="H214" i="13"/>
  <c r="E214" i="13"/>
  <c r="N213" i="13"/>
  <c r="K213" i="13"/>
  <c r="H213" i="13"/>
  <c r="E213" i="13"/>
  <c r="N212" i="13"/>
  <c r="K212" i="13"/>
  <c r="H212" i="13"/>
  <c r="E212" i="13"/>
  <c r="N211" i="13"/>
  <c r="K211" i="13"/>
  <c r="H211" i="13"/>
  <c r="E211" i="13"/>
  <c r="N210" i="13"/>
  <c r="K210" i="13"/>
  <c r="H210" i="13"/>
  <c r="E210" i="13"/>
  <c r="N209" i="13"/>
  <c r="K209" i="13"/>
  <c r="H209" i="13"/>
  <c r="E209" i="13"/>
  <c r="N208" i="13"/>
  <c r="K208" i="13"/>
  <c r="H208" i="13"/>
  <c r="E208" i="13"/>
  <c r="N207" i="13"/>
  <c r="K207" i="13"/>
  <c r="H207" i="13"/>
  <c r="E207" i="13"/>
  <c r="BD206" i="13"/>
  <c r="BA206" i="13"/>
  <c r="AX206" i="13"/>
  <c r="AU206" i="13"/>
  <c r="AR206" i="13"/>
  <c r="AO206" i="13"/>
  <c r="AL206" i="13"/>
  <c r="AI206" i="13"/>
  <c r="AF206" i="13"/>
  <c r="AC206" i="13"/>
  <c r="Z206" i="13"/>
  <c r="W206" i="13"/>
  <c r="T206" i="13"/>
  <c r="Q206" i="13"/>
  <c r="H205" i="13"/>
  <c r="E205" i="13"/>
  <c r="H204" i="13"/>
  <c r="H203" i="13"/>
  <c r="E203" i="13"/>
  <c r="H202" i="13"/>
  <c r="E202" i="13"/>
  <c r="H201" i="13"/>
  <c r="E201" i="13"/>
  <c r="H200" i="13"/>
  <c r="E200" i="13"/>
  <c r="H199" i="13"/>
  <c r="E199" i="13"/>
  <c r="H198" i="13"/>
  <c r="E198" i="13"/>
  <c r="H197" i="13"/>
  <c r="E197" i="13"/>
  <c r="N196" i="13"/>
  <c r="K196" i="13"/>
  <c r="H196" i="13"/>
  <c r="E196" i="13"/>
  <c r="N195" i="13"/>
  <c r="K195" i="13"/>
  <c r="H195" i="13"/>
  <c r="E195" i="13"/>
  <c r="N194" i="13"/>
  <c r="K194" i="13"/>
  <c r="H194" i="13"/>
  <c r="E194" i="13"/>
  <c r="N193" i="13"/>
  <c r="K193" i="13"/>
  <c r="H193" i="13"/>
  <c r="E193" i="13"/>
  <c r="N192" i="13"/>
  <c r="K192" i="13"/>
  <c r="H192" i="13"/>
  <c r="E192" i="13"/>
  <c r="N191" i="13"/>
  <c r="K191" i="13"/>
  <c r="H191" i="13"/>
  <c r="E191" i="13"/>
  <c r="N190" i="13"/>
  <c r="K190" i="13"/>
  <c r="H190" i="13"/>
  <c r="E190" i="13"/>
  <c r="BD189" i="13"/>
  <c r="BA189" i="13"/>
  <c r="AX189" i="13"/>
  <c r="AU189" i="13"/>
  <c r="AR189" i="13"/>
  <c r="AO189" i="13"/>
  <c r="AL189" i="13"/>
  <c r="AI189" i="13"/>
  <c r="AF189" i="13"/>
  <c r="AC189" i="13"/>
  <c r="Z189" i="13"/>
  <c r="W189" i="13"/>
  <c r="T189" i="13"/>
  <c r="Q189" i="13"/>
  <c r="H188" i="13"/>
  <c r="E188" i="13"/>
  <c r="H187" i="13"/>
  <c r="H186" i="13"/>
  <c r="E186" i="13"/>
  <c r="H185" i="13"/>
  <c r="E185" i="13"/>
  <c r="H184" i="13"/>
  <c r="E184" i="13"/>
  <c r="H183" i="13"/>
  <c r="E183" i="13"/>
  <c r="H182" i="13"/>
  <c r="E182" i="13"/>
  <c r="H181" i="13"/>
  <c r="E181" i="13"/>
  <c r="H180" i="13"/>
  <c r="E180" i="13"/>
  <c r="N179" i="13"/>
  <c r="K179" i="13"/>
  <c r="H179" i="13"/>
  <c r="E179" i="13"/>
  <c r="N178" i="13"/>
  <c r="K178" i="13"/>
  <c r="H178" i="13"/>
  <c r="E178" i="13"/>
  <c r="N177" i="13"/>
  <c r="K177" i="13"/>
  <c r="H177" i="13"/>
  <c r="E177" i="13"/>
  <c r="N176" i="13"/>
  <c r="K176" i="13"/>
  <c r="H176" i="13"/>
  <c r="E176" i="13"/>
  <c r="N175" i="13"/>
  <c r="K175" i="13"/>
  <c r="H175" i="13"/>
  <c r="E175" i="13"/>
  <c r="N174" i="13"/>
  <c r="K174" i="13"/>
  <c r="H174" i="13"/>
  <c r="E174" i="13"/>
  <c r="N173" i="13"/>
  <c r="K173" i="13"/>
  <c r="H173" i="13"/>
  <c r="E173" i="13"/>
  <c r="BD172" i="13"/>
  <c r="BA172" i="13"/>
  <c r="AX172" i="13"/>
  <c r="AU172" i="13"/>
  <c r="AR172" i="13"/>
  <c r="AO172" i="13"/>
  <c r="AL172" i="13"/>
  <c r="AI172" i="13"/>
  <c r="AF172" i="13"/>
  <c r="AC172" i="13"/>
  <c r="Z172" i="13"/>
  <c r="W172" i="13"/>
  <c r="T172" i="13"/>
  <c r="Q172" i="13"/>
  <c r="H171" i="13"/>
  <c r="E171" i="13"/>
  <c r="H170" i="13"/>
  <c r="H169" i="13"/>
  <c r="E169" i="13"/>
  <c r="H168" i="13"/>
  <c r="E168" i="13"/>
  <c r="H167" i="13"/>
  <c r="E167" i="13"/>
  <c r="H166" i="13"/>
  <c r="E166" i="13"/>
  <c r="H165" i="13"/>
  <c r="E165" i="13"/>
  <c r="H164" i="13"/>
  <c r="E164" i="13"/>
  <c r="H163" i="13"/>
  <c r="E163" i="13"/>
  <c r="N162" i="13"/>
  <c r="K162" i="13"/>
  <c r="H162" i="13"/>
  <c r="E162" i="13"/>
  <c r="N161" i="13"/>
  <c r="K161" i="13"/>
  <c r="H161" i="13"/>
  <c r="E161" i="13"/>
  <c r="N160" i="13"/>
  <c r="K160" i="13"/>
  <c r="H160" i="13"/>
  <c r="E160" i="13"/>
  <c r="N159" i="13"/>
  <c r="K159" i="13"/>
  <c r="H159" i="13"/>
  <c r="E159" i="13"/>
  <c r="N158" i="13"/>
  <c r="K158" i="13"/>
  <c r="H158" i="13"/>
  <c r="E158" i="13"/>
  <c r="N157" i="13"/>
  <c r="K157" i="13"/>
  <c r="H157" i="13"/>
  <c r="E157" i="13"/>
  <c r="N156" i="13"/>
  <c r="K156" i="13"/>
  <c r="H156" i="13"/>
  <c r="E156" i="13"/>
  <c r="BD155" i="13"/>
  <c r="BA155" i="13"/>
  <c r="AX155" i="13"/>
  <c r="AU155" i="13"/>
  <c r="AR155" i="13"/>
  <c r="AO155" i="13"/>
  <c r="AL155" i="13"/>
  <c r="AI155" i="13"/>
  <c r="AF155" i="13"/>
  <c r="AC155" i="13"/>
  <c r="Z155" i="13"/>
  <c r="W155" i="13"/>
  <c r="T155" i="13"/>
  <c r="Q155" i="13"/>
  <c r="H154" i="13"/>
  <c r="E154" i="13"/>
  <c r="H153" i="13"/>
  <c r="H152" i="13"/>
  <c r="E152" i="13"/>
  <c r="H151" i="13"/>
  <c r="E151" i="13"/>
  <c r="H150" i="13"/>
  <c r="E150" i="13"/>
  <c r="H149" i="13"/>
  <c r="E149" i="13"/>
  <c r="H148" i="13"/>
  <c r="E148" i="13"/>
  <c r="H147" i="13"/>
  <c r="E147" i="13"/>
  <c r="H146" i="13"/>
  <c r="E146" i="13"/>
  <c r="N145" i="13"/>
  <c r="K145" i="13"/>
  <c r="H145" i="13"/>
  <c r="E145" i="13"/>
  <c r="N144" i="13"/>
  <c r="K144" i="13"/>
  <c r="H144" i="13"/>
  <c r="E144" i="13"/>
  <c r="N143" i="13"/>
  <c r="K143" i="13"/>
  <c r="H143" i="13"/>
  <c r="E143" i="13"/>
  <c r="N142" i="13"/>
  <c r="K142" i="13"/>
  <c r="H142" i="13"/>
  <c r="E142" i="13"/>
  <c r="N141" i="13"/>
  <c r="K141" i="13"/>
  <c r="H141" i="13"/>
  <c r="E141" i="13"/>
  <c r="N140" i="13"/>
  <c r="K140" i="13"/>
  <c r="H140" i="13"/>
  <c r="E140" i="13"/>
  <c r="N139" i="13"/>
  <c r="K139" i="13"/>
  <c r="H139" i="13"/>
  <c r="E139" i="13"/>
  <c r="BD138" i="13"/>
  <c r="BA138" i="13"/>
  <c r="AX138" i="13"/>
  <c r="AU138" i="13"/>
  <c r="AR138" i="13"/>
  <c r="AO138" i="13"/>
  <c r="AL138" i="13"/>
  <c r="AI138" i="13"/>
  <c r="AF138" i="13"/>
  <c r="AC138" i="13"/>
  <c r="Z138" i="13"/>
  <c r="W138" i="13"/>
  <c r="T138" i="13"/>
  <c r="Q138" i="13"/>
  <c r="H137" i="13"/>
  <c r="E137" i="13"/>
  <c r="H136" i="13"/>
  <c r="H135" i="13"/>
  <c r="E135" i="13"/>
  <c r="H134" i="13"/>
  <c r="E134" i="13"/>
  <c r="H133" i="13"/>
  <c r="E133" i="13"/>
  <c r="H132" i="13"/>
  <c r="E132" i="13"/>
  <c r="H131" i="13"/>
  <c r="E131" i="13"/>
  <c r="H130" i="13"/>
  <c r="E130" i="13"/>
  <c r="H129" i="13"/>
  <c r="E129" i="13"/>
  <c r="N128" i="13"/>
  <c r="K128" i="13"/>
  <c r="H128" i="13"/>
  <c r="E128" i="13"/>
  <c r="N127" i="13"/>
  <c r="K127" i="13"/>
  <c r="H127" i="13"/>
  <c r="E127" i="13"/>
  <c r="N126" i="13"/>
  <c r="K126" i="13"/>
  <c r="H126" i="13"/>
  <c r="E126" i="13"/>
  <c r="N125" i="13"/>
  <c r="K125" i="13"/>
  <c r="H125" i="13"/>
  <c r="E125" i="13"/>
  <c r="N124" i="13"/>
  <c r="K124" i="13"/>
  <c r="H124" i="13"/>
  <c r="E124" i="13"/>
  <c r="N123" i="13"/>
  <c r="K123" i="13"/>
  <c r="H123" i="13"/>
  <c r="E123" i="13"/>
  <c r="N122" i="13"/>
  <c r="K122" i="13"/>
  <c r="H122" i="13"/>
  <c r="E122" i="13"/>
  <c r="BD121" i="13"/>
  <c r="BA121" i="13"/>
  <c r="AX121" i="13"/>
  <c r="AU121" i="13"/>
  <c r="AR121" i="13"/>
  <c r="AO121" i="13"/>
  <c r="AL121" i="13"/>
  <c r="AI121" i="13"/>
  <c r="AF121" i="13"/>
  <c r="AC121" i="13"/>
  <c r="Z121" i="13"/>
  <c r="W121" i="13"/>
  <c r="T121" i="13"/>
  <c r="Q121" i="13"/>
  <c r="H120" i="13"/>
  <c r="E120" i="13"/>
  <c r="H119" i="13"/>
  <c r="H118" i="13"/>
  <c r="E118" i="13"/>
  <c r="H117" i="13"/>
  <c r="E117" i="13"/>
  <c r="H116" i="13"/>
  <c r="E116" i="13"/>
  <c r="H115" i="13"/>
  <c r="E115" i="13"/>
  <c r="H114" i="13"/>
  <c r="E114" i="13"/>
  <c r="H113" i="13"/>
  <c r="E113" i="13"/>
  <c r="H112" i="13"/>
  <c r="E112" i="13"/>
  <c r="N111" i="13"/>
  <c r="K111" i="13"/>
  <c r="H111" i="13"/>
  <c r="E111" i="13"/>
  <c r="N110" i="13"/>
  <c r="K110" i="13"/>
  <c r="H110" i="13"/>
  <c r="E110" i="13"/>
  <c r="N109" i="13"/>
  <c r="K109" i="13"/>
  <c r="H109" i="13"/>
  <c r="E109" i="13"/>
  <c r="N108" i="13"/>
  <c r="K108" i="13"/>
  <c r="H108" i="13"/>
  <c r="E108" i="13"/>
  <c r="N107" i="13"/>
  <c r="K107" i="13"/>
  <c r="H107" i="13"/>
  <c r="E107" i="13"/>
  <c r="N106" i="13"/>
  <c r="K106" i="13"/>
  <c r="H106" i="13"/>
  <c r="E106" i="13"/>
  <c r="N105" i="13"/>
  <c r="K105" i="13"/>
  <c r="H105" i="13"/>
  <c r="E105" i="13"/>
  <c r="BD104" i="13"/>
  <c r="BA104" i="13"/>
  <c r="AX104" i="13"/>
  <c r="AU104" i="13"/>
  <c r="AR104" i="13"/>
  <c r="AO104" i="13"/>
  <c r="AL104" i="13"/>
  <c r="AI104" i="13"/>
  <c r="AF104" i="13"/>
  <c r="AC104" i="13"/>
  <c r="Z104" i="13"/>
  <c r="W104" i="13"/>
  <c r="T104" i="13"/>
  <c r="Q104" i="13"/>
  <c r="H103" i="13"/>
  <c r="E103" i="13"/>
  <c r="H102" i="13"/>
  <c r="H101" i="13"/>
  <c r="E101" i="13"/>
  <c r="H100" i="13"/>
  <c r="E100" i="13"/>
  <c r="H99" i="13"/>
  <c r="E99" i="13"/>
  <c r="H98" i="13"/>
  <c r="E98" i="13"/>
  <c r="H97" i="13"/>
  <c r="E97" i="13"/>
  <c r="H96" i="13"/>
  <c r="E96" i="13"/>
  <c r="H95" i="13"/>
  <c r="E95" i="13"/>
  <c r="N94" i="13"/>
  <c r="K94" i="13"/>
  <c r="H94" i="13"/>
  <c r="E94" i="13"/>
  <c r="N93" i="13"/>
  <c r="K93" i="13"/>
  <c r="H93" i="13"/>
  <c r="E93" i="13"/>
  <c r="N92" i="13"/>
  <c r="K92" i="13"/>
  <c r="H92" i="13"/>
  <c r="E92" i="13"/>
  <c r="N91" i="13"/>
  <c r="K91" i="13"/>
  <c r="H91" i="13"/>
  <c r="E91" i="13"/>
  <c r="N90" i="13"/>
  <c r="K90" i="13"/>
  <c r="H90" i="13"/>
  <c r="E90" i="13"/>
  <c r="N89" i="13"/>
  <c r="K89" i="13"/>
  <c r="H89" i="13"/>
  <c r="E89" i="13"/>
  <c r="N88" i="13"/>
  <c r="K88" i="13"/>
  <c r="H88" i="13"/>
  <c r="E88" i="13"/>
  <c r="BD87" i="13"/>
  <c r="BA87" i="13"/>
  <c r="AX87" i="13"/>
  <c r="AU87" i="13"/>
  <c r="AR87" i="13"/>
  <c r="AO87" i="13"/>
  <c r="AL87" i="13"/>
  <c r="AI87" i="13"/>
  <c r="AF87" i="13"/>
  <c r="AC87" i="13"/>
  <c r="Z87" i="13"/>
  <c r="W87" i="13"/>
  <c r="T87" i="13"/>
  <c r="Q87" i="13"/>
  <c r="H86" i="13"/>
  <c r="E86" i="13"/>
  <c r="H85" i="13"/>
  <c r="H84" i="13"/>
  <c r="E84" i="13"/>
  <c r="H83" i="13"/>
  <c r="E83" i="13"/>
  <c r="H82" i="13"/>
  <c r="E82" i="13"/>
  <c r="H81" i="13"/>
  <c r="E81" i="13"/>
  <c r="H80" i="13"/>
  <c r="E80" i="13"/>
  <c r="H79" i="13"/>
  <c r="E79" i="13"/>
  <c r="H78" i="13"/>
  <c r="E78" i="13"/>
  <c r="N77" i="13"/>
  <c r="K77" i="13"/>
  <c r="H77" i="13"/>
  <c r="E77" i="13"/>
  <c r="N76" i="13"/>
  <c r="K76" i="13"/>
  <c r="H76" i="13"/>
  <c r="E76" i="13"/>
  <c r="N75" i="13"/>
  <c r="K75" i="13"/>
  <c r="H75" i="13"/>
  <c r="E75" i="13"/>
  <c r="N74" i="13"/>
  <c r="K74" i="13"/>
  <c r="H74" i="13"/>
  <c r="E74" i="13"/>
  <c r="N73" i="13"/>
  <c r="K73" i="13"/>
  <c r="H73" i="13"/>
  <c r="E73" i="13"/>
  <c r="N72" i="13"/>
  <c r="K72" i="13"/>
  <c r="H72" i="13"/>
  <c r="E72" i="13"/>
  <c r="N71" i="13"/>
  <c r="K71" i="13"/>
  <c r="H71" i="13"/>
  <c r="E71" i="13"/>
  <c r="BD70" i="13"/>
  <c r="BA70" i="13"/>
  <c r="AX70" i="13"/>
  <c r="AU70" i="13"/>
  <c r="AR70" i="13"/>
  <c r="AO70" i="13"/>
  <c r="AL70" i="13"/>
  <c r="AI70" i="13"/>
  <c r="AF70" i="13"/>
  <c r="AC70" i="13"/>
  <c r="Z70" i="13"/>
  <c r="W70" i="13"/>
  <c r="T70" i="13"/>
  <c r="Q70" i="13"/>
  <c r="H69" i="13"/>
  <c r="E69" i="13"/>
  <c r="H68" i="13"/>
  <c r="H67" i="13"/>
  <c r="E67" i="13"/>
  <c r="H66" i="13"/>
  <c r="E66" i="13"/>
  <c r="H65" i="13"/>
  <c r="E65" i="13"/>
  <c r="H64" i="13"/>
  <c r="E64" i="13"/>
  <c r="H63" i="13"/>
  <c r="E63" i="13"/>
  <c r="H62" i="13"/>
  <c r="E62" i="13"/>
  <c r="H61" i="13"/>
  <c r="E61" i="13"/>
  <c r="E60" i="13"/>
  <c r="N59" i="13"/>
  <c r="K59" i="13"/>
  <c r="H59" i="13"/>
  <c r="E59" i="13"/>
  <c r="N58" i="13"/>
  <c r="K58" i="13"/>
  <c r="H58" i="13"/>
  <c r="E58" i="13"/>
  <c r="N57" i="13"/>
  <c r="K57" i="13"/>
  <c r="H57" i="13"/>
  <c r="E57" i="13"/>
  <c r="N56" i="13"/>
  <c r="K56" i="13"/>
  <c r="H56" i="13"/>
  <c r="E56" i="13"/>
  <c r="N55" i="13"/>
  <c r="K55" i="13"/>
  <c r="H55" i="13"/>
  <c r="E55" i="13"/>
  <c r="N54" i="13"/>
  <c r="K54" i="13"/>
  <c r="H54" i="13"/>
  <c r="E54" i="13"/>
  <c r="BD53" i="13"/>
  <c r="BA53" i="13"/>
  <c r="AX53" i="13"/>
  <c r="AU53" i="13"/>
  <c r="AR53" i="13"/>
  <c r="AO53" i="13"/>
  <c r="AL53" i="13"/>
  <c r="AI53" i="13"/>
  <c r="AF53" i="13"/>
  <c r="AC53" i="13"/>
  <c r="Z53" i="13"/>
  <c r="W53" i="13"/>
  <c r="T53" i="13"/>
  <c r="Q53" i="13"/>
  <c r="H52" i="13"/>
  <c r="E52" i="13"/>
  <c r="H51" i="13"/>
  <c r="H50" i="13"/>
  <c r="E50" i="13"/>
  <c r="H49" i="13"/>
  <c r="E49" i="13"/>
  <c r="H48" i="13"/>
  <c r="E48" i="13"/>
  <c r="H47" i="13"/>
  <c r="E47" i="13"/>
  <c r="H46" i="13"/>
  <c r="E46" i="13"/>
  <c r="H45" i="13"/>
  <c r="E45" i="13"/>
  <c r="H44" i="13"/>
  <c r="E44" i="13"/>
  <c r="N43" i="13"/>
  <c r="K43" i="13"/>
  <c r="H43" i="13"/>
  <c r="E43" i="13"/>
  <c r="N42" i="13"/>
  <c r="K42" i="13"/>
  <c r="H42" i="13"/>
  <c r="E42" i="13"/>
  <c r="N41" i="13"/>
  <c r="K41" i="13"/>
  <c r="H41" i="13"/>
  <c r="E41" i="13"/>
  <c r="N40" i="13"/>
  <c r="K40" i="13"/>
  <c r="H40" i="13"/>
  <c r="E40" i="13"/>
  <c r="N39" i="13"/>
  <c r="K39" i="13"/>
  <c r="H39" i="13"/>
  <c r="E39" i="13"/>
  <c r="N38" i="13"/>
  <c r="K38" i="13"/>
  <c r="H38" i="13"/>
  <c r="E38" i="13"/>
  <c r="N37" i="13"/>
  <c r="K37" i="13"/>
  <c r="H37" i="13"/>
  <c r="E37" i="13"/>
  <c r="BD36" i="13"/>
  <c r="BA36" i="13"/>
  <c r="AX36" i="13"/>
  <c r="AU36" i="13"/>
  <c r="AR36" i="13"/>
  <c r="AO36" i="13"/>
  <c r="AL36" i="13"/>
  <c r="AI36" i="13"/>
  <c r="AF36" i="13"/>
  <c r="AC36" i="13"/>
  <c r="Z36" i="13"/>
  <c r="W36" i="13"/>
  <c r="T36" i="13"/>
  <c r="Q36" i="13"/>
  <c r="H35" i="13"/>
  <c r="E35" i="13"/>
  <c r="H34" i="13"/>
  <c r="E34" i="13"/>
  <c r="H33" i="13"/>
  <c r="E33" i="13"/>
  <c r="H32" i="13"/>
  <c r="E32" i="13"/>
  <c r="H31" i="13"/>
  <c r="E31" i="13"/>
  <c r="H30" i="13"/>
  <c r="E30" i="13"/>
  <c r="H29" i="13"/>
  <c r="E29" i="13"/>
  <c r="H28" i="13"/>
  <c r="E28" i="13"/>
  <c r="H27" i="13"/>
  <c r="E27" i="13"/>
  <c r="N26" i="13"/>
  <c r="K26" i="13"/>
  <c r="H26" i="13"/>
  <c r="E26" i="13"/>
  <c r="N25" i="13"/>
  <c r="K25" i="13"/>
  <c r="H25" i="13"/>
  <c r="E25" i="13"/>
  <c r="N24" i="13"/>
  <c r="K24" i="13"/>
  <c r="H24" i="13"/>
  <c r="E24" i="13"/>
  <c r="N23" i="13"/>
  <c r="K23" i="13"/>
  <c r="H23" i="13"/>
  <c r="E23" i="13"/>
  <c r="N22" i="13"/>
  <c r="K22" i="13"/>
  <c r="H22" i="13"/>
  <c r="E22" i="13"/>
  <c r="N21" i="13"/>
  <c r="K21" i="13"/>
  <c r="H21" i="13"/>
  <c r="E21" i="13"/>
  <c r="N20" i="13"/>
  <c r="K20" i="13"/>
  <c r="H20" i="13"/>
  <c r="E20" i="13"/>
  <c r="BD19" i="13"/>
  <c r="BA19" i="13"/>
  <c r="AX19" i="13"/>
  <c r="AU19" i="13"/>
  <c r="AR19" i="13"/>
  <c r="AO19" i="13"/>
  <c r="AL19" i="13"/>
  <c r="AI19" i="13"/>
  <c r="AF19" i="13"/>
  <c r="AC19" i="13"/>
  <c r="Z19" i="13"/>
  <c r="W19" i="13"/>
  <c r="T19" i="13"/>
  <c r="Q19" i="13"/>
  <c r="H18" i="13"/>
  <c r="E18" i="13"/>
  <c r="H17" i="13"/>
  <c r="E17" i="13"/>
  <c r="H16" i="13"/>
  <c r="E16" i="13"/>
  <c r="H15" i="13"/>
  <c r="E15" i="13"/>
  <c r="H14" i="13"/>
  <c r="E14" i="13"/>
  <c r="H13" i="13"/>
  <c r="E13" i="13"/>
  <c r="H12" i="13"/>
  <c r="E12" i="13"/>
  <c r="H11" i="13"/>
  <c r="E11" i="13"/>
  <c r="H10" i="13"/>
  <c r="E10" i="13"/>
  <c r="N9" i="13"/>
  <c r="K9" i="13"/>
  <c r="H9" i="13"/>
  <c r="E9" i="13"/>
  <c r="N8" i="13"/>
  <c r="K8" i="13"/>
  <c r="H8" i="13"/>
  <c r="E8" i="13"/>
  <c r="N7" i="13"/>
  <c r="K7" i="13"/>
  <c r="H7" i="13"/>
  <c r="E7" i="13"/>
  <c r="N6" i="13"/>
  <c r="K6" i="13"/>
  <c r="H6" i="13"/>
  <c r="E6" i="13"/>
  <c r="N5" i="13"/>
  <c r="K5" i="13"/>
  <c r="H5" i="13"/>
  <c r="E5" i="13"/>
  <c r="N4" i="13"/>
  <c r="K4" i="13"/>
  <c r="H4" i="13"/>
  <c r="E4" i="13"/>
  <c r="N3" i="13"/>
  <c r="K3" i="13"/>
  <c r="H3" i="13"/>
  <c r="E3" i="13"/>
  <c r="H282" i="12" l="1"/>
  <c r="G282" i="12"/>
  <c r="I282" i="12" s="1"/>
  <c r="H281" i="12"/>
  <c r="G281" i="12"/>
  <c r="I281" i="12" s="1"/>
  <c r="H280" i="12"/>
  <c r="G280" i="12"/>
  <c r="I280" i="12" s="1"/>
  <c r="H279" i="12"/>
  <c r="G279" i="12"/>
  <c r="I279" i="12" s="1"/>
  <c r="H278" i="12"/>
  <c r="G278" i="12"/>
  <c r="I278" i="12" s="1"/>
  <c r="H277" i="12"/>
  <c r="G277" i="12"/>
  <c r="I277" i="12" s="1"/>
  <c r="H276" i="12"/>
  <c r="G276" i="12"/>
  <c r="I276" i="12" s="1"/>
  <c r="H275" i="12"/>
  <c r="G275" i="12"/>
  <c r="I275" i="12" s="1"/>
  <c r="H274" i="12"/>
  <c r="G274" i="12"/>
  <c r="I274" i="12" s="1"/>
  <c r="H273" i="12"/>
  <c r="G273" i="12"/>
  <c r="I273" i="12" s="1"/>
  <c r="H272" i="12"/>
  <c r="G272" i="12"/>
  <c r="I272" i="12" s="1"/>
  <c r="H271" i="12"/>
  <c r="G271" i="12"/>
  <c r="I271" i="12" s="1"/>
  <c r="H270" i="12"/>
  <c r="G270" i="12"/>
  <c r="I270" i="12" s="1"/>
  <c r="H269" i="12"/>
  <c r="G269" i="12"/>
  <c r="I269" i="12" s="1"/>
  <c r="H268" i="12"/>
  <c r="G268" i="12"/>
  <c r="I268" i="12" s="1"/>
  <c r="G198" i="12" l="1"/>
  <c r="G197" i="12"/>
  <c r="G196" i="12"/>
  <c r="G195" i="12"/>
  <c r="G194" i="12"/>
  <c r="G193" i="12"/>
  <c r="G192" i="12"/>
  <c r="G191" i="12"/>
  <c r="G190" i="12"/>
  <c r="G189" i="12"/>
  <c r="G188" i="12"/>
  <c r="G187" i="12"/>
  <c r="G186" i="12"/>
  <c r="G185" i="12"/>
  <c r="G184" i="12"/>
  <c r="G183" i="12"/>
  <c r="M181" i="12"/>
  <c r="K181" i="12"/>
  <c r="I181" i="12"/>
  <c r="G181" i="12"/>
  <c r="Q180" i="12"/>
  <c r="O180" i="12"/>
  <c r="M180" i="12"/>
  <c r="K180" i="12"/>
  <c r="I180" i="12"/>
  <c r="G180" i="12"/>
  <c r="M178" i="12"/>
  <c r="K178" i="12"/>
  <c r="I178" i="12"/>
  <c r="G178" i="12"/>
  <c r="M177" i="12"/>
  <c r="K177" i="12"/>
  <c r="I177" i="12"/>
  <c r="G177" i="12"/>
  <c r="Y176" i="12"/>
  <c r="W176" i="12"/>
  <c r="U176" i="12"/>
  <c r="S176" i="12"/>
  <c r="Q176" i="12"/>
  <c r="O176" i="12"/>
  <c r="M176" i="12"/>
  <c r="K176" i="12"/>
  <c r="I176" i="12"/>
  <c r="G17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mloverde</author>
  </authors>
  <commentList>
    <comment ref="A1" authorId="0" shapeId="0" xr:uid="{FEE8CED5-7BB9-4BDB-8ECA-3268CF799F52}">
      <text>
        <r>
          <rPr>
            <b/>
            <sz val="8"/>
            <color indexed="81"/>
            <rFont val="Tahoma"/>
            <family val="2"/>
          </rPr>
          <t>when computing medians for All 4-yr schools, do not include specialized institutions (type 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Excel Validator</author>
  </authors>
  <commentList>
    <comment ref="B94" authorId="0" shapeId="0" xr:uid="{EC68A8A4-D917-47A1-BC1F-860B530DC722}">
      <text>
        <r>
          <rPr>
            <sz val="8"/>
            <color rgb="FF000000"/>
            <rFont val="Tahoma"/>
            <family val="2"/>
          </rPr>
          <t>Moderate Warning  AA003: Institution name is invalid.</t>
        </r>
      </text>
    </comment>
    <comment ref="D94" authorId="0" shapeId="0" xr:uid="{953311BB-E61C-49BA-A2D8-ED9EF2252728}">
      <text>
        <r>
          <rPr>
            <sz val="8"/>
            <color rgb="FF000000"/>
            <rFont val="Tahoma"/>
            <family val="2"/>
          </rPr>
          <t>Moderate Warning  AA004: IPEDS code is invalid.</t>
        </r>
      </text>
    </comment>
    <comment ref="I200" authorId="0" shapeId="0" xr:uid="{917697FE-33E8-4064-BFCF-5E3035685B28}">
      <text>
        <r>
          <rPr>
            <sz val="8"/>
            <color rgb="FF000000"/>
            <rFont val="Tahoma"/>
            <family val="2"/>
          </rPr>
          <t xml:space="preserve">Low Warning  AA006: Metric difference from prior year &gt;= 10% </t>
        </r>
      </text>
    </comment>
    <comment ref="M200" authorId="0" shapeId="0" xr:uid="{FBE817EE-57EA-49F3-A7C8-0DAE6BFA3E29}">
      <text>
        <r>
          <rPr>
            <sz val="8"/>
            <color rgb="FF000000"/>
            <rFont val="Tahoma"/>
            <family val="2"/>
          </rPr>
          <t xml:space="preserve">Low Warning  AA006: Metric difference from prior year &gt;= 10% </t>
        </r>
      </text>
    </comment>
    <comment ref="I202" authorId="0" shapeId="0" xr:uid="{003A4151-1DC6-40D6-84AE-024165DF7595}">
      <text>
        <r>
          <rPr>
            <sz val="8"/>
            <color rgb="FF000000"/>
            <rFont val="Tahoma"/>
            <family val="2"/>
          </rPr>
          <t xml:space="preserve">Low Warning  AA006: Metric difference from prior year &gt;= 10% </t>
        </r>
      </text>
    </comment>
    <comment ref="M202" authorId="0" shapeId="0" xr:uid="{6ED4BF04-E281-4F29-B89E-AE1F769750E1}">
      <text>
        <r>
          <rPr>
            <sz val="8"/>
            <color rgb="FF000000"/>
            <rFont val="Tahoma"/>
            <family val="2"/>
          </rPr>
          <t xml:space="preserve">Low Warning  AA006: Metric difference from prior year &gt;= 10% </t>
        </r>
      </text>
    </comment>
    <comment ref="I209" authorId="0" shapeId="0" xr:uid="{90E8B720-FEBB-471F-9D27-D12369736D06}">
      <text>
        <r>
          <rPr>
            <sz val="8"/>
            <color rgb="FF000000"/>
            <rFont val="Tahoma"/>
            <family val="2"/>
          </rPr>
          <t>Moderate Warning  AA008: Large Metric difference from prior year &gt;= 50%</t>
        </r>
      </text>
    </comment>
    <comment ref="M209" authorId="0" shapeId="0" xr:uid="{C0EF7120-39C5-4118-99A5-B083A8926CB9}">
      <text>
        <r>
          <rPr>
            <sz val="8"/>
            <color rgb="FF000000"/>
            <rFont val="Tahoma"/>
            <family val="2"/>
          </rPr>
          <t xml:space="preserve">Low Warning  AA006: Metric difference from prior year &gt;= 10%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SPservice</author>
  </authors>
  <commentList>
    <comment ref="K1" authorId="0" shapeId="0" xr:uid="{00000000-0006-0000-0100-000001000000}">
      <text>
        <r>
          <rPr>
            <sz val="8"/>
            <color rgb="FF000000"/>
            <rFont val="Tahoma"/>
            <family val="2"/>
          </rPr>
          <t>For SREB Use Only</t>
        </r>
      </text>
    </comment>
  </commentList>
</comments>
</file>

<file path=xl/sharedStrings.xml><?xml version="1.0" encoding="utf-8"?>
<sst xmlns="http://schemas.openxmlformats.org/spreadsheetml/2006/main" count="2461" uniqueCount="940">
  <si>
    <t>Part 7: Annual Tuition and Mandory Fees</t>
  </si>
  <si>
    <r>
      <rPr>
        <b/>
        <sz val="10"/>
        <color rgb="FF000000"/>
        <rFont val="Arial"/>
        <family val="2"/>
      </rPr>
      <t xml:space="preserve">Data Columns:  </t>
    </r>
    <r>
      <rPr>
        <sz val="10"/>
        <color rgb="FF000000"/>
        <rFont val="Arial"/>
        <family val="2"/>
      </rPr>
      <t xml:space="preserve">White = New Data, Peach = Old Data, Purple/Grey = Calculated Data. </t>
    </r>
    <r>
      <rPr>
        <b/>
        <sz val="10"/>
        <color rgb="FF000000"/>
        <rFont val="Arial"/>
        <family val="2"/>
      </rPr>
      <t xml:space="preserve"> Please highlight changes in YELLOW</t>
    </r>
  </si>
  <si>
    <t>Undergraduate</t>
  </si>
  <si>
    <t>Graduate</t>
  </si>
  <si>
    <t>Law</t>
  </si>
  <si>
    <t>Medicine</t>
  </si>
  <si>
    <t>Dentistry</t>
  </si>
  <si>
    <t>Pharmacy</t>
  </si>
  <si>
    <t>Optometry</t>
  </si>
  <si>
    <t>Osteopathic Medicine</t>
  </si>
  <si>
    <t>Veterinary Medicine</t>
  </si>
  <si>
    <t>Comments:  Please look for comments and answer questions; add comments as needed</t>
  </si>
  <si>
    <t>In-State</t>
  </si>
  <si>
    <t>Out-of-State</t>
  </si>
  <si>
    <t>State</t>
  </si>
  <si>
    <t>Institution</t>
  </si>
  <si>
    <t>Classification Notes</t>
  </si>
  <si>
    <t>IPEDS #</t>
  </si>
  <si>
    <t>Category</t>
  </si>
  <si>
    <t>2016-17</t>
  </si>
  <si>
    <t>2017-18</t>
  </si>
  <si>
    <t>Name</t>
  </si>
  <si>
    <t>IPEDSID</t>
  </si>
  <si>
    <t>Type</t>
  </si>
  <si>
    <t>OldUGIS</t>
  </si>
  <si>
    <t>NewUGIS</t>
  </si>
  <si>
    <t>OldUGOS</t>
  </si>
  <si>
    <t>NewUGOS</t>
  </si>
  <si>
    <t>OldGIS</t>
  </si>
  <si>
    <t>NewGIS</t>
  </si>
  <si>
    <t>OldGOS</t>
  </si>
  <si>
    <t>NewGOS</t>
  </si>
  <si>
    <t>OldLawIS</t>
  </si>
  <si>
    <t>NewLawIS</t>
  </si>
  <si>
    <t>OldLawOS</t>
  </si>
  <si>
    <t>NewLawOS</t>
  </si>
  <si>
    <t>OldMedIS</t>
  </si>
  <si>
    <t>NewMedIS</t>
  </si>
  <si>
    <t>OldMedOS</t>
  </si>
  <si>
    <t>NewMedOS</t>
  </si>
  <si>
    <t>OldDenIS</t>
  </si>
  <si>
    <t>NewDenIS</t>
  </si>
  <si>
    <t>OldDenOS</t>
  </si>
  <si>
    <t>NewDenOS</t>
  </si>
  <si>
    <t>OldPhrIS</t>
  </si>
  <si>
    <t>NewPhrIS</t>
  </si>
  <si>
    <t>OldPhrOS</t>
  </si>
  <si>
    <t>NewPhrOS</t>
  </si>
  <si>
    <t>OldOptIS</t>
  </si>
  <si>
    <t>NewOptIS</t>
  </si>
  <si>
    <t>OldOptOS</t>
  </si>
  <si>
    <t>NewOptOS</t>
  </si>
  <si>
    <t>OldOstIS</t>
  </si>
  <si>
    <t>NewOstIS</t>
  </si>
  <si>
    <t>OldOstOS</t>
  </si>
  <si>
    <t>NewOstOS</t>
  </si>
  <si>
    <t>OldVetIS</t>
  </si>
  <si>
    <t>NewVetIS</t>
  </si>
  <si>
    <t>OldVetOS</t>
  </si>
  <si>
    <t>NewVetOS</t>
  </si>
  <si>
    <t>FORMATTING</t>
  </si>
  <si>
    <t>AL</t>
  </si>
  <si>
    <t>Auburn University</t>
  </si>
  <si>
    <t xml:space="preserve">University of Alabama </t>
  </si>
  <si>
    <t>University of Alabama at Birmingham</t>
  </si>
  <si>
    <t>University of Alabama in Huntsville</t>
  </si>
  <si>
    <t>Alabama Agricultural &amp; Mechanical University</t>
  </si>
  <si>
    <t xml:space="preserve">Jacksonville State University </t>
  </si>
  <si>
    <t>Troy University</t>
  </si>
  <si>
    <t>University of South Alabama</t>
  </si>
  <si>
    <t xml:space="preserve">Alabama State University </t>
  </si>
  <si>
    <t>Auburn University at Montgomery</t>
  </si>
  <si>
    <t>University of North Alabama</t>
  </si>
  <si>
    <t>University of Montevallo</t>
  </si>
  <si>
    <t>University of West Alabama</t>
  </si>
  <si>
    <t>Athens State University</t>
  </si>
  <si>
    <t>100812</t>
  </si>
  <si>
    <t>Jefferson State Community College</t>
  </si>
  <si>
    <t xml:space="preserve">John C. Calhoun State Community College </t>
  </si>
  <si>
    <t>Bevill State Community College</t>
  </si>
  <si>
    <t>Bishop State Community College</t>
  </si>
  <si>
    <t>Enterprise-Ozark Community College</t>
  </si>
  <si>
    <t>Gadsden State Community College</t>
  </si>
  <si>
    <t>George C. Wallace State Community College - Dothan</t>
  </si>
  <si>
    <t>James H. Faulkner State Community College</t>
  </si>
  <si>
    <t xml:space="preserve">Lawson State Community College </t>
  </si>
  <si>
    <t xml:space="preserve">Northeast Alabama State Community College </t>
  </si>
  <si>
    <t>Northwest-Shoals Community College</t>
  </si>
  <si>
    <t>Shelton State Community College</t>
  </si>
  <si>
    <t>Southern Union State Community College</t>
  </si>
  <si>
    <t>Wallace Community College - Hanceville</t>
  </si>
  <si>
    <t>Alabama Southern Community College</t>
  </si>
  <si>
    <t>N/A</t>
  </si>
  <si>
    <t>Central Alabama Community College</t>
  </si>
  <si>
    <t xml:space="preserve">Chattahoochee Valley State Community College </t>
  </si>
  <si>
    <t>George Corley Wallace State Community College - Selma</t>
  </si>
  <si>
    <t>Jefferson Davis Community College</t>
  </si>
  <si>
    <t xml:space="preserve">Lurleen B. Wallace Community College </t>
  </si>
  <si>
    <t xml:space="preserve">Snead State Community College </t>
  </si>
  <si>
    <t xml:space="preserve">Trenholm State Technical College </t>
  </si>
  <si>
    <t xml:space="preserve">J.F. Drake State Technical College </t>
  </si>
  <si>
    <t xml:space="preserve">J.F. Ingram State Technical College </t>
  </si>
  <si>
    <t xml:space="preserve">Reid State Technical College </t>
  </si>
  <si>
    <t>Marion Military Institute</t>
  </si>
  <si>
    <t>row_num</t>
  </si>
  <si>
    <t>ipeds_id</t>
  </si>
  <si>
    <t>institution</t>
  </si>
  <si>
    <t>col_code</t>
  </si>
  <si>
    <t>column_name</t>
  </si>
  <si>
    <t>validation_code</t>
  </si>
  <si>
    <t>validation_desc</t>
  </si>
  <si>
    <t>severity</t>
  </si>
  <si>
    <t>severity_desc</t>
  </si>
  <si>
    <t>coordinator_notes</t>
  </si>
  <si>
    <t>override</t>
  </si>
  <si>
    <t>TECHNICAL_INFO</t>
  </si>
  <si>
    <t>data_set_name</t>
  </si>
  <si>
    <t>upload_id</t>
  </si>
  <si>
    <t>col_num</t>
  </si>
  <si>
    <t>STRING</t>
  </si>
  <si>
    <t>TYPE_INDICATOR</t>
  </si>
  <si>
    <t>Met the criteria for Four-Year 1 in 2016-17 and 2017-18.</t>
  </si>
  <si>
    <t>Met the criteria for Four-Year 2 in 2016-17 and 2017-18.</t>
  </si>
  <si>
    <t>Reclassified: Met the criteria for Two-Year 3 in 2015-16, 2016-17, and 2017-18.</t>
  </si>
  <si>
    <t>AR</t>
  </si>
  <si>
    <t>University of Arkansas, Fayetteville</t>
  </si>
  <si>
    <t>University of Arkansas at Little Rock</t>
  </si>
  <si>
    <t>Arkansas State University</t>
  </si>
  <si>
    <t>Arkansas Tech University</t>
  </si>
  <si>
    <t xml:space="preserve">University of Central Arkansas </t>
  </si>
  <si>
    <t>Henderson State University</t>
  </si>
  <si>
    <t>Southern Arkansas University</t>
  </si>
  <si>
    <t>University of Arkansas at Monticello</t>
  </si>
  <si>
    <t>University of Arkansas at Fort Smith</t>
  </si>
  <si>
    <t>University of Arkansas at Pine Bluff</t>
  </si>
  <si>
    <t xml:space="preserve">Northwest Arkansas Community College </t>
  </si>
  <si>
    <t>Pulaski Technical College</t>
  </si>
  <si>
    <t>Arkansas State University-Beebe</t>
  </si>
  <si>
    <t>National Park College</t>
  </si>
  <si>
    <t>Arkansas Northeastern College</t>
  </si>
  <si>
    <t>Arkansas State University Mid-South</t>
  </si>
  <si>
    <t>Arkansas State University Mountain Home</t>
  </si>
  <si>
    <t>Arkansas State University-Newport</t>
  </si>
  <si>
    <t>Black River Technical College</t>
  </si>
  <si>
    <t>College of the Ouachitas</t>
  </si>
  <si>
    <t>Cossatot Community College of the University of Arkansas</t>
  </si>
  <si>
    <t xml:space="preserve">East Arkansas Community College </t>
  </si>
  <si>
    <t>North Arkansas College</t>
  </si>
  <si>
    <t xml:space="preserve">Ozarka College </t>
  </si>
  <si>
    <t>Phillips Community College of the Univ of Arkansas</t>
  </si>
  <si>
    <t xml:space="preserve">Rich Mountain Community College </t>
  </si>
  <si>
    <t>South Arkansas Community College</t>
  </si>
  <si>
    <t>Southeast Arkansas College</t>
  </si>
  <si>
    <t>Southern Arkansas University Tech</t>
  </si>
  <si>
    <t>University of Arkansas Community College at Batesville</t>
  </si>
  <si>
    <t>University of Arkansas Community College at Hope</t>
  </si>
  <si>
    <t>University of Arkansas Community College at Morrilton</t>
  </si>
  <si>
    <t>University of Arkansas for Medical Sciences</t>
  </si>
  <si>
    <t>Met the criteria for Four-Year 3 in 2017-18.</t>
  </si>
  <si>
    <t>Met the criteria for Four-Year 4 in 2017-18.</t>
  </si>
  <si>
    <t>Met the criteria for Four-Year 5 in 2016-17 and 2017-18.</t>
  </si>
  <si>
    <t xml:space="preserve">Met the criteria for Two-Year 2 in 2016-17 and 2017-18. </t>
  </si>
  <si>
    <t>DE</t>
  </si>
  <si>
    <t>University of Delaware</t>
  </si>
  <si>
    <t>Delaware State University</t>
  </si>
  <si>
    <t>Delaware Technical and Community College--Terry</t>
  </si>
  <si>
    <t xml:space="preserve">Met the criteria for Two-Year 1 in 2017-18. </t>
  </si>
  <si>
    <t>FL</t>
  </si>
  <si>
    <t xml:space="preserve">Florida Atlantic University </t>
  </si>
  <si>
    <t>Florida International University</t>
  </si>
  <si>
    <t xml:space="preserve">Florida State University </t>
  </si>
  <si>
    <t xml:space="preserve">University of Central Florida </t>
  </si>
  <si>
    <t>University of Florida</t>
  </si>
  <si>
    <t xml:space="preserve">University of South Florida </t>
  </si>
  <si>
    <t xml:space="preserve">Florida Agricultural &amp; Mechanical University </t>
  </si>
  <si>
    <t>University of North Florida</t>
  </si>
  <si>
    <t>University of West Florida</t>
  </si>
  <si>
    <t>Florida Gulf Coast University</t>
  </si>
  <si>
    <t>New College of Florida</t>
  </si>
  <si>
    <t>Florida Polytechnic University</t>
  </si>
  <si>
    <t xml:space="preserve">Broward College </t>
  </si>
  <si>
    <t xml:space="preserve">Chipola College </t>
  </si>
  <si>
    <t>College of Central Florida</t>
  </si>
  <si>
    <t xml:space="preserve">Daytona State College </t>
  </si>
  <si>
    <t>Florida SouthWestern State College</t>
  </si>
  <si>
    <t>Florida State College at Jacksonville</t>
  </si>
  <si>
    <t xml:space="preserve">Gulf Coast State College </t>
  </si>
  <si>
    <t xml:space="preserve">Indian River State College </t>
  </si>
  <si>
    <t xml:space="preserve">Miami Dade College </t>
  </si>
  <si>
    <t>Northwest Florida State College</t>
  </si>
  <si>
    <t xml:space="preserve">Palm Beach State College </t>
  </si>
  <si>
    <t xml:space="preserve">Pensacola State College </t>
  </si>
  <si>
    <t xml:space="preserve">Polk State College </t>
  </si>
  <si>
    <t xml:space="preserve">Santa Fe College </t>
  </si>
  <si>
    <t>Seminole State College of Florida</t>
  </si>
  <si>
    <t xml:space="preserve">St. Johns River State College </t>
  </si>
  <si>
    <t xml:space="preserve">St. Petersburg College </t>
  </si>
  <si>
    <t>State College of Florida, Manatee-Sarasota</t>
  </si>
  <si>
    <t xml:space="preserve">Valencia College </t>
  </si>
  <si>
    <t>Eastern Florida State College</t>
  </si>
  <si>
    <t xml:space="preserve">Hillsborough Community College </t>
  </si>
  <si>
    <t xml:space="preserve">Pasco-Hernando State College </t>
  </si>
  <si>
    <t xml:space="preserve">Tallahassee Community College </t>
  </si>
  <si>
    <t>Florida Gateway College</t>
  </si>
  <si>
    <t xml:space="preserve">Lake-Sumter State College </t>
  </si>
  <si>
    <t xml:space="preserve">South Florida State College </t>
  </si>
  <si>
    <t xml:space="preserve">Florida Keys Community College </t>
  </si>
  <si>
    <t xml:space="preserve">North Florida Community College </t>
  </si>
  <si>
    <t xml:space="preserve">Reclassified: Met the criteria for Two-Year with Bachelor's in 2015-16, 2016-17, and 2017-18. </t>
  </si>
  <si>
    <t xml:space="preserve">Met the criteria for Two-Year with Bachelor's in 2016-17 and 2017-18. </t>
  </si>
  <si>
    <t>GA</t>
  </si>
  <si>
    <t xml:space="preserve">Georgia State University </t>
  </si>
  <si>
    <t>University of Georgia</t>
  </si>
  <si>
    <t>Georgia Institute of Technology</t>
  </si>
  <si>
    <t>Georgia Southern University</t>
  </si>
  <si>
    <t>Kennesaw State University</t>
  </si>
  <si>
    <t>University of West Georgia</t>
  </si>
  <si>
    <t xml:space="preserve">Valdosta State University </t>
  </si>
  <si>
    <t xml:space="preserve">Albany State University </t>
  </si>
  <si>
    <t>Armstrong State University</t>
  </si>
  <si>
    <t>Clayton State University</t>
  </si>
  <si>
    <t>Columbus State University</t>
  </si>
  <si>
    <t>Fort Valley State University</t>
  </si>
  <si>
    <t>Georgia College and State University</t>
  </si>
  <si>
    <t>Augusta University</t>
  </si>
  <si>
    <t>University of North Georgia</t>
  </si>
  <si>
    <t>Georgia Southwestern State University</t>
  </si>
  <si>
    <t>Savannah State University</t>
  </si>
  <si>
    <t xml:space="preserve">College of Coastal Georgia </t>
  </si>
  <si>
    <t xml:space="preserve">Dalton State College </t>
  </si>
  <si>
    <t>Georgia Gwinnett College</t>
  </si>
  <si>
    <t>Middle Georgia State University</t>
  </si>
  <si>
    <t xml:space="preserve">Abraham Baldwin Agricultural College </t>
  </si>
  <si>
    <t>Atlanta Metropolitan State College</t>
  </si>
  <si>
    <t xml:space="preserve">Darton State College </t>
  </si>
  <si>
    <t>East Georgia State College</t>
  </si>
  <si>
    <t xml:space="preserve">Gordon State College </t>
  </si>
  <si>
    <t>South Georgia State College</t>
  </si>
  <si>
    <t xml:space="preserve">Georgia Perimeter College </t>
  </si>
  <si>
    <t>Georgia Highlands College</t>
  </si>
  <si>
    <t xml:space="preserve">Bainbridge State College </t>
  </si>
  <si>
    <t>Reclassifed: Met the criteria for Four-Year 4 in 2015-16, 2016-17, and 2017-18.</t>
  </si>
  <si>
    <t xml:space="preserve">Met the criteria for Four-Year 6 in 2017-18. </t>
  </si>
  <si>
    <t xml:space="preserve">Met the criteria for Two-Year 3 in 2017-18. </t>
  </si>
  <si>
    <t xml:space="preserve">Met the criteria for Two-Year with Bachelor's in 2017-18. </t>
  </si>
  <si>
    <t>Albany Technical College</t>
  </si>
  <si>
    <t>Athens Technical College</t>
  </si>
  <si>
    <t>Atlanta Technical College</t>
  </si>
  <si>
    <t>Augusta Technical College</t>
  </si>
  <si>
    <t>Central Georgia Technical College</t>
  </si>
  <si>
    <t>Chattahoochee Technical College</t>
  </si>
  <si>
    <t>Coastal Pines Technical College</t>
  </si>
  <si>
    <t>Columbus Technical College</t>
  </si>
  <si>
    <t>Georgia Northwestern Technical College</t>
  </si>
  <si>
    <t>Georgia Piedmont Technical College</t>
  </si>
  <si>
    <t>Gwinnett Technical College</t>
  </si>
  <si>
    <t>Lanier Technical College</t>
  </si>
  <si>
    <t>North Georgia Technical College</t>
  </si>
  <si>
    <t>Oconee Fall Line Technical College</t>
  </si>
  <si>
    <t>Ogeechee Technical College</t>
  </si>
  <si>
    <t>Savannah Technical College</t>
  </si>
  <si>
    <t>South Georgia Technical College</t>
  </si>
  <si>
    <t>Southeastern Technical College</t>
  </si>
  <si>
    <t>Southern Crescent Technical College</t>
  </si>
  <si>
    <t>Southern Regional Technical College</t>
  </si>
  <si>
    <t>West Georgia Technical College</t>
  </si>
  <si>
    <t>Wiregrass Georgia Technical College</t>
  </si>
  <si>
    <t xml:space="preserve">Met the criteria for Technical Institute or College - Size Unknown in 2017-18. </t>
  </si>
  <si>
    <t>KY</t>
  </si>
  <si>
    <t>University of Kentucky</t>
  </si>
  <si>
    <t>University of Louisville</t>
  </si>
  <si>
    <t xml:space="preserve">Eastern Kentucky University </t>
  </si>
  <si>
    <t xml:space="preserve">Morehead State University </t>
  </si>
  <si>
    <t xml:space="preserve">Murray State University </t>
  </si>
  <si>
    <t xml:space="preserve">Northern Kentucky University </t>
  </si>
  <si>
    <t xml:space="preserve">Western Kentucky University </t>
  </si>
  <si>
    <t xml:space="preserve">Kentucky State University </t>
  </si>
  <si>
    <t>Bluegrass Community and Technical College</t>
  </si>
  <si>
    <t xml:space="preserve">Jefferson Community and Technical College </t>
  </si>
  <si>
    <t>Ashland Community and Technical College</t>
  </si>
  <si>
    <t xml:space="preserve">Big Sandy Community and Technical College </t>
  </si>
  <si>
    <t xml:space="preserve">Elizabethtown Community and Technical College </t>
  </si>
  <si>
    <t xml:space="preserve">Hopkinsville Community College </t>
  </si>
  <si>
    <t>Madisonville Community College</t>
  </si>
  <si>
    <t xml:space="preserve">Maysville Community and Technical College </t>
  </si>
  <si>
    <t xml:space="preserve">Owensboro Community and Technical College </t>
  </si>
  <si>
    <t xml:space="preserve">Somerset Community and Technical College </t>
  </si>
  <si>
    <t>Southeast Kentucky Community and Technical College</t>
  </si>
  <si>
    <t>West Kentucky Community and Technical College</t>
  </si>
  <si>
    <t>Hazard Community and Technical College</t>
  </si>
  <si>
    <t xml:space="preserve">Henderson Community College </t>
  </si>
  <si>
    <t>Gateway Community and Technical College</t>
  </si>
  <si>
    <t>Southcentral Kentucky Community and Technical College</t>
  </si>
  <si>
    <t>Met the criteria for Two-Year 3 in 2017-18.</t>
  </si>
  <si>
    <t>LA</t>
  </si>
  <si>
    <t>Louisiana State University and A&amp;M College</t>
  </si>
  <si>
    <t xml:space="preserve">Louisiana Tech University </t>
  </si>
  <si>
    <t>University of Louisiana at Lafayette</t>
  </si>
  <si>
    <t>University of New Orleans</t>
  </si>
  <si>
    <t xml:space="preserve">Southeastern Louisiana University </t>
  </si>
  <si>
    <t xml:space="preserve">Southern University and A&amp;M College at Baton Rouge </t>
  </si>
  <si>
    <t>University of Louisiana at Monroe</t>
  </si>
  <si>
    <t>Grambling State University</t>
  </si>
  <si>
    <t>Louisiana State University in Shreveport</t>
  </si>
  <si>
    <t>McNeese State University</t>
  </si>
  <si>
    <t xml:space="preserve">Nicholls State University </t>
  </si>
  <si>
    <t>Northwestern State University</t>
  </si>
  <si>
    <t>Southern University at New Orleans</t>
  </si>
  <si>
    <t>Louisiana State University at Alexandria</t>
  </si>
  <si>
    <t>Baton Rouge Community College</t>
  </si>
  <si>
    <t>Bossier Parish Community College</t>
  </si>
  <si>
    <t xml:space="preserve">Delgado Community College </t>
  </si>
  <si>
    <t>Louisiana Delta Community College</t>
  </si>
  <si>
    <t>South Louisiana Community College</t>
  </si>
  <si>
    <t>Southern University in Shreveport</t>
  </si>
  <si>
    <t>Louisiana State University at Eunice</t>
  </si>
  <si>
    <t>Nunez Community College</t>
  </si>
  <si>
    <t>River Parishes Community College</t>
  </si>
  <si>
    <t>Central LA Technical College</t>
  </si>
  <si>
    <t>L.E. Fletcher Technical Community College</t>
  </si>
  <si>
    <t>Northshore Technical College</t>
  </si>
  <si>
    <t>Northwest LA Technical College</t>
  </si>
  <si>
    <t>South Central LA Technical College</t>
  </si>
  <si>
    <t>Sowela Technical Community College</t>
  </si>
  <si>
    <t>Louisiana State University Health Sciences Center - New Orleans</t>
  </si>
  <si>
    <t>Louisiana State University Health Sciences Center - Shreveport</t>
  </si>
  <si>
    <t>Reclassified: Met the criteria for Four-Year 3 in 2015-16, 2016-17, and 2017-18.</t>
  </si>
  <si>
    <t>Met the criteria for Two-Year 2 in 2017-18.</t>
  </si>
  <si>
    <t xml:space="preserve">Met the criteria for Technical Institute or College 2 in 2017-18. </t>
  </si>
  <si>
    <t>MD</t>
  </si>
  <si>
    <t>University of Maryland College Park</t>
  </si>
  <si>
    <t>Morgan State University</t>
  </si>
  <si>
    <t>University of Maryland, Baltimore County</t>
  </si>
  <si>
    <t xml:space="preserve">Towson University </t>
  </si>
  <si>
    <t>University of Baltimore</t>
  </si>
  <si>
    <t xml:space="preserve">Bowie State University </t>
  </si>
  <si>
    <t xml:space="preserve">Frostburg State University </t>
  </si>
  <si>
    <t xml:space="preserve">Salisbury University </t>
  </si>
  <si>
    <t xml:space="preserve">University of Maryland Eastern Shore </t>
  </si>
  <si>
    <t>Coppin State University</t>
  </si>
  <si>
    <t>Saint Mary's College of Maryland</t>
  </si>
  <si>
    <t xml:space="preserve">Anne Arundel Community College </t>
  </si>
  <si>
    <t>College of Southern Maryland</t>
  </si>
  <si>
    <t>Community College of Baltimore County</t>
  </si>
  <si>
    <t xml:space="preserve">Howard Community College </t>
  </si>
  <si>
    <t>Montgomery College</t>
  </si>
  <si>
    <t xml:space="preserve">Prince George's Community College </t>
  </si>
  <si>
    <t>Allegany College of Maryland</t>
  </si>
  <si>
    <t>Baltimore City Community College</t>
  </si>
  <si>
    <t>Carroll Community College</t>
  </si>
  <si>
    <t xml:space="preserve">Frederick Community College </t>
  </si>
  <si>
    <t xml:space="preserve">Hagerstown Community College </t>
  </si>
  <si>
    <t xml:space="preserve">Harford Community College </t>
  </si>
  <si>
    <t xml:space="preserve">Cecil Community College </t>
  </si>
  <si>
    <t xml:space="preserve">Chesapeake College </t>
  </si>
  <si>
    <t xml:space="preserve">Garrett College </t>
  </si>
  <si>
    <t xml:space="preserve">Wor-Wic Community College </t>
  </si>
  <si>
    <t>University of Maryland University College</t>
  </si>
  <si>
    <t xml:space="preserve">University of Maryland, Baltimore </t>
  </si>
  <si>
    <t>Met the criteria for Four-Year 5 in 2017-18.</t>
  </si>
  <si>
    <t>Met the criteria for Two-Year 3 in 2016-17 and 2017-18.</t>
  </si>
  <si>
    <t>MS</t>
  </si>
  <si>
    <t>Mississippi State University</t>
  </si>
  <si>
    <t>University of Southern Mississippi</t>
  </si>
  <si>
    <t xml:space="preserve">Jackson State University </t>
  </si>
  <si>
    <t>University of Mississippi</t>
  </si>
  <si>
    <t>Alcorn State University</t>
  </si>
  <si>
    <t>Delta State University</t>
  </si>
  <si>
    <t>Mississippi Valley State University</t>
  </si>
  <si>
    <t>Mississippi University for Women</t>
  </si>
  <si>
    <t>University of Mississippi Medical Center</t>
  </si>
  <si>
    <t>Reclassified: Met the criteria for Four-Year 1 in 2015-16, 2016-17, and 2017-18.</t>
  </si>
  <si>
    <t xml:space="preserve">Hinds Community College </t>
  </si>
  <si>
    <t xml:space="preserve">Itawamba Community College </t>
  </si>
  <si>
    <t xml:space="preserve">Mississippi Gulf Coast Community College </t>
  </si>
  <si>
    <t xml:space="preserve">Northwest Mississippi Community College </t>
  </si>
  <si>
    <t xml:space="preserve">Copiah-Lincoln Community College </t>
  </si>
  <si>
    <t xml:space="preserve">East Central Community College </t>
  </si>
  <si>
    <t xml:space="preserve">East Mississippi Community College </t>
  </si>
  <si>
    <t xml:space="preserve">Holmes Community College </t>
  </si>
  <si>
    <t xml:space="preserve">Jones County Junior College </t>
  </si>
  <si>
    <t xml:space="preserve">Meridian Community College </t>
  </si>
  <si>
    <t xml:space="preserve">Mississippi Delta Community College </t>
  </si>
  <si>
    <t xml:space="preserve">Northeast Mississippi Community College </t>
  </si>
  <si>
    <t xml:space="preserve">Pearl River Community College </t>
  </si>
  <si>
    <t xml:space="preserve">Coahoma Community College </t>
  </si>
  <si>
    <t>Southwest Mississippi Community College</t>
  </si>
  <si>
    <t>Reclassified: Met the criteria for Two-Year 1 in 2015-16, 2016-17, and 2017-18.</t>
  </si>
  <si>
    <t>NC</t>
  </si>
  <si>
    <t xml:space="preserve">North Carolina State University </t>
  </si>
  <si>
    <t xml:space="preserve">University of North Carolina at Chapel Hill </t>
  </si>
  <si>
    <t>University of North Carolina at Charlotte</t>
  </si>
  <si>
    <t>University of North Carolina at Greensboro</t>
  </si>
  <si>
    <t xml:space="preserve">East Carolina University </t>
  </si>
  <si>
    <t xml:space="preserve">Appalachian State University </t>
  </si>
  <si>
    <t>North Carolina A&amp;T State University</t>
  </si>
  <si>
    <t xml:space="preserve">North Carolina Central University </t>
  </si>
  <si>
    <t>University of North Carolina at Wilmington</t>
  </si>
  <si>
    <t xml:space="preserve">Western Carolina University </t>
  </si>
  <si>
    <t xml:space="preserve">Fayetteville State University </t>
  </si>
  <si>
    <t>University of North Carolina at Pembroke</t>
  </si>
  <si>
    <t xml:space="preserve">Winston-Salem State University </t>
  </si>
  <si>
    <t xml:space="preserve">Elizabeth City State University </t>
  </si>
  <si>
    <t>University of North Carolina at Asheville</t>
  </si>
  <si>
    <t>North Carolina School of the Arts</t>
  </si>
  <si>
    <t>Alamance Community College</t>
  </si>
  <si>
    <t>Asheville-Buncombe Technical Community College</t>
  </si>
  <si>
    <t xml:space="preserve">Beaufort County Community College </t>
  </si>
  <si>
    <t>Bladen Community College</t>
  </si>
  <si>
    <t>Blue Ridge Community College</t>
  </si>
  <si>
    <t>Brunswick Community College</t>
  </si>
  <si>
    <t>Caldwell Community College &amp; Technical Institute</t>
  </si>
  <si>
    <t>Cape Fear Community College</t>
  </si>
  <si>
    <t>Carteret Community College</t>
  </si>
  <si>
    <t>Catawba Valley Community College</t>
  </si>
  <si>
    <t>Central Carolina Commuity College</t>
  </si>
  <si>
    <t xml:space="preserve">Central Piedmont Community College </t>
  </si>
  <si>
    <t>Cleveland Community College</t>
  </si>
  <si>
    <t xml:space="preserve">Coastal Carolina Community College </t>
  </si>
  <si>
    <t>College of the Albemarle</t>
  </si>
  <si>
    <t xml:space="preserve">Craven Community College </t>
  </si>
  <si>
    <t xml:space="preserve">Davidson County Community College </t>
  </si>
  <si>
    <t>Durham Technical Community College</t>
  </si>
  <si>
    <t>Edgecombe Community College</t>
  </si>
  <si>
    <t>Fayetteville Technical Community College</t>
  </si>
  <si>
    <t>Forsyth Technical Community College</t>
  </si>
  <si>
    <t xml:space="preserve">Gaston College </t>
  </si>
  <si>
    <t>Guilford Technical Community College</t>
  </si>
  <si>
    <t xml:space="preserve">Halifax Community College </t>
  </si>
  <si>
    <t>Haywood Community College</t>
  </si>
  <si>
    <t xml:space="preserve">Isothermal Community College </t>
  </si>
  <si>
    <t>James Sprunt Community College</t>
  </si>
  <si>
    <t>Johnston Community College</t>
  </si>
  <si>
    <t xml:space="preserve">Lenoir Community College </t>
  </si>
  <si>
    <t xml:space="preserve">Martin Community College </t>
  </si>
  <si>
    <t>Mayland Community College</t>
  </si>
  <si>
    <t>McDowell Technical Community College</t>
  </si>
  <si>
    <t xml:space="preserve">Mitchell Community College </t>
  </si>
  <si>
    <t>Montgomery Community College</t>
  </si>
  <si>
    <t>Nash Community College</t>
  </si>
  <si>
    <t>Pamlico Community College</t>
  </si>
  <si>
    <t>Piedmont Community College</t>
  </si>
  <si>
    <t>Pitt Community College</t>
  </si>
  <si>
    <t>Randolph Community College</t>
  </si>
  <si>
    <t>Richmond Community College</t>
  </si>
  <si>
    <t>Roanoke-Chowan Community College</t>
  </si>
  <si>
    <t>Robeson Community College</t>
  </si>
  <si>
    <t xml:space="preserve">Rockingham Community College </t>
  </si>
  <si>
    <t>Rowan-Cabarrus Community College</t>
  </si>
  <si>
    <t>Sampson Community College</t>
  </si>
  <si>
    <t xml:space="preserve">Sandhills Community College </t>
  </si>
  <si>
    <t>South Piedmont Community College</t>
  </si>
  <si>
    <t xml:space="preserve">Southeastern Community College </t>
  </si>
  <si>
    <t xml:space="preserve">Southwestern Community College </t>
  </si>
  <si>
    <t>Stanly Community College</t>
  </si>
  <si>
    <t xml:space="preserve">Surry Community College </t>
  </si>
  <si>
    <t xml:space="preserve">Tri-County Community College </t>
  </si>
  <si>
    <t xml:space="preserve">Vance-Granville Community College </t>
  </si>
  <si>
    <t>Wake Technical Community College</t>
  </si>
  <si>
    <t>Wayne Community College</t>
  </si>
  <si>
    <t xml:space="preserve">Western Piedmont Community College </t>
  </si>
  <si>
    <t xml:space="preserve">Wilkes Community College </t>
  </si>
  <si>
    <t>Wilson Community College</t>
  </si>
  <si>
    <t>Met the criteria for Two-Year 2 in 2016-17 and 2017-18.</t>
  </si>
  <si>
    <t>OK</t>
  </si>
  <si>
    <t>Oklahoma State University Main Campus</t>
  </si>
  <si>
    <t>University of Oklahoma Norman Campus</t>
  </si>
  <si>
    <t>Northeastern State University</t>
  </si>
  <si>
    <t>University of Central Oklahoma</t>
  </si>
  <si>
    <t xml:space="preserve">Southeastern Oklahoma State University </t>
  </si>
  <si>
    <t xml:space="preserve">Cameron University </t>
  </si>
  <si>
    <t xml:space="preserve">East Central University </t>
  </si>
  <si>
    <t>Langston University</t>
  </si>
  <si>
    <t xml:space="preserve">Northwestern Oklahoma State University </t>
  </si>
  <si>
    <t>Southwestern Oklahoma State University</t>
  </si>
  <si>
    <t xml:space="preserve">Oklahoma Panhandle State University </t>
  </si>
  <si>
    <t>Rogers State University</t>
  </si>
  <si>
    <t>University of Science and Arts of Oklahoma</t>
  </si>
  <si>
    <t xml:space="preserve">Oklahoma State University Technical Branch-Okmulgee </t>
  </si>
  <si>
    <t xml:space="preserve">Oklahoma State University-Oklahoma City </t>
  </si>
  <si>
    <t xml:space="preserve">Oklahoma City Community College </t>
  </si>
  <si>
    <t xml:space="preserve">Tulsa Community College </t>
  </si>
  <si>
    <t xml:space="preserve">Northern Oklahoma College </t>
  </si>
  <si>
    <t xml:space="preserve">Rose State College </t>
  </si>
  <si>
    <t>Carl Albert State College</t>
  </si>
  <si>
    <t xml:space="preserve">Connors State College </t>
  </si>
  <si>
    <t xml:space="preserve">Eastern Oklahoma State College </t>
  </si>
  <si>
    <t xml:space="preserve">Murray State College </t>
  </si>
  <si>
    <t xml:space="preserve">Northeastern Oklahoma A &amp; M College </t>
  </si>
  <si>
    <t>Redlands Community College</t>
  </si>
  <si>
    <t xml:space="preserve">Seminole State College </t>
  </si>
  <si>
    <t xml:space="preserve">Western Oklahoma State College </t>
  </si>
  <si>
    <t>Reclassified: Met the criteria for Four-Year 4 in 2015-16, 2016-17, and 2017-18.</t>
  </si>
  <si>
    <t xml:space="preserve">Canadian Valley Technology Center                 </t>
  </si>
  <si>
    <t xml:space="preserve">Francis Tuttle Technology Center                  </t>
  </si>
  <si>
    <t xml:space="preserve">Metro Technology Centers                          </t>
  </si>
  <si>
    <t xml:space="preserve">Tulsa Technology Center-Lemley Campus             </t>
  </si>
  <si>
    <t xml:space="preserve">Autry Technology Center                           </t>
  </si>
  <si>
    <t xml:space="preserve">Caddo Kiowa Technology Center                     </t>
  </si>
  <si>
    <t xml:space="preserve">Central Technology Center                         </t>
  </si>
  <si>
    <t xml:space="preserve">Chisholm Trail Technology Center                  </t>
  </si>
  <si>
    <t xml:space="preserve">Eastern Oklahoma County Technology Center         </t>
  </si>
  <si>
    <t xml:space="preserve">Gordon Cooper Technology Center                   </t>
  </si>
  <si>
    <t xml:space="preserve">Great Plains Technology Center                    </t>
  </si>
  <si>
    <t xml:space="preserve">Green Country Technology Center                   </t>
  </si>
  <si>
    <t xml:space="preserve">High Plains Technology Center                     </t>
  </si>
  <si>
    <t xml:space="preserve">Indian Capital Technology Center-Muskogee         </t>
  </si>
  <si>
    <t xml:space="preserve">Indian Capital Technology Center-Sallisaw         </t>
  </si>
  <si>
    <t xml:space="preserve">Indian Capital Technology Center-Stilwell         </t>
  </si>
  <si>
    <t xml:space="preserve">Indian Capital Technology Center-Tahlequah        </t>
  </si>
  <si>
    <t xml:space="preserve">Kiamichi Technology Center-Atoka                  </t>
  </si>
  <si>
    <t xml:space="preserve">Kiamichi Technology Center-Durant                 </t>
  </si>
  <si>
    <t xml:space="preserve">Kiamichi Technology Center-Hugo                   </t>
  </si>
  <si>
    <t xml:space="preserve">Kiamichi Technology Center-Idabel                 </t>
  </si>
  <si>
    <t xml:space="preserve">Kiamichi Technology Center-McAlester              </t>
  </si>
  <si>
    <t xml:space="preserve">Kiamichi Technology Center-Poteau                 </t>
  </si>
  <si>
    <t xml:space="preserve">Kiamichi Technology Center-Spiro                  </t>
  </si>
  <si>
    <t xml:space="preserve">Kiamichi Technology Center-Stigler                </t>
  </si>
  <si>
    <t xml:space="preserve">Kiamichi Technology Center-Talihina               </t>
  </si>
  <si>
    <t xml:space="preserve">Meridian Technology Center                        </t>
  </si>
  <si>
    <t xml:space="preserve">Mid-America Technology Center                     </t>
  </si>
  <si>
    <t xml:space="preserve">Mid-Del Technology Center                         </t>
  </si>
  <si>
    <t xml:space="preserve">Moore Norman Technology Center                    </t>
  </si>
  <si>
    <t xml:space="preserve">Northeast Technology Center-Afton                 </t>
  </si>
  <si>
    <t>Northeast Technology Center-Claremore</t>
  </si>
  <si>
    <t xml:space="preserve">Northeast Technology Center-Kansas                </t>
  </si>
  <si>
    <t xml:space="preserve">Northeast Technology Center-Pryor                 </t>
  </si>
  <si>
    <t xml:space="preserve">Northwest Technology Center-Alva                  </t>
  </si>
  <si>
    <t xml:space="preserve">Northwest Technology Center-Fairview              </t>
  </si>
  <si>
    <t xml:space="preserve">Pioneer Technology Center                         </t>
  </si>
  <si>
    <t xml:space="preserve">Pontotoc Technology Center                        </t>
  </si>
  <si>
    <t xml:space="preserve">Red River Technology Center                       </t>
  </si>
  <si>
    <t xml:space="preserve">Southern Oklahoma Technology Center               </t>
  </si>
  <si>
    <t xml:space="preserve">Southwest Technology Center                       </t>
  </si>
  <si>
    <t xml:space="preserve">Tri County Technology Center                      </t>
  </si>
  <si>
    <t xml:space="preserve">Tulsa County Area Voc Tech School Dist 18-Peoria  </t>
  </si>
  <si>
    <t xml:space="preserve">Tulsa Technology Center-Broken Arrow Campus       </t>
  </si>
  <si>
    <t>Tulsa Technology Center-Owasso</t>
  </si>
  <si>
    <t xml:space="preserve">Tulsa Technology Center-Riverside Campus          </t>
  </si>
  <si>
    <t>Tulsa Technology Center-Sand Springs</t>
  </si>
  <si>
    <t xml:space="preserve">Wes Watkins Technology Center                     </t>
  </si>
  <si>
    <t xml:space="preserve">Western Technology Center                         </t>
  </si>
  <si>
    <t>Reclassified: Met the criteria for Technical Institute or College 2 in 2015-16, 2016-17, and 2017-18.</t>
  </si>
  <si>
    <t>Met the criteria for Technical Institute or College 1 in 2017-18.</t>
  </si>
  <si>
    <t>SC</t>
  </si>
  <si>
    <t>Clemson University</t>
  </si>
  <si>
    <t>University of South Carolina-Columbia</t>
  </si>
  <si>
    <t>College of Charleston</t>
  </si>
  <si>
    <t xml:space="preserve">The Citadel, the Military College of South Carolina </t>
  </si>
  <si>
    <t xml:space="preserve">Winthrop University </t>
  </si>
  <si>
    <t>Coastal Carolina University</t>
  </si>
  <si>
    <t xml:space="preserve">Francis Marion University </t>
  </si>
  <si>
    <t xml:space="preserve">South Carolina State University </t>
  </si>
  <si>
    <t>Lander University</t>
  </si>
  <si>
    <t>University of South Carolina-Aiken</t>
  </si>
  <si>
    <t>University of South Carolina-Beaufort</t>
  </si>
  <si>
    <t>University of South Carolina-Upstate</t>
  </si>
  <si>
    <t xml:space="preserve">Florence-Darlington Technical College </t>
  </si>
  <si>
    <t xml:space="preserve">Greenville Technical College </t>
  </si>
  <si>
    <t xml:space="preserve">Horry-Georgetown Technical College </t>
  </si>
  <si>
    <t xml:space="preserve">Midlands Technical College </t>
  </si>
  <si>
    <t xml:space="preserve">Piedmont Technical College </t>
  </si>
  <si>
    <t xml:space="preserve">Tri-County Technical College </t>
  </si>
  <si>
    <t xml:space="preserve">Trident Technical College </t>
  </si>
  <si>
    <t xml:space="preserve">Aiken Technical College </t>
  </si>
  <si>
    <t xml:space="preserve">Central Carolina Technical College </t>
  </si>
  <si>
    <t xml:space="preserve">Orangeburg-Calhoun Technical College </t>
  </si>
  <si>
    <t xml:space="preserve">Spartanburg Community College </t>
  </si>
  <si>
    <t xml:space="preserve">York Technical College </t>
  </si>
  <si>
    <t xml:space="preserve">Denmark Technical College </t>
  </si>
  <si>
    <t xml:space="preserve">Northeastern Technical College </t>
  </si>
  <si>
    <t>Technical College of the Lowcountry</t>
  </si>
  <si>
    <t>University of South Carolina-Lancaster</t>
  </si>
  <si>
    <t>University of South Carolina-Salkehatchie</t>
  </si>
  <si>
    <t>University of South Carolina-Sumter</t>
  </si>
  <si>
    <t>University of South Carolina-Union</t>
  </si>
  <si>
    <t xml:space="preserve">Willamsburg Technical College </t>
  </si>
  <si>
    <t>Medical University of South Carolina</t>
  </si>
  <si>
    <t>Met the criteria for Four-Year 4 in 2016-17 and 2017-18.</t>
  </si>
  <si>
    <t>Reclassified: Met the criteria for Two-Year 2 in 2015-16, 2016-17, and 2017-18.</t>
  </si>
  <si>
    <t>TN</t>
  </si>
  <si>
    <t>University of Memphis</t>
  </si>
  <si>
    <t>University of Tennessee, Knoxville</t>
  </si>
  <si>
    <t>East Tennessee State University</t>
  </si>
  <si>
    <t xml:space="preserve">Tennessee State University </t>
  </si>
  <si>
    <t xml:space="preserve">Austin Peay State University </t>
  </si>
  <si>
    <t xml:space="preserve">Middle Tennessee State University </t>
  </si>
  <si>
    <t xml:space="preserve">Tennessee Technological University </t>
  </si>
  <si>
    <t>University of Tennessee at Chattanooga</t>
  </si>
  <si>
    <t>University of Tennessee at Martin</t>
  </si>
  <si>
    <t xml:space="preserve">Chattanooga State Technical Community College </t>
  </si>
  <si>
    <t>Nashville State Technical Community College</t>
  </si>
  <si>
    <t>Pellissippi State Technical Community College</t>
  </si>
  <si>
    <t>Southwest Tennessee Community College</t>
  </si>
  <si>
    <t xml:space="preserve">Volunteer State Community College </t>
  </si>
  <si>
    <t xml:space="preserve">Cleveland State Community College </t>
  </si>
  <si>
    <t xml:space="preserve">Columbia State Community College </t>
  </si>
  <si>
    <t xml:space="preserve">Dyersburg State Community College </t>
  </si>
  <si>
    <t xml:space="preserve">Jackson State Community College </t>
  </si>
  <si>
    <t xml:space="preserve">Motlow State Community College </t>
  </si>
  <si>
    <t>Northeast State Technical Community College</t>
  </si>
  <si>
    <t xml:space="preserve">Roane State Community College </t>
  </si>
  <si>
    <t xml:space="preserve">Walters State Community College </t>
  </si>
  <si>
    <t>Tennessee College of Applied Technology at Chattanooga</t>
  </si>
  <si>
    <t>219824B</t>
  </si>
  <si>
    <t>Tennessee College of Applied Technology at Athens</t>
  </si>
  <si>
    <t>Tennessee College of Applied Technology at Covington</t>
  </si>
  <si>
    <t>Tennessee College of Applied Technology at Crossville</t>
  </si>
  <si>
    <t>Tennessee College of Applied Technology at Crump</t>
  </si>
  <si>
    <t>Tennessee College of Applied Technology at Dickson</t>
  </si>
  <si>
    <t>Tennessee College of Applied Technology at Elizabethton</t>
  </si>
  <si>
    <t>Tennessee College of Applied Technology at Harriman</t>
  </si>
  <si>
    <t>Tennessee College of Applied Technology at Hartsville</t>
  </si>
  <si>
    <t>Tennessee College of Applied Technology at Hohenwald</t>
  </si>
  <si>
    <t>Tennessee College of Applied Technology at Jacksboro</t>
  </si>
  <si>
    <t>Tennessee College of Applied Technology at Jackson</t>
  </si>
  <si>
    <t>Tennessee College of Applied Technology at Knoxville</t>
  </si>
  <si>
    <t>Tennessee College of Applied Technology at Livingston</t>
  </si>
  <si>
    <t>Tennessee College of Applied Technology at McKenzie</t>
  </si>
  <si>
    <t>Tennessee College of Applied Technology at McMinnville</t>
  </si>
  <si>
    <t>Tennessee College of Applied Technology at Memphis</t>
  </si>
  <si>
    <t>Tennessee College of Applied Technology at Morristown</t>
  </si>
  <si>
    <t>Tennessee College of Applied Technology at Murfreesboro</t>
  </si>
  <si>
    <t>Tennessee College of Applied Technology at Nashville</t>
  </si>
  <si>
    <t>Tennessee College of Applied Technology at Newbern</t>
  </si>
  <si>
    <t>Tennessee College of Applied Technology at Oneida</t>
  </si>
  <si>
    <t>Tennessee College of Applied Technology at Paris</t>
  </si>
  <si>
    <t>Tennessee College of Applied Technology at Pulaski</t>
  </si>
  <si>
    <t>Tennessee College of Applied Technology at Ripley</t>
  </si>
  <si>
    <t>Tennessee College of Applied Technology at Shelbyville</t>
  </si>
  <si>
    <t>Tennessee College of Applied Technology at Whiteville</t>
  </si>
  <si>
    <t>University of Tennessee Health Science Center</t>
  </si>
  <si>
    <t>Reclassified: Met the criteria for Four-Year 2 in 2015-16, 2016-17, and 2017-18.</t>
  </si>
  <si>
    <t>Met the criteria for Technical Institute or College 2 in 2017-18.</t>
  </si>
  <si>
    <t>TX</t>
  </si>
  <si>
    <t>Texas A &amp; M University</t>
  </si>
  <si>
    <t>Texas Tech University</t>
  </si>
  <si>
    <t>University of Houston</t>
  </si>
  <si>
    <t>University of North Texas</t>
  </si>
  <si>
    <t>University of Texas at Arlington</t>
  </si>
  <si>
    <t>University of Texas at Austin</t>
  </si>
  <si>
    <t>University of Texas at Dallas</t>
  </si>
  <si>
    <t>Texas Woman's University</t>
  </si>
  <si>
    <t>University of Texas at El Paso</t>
  </si>
  <si>
    <t>University of Texas at San Antonio</t>
  </si>
  <si>
    <t>Angelo State University</t>
  </si>
  <si>
    <t>Lamar University</t>
  </si>
  <si>
    <t>Midwestern State University</t>
  </si>
  <si>
    <t>Prairie View A &amp; M University</t>
  </si>
  <si>
    <t xml:space="preserve">Sam Houston State University </t>
  </si>
  <si>
    <t>Stephen F. Austin State University</t>
  </si>
  <si>
    <t xml:space="preserve">Sul Ross State University </t>
  </si>
  <si>
    <t>Tarleton State University</t>
  </si>
  <si>
    <t>Texas A &amp; M International University</t>
  </si>
  <si>
    <t>Texas A &amp; M University-Commerce</t>
  </si>
  <si>
    <t>Texas A &amp; M University-Corpus Christi</t>
  </si>
  <si>
    <t>Texas A &amp; M University-Kingsville</t>
  </si>
  <si>
    <t>Texas Southern University</t>
  </si>
  <si>
    <t>Texas State University</t>
  </si>
  <si>
    <t>University of Houston-Clear Lake</t>
  </si>
  <si>
    <t>University of Texas - Rio Grande Valley</t>
  </si>
  <si>
    <t>University of Texas at Tyler</t>
  </si>
  <si>
    <t>University of Texas of the Permian Basin</t>
  </si>
  <si>
    <t>West Texas A &amp; M University</t>
  </si>
  <si>
    <t>Texas A &amp; M -Texarkana</t>
  </si>
  <si>
    <t>Texas A &amp; M University - Central Texas</t>
  </si>
  <si>
    <t>University of Houston-Victoria</t>
  </si>
  <si>
    <t>Sul Ross State University-Rio Grande College</t>
  </si>
  <si>
    <t>228501B</t>
  </si>
  <si>
    <t>Texas A &amp; M University - San Antonio</t>
  </si>
  <si>
    <t>University of Houston-Downtown</t>
  </si>
  <si>
    <t>Texas A &amp; M University at Galveston</t>
  </si>
  <si>
    <t xml:space="preserve">Brazosport College </t>
  </si>
  <si>
    <t xml:space="preserve">Midland College </t>
  </si>
  <si>
    <t>South Texas College</t>
  </si>
  <si>
    <t xml:space="preserve">Amarillo College </t>
  </si>
  <si>
    <t xml:space="preserve">Austin Community College </t>
  </si>
  <si>
    <t xml:space="preserve">Blinn College </t>
  </si>
  <si>
    <t>Brookhaven College  (DCCCD)</t>
  </si>
  <si>
    <t xml:space="preserve">Central Texas College </t>
  </si>
  <si>
    <t>Collin County Community College District</t>
  </si>
  <si>
    <t xml:space="preserve">Del Mar College </t>
  </si>
  <si>
    <t>Eastfield College  (DCCCD)</t>
  </si>
  <si>
    <t>El Centro College  (DCCCD)</t>
  </si>
  <si>
    <t>El Paso County Community College District</t>
  </si>
  <si>
    <t>Houston Community College</t>
  </si>
  <si>
    <t xml:space="preserve">Laredo Community College </t>
  </si>
  <si>
    <t>Lone Star College System District</t>
  </si>
  <si>
    <t xml:space="preserve">McLennan Community College </t>
  </si>
  <si>
    <t xml:space="preserve">Navarro College </t>
  </si>
  <si>
    <t>North Central Texas Community College</t>
  </si>
  <si>
    <t>North Lake College  (DCCCD)</t>
  </si>
  <si>
    <t>Northwest Vista College (ACCD)</t>
  </si>
  <si>
    <t>Palo Alto College (ACCD)</t>
  </si>
  <si>
    <t>Richland College  (DCCCD)</t>
  </si>
  <si>
    <t>San Antonio College (ACCD)</t>
  </si>
  <si>
    <t>San Jacinto College</t>
  </si>
  <si>
    <t xml:space="preserve">South Plains College </t>
  </si>
  <si>
    <t>St. Philip's College  (ACCD)</t>
  </si>
  <si>
    <t>Tarrant County College</t>
  </si>
  <si>
    <t>Trinity Valley Community College</t>
  </si>
  <si>
    <t xml:space="preserve">Tyler Junior College </t>
  </si>
  <si>
    <t xml:space="preserve">Alvin Community College </t>
  </si>
  <si>
    <t xml:space="preserve">Angelina College </t>
  </si>
  <si>
    <t>Cedar Valley College  (DCCCD)</t>
  </si>
  <si>
    <t>Cisco College</t>
  </si>
  <si>
    <t>Coastal Bend College</t>
  </si>
  <si>
    <t>College of the Mainland</t>
  </si>
  <si>
    <t xml:space="preserve">Grayson County College </t>
  </si>
  <si>
    <t>Hill College</t>
  </si>
  <si>
    <t>Howard College (HCJCD)</t>
  </si>
  <si>
    <t xml:space="preserve">Kilgore College </t>
  </si>
  <si>
    <t>Lamar Institute of Technology</t>
  </si>
  <si>
    <t>Lamar State College-Port Arthur</t>
  </si>
  <si>
    <t xml:space="preserve">Lee College </t>
  </si>
  <si>
    <t>Mountain View College  (DCCCD)</t>
  </si>
  <si>
    <t xml:space="preserve">Northeast Texas Community College </t>
  </si>
  <si>
    <t xml:space="preserve">Odessa College </t>
  </si>
  <si>
    <t>Paris Junior College</t>
  </si>
  <si>
    <t xml:space="preserve">Southwest Texas Junior College </t>
  </si>
  <si>
    <t xml:space="preserve">Temple College </t>
  </si>
  <si>
    <t xml:space="preserve">Texarkana College </t>
  </si>
  <si>
    <t xml:space="preserve">Texas Southmost College </t>
  </si>
  <si>
    <t xml:space="preserve">Texas State Technical College-Harlingen </t>
  </si>
  <si>
    <t>Texas State Technical College-Waco</t>
  </si>
  <si>
    <t xml:space="preserve">Vernon College </t>
  </si>
  <si>
    <t xml:space="preserve">Victoria College </t>
  </si>
  <si>
    <t xml:space="preserve">Weatherford College </t>
  </si>
  <si>
    <t xml:space="preserve">Wharton County Junior College </t>
  </si>
  <si>
    <t xml:space="preserve">Clarendon College </t>
  </si>
  <si>
    <t xml:space="preserve">Frank Phillips College </t>
  </si>
  <si>
    <t xml:space="preserve">Galveston College </t>
  </si>
  <si>
    <t>Lamar State College-Orange</t>
  </si>
  <si>
    <t>Northeast Lakeview College (ACCD)</t>
  </si>
  <si>
    <t>Panola College</t>
  </si>
  <si>
    <t xml:space="preserve">Ranger College </t>
  </si>
  <si>
    <t>Southwest Collegiate Institute for the Deaf (HCJCD)</t>
  </si>
  <si>
    <t>Texas State Technical College-Marshall</t>
  </si>
  <si>
    <t>Texas State Technical College-West Texas</t>
  </si>
  <si>
    <t xml:space="preserve">Western Texas College </t>
  </si>
  <si>
    <t>Texas A &amp; M Health Science Center</t>
  </si>
  <si>
    <t>Texas Tech University Health Sciences Center</t>
  </si>
  <si>
    <t>University of North Texas at Dallas</t>
  </si>
  <si>
    <t>University of North Texas Health Science Center at Fort Worth</t>
  </si>
  <si>
    <t>University of Texas Health Science Center at Houston</t>
  </si>
  <si>
    <t>University of Texas Health Science Center at San Antonio</t>
  </si>
  <si>
    <t>University of Texas M.D. Anderson Cancer Center</t>
  </si>
  <si>
    <t>University of Texas Medical Branch at Galveston</t>
  </si>
  <si>
    <t>University of Texas Southwestern Medical Center at Dallas</t>
  </si>
  <si>
    <t>Met the criteria for Four-Year 1 in 2017-18.</t>
  </si>
  <si>
    <t>Met the criteria for Four-Year 6 in 2017-18.</t>
  </si>
  <si>
    <t>Met the criteria for Two-Year 1 in 2016-17 and 2017-18.</t>
  </si>
  <si>
    <t>VA</t>
  </si>
  <si>
    <t xml:space="preserve">George Mason University </t>
  </si>
  <si>
    <t xml:space="preserve">Old Dominion University </t>
  </si>
  <si>
    <t>University of Virginia</t>
  </si>
  <si>
    <t>Virginia Commonwealth University</t>
  </si>
  <si>
    <t xml:space="preserve">Virginia Tech </t>
  </si>
  <si>
    <t>College of William &amp; Mary</t>
  </si>
  <si>
    <t>James Madison University</t>
  </si>
  <si>
    <t xml:space="preserve">Longwood University </t>
  </si>
  <si>
    <t xml:space="preserve">Norfolk State University </t>
  </si>
  <si>
    <t>Radford University</t>
  </si>
  <si>
    <t xml:space="preserve">University of Mary Washington </t>
  </si>
  <si>
    <t xml:space="preserve">Virginia State University </t>
  </si>
  <si>
    <t>Christopher Newport University</t>
  </si>
  <si>
    <t xml:space="preserve">University of Virginia's College at Wise </t>
  </si>
  <si>
    <t>J.S. Reynolds Community College</t>
  </si>
  <si>
    <t>John Tyler Community College</t>
  </si>
  <si>
    <t xml:space="preserve">Northern Virginia Community College </t>
  </si>
  <si>
    <t xml:space="preserve">Thomas Nelson Community College </t>
  </si>
  <si>
    <t xml:space="preserve">Tidewater Community College </t>
  </si>
  <si>
    <t xml:space="preserve">Blue Ridge Community College </t>
  </si>
  <si>
    <t xml:space="preserve">Central Virginia Community College </t>
  </si>
  <si>
    <t xml:space="preserve">Danville Community College </t>
  </si>
  <si>
    <t>Germanna Community College</t>
  </si>
  <si>
    <t>Lord Fairfax Community College</t>
  </si>
  <si>
    <t xml:space="preserve">New River Community College </t>
  </si>
  <si>
    <t xml:space="preserve">Patrick Henry Community College </t>
  </si>
  <si>
    <t xml:space="preserve">Piedmont Virginia Community College </t>
  </si>
  <si>
    <t>Southside Virginia Community College</t>
  </si>
  <si>
    <t xml:space="preserve">Virginia Western Community College </t>
  </si>
  <si>
    <t xml:space="preserve">Wytheville Community College </t>
  </si>
  <si>
    <t xml:space="preserve">D.S. Lancaster Community College </t>
  </si>
  <si>
    <t>Eastern Shore Community College</t>
  </si>
  <si>
    <t>Mountain Empire Community College</t>
  </si>
  <si>
    <t>Paul D. Camp Community College</t>
  </si>
  <si>
    <t>Rappahannock Community College</t>
  </si>
  <si>
    <t xml:space="preserve">Richard Bland College </t>
  </si>
  <si>
    <t xml:space="preserve">Southwest Virginia Community College </t>
  </si>
  <si>
    <t xml:space="preserve">Virginia Highlands Community College </t>
  </si>
  <si>
    <t>Virginia Military Institute</t>
  </si>
  <si>
    <t>Met the criteria for Four-Year 2 in 2017-18.</t>
  </si>
  <si>
    <t xml:space="preserve">Met the criteria for Two-Year 3 in 2016-17 and 2017-18. </t>
  </si>
  <si>
    <t>WV</t>
  </si>
  <si>
    <t>West Virginia University</t>
  </si>
  <si>
    <t xml:space="preserve">Marshall University </t>
  </si>
  <si>
    <t>Fairmont State University</t>
  </si>
  <si>
    <t xml:space="preserve">Shepherd University </t>
  </si>
  <si>
    <t xml:space="preserve">Bluefield State College </t>
  </si>
  <si>
    <t xml:space="preserve">Concord University </t>
  </si>
  <si>
    <t xml:space="preserve">Glenville State College </t>
  </si>
  <si>
    <t>West Liberty University</t>
  </si>
  <si>
    <t xml:space="preserve">West Virginia State University </t>
  </si>
  <si>
    <t>West Virginia University at Parkersburg</t>
  </si>
  <si>
    <t>West Virginia University Institute of Technology</t>
  </si>
  <si>
    <t>Potomac State College of West Virginia University</t>
  </si>
  <si>
    <t>New River Community &amp; Technical College</t>
  </si>
  <si>
    <t>Pierpont Community &amp; Technical College</t>
  </si>
  <si>
    <t>Blue Ridge Community &amp; Technical College</t>
  </si>
  <si>
    <t>BridgeValley Community &amp; Technical College</t>
  </si>
  <si>
    <t>Eastern West Virginia Community &amp; Technical College</t>
  </si>
  <si>
    <t>Mountwest Community &amp; Technical College</t>
  </si>
  <si>
    <t xml:space="preserve">Southern West Virginia Community &amp; Technical College </t>
  </si>
  <si>
    <t>West Virginia Northern Community College</t>
  </si>
  <si>
    <t>West Virginia School of Osteopathic Medicine</t>
  </si>
  <si>
    <t xml:space="preserve">Met the criteria for Two-Year 2 in  2017-18. </t>
  </si>
  <si>
    <t>(Raleigh County) Academy of Careers and Technology</t>
  </si>
  <si>
    <t xml:space="preserve">Ben Franklin Career Center </t>
  </si>
  <si>
    <t xml:space="preserve">Boone County Career &amp; Technical Center </t>
  </si>
  <si>
    <t>Cabell County Career Technology Center</t>
  </si>
  <si>
    <t xml:space="preserve">Carver Career Center </t>
  </si>
  <si>
    <t>Fayette Institute of Technology</t>
  </si>
  <si>
    <t xml:space="preserve">Fred W. Eberle Technical Center </t>
  </si>
  <si>
    <t xml:space="preserve">Garnet Career Center </t>
  </si>
  <si>
    <t>James Rumsey Technical Institute</t>
  </si>
  <si>
    <t>John D. Rockefeller IV Career Center</t>
  </si>
  <si>
    <t>Marion County Vocational-Technical Center</t>
  </si>
  <si>
    <t xml:space="preserve">McDowell County Vocational-Technical Center </t>
  </si>
  <si>
    <t>Mercer County Technical Education Center</t>
  </si>
  <si>
    <t xml:space="preserve">Mineral County Vocational-Technical Center </t>
  </si>
  <si>
    <t xml:space="preserve">Monongalia County Technical Education Center </t>
  </si>
  <si>
    <t>Putnam Career and Technical Center</t>
  </si>
  <si>
    <t>Ralph R. Willis Vocational-Technical Center</t>
  </si>
  <si>
    <t>Roane-Jackson Technical Center</t>
  </si>
  <si>
    <t>South Branch Career &amp; Technical Center</t>
  </si>
  <si>
    <t>United Technical Center</t>
  </si>
  <si>
    <t xml:space="preserve">Wyoming County </t>
  </si>
  <si>
    <t>Greenbrier Practical School of Nursing</t>
  </si>
  <si>
    <t>Mingo Extended Learning Center</t>
  </si>
  <si>
    <t>Randolph County Career Technical Center</t>
  </si>
  <si>
    <t>Summers County School of Nursing</t>
  </si>
  <si>
    <t>Wood County School of Practical Nursing</t>
  </si>
  <si>
    <t>MEDIANS</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</si>
  <si>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</si>
  <si>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</si>
  <si>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</si>
  <si>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</si>
  <si>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</si>
  <si>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</si>
  <si>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</si>
  <si>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</si>
  <si>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</si>
  <si>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</si>
  <si>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Pharmacy In-State</t>
  </si>
  <si>
    <t>Pharmacy Out-of-State</t>
  </si>
  <si>
    <t>Optometry In-State</t>
  </si>
  <si>
    <t>Optometry Out-of-State</t>
  </si>
  <si>
    <t>Osteopathic Med In-State</t>
  </si>
  <si>
    <t>Osteopathic Med Out-of-State</t>
  </si>
  <si>
    <t>Veterinary Med In-State</t>
  </si>
  <si>
    <t>Veterinary Med. Out-of-State</t>
  </si>
  <si>
    <t>Old</t>
  </si>
  <si>
    <t>New</t>
  </si>
  <si>
    <t>% Change</t>
  </si>
  <si>
    <t>SREB</t>
  </si>
  <si>
    <t>Four-Year 1</t>
  </si>
  <si>
    <t>Four-Year 2</t>
  </si>
  <si>
    <t>Four-Year 3</t>
  </si>
  <si>
    <t>Four-Year 4</t>
  </si>
  <si>
    <t>Four-Year 5</t>
  </si>
  <si>
    <t>Four-Year 6</t>
  </si>
  <si>
    <t>All 4yr</t>
  </si>
  <si>
    <t>Two-Year w/ bachs (7)</t>
  </si>
  <si>
    <t>Two-Year 1 (8)</t>
  </si>
  <si>
    <t>Two-Year 2 (9)</t>
  </si>
  <si>
    <t>Two-Year 3 (10)</t>
  </si>
  <si>
    <t>All 2yr</t>
  </si>
  <si>
    <t>Technical 1 (12)</t>
  </si>
  <si>
    <t>Technical 2 (13)</t>
  </si>
  <si>
    <t>Technical size unk (14)</t>
  </si>
  <si>
    <t>All Technical</t>
  </si>
  <si>
    <t>Professional</t>
  </si>
  <si>
    <t>Table 132</t>
  </si>
  <si>
    <t>Median Annual Tuition and Required Fees</t>
  </si>
  <si>
    <t>Full-Time In-State Undergraduate Students</t>
  </si>
  <si>
    <t xml:space="preserve">Four-Year </t>
  </si>
  <si>
    <t>All</t>
  </si>
  <si>
    <t>SREB states</t>
  </si>
  <si>
    <t>Alabama</t>
  </si>
  <si>
    <t>Arkansas</t>
  </si>
  <si>
    <t>Delaware</t>
  </si>
  <si>
    <t>Florida</t>
  </si>
  <si>
    <t>Georgia</t>
  </si>
  <si>
    <t>Kentucky</t>
  </si>
  <si>
    <t>Louisiana</t>
  </si>
  <si>
    <t>Maryland</t>
  </si>
  <si>
    <t>Mississippi</t>
  </si>
  <si>
    <t>North Carolina</t>
  </si>
  <si>
    <t>Oklahoma</t>
  </si>
  <si>
    <t>South Carolina</t>
  </si>
  <si>
    <t>Tennessee</t>
  </si>
  <si>
    <t xml:space="preserve">Texas </t>
  </si>
  <si>
    <t>Virginia</t>
  </si>
  <si>
    <t>West Virginia</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</si>
  <si>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t>
  </si>
  <si>
    <t>Table 133</t>
  </si>
  <si>
    <t xml:space="preserve">Two-Year </t>
  </si>
  <si>
    <t>Technical Institute or College</t>
  </si>
  <si>
    <t>With Bach-    elor's</t>
  </si>
  <si>
    <t>Size Un- known</t>
  </si>
  <si>
    <t>Texas</t>
  </si>
  <si>
    <t>Virginia*</t>
  </si>
  <si>
    <t xml:space="preserve">*In Virginia community colleges, mandatory fees vary and are not included. </t>
  </si>
  <si>
    <t>Notes: The amounts shown for each state are the medians (middle values) of the institutions in each state. The "SREB states median" is the middle value of all institutions of each type. Full-time undergraduate students are defined by a 30 credit hour load per year. For two-year colleges, "in-district" rates are reported in the "in-state" column and "out-of-district" may be reported in the "out-of-state" column, if no other out-of-state rates apply.</t>
  </si>
  <si>
    <t>Table 134</t>
  </si>
  <si>
    <t>Full-Time Out-of-State Undergraduate Students</t>
  </si>
  <si>
    <t>Table 135</t>
  </si>
  <si>
    <t>with Bach- elor's</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</si>
  <si>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For two-year colleges, "in-district" rates are reported in the "in-state" column and "out-of-district" may be reported in the "out-of-state" column, if no other out-of-state rates apply. </t>
  </si>
  <si>
    <t>Table 136</t>
  </si>
  <si>
    <t>Full-Time In-State Graduate Students</t>
  </si>
  <si>
    <t>Notes: The amounts shown for each state are the medians (middle values) of the institutions in each state. The "SREB states median" is the middle value of all institutions of each type. Full-time graduate students are defined by a 24 credit hour load per year.</t>
  </si>
  <si>
    <t>Table 137</t>
  </si>
  <si>
    <t>Full-Time Out-of-State Graduate Students</t>
  </si>
  <si>
    <t>Table 138</t>
  </si>
  <si>
    <t>Full-Time In-State Students in Professional Programs</t>
  </si>
  <si>
    <t>Osteopathic</t>
  </si>
  <si>
    <t>Veterinary</t>
  </si>
  <si>
    <t>Notes: The amounts shown for each state are the medians (middle values) of the institutions in each state. The "SREB states median" is the middle value of all institutions with the professional program.</t>
  </si>
  <si>
    <t>Table 139</t>
  </si>
  <si>
    <t>Full-Time Out-of-State Students in Professional Programs</t>
  </si>
  <si>
    <t>Notes:  The amounts shown for each state are the medians (middle values) of the institutions in each state.  The "SREB states median" is the middle value of all institutions with the professional program.</t>
  </si>
  <si>
    <t>Public Four-Year Institutions, 2016-17</t>
  </si>
  <si>
    <t>Public Two-Year Colleges and Technical Institutes or Colleges, 2016-17</t>
  </si>
  <si>
    <t>Public Institutions, 2016-17</t>
  </si>
  <si>
    <t>Public Four-Year Institutions, 2017-18</t>
  </si>
  <si>
    <t>Public Two-Year Colleges and Technical Institutes or Colleges, 2017-18</t>
  </si>
  <si>
    <t>Public Institutions, 2017-18</t>
  </si>
  <si>
    <t xml:space="preserve">    Feb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</si>
</sst>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
    <numFmt numFmtId="165" formatCode="_(* #,##0_);_(* \(#,##0\);_(* &quot;-&quot;??_);_(@_)"/>
    <numFmt numFmtId="166" formatCode="_(* \ #,##0_);_(* \(#,##0\);_(* &quot;-&quot;_);_(@_)"/>
    <numFmt numFmtId="167" formatCode="&quot;$&quot;#,##0"/>
  </numFmts>
  <fonts count="32">
    <font>
      <sz val="12"/>
      <name val="AGaramond"/>
    </font>
    <font>
      <sz val="10"/>
      <name val="Arial"/>
      <family val="2"/>
    </font>
    <font>
      <b/>
      <sz val="12"/>
      <name val="Arial"/>
      <family val="2"/>
    </font>
    <font>
      <b/>
      <sz val="10"/>
      <name val="Arial"/>
      <family val="2"/>
    </font>
    <font>
      <b/>
      <sz val="10"/>
      <color indexed="12"/>
      <name val="Arial"/>
      <family val="2"/>
    </font>
    <font>
      <b/>
      <sz val="10"/>
      <color theme="0"/>
      <name val="Arial"/>
      <family val="2"/>
    </font>
    <font>
      <b/>
      <sz val="14"/>
      <color theme="0"/>
      <name val="Arial"/>
      <family val="2"/>
    </font>
    <font>
      <sz val="10"/>
      <color rgb="FFFFFF00"/>
      <name val="Arial"/>
      <family val="2"/>
    </font>
    <font>
      <b/>
      <sz val="8"/>
      <name val="Times New Roman"/>
      <family val="1"/>
    </font>
    <font>
      <b/>
      <sz val="8"/>
      <color rgb="FFC00000"/>
      <name val="Times New Roman"/>
      <family val="1"/>
    </font>
    <font>
      <sz val="10"/>
      <color rgb="FF0000FF"/>
      <name val="Arial"/>
      <family val="2"/>
    </font>
    <font>
      <b/>
      <sz val="10"/>
      <color rgb="FFC00000"/>
      <name val="Arial"/>
      <family val="2"/>
    </font>
    <font>
      <sz val="10"/>
      <color rgb="FF9C0000"/>
      <name val="Arial"/>
      <family val="2"/>
    </font>
    <font>
      <b/>
      <sz val="10"/>
      <color rgb="FF000000"/>
      <name val="Arial"/>
      <family val="2"/>
    </font>
    <font>
      <sz val="10"/>
      <color rgb="FF000000"/>
      <name val="Arial"/>
      <family val="2"/>
    </font>
    <font>
      <sz val="8"/>
      <color rgb="FF000000"/>
      <name val="Tahoma"/>
      <family val="2"/>
    </font>
    <font>
      <b/>
      <sz val="8"/>
      <color rgb="FFFF0000"/>
      <name val="Times New Roman"/>
      <family val="1"/>
    </font>
    <font>
      <b/>
      <sz val="11"/>
      <color theme="1"/>
      <name val="Calibri"/>
      <family val="2"/>
      <scheme val="minor"/>
    </font>
    <font>
      <b/>
      <sz val="11"/>
      <color rgb="FFC00000"/>
      <name val="Calibri"/>
      <family val="2"/>
      <scheme val="minor"/>
    </font>
    <font>
      <b/>
      <sz val="10"/>
      <name val="Times New Roman"/>
      <family val="1"/>
    </font>
    <font>
      <b/>
      <sz val="10"/>
      <color rgb="FFC00000"/>
      <name val="Times New Roman"/>
      <family val="1"/>
    </font>
    <font>
      <sz val="8"/>
      <name val="Times New Roman"/>
      <family val="1"/>
    </font>
    <font>
      <sz val="12"/>
      <name val="AGaramond"/>
      <family val="1"/>
    </font>
    <font>
      <b/>
      <sz val="8"/>
      <color indexed="81"/>
      <name val="Tahoma"/>
      <family val="2"/>
    </font>
    <font>
      <b/>
      <sz val="14"/>
      <name val="Arial"/>
      <family val="2"/>
    </font>
    <font>
      <sz val="12"/>
      <name val="Arial"/>
      <family val="2"/>
    </font>
    <font>
      <b/>
      <sz val="9"/>
      <name val="Arial"/>
      <family val="2"/>
    </font>
    <font>
      <sz val="8"/>
      <name val="Arial"/>
      <family val="2"/>
    </font>
    <font>
      <i/>
      <sz val="10"/>
      <name val="Arial"/>
      <family val="2"/>
    </font>
    <font>
      <sz val="12"/>
      <name val="AGaramond"/>
      <family val="3"/>
    </font>
    <font>
      <sz val="10"/>
      <name val="AGaramond"/>
      <family val="1"/>
    </font>
    <font>
      <sz val="10"/>
      <color indexed="19"/>
      <name val="Arial"/>
      <family val="2"/>
    </font>
  </fonts>
  <fills count="43">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C0000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indexed="45"/>
      </patternFill>
    </fill>
    <fill>
      <patternFill patternType="solid">
        <fgColor rgb="FFFF99CC"/>
        <bgColor indexed="64"/>
      </patternFill>
    </fill>
    <fill>
      <patternFill patternType="solid">
        <fgColor rgb="FFFFFFFF"/>
        <bgColor rgb="FFFFFFFF"/>
      </patternFill>
    </fill>
    <fill>
      <patternFill patternType="solid">
        <fgColor rgb="FFFFC8C8"/>
        <bgColor rgb="FFFFC8C8"/>
      </patternFill>
    </fill>
    <fill>
      <patternFill patternType="solid">
        <fgColor indexed="47"/>
      </patternFill>
    </fill>
    <fill>
      <patternFill patternType="solid">
        <fgColor indexed="47"/>
        <bgColor indexed="42"/>
      </patternFill>
    </fill>
    <fill>
      <patternFill patternType="solid">
        <fgColor rgb="FFFFCC99"/>
        <bgColor rgb="FFFFCC99"/>
      </patternFill>
    </fill>
    <fill>
      <patternFill patternType="solid">
        <fgColor rgb="FFFFCC99"/>
        <bgColor indexed="64"/>
      </patternFill>
    </fill>
    <fill>
      <patternFill patternType="solid">
        <fgColor indexed="43"/>
        <bgColor indexed="64"/>
      </patternFill>
    </fill>
    <fill>
      <patternFill patternType="solid">
        <fgColor indexed="42"/>
      </patternFill>
    </fill>
    <fill>
      <patternFill patternType="solid">
        <fgColor indexed="15"/>
        <bgColor indexed="64"/>
      </patternFill>
    </fill>
    <fill>
      <patternFill patternType="solid">
        <fgColor rgb="FF00ABEA"/>
        <bgColor rgb="FF00ABEA"/>
      </patternFill>
    </fill>
    <fill>
      <patternFill patternType="solid">
        <fgColor rgb="FF00FFFF"/>
        <bgColor indexed="64"/>
      </patternFill>
    </fill>
    <fill>
      <patternFill patternType="solid">
        <fgColor indexed="44"/>
      </patternFill>
    </fill>
    <fill>
      <patternFill patternType="solid">
        <fgColor rgb="FF99CCFF"/>
        <bgColor rgb="FF99CCFF"/>
      </patternFill>
    </fill>
    <fill>
      <patternFill patternType="solid">
        <fgColor rgb="FF99CCFF"/>
        <bgColor indexed="64"/>
      </patternFill>
    </fill>
    <fill>
      <patternFill patternType="solid">
        <fgColor rgb="FFFF99CC"/>
        <bgColor rgb="FFFF99CC"/>
      </patternFill>
    </fill>
    <fill>
      <patternFill patternType="solid">
        <fgColor indexed="51"/>
      </patternFill>
    </fill>
    <fill>
      <patternFill patternType="solid">
        <fgColor rgb="FFFFCC00"/>
        <bgColor indexed="64"/>
      </patternFill>
    </fill>
    <fill>
      <patternFill patternType="solid">
        <fgColor indexed="43"/>
      </patternFill>
    </fill>
    <fill>
      <patternFill patternType="solid">
        <fgColor rgb="FFCCFFCC"/>
        <bgColor indexed="64"/>
      </patternFill>
    </fill>
    <fill>
      <patternFill patternType="solid">
        <fgColor indexed="15"/>
        <bgColor indexed="42"/>
      </patternFill>
    </fill>
    <fill>
      <patternFill patternType="solid">
        <fgColor indexed="46"/>
      </patternFill>
    </fill>
    <fill>
      <patternFill patternType="solid">
        <fgColor indexed="44"/>
        <bgColor indexed="42"/>
      </patternFill>
    </fill>
    <fill>
      <patternFill patternType="solid">
        <fgColor rgb="FF99CCFF"/>
      </patternFill>
    </fill>
    <fill>
      <patternFill patternType="solid">
        <fgColor indexed="45"/>
        <bgColor indexed="42"/>
      </patternFill>
    </fill>
    <fill>
      <patternFill patternType="solid">
        <fgColor indexed="47"/>
        <bgColor indexed="64"/>
      </patternFill>
    </fill>
    <fill>
      <patternFill patternType="solid">
        <fgColor rgb="FFFFFF99"/>
        <bgColor indexed="64"/>
      </patternFill>
    </fill>
    <fill>
      <patternFill patternType="solid">
        <fgColor rgb="FFFFFF99"/>
        <bgColor rgb="FFFFFF99"/>
      </patternFill>
    </fill>
    <fill>
      <patternFill patternType="solid">
        <fgColor indexed="42"/>
        <bgColor indexed="64"/>
      </patternFill>
    </fill>
    <fill>
      <patternFill patternType="solid">
        <fgColor rgb="FFCCFFCC"/>
        <bgColor rgb="FFCCFFCC"/>
      </patternFill>
    </fill>
    <fill>
      <patternFill patternType="solid">
        <fgColor indexed="42"/>
        <bgColor indexed="42"/>
      </patternFill>
    </fill>
    <fill>
      <patternFill patternType="solid">
        <fgColor rgb="FFCC99FF"/>
        <bgColor rgb="FFCC99FF"/>
      </patternFill>
    </fill>
    <fill>
      <patternFill patternType="solid">
        <fgColor rgb="FFFFFF00"/>
        <bgColor indexed="64"/>
      </patternFill>
    </fill>
  </fills>
  <borders count="57">
    <border>
      <left/>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bottom style="double">
        <color auto="1"/>
      </bottom>
      <diagonal/>
    </border>
    <border>
      <left style="thin">
        <color auto="1"/>
      </left>
      <right style="thin">
        <color auto="1"/>
      </right>
      <top/>
      <bottom style="thin">
        <color auto="1"/>
      </bottom>
      <diagonal/>
    </border>
    <border>
      <left style="thick">
        <color auto="1"/>
      </left>
      <right/>
      <top/>
      <bottom/>
      <diagonal/>
    </border>
    <border>
      <left style="double">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medium">
        <color auto="1"/>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8"/>
      </top>
      <bottom/>
      <diagonal/>
    </border>
    <border>
      <left style="thin">
        <color indexed="8"/>
      </left>
      <right/>
      <top/>
      <bottom/>
      <diagonal/>
    </border>
    <border>
      <left style="thin">
        <color indexed="8"/>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diagonal/>
    </border>
    <border>
      <left/>
      <right/>
      <top style="thin">
        <color indexed="8"/>
      </top>
      <bottom/>
      <diagonal/>
    </border>
    <border>
      <left/>
      <right/>
      <top/>
      <bottom style="thin">
        <color indexed="8"/>
      </bottom>
      <diagonal/>
    </border>
    <border>
      <left/>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right/>
      <top/>
      <bottom style="thin">
        <color indexed="64"/>
      </bottom>
      <diagonal/>
    </border>
  </borders>
  <cellStyleXfs count="11">
    <xf numFmtId="164" fontId="0" fillId="0" borderId="0"/>
    <xf numFmtId="37" fontId="1" fillId="5" borderId="7"/>
    <xf numFmtId="37" fontId="1" fillId="5" borderId="7">
      <protection locked="0"/>
    </xf>
    <xf numFmtId="37" fontId="1" fillId="0" borderId="7">
      <alignment horizontal="center" vertical="top"/>
      <protection locked="0"/>
    </xf>
    <xf numFmtId="9" fontId="10" fillId="8" borderId="7">
      <alignment horizontal="right"/>
    </xf>
    <xf numFmtId="9" fontId="10" fillId="7" borderId="7">
      <alignment horizontal="right"/>
    </xf>
    <xf numFmtId="38" fontId="10" fillId="8" borderId="7">
      <alignment horizontal="right"/>
    </xf>
    <xf numFmtId="38" fontId="10" fillId="7" borderId="7">
      <alignment horizontal="right"/>
    </xf>
    <xf numFmtId="164" fontId="22" fillId="0" borderId="0"/>
    <xf numFmtId="43" fontId="22" fillId="0" borderId="0" applyFont="0" applyFill="0" applyBorder="0" applyAlignment="0" applyProtection="0"/>
    <xf numFmtId="0" fontId="1" fillId="0" borderId="0"/>
  </cellStyleXfs>
  <cellXfs count="407">
    <xf numFmtId="164" fontId="0" fillId="0" borderId="0" xfId="0"/>
    <xf numFmtId="49" fontId="9" fillId="13" borderId="0" xfId="0" applyNumberFormat="1" applyFont="1" applyFill="1" applyAlignment="1" applyProtection="1">
      <alignment horizontal="left"/>
      <protection locked="0"/>
    </xf>
    <xf numFmtId="1" fontId="1" fillId="13" borderId="0" xfId="0" applyNumberFormat="1" applyFont="1" applyFill="1" applyAlignment="1" applyProtection="1">
      <alignment horizontal="center"/>
      <protection locked="0"/>
    </xf>
    <xf numFmtId="49" fontId="8" fillId="13" borderId="0" xfId="0" applyNumberFormat="1" applyFont="1" applyFill="1" applyAlignment="1" applyProtection="1">
      <alignment horizontal="left"/>
      <protection locked="0"/>
    </xf>
    <xf numFmtId="49" fontId="1" fillId="13" borderId="0" xfId="0" applyNumberFormat="1" applyFont="1" applyFill="1" applyAlignment="1" applyProtection="1">
      <alignment horizontal="left"/>
      <protection locked="0"/>
    </xf>
    <xf numFmtId="49" fontId="1" fillId="13" borderId="0" xfId="0" applyNumberFormat="1" applyFont="1" applyFill="1" applyAlignment="1" applyProtection="1">
      <alignment horizontal="center"/>
      <protection locked="0"/>
    </xf>
    <xf numFmtId="3" fontId="11" fillId="9" borderId="0" xfId="0" applyNumberFormat="1" applyFont="1" applyFill="1" applyAlignment="1" applyProtection="1">
      <alignment horizontal="left"/>
      <protection locked="0"/>
    </xf>
    <xf numFmtId="3" fontId="3" fillId="9" borderId="0" xfId="0" applyNumberFormat="1" applyFont="1" applyFill="1" applyAlignment="1" applyProtection="1">
      <alignment horizontal="left"/>
      <protection locked="0"/>
    </xf>
    <xf numFmtId="49" fontId="11" fillId="10" borderId="0" xfId="0" applyNumberFormat="1" applyFont="1" applyFill="1" applyAlignment="1" applyProtection="1">
      <alignment horizontal="left"/>
      <protection locked="0"/>
    </xf>
    <xf numFmtId="49" fontId="3" fillId="10" borderId="0" xfId="0" applyNumberFormat="1" applyFont="1" applyFill="1" applyAlignment="1" applyProtection="1">
      <alignment horizontal="left"/>
      <protection locked="0"/>
    </xf>
    <xf numFmtId="164" fontId="3" fillId="0" borderId="7" xfId="0" applyFont="1" applyBorder="1" applyAlignment="1">
      <alignment horizontal="center" wrapText="1"/>
    </xf>
    <xf numFmtId="164" fontId="3" fillId="0" borderId="3" xfId="0" applyFont="1" applyBorder="1" applyAlignment="1">
      <alignment horizontal="center" wrapText="1"/>
    </xf>
    <xf numFmtId="164" fontId="3" fillId="0" borderId="13" xfId="0" applyFont="1" applyBorder="1" applyAlignment="1">
      <alignment horizontal="centerContinuous"/>
    </xf>
    <xf numFmtId="164" fontId="3" fillId="0" borderId="12" xfId="0" applyFont="1" applyBorder="1" applyAlignment="1">
      <alignment horizontal="centerContinuous"/>
    </xf>
    <xf numFmtId="164" fontId="3" fillId="0" borderId="11" xfId="0" applyFont="1" applyBorder="1" applyAlignment="1">
      <alignment horizontal="centerContinuous"/>
    </xf>
    <xf numFmtId="164" fontId="2" fillId="0" borderId="4" xfId="0" applyFont="1" applyBorder="1" applyAlignment="1">
      <alignment horizontal="centerContinuous"/>
    </xf>
    <xf numFmtId="164" fontId="2" fillId="0" borderId="5" xfId="0" applyFont="1" applyBorder="1" applyAlignment="1">
      <alignment horizontal="centerContinuous"/>
    </xf>
    <xf numFmtId="164" fontId="2" fillId="0" borderId="2" xfId="0" applyFont="1" applyBorder="1" applyAlignment="1">
      <alignment horizontal="centerContinuous"/>
    </xf>
    <xf numFmtId="0" fontId="3" fillId="0" borderId="1" xfId="0" applyNumberFormat="1" applyFont="1" applyBorder="1"/>
    <xf numFmtId="0" fontId="1" fillId="0" borderId="2" xfId="0" applyNumberFormat="1" applyFont="1" applyBorder="1"/>
    <xf numFmtId="0" fontId="1" fillId="0" borderId="8" xfId="0" applyNumberFormat="1" applyFont="1" applyBorder="1"/>
    <xf numFmtId="0" fontId="1" fillId="0" borderId="9" xfId="0" applyNumberFormat="1" applyFont="1" applyBorder="1"/>
    <xf numFmtId="164" fontId="1" fillId="0" borderId="2" xfId="0" applyFont="1" applyBorder="1" applyAlignment="1">
      <alignment horizontal="center" wrapText="1"/>
    </xf>
    <xf numFmtId="166" fontId="1" fillId="0" borderId="10" xfId="0" applyNumberFormat="1" applyFont="1" applyBorder="1" applyAlignment="1">
      <alignment horizontal="right"/>
    </xf>
    <xf numFmtId="37" fontId="1" fillId="0" borderId="7" xfId="0" applyNumberFormat="1" applyFont="1" applyBorder="1" applyAlignment="1">
      <alignment horizontal="center" vertical="top"/>
    </xf>
    <xf numFmtId="0" fontId="0" fillId="0" borderId="0" xfId="0" applyNumberFormat="1"/>
    <xf numFmtId="0" fontId="1" fillId="0" borderId="0" xfId="0" applyNumberFormat="1" applyFont="1"/>
    <xf numFmtId="0" fontId="6" fillId="4" borderId="6" xfId="0" applyNumberFormat="1" applyFont="1" applyFill="1" applyBorder="1" applyAlignment="1">
      <alignment horizontal="left"/>
    </xf>
    <xf numFmtId="0" fontId="3" fillId="0" borderId="0" xfId="0" applyNumberFormat="1" applyFont="1"/>
    <xf numFmtId="165" fontId="3" fillId="0" borderId="0" xfId="0" applyNumberFormat="1" applyFont="1" applyAlignment="1">
      <alignment horizontal="left"/>
    </xf>
    <xf numFmtId="164" fontId="3" fillId="0" borderId="0" xfId="0" applyFont="1" applyAlignment="1">
      <alignment horizontal="center"/>
    </xf>
    <xf numFmtId="164" fontId="4" fillId="0" borderId="0" xfId="0" applyFont="1" applyAlignment="1">
      <alignment horizontal="center"/>
    </xf>
    <xf numFmtId="0" fontId="5" fillId="4" borderId="5" xfId="0" applyNumberFormat="1" applyFont="1" applyFill="1" applyBorder="1" applyAlignment="1">
      <alignment horizontal="center"/>
    </xf>
    <xf numFmtId="0" fontId="5" fillId="4" borderId="5" xfId="0" applyNumberFormat="1" applyFont="1" applyFill="1" applyBorder="1" applyAlignment="1">
      <alignment horizontal="left" wrapText="1"/>
    </xf>
    <xf numFmtId="1" fontId="5" fillId="4" borderId="4" xfId="0" applyNumberFormat="1" applyFont="1" applyFill="1" applyBorder="1" applyAlignment="1">
      <alignment horizontal="center"/>
    </xf>
    <xf numFmtId="164" fontId="3" fillId="5" borderId="3" xfId="0" applyFont="1" applyFill="1" applyBorder="1" applyAlignment="1">
      <alignment horizontal="center" wrapText="1"/>
    </xf>
    <xf numFmtId="164" fontId="3" fillId="0" borderId="0" xfId="0" applyFont="1" applyAlignment="1">
      <alignment horizontal="center" wrapText="1"/>
    </xf>
    <xf numFmtId="164" fontId="4" fillId="0" borderId="0" xfId="0" applyFont="1" applyAlignment="1">
      <alignment horizontal="center" wrapText="1"/>
    </xf>
    <xf numFmtId="49" fontId="1" fillId="2" borderId="0" xfId="0" applyNumberFormat="1" applyFont="1" applyFill="1" applyAlignment="1">
      <alignment horizontal="center"/>
    </xf>
    <xf numFmtId="49" fontId="1" fillId="2" borderId="0" xfId="0" applyNumberFormat="1" applyFont="1" applyFill="1" applyAlignment="1">
      <alignment horizontal="left"/>
    </xf>
    <xf numFmtId="164" fontId="1" fillId="2" borderId="0" xfId="0" applyFont="1" applyFill="1" applyAlignment="1">
      <alignment horizontal="center" wrapText="1"/>
    </xf>
    <xf numFmtId="164" fontId="1" fillId="2" borderId="14" xfId="0" applyFont="1" applyFill="1" applyBorder="1" applyAlignment="1">
      <alignment horizontal="center" wrapText="1"/>
    </xf>
    <xf numFmtId="164" fontId="1" fillId="0" borderId="0" xfId="0" applyFont="1" applyAlignment="1">
      <alignment horizontal="center" wrapText="1"/>
    </xf>
    <xf numFmtId="49" fontId="1" fillId="6" borderId="0" xfId="0" applyNumberFormat="1" applyFont="1" applyFill="1" applyAlignment="1" applyProtection="1">
      <alignment horizontal="center"/>
      <protection locked="0"/>
    </xf>
    <xf numFmtId="49" fontId="7" fillId="6" borderId="0" xfId="0" applyNumberFormat="1" applyFont="1" applyFill="1" applyAlignment="1" applyProtection="1">
      <alignment horizontal="left"/>
      <protection locked="0"/>
    </xf>
    <xf numFmtId="49" fontId="3" fillId="6" borderId="0" xfId="0" applyNumberFormat="1" applyFont="1" applyFill="1" applyAlignment="1" applyProtection="1">
      <alignment horizontal="left"/>
      <protection locked="0"/>
    </xf>
    <xf numFmtId="1" fontId="1" fillId="6" borderId="0" xfId="0" applyNumberFormat="1" applyFont="1" applyFill="1" applyAlignment="1" applyProtection="1">
      <alignment horizontal="center"/>
      <protection locked="0"/>
    </xf>
    <xf numFmtId="3" fontId="1" fillId="5" borderId="10" xfId="0" applyNumberFormat="1" applyFont="1" applyFill="1" applyBorder="1" applyAlignment="1" applyProtection="1">
      <alignment horizontal="right"/>
      <protection locked="0"/>
    </xf>
    <xf numFmtId="49" fontId="1" fillId="9" borderId="0" xfId="0" applyNumberFormat="1" applyFont="1" applyFill="1" applyAlignment="1" applyProtection="1">
      <alignment horizontal="center"/>
      <protection locked="0"/>
    </xf>
    <xf numFmtId="49" fontId="1" fillId="9" borderId="0" xfId="0" applyNumberFormat="1" applyFont="1" applyFill="1" applyAlignment="1" applyProtection="1">
      <alignment horizontal="left"/>
      <protection locked="0"/>
    </xf>
    <xf numFmtId="49" fontId="3" fillId="9" borderId="0" xfId="0" applyNumberFormat="1" applyFont="1" applyFill="1" applyAlignment="1" applyProtection="1">
      <alignment horizontal="left"/>
      <protection locked="0"/>
    </xf>
    <xf numFmtId="1" fontId="1" fillId="9" borderId="0" xfId="0" applyNumberFormat="1" applyFont="1" applyFill="1" applyAlignment="1" applyProtection="1">
      <alignment horizontal="center"/>
      <protection locked="0"/>
    </xf>
    <xf numFmtId="37" fontId="1" fillId="5" borderId="7" xfId="0" applyNumberFormat="1" applyFont="1" applyFill="1" applyBorder="1"/>
    <xf numFmtId="37" fontId="1" fillId="11" borderId="7" xfId="0" applyNumberFormat="1" applyFont="1" applyFill="1" applyBorder="1" applyAlignment="1">
      <alignment horizontal="center" vertical="top"/>
    </xf>
    <xf numFmtId="1" fontId="11" fillId="9" borderId="0" xfId="0" applyNumberFormat="1" applyFont="1" applyFill="1" applyAlignment="1" applyProtection="1">
      <alignment horizontal="center"/>
      <protection locked="0"/>
    </xf>
    <xf numFmtId="3" fontId="1" fillId="9" borderId="0" xfId="0" applyNumberFormat="1" applyFont="1" applyFill="1" applyAlignment="1" applyProtection="1">
      <alignment horizontal="left"/>
      <protection locked="0"/>
    </xf>
    <xf numFmtId="1" fontId="3" fillId="9" borderId="0" xfId="0" applyNumberFormat="1" applyFont="1" applyFill="1" applyAlignment="1" applyProtection="1">
      <alignment horizontal="center"/>
      <protection locked="0"/>
    </xf>
    <xf numFmtId="49" fontId="1" fillId="0" borderId="0" xfId="0" applyNumberFormat="1" applyFont="1" applyAlignment="1">
      <alignment horizontal="center"/>
    </xf>
    <xf numFmtId="49" fontId="1" fillId="0" borderId="0" xfId="0" applyNumberFormat="1" applyFont="1" applyAlignment="1">
      <alignment horizontal="left"/>
    </xf>
    <xf numFmtId="164" fontId="3" fillId="0" borderId="0" xfId="0" applyFont="1" applyAlignment="1">
      <alignment horizontal="left"/>
    </xf>
    <xf numFmtId="164" fontId="3" fillId="0" borderId="0" xfId="0" applyFont="1"/>
    <xf numFmtId="164" fontId="1" fillId="0" borderId="0" xfId="0" applyFont="1"/>
    <xf numFmtId="1" fontId="3" fillId="13" borderId="0" xfId="0" applyNumberFormat="1" applyFont="1" applyFill="1" applyAlignment="1" applyProtection="1">
      <alignment horizontal="center"/>
      <protection locked="0"/>
    </xf>
    <xf numFmtId="164" fontId="1" fillId="13" borderId="0" xfId="0" applyFont="1" applyFill="1" applyAlignment="1" applyProtection="1">
      <alignment horizontal="left"/>
      <protection locked="0"/>
    </xf>
    <xf numFmtId="1" fontId="1" fillId="14" borderId="0" xfId="0" applyNumberFormat="1" applyFont="1" applyFill="1" applyAlignment="1" applyProtection="1">
      <alignment horizontal="center"/>
      <protection locked="0"/>
    </xf>
    <xf numFmtId="164" fontId="1" fillId="15" borderId="0" xfId="0" applyFont="1" applyFill="1" applyAlignment="1" applyProtection="1">
      <alignment horizontal="left"/>
      <protection locked="0"/>
    </xf>
    <xf numFmtId="49" fontId="1" fillId="15" borderId="0" xfId="0" applyNumberFormat="1" applyFont="1" applyFill="1" applyAlignment="1" applyProtection="1">
      <alignment horizontal="left"/>
      <protection locked="0"/>
    </xf>
    <xf numFmtId="49" fontId="3" fillId="13" borderId="0" xfId="0" applyNumberFormat="1" applyFont="1" applyFill="1" applyAlignment="1" applyProtection="1">
      <alignment horizontal="left"/>
      <protection locked="0"/>
    </xf>
    <xf numFmtId="49" fontId="11" fillId="13" borderId="0" xfId="0" applyNumberFormat="1" applyFont="1" applyFill="1" applyAlignment="1" applyProtection="1">
      <alignment horizontal="left"/>
      <protection locked="0"/>
    </xf>
    <xf numFmtId="164" fontId="11" fillId="13" borderId="0" xfId="0" applyFont="1" applyFill="1" applyAlignment="1" applyProtection="1">
      <alignment horizontal="left"/>
      <protection locked="0"/>
    </xf>
    <xf numFmtId="1" fontId="11" fillId="16" borderId="0" xfId="0" applyNumberFormat="1" applyFont="1" applyFill="1" applyAlignment="1" applyProtection="1">
      <alignment horizontal="center"/>
      <protection locked="0"/>
    </xf>
    <xf numFmtId="49" fontId="1" fillId="17" borderId="0" xfId="0" applyNumberFormat="1" applyFont="1" applyFill="1" applyAlignment="1" applyProtection="1">
      <alignment horizontal="center"/>
      <protection locked="0"/>
    </xf>
    <xf numFmtId="49" fontId="1" fillId="17" borderId="0" xfId="0" applyNumberFormat="1" applyFont="1" applyFill="1" applyAlignment="1" applyProtection="1">
      <alignment horizontal="left"/>
      <protection locked="0"/>
    </xf>
    <xf numFmtId="49" fontId="8" fillId="17" borderId="0" xfId="0" applyNumberFormat="1" applyFont="1" applyFill="1" applyAlignment="1" applyProtection="1">
      <alignment horizontal="left"/>
      <protection locked="0"/>
    </xf>
    <xf numFmtId="1" fontId="1" fillId="17" borderId="0" xfId="0" applyNumberFormat="1" applyFont="1" applyFill="1" applyAlignment="1" applyProtection="1">
      <alignment horizontal="center"/>
      <protection locked="0"/>
    </xf>
    <xf numFmtId="49" fontId="9" fillId="17" borderId="0" xfId="0" applyNumberFormat="1" applyFont="1" applyFill="1" applyAlignment="1" applyProtection="1">
      <alignment horizontal="left"/>
      <protection locked="0"/>
    </xf>
    <xf numFmtId="0" fontId="1" fillId="17" borderId="0" xfId="0" applyNumberFormat="1" applyFont="1" applyFill="1" applyAlignment="1" applyProtection="1">
      <alignment horizontal="left"/>
      <protection locked="0"/>
    </xf>
    <xf numFmtId="0" fontId="3" fillId="17" borderId="0" xfId="0" applyNumberFormat="1" applyFont="1" applyFill="1" applyAlignment="1" applyProtection="1">
      <alignment horizontal="left"/>
      <protection locked="0"/>
    </xf>
    <xf numFmtId="49" fontId="1" fillId="18" borderId="0" xfId="0" applyNumberFormat="1" applyFont="1" applyFill="1" applyAlignment="1" applyProtection="1">
      <alignment horizontal="center"/>
      <protection locked="0"/>
    </xf>
    <xf numFmtId="49" fontId="1" fillId="18" borderId="0" xfId="0" applyNumberFormat="1" applyFont="1" applyFill="1" applyAlignment="1" applyProtection="1">
      <alignment horizontal="left"/>
      <protection locked="0"/>
    </xf>
    <xf numFmtId="49" fontId="9" fillId="18" borderId="0" xfId="0" applyNumberFormat="1" applyFont="1" applyFill="1" applyAlignment="1" applyProtection="1">
      <alignment horizontal="left"/>
      <protection locked="0"/>
    </xf>
    <xf numFmtId="1" fontId="1" fillId="18" borderId="0" xfId="0" applyNumberFormat="1" applyFont="1" applyFill="1" applyAlignment="1" applyProtection="1">
      <alignment horizontal="center"/>
      <protection locked="0"/>
    </xf>
    <xf numFmtId="1" fontId="3" fillId="18" borderId="0" xfId="0" applyNumberFormat="1" applyFont="1" applyFill="1" applyAlignment="1" applyProtection="1">
      <alignment horizontal="center"/>
      <protection locked="0"/>
    </xf>
    <xf numFmtId="49" fontId="8" fillId="18" borderId="0" xfId="0" applyNumberFormat="1" applyFont="1" applyFill="1" applyAlignment="1" applyProtection="1">
      <alignment horizontal="left"/>
      <protection locked="0"/>
    </xf>
    <xf numFmtId="49" fontId="12" fillId="12" borderId="0" xfId="0" applyNumberFormat="1" applyFont="1" applyFill="1" applyAlignment="1" applyProtection="1">
      <alignment horizontal="left"/>
      <protection locked="0"/>
    </xf>
    <xf numFmtId="1" fontId="12" fillId="12" borderId="0" xfId="0" applyNumberFormat="1" applyFont="1" applyFill="1" applyAlignment="1" applyProtection="1">
      <alignment horizontal="center"/>
      <protection locked="0"/>
    </xf>
    <xf numFmtId="49" fontId="1" fillId="19" borderId="0" xfId="0" applyNumberFormat="1" applyFont="1" applyFill="1" applyAlignment="1" applyProtection="1">
      <alignment horizontal="center"/>
      <protection locked="0"/>
    </xf>
    <xf numFmtId="49" fontId="1" fillId="19" borderId="0" xfId="0" applyNumberFormat="1" applyFont="1" applyFill="1" applyAlignment="1" applyProtection="1">
      <alignment horizontal="left"/>
      <protection locked="0"/>
    </xf>
    <xf numFmtId="3" fontId="9" fillId="19" borderId="0" xfId="0" applyNumberFormat="1" applyFont="1" applyFill="1" applyAlignment="1" applyProtection="1">
      <alignment horizontal="left"/>
      <protection locked="0"/>
    </xf>
    <xf numFmtId="1" fontId="1" fillId="19" borderId="0" xfId="0" applyNumberFormat="1" applyFont="1" applyFill="1" applyAlignment="1" applyProtection="1">
      <alignment horizontal="center"/>
      <protection locked="0"/>
    </xf>
    <xf numFmtId="49" fontId="8" fillId="19" borderId="0" xfId="0" applyNumberFormat="1" applyFont="1" applyFill="1" applyAlignment="1" applyProtection="1">
      <alignment horizontal="left"/>
      <protection locked="0"/>
    </xf>
    <xf numFmtId="49" fontId="9" fillId="19" borderId="0" xfId="0" applyNumberFormat="1" applyFont="1" applyFill="1" applyAlignment="1" applyProtection="1">
      <alignment horizontal="left"/>
      <protection locked="0"/>
    </xf>
    <xf numFmtId="49" fontId="1" fillId="20" borderId="0" xfId="0" applyNumberFormat="1" applyFont="1" applyFill="1" applyAlignment="1" applyProtection="1">
      <alignment horizontal="left"/>
      <protection locked="0"/>
    </xf>
    <xf numFmtId="49" fontId="16" fillId="19" borderId="0" xfId="0" applyNumberFormat="1" applyFont="1" applyFill="1" applyAlignment="1" applyProtection="1">
      <alignment horizontal="left"/>
      <protection locked="0"/>
    </xf>
    <xf numFmtId="49" fontId="1" fillId="19" borderId="2" xfId="0" applyNumberFormat="1" applyFont="1" applyFill="1" applyBorder="1" applyAlignment="1" applyProtection="1">
      <alignment horizontal="center"/>
      <protection locked="0"/>
    </xf>
    <xf numFmtId="49" fontId="1" fillId="19" borderId="15" xfId="0" applyNumberFormat="1" applyFont="1" applyFill="1" applyBorder="1" applyAlignment="1" applyProtection="1">
      <alignment horizontal="center"/>
      <protection locked="0"/>
    </xf>
    <xf numFmtId="49" fontId="3" fillId="19" borderId="0" xfId="0" applyNumberFormat="1" applyFont="1" applyFill="1" applyAlignment="1" applyProtection="1">
      <alignment horizontal="left"/>
      <protection locked="0"/>
    </xf>
    <xf numFmtId="49" fontId="11" fillId="19" borderId="0" xfId="0" applyNumberFormat="1" applyFont="1" applyFill="1" applyAlignment="1" applyProtection="1">
      <alignment horizontal="left"/>
      <protection locked="0"/>
    </xf>
    <xf numFmtId="1" fontId="11" fillId="21" borderId="0" xfId="0" applyNumberFormat="1" applyFont="1" applyFill="1" applyAlignment="1" applyProtection="1">
      <alignment horizontal="center"/>
      <protection locked="0"/>
    </xf>
    <xf numFmtId="1" fontId="1" fillId="21" borderId="0" xfId="0" applyNumberFormat="1" applyFont="1" applyFill="1" applyAlignment="1" applyProtection="1">
      <alignment horizontal="center"/>
      <protection locked="0"/>
    </xf>
    <xf numFmtId="49" fontId="1" fillId="22" borderId="2" xfId="0" applyNumberFormat="1" applyFont="1" applyFill="1" applyBorder="1" applyAlignment="1" applyProtection="1">
      <alignment horizontal="center"/>
      <protection locked="0"/>
    </xf>
    <xf numFmtId="49" fontId="1" fillId="22" borderId="0" xfId="0" applyNumberFormat="1" applyFont="1" applyFill="1" applyAlignment="1" applyProtection="1">
      <alignment horizontal="left"/>
      <protection locked="0"/>
    </xf>
    <xf numFmtId="49" fontId="8" fillId="22" borderId="0" xfId="0" applyNumberFormat="1" applyFont="1" applyFill="1" applyAlignment="1" applyProtection="1">
      <alignment horizontal="left"/>
      <protection locked="0"/>
    </xf>
    <xf numFmtId="0" fontId="1" fillId="22" borderId="0" xfId="0" applyNumberFormat="1" applyFont="1" applyFill="1" applyAlignment="1" applyProtection="1">
      <alignment horizontal="center"/>
      <protection locked="0"/>
    </xf>
    <xf numFmtId="1" fontId="1" fillId="22" borderId="0" xfId="0" applyNumberFormat="1" applyFont="1" applyFill="1" applyAlignment="1" applyProtection="1">
      <alignment horizontal="center"/>
      <protection locked="0"/>
    </xf>
    <xf numFmtId="49" fontId="9" fillId="22" borderId="0" xfId="0" applyNumberFormat="1" applyFont="1" applyFill="1" applyAlignment="1" applyProtection="1">
      <alignment horizontal="left"/>
      <protection locked="0"/>
    </xf>
    <xf numFmtId="37" fontId="1" fillId="23" borderId="0" xfId="0" applyNumberFormat="1" applyFont="1" applyFill="1" applyAlignment="1" applyProtection="1">
      <alignment horizontal="left"/>
      <protection locked="0"/>
    </xf>
    <xf numFmtId="1" fontId="11" fillId="22" borderId="0" xfId="0" applyNumberFormat="1" applyFont="1" applyFill="1" applyAlignment="1" applyProtection="1">
      <alignment horizontal="center"/>
      <protection locked="0"/>
    </xf>
    <xf numFmtId="49" fontId="11" fillId="22" borderId="0" xfId="0" applyNumberFormat="1" applyFont="1" applyFill="1" applyAlignment="1" applyProtection="1">
      <alignment horizontal="left"/>
      <protection locked="0"/>
    </xf>
    <xf numFmtId="49" fontId="3" fillId="22" borderId="0" xfId="0" applyNumberFormat="1" applyFont="1" applyFill="1" applyAlignment="1" applyProtection="1">
      <alignment horizontal="left"/>
      <protection locked="0"/>
    </xf>
    <xf numFmtId="1" fontId="1" fillId="24" borderId="0" xfId="0" applyNumberFormat="1" applyFont="1" applyFill="1" applyAlignment="1" applyProtection="1">
      <alignment horizontal="center"/>
      <protection locked="0"/>
    </xf>
    <xf numFmtId="1" fontId="11" fillId="24" borderId="0" xfId="0" applyNumberFormat="1" applyFont="1" applyFill="1" applyAlignment="1" applyProtection="1">
      <alignment horizontal="center"/>
      <protection locked="0"/>
    </xf>
    <xf numFmtId="49" fontId="1" fillId="9" borderId="2" xfId="0" applyNumberFormat="1" applyFont="1" applyFill="1" applyBorder="1" applyAlignment="1" applyProtection="1">
      <alignment horizontal="center"/>
      <protection locked="0"/>
    </xf>
    <xf numFmtId="49" fontId="8" fillId="10" borderId="0" xfId="0" applyNumberFormat="1" applyFont="1" applyFill="1" applyAlignment="1" applyProtection="1">
      <alignment horizontal="left"/>
      <protection locked="0"/>
    </xf>
    <xf numFmtId="49" fontId="1" fillId="25" borderId="0" xfId="0" applyNumberFormat="1" applyFont="1" applyFill="1" applyAlignment="1" applyProtection="1">
      <alignment horizontal="left"/>
      <protection locked="0"/>
    </xf>
    <xf numFmtId="1" fontId="1" fillId="25" borderId="0" xfId="0" applyNumberFormat="1" applyFont="1" applyFill="1" applyAlignment="1" applyProtection="1">
      <alignment horizontal="center"/>
      <protection locked="0"/>
    </xf>
    <xf numFmtId="49" fontId="9" fillId="10" borderId="0" xfId="0" applyNumberFormat="1" applyFont="1" applyFill="1" applyAlignment="1" applyProtection="1">
      <alignment horizontal="left"/>
      <protection locked="0"/>
    </xf>
    <xf numFmtId="49" fontId="1" fillId="10" borderId="0" xfId="0" applyNumberFormat="1" applyFont="1" applyFill="1" applyAlignment="1" applyProtection="1">
      <alignment horizontal="left"/>
      <protection locked="0"/>
    </xf>
    <xf numFmtId="37" fontId="1" fillId="0" borderId="7" xfId="0" applyNumberFormat="1" applyFont="1" applyBorder="1" applyAlignment="1" applyProtection="1">
      <alignment horizontal="center" vertical="top"/>
      <protection locked="0"/>
    </xf>
    <xf numFmtId="37" fontId="1" fillId="11" borderId="7" xfId="0" applyNumberFormat="1" applyFont="1" applyFill="1" applyBorder="1" applyAlignment="1" applyProtection="1">
      <alignment horizontal="center" vertical="top"/>
      <protection locked="0"/>
    </xf>
    <xf numFmtId="1" fontId="1" fillId="16" borderId="0" xfId="0" applyNumberFormat="1" applyFont="1" applyFill="1" applyAlignment="1" applyProtection="1">
      <alignment horizontal="center"/>
      <protection locked="0"/>
    </xf>
    <xf numFmtId="49" fontId="1" fillId="26" borderId="0" xfId="0" applyNumberFormat="1" applyFont="1" applyFill="1" applyAlignment="1" applyProtection="1">
      <alignment horizontal="center"/>
      <protection locked="0"/>
    </xf>
    <xf numFmtId="49" fontId="1" fillId="26" borderId="0" xfId="0" applyNumberFormat="1" applyFont="1" applyFill="1" applyAlignment="1" applyProtection="1">
      <alignment horizontal="left"/>
      <protection locked="0"/>
    </xf>
    <xf numFmtId="49" fontId="8" fillId="26" borderId="0" xfId="0" applyNumberFormat="1" applyFont="1" applyFill="1" applyAlignment="1" applyProtection="1">
      <alignment horizontal="left"/>
      <protection locked="0"/>
    </xf>
    <xf numFmtId="1" fontId="1" fillId="26" borderId="0" xfId="0" applyNumberFormat="1" applyFont="1" applyFill="1" applyAlignment="1" applyProtection="1">
      <alignment horizontal="center"/>
      <protection locked="0"/>
    </xf>
    <xf numFmtId="37" fontId="12" fillId="12" borderId="7" xfId="0" applyNumberFormat="1" applyFont="1" applyFill="1" applyBorder="1" applyAlignment="1">
      <alignment horizontal="center" vertical="top"/>
    </xf>
    <xf numFmtId="49" fontId="9" fillId="26" borderId="0" xfId="0" applyNumberFormat="1" applyFont="1" applyFill="1" applyAlignment="1" applyProtection="1">
      <alignment horizontal="left"/>
      <protection locked="0"/>
    </xf>
    <xf numFmtId="1" fontId="3" fillId="26" borderId="0" xfId="0" applyNumberFormat="1" applyFont="1" applyFill="1" applyAlignment="1" applyProtection="1">
      <alignment horizontal="center"/>
      <protection locked="0"/>
    </xf>
    <xf numFmtId="3" fontId="1" fillId="26" borderId="0" xfId="0" applyNumberFormat="1" applyFont="1" applyFill="1" applyAlignment="1" applyProtection="1">
      <alignment horizontal="left"/>
      <protection locked="0"/>
    </xf>
    <xf numFmtId="3" fontId="8" fillId="26" borderId="0" xfId="0" applyNumberFormat="1" applyFont="1" applyFill="1" applyAlignment="1" applyProtection="1">
      <alignment horizontal="left"/>
      <protection locked="0"/>
    </xf>
    <xf numFmtId="3" fontId="1" fillId="26" borderId="0" xfId="0" applyNumberFormat="1" applyFont="1" applyFill="1" applyAlignment="1" applyProtection="1">
      <alignment horizontal="center"/>
      <protection locked="0"/>
    </xf>
    <xf numFmtId="49" fontId="1" fillId="27" borderId="0" xfId="0" applyNumberFormat="1" applyFont="1" applyFill="1" applyAlignment="1" applyProtection="1">
      <alignment horizontal="center"/>
      <protection locked="0"/>
    </xf>
    <xf numFmtId="1" fontId="1" fillId="27" borderId="0" xfId="0" applyNumberFormat="1" applyFont="1" applyFill="1" applyAlignment="1" applyProtection="1">
      <alignment horizontal="center"/>
      <protection locked="0"/>
    </xf>
    <xf numFmtId="49" fontId="1" fillId="27" borderId="0" xfId="0" applyNumberFormat="1" applyFont="1" applyFill="1" applyAlignment="1" applyProtection="1">
      <alignment horizontal="left"/>
      <protection locked="0"/>
    </xf>
    <xf numFmtId="49" fontId="8" fillId="27" borderId="0" xfId="0" applyNumberFormat="1" applyFont="1" applyFill="1" applyAlignment="1" applyProtection="1">
      <alignment horizontal="left"/>
      <protection locked="0"/>
    </xf>
    <xf numFmtId="49" fontId="11" fillId="26" borderId="0" xfId="0" applyNumberFormat="1" applyFont="1" applyFill="1" applyAlignment="1" applyProtection="1">
      <alignment horizontal="left"/>
      <protection locked="0"/>
    </xf>
    <xf numFmtId="1" fontId="11" fillId="26" borderId="0" xfId="0" applyNumberFormat="1" applyFont="1" applyFill="1" applyAlignment="1" applyProtection="1">
      <alignment horizontal="center"/>
      <protection locked="0"/>
    </xf>
    <xf numFmtId="49" fontId="3" fillId="26" borderId="0" xfId="0" applyNumberFormat="1" applyFont="1" applyFill="1" applyAlignment="1" applyProtection="1">
      <alignment horizontal="left"/>
      <protection locked="0"/>
    </xf>
    <xf numFmtId="3" fontId="3" fillId="26" borderId="0" xfId="0" applyNumberFormat="1" applyFont="1" applyFill="1" applyAlignment="1" applyProtection="1">
      <alignment horizontal="left"/>
      <protection locked="0"/>
    </xf>
    <xf numFmtId="49" fontId="3" fillId="27" borderId="0" xfId="0" applyNumberFormat="1" applyFont="1" applyFill="1" applyAlignment="1" applyProtection="1">
      <alignment horizontal="left"/>
      <protection locked="0"/>
    </xf>
    <xf numFmtId="49" fontId="1" fillId="28" borderId="0" xfId="0" applyNumberFormat="1" applyFont="1" applyFill="1" applyAlignment="1" applyProtection="1">
      <alignment horizontal="center"/>
      <protection locked="0"/>
    </xf>
    <xf numFmtId="49" fontId="1" fillId="28" borderId="0" xfId="0" applyNumberFormat="1" applyFont="1" applyFill="1" applyAlignment="1" applyProtection="1">
      <alignment horizontal="left"/>
      <protection locked="0"/>
    </xf>
    <xf numFmtId="49" fontId="8" fillId="28" borderId="0" xfId="0" applyNumberFormat="1" applyFont="1" applyFill="1" applyAlignment="1" applyProtection="1">
      <alignment horizontal="left"/>
      <protection locked="0"/>
    </xf>
    <xf numFmtId="1" fontId="1" fillId="28" borderId="0" xfId="0" applyNumberFormat="1" applyFont="1" applyFill="1" applyAlignment="1" applyProtection="1">
      <alignment horizontal="center"/>
      <protection locked="0"/>
    </xf>
    <xf numFmtId="49" fontId="16" fillId="28" borderId="0" xfId="0" applyNumberFormat="1" applyFont="1" applyFill="1" applyAlignment="1" applyProtection="1">
      <alignment horizontal="left"/>
      <protection locked="0"/>
    </xf>
    <xf numFmtId="49" fontId="1" fillId="11" borderId="0" xfId="0" applyNumberFormat="1" applyFont="1" applyFill="1" applyAlignment="1" applyProtection="1">
      <alignment horizontal="left"/>
      <protection locked="0"/>
    </xf>
    <xf numFmtId="49" fontId="1" fillId="28" borderId="15" xfId="0" applyNumberFormat="1" applyFont="1" applyFill="1" applyBorder="1" applyAlignment="1" applyProtection="1">
      <alignment horizontal="center"/>
      <protection locked="0"/>
    </xf>
    <xf numFmtId="49" fontId="1" fillId="28" borderId="2" xfId="0" applyNumberFormat="1" applyFont="1" applyFill="1" applyBorder="1" applyAlignment="1" applyProtection="1">
      <alignment horizontal="center"/>
      <protection locked="0"/>
    </xf>
    <xf numFmtId="164" fontId="1" fillId="28" borderId="0" xfId="0" applyFont="1" applyFill="1" applyAlignment="1" applyProtection="1">
      <alignment horizontal="left"/>
      <protection locked="0"/>
    </xf>
    <xf numFmtId="49" fontId="11" fillId="17" borderId="0" xfId="0" applyNumberFormat="1" applyFont="1" applyFill="1" applyAlignment="1" applyProtection="1">
      <alignment horizontal="left"/>
      <protection locked="0"/>
    </xf>
    <xf numFmtId="49" fontId="3" fillId="17" borderId="0" xfId="0" applyNumberFormat="1" applyFont="1" applyFill="1" applyAlignment="1" applyProtection="1">
      <alignment horizontal="left"/>
      <protection locked="0"/>
    </xf>
    <xf numFmtId="164" fontId="11" fillId="17" borderId="0" xfId="0" applyFont="1" applyFill="1" applyAlignment="1" applyProtection="1">
      <alignment horizontal="left"/>
      <protection locked="0"/>
    </xf>
    <xf numFmtId="1" fontId="11" fillId="17" borderId="0" xfId="0" applyNumberFormat="1" applyFont="1" applyFill="1" applyAlignment="1" applyProtection="1">
      <alignment horizontal="center"/>
      <protection locked="0"/>
    </xf>
    <xf numFmtId="49" fontId="1" fillId="18" borderId="2" xfId="0" applyNumberFormat="1" applyFont="1" applyFill="1" applyBorder="1" applyAlignment="1" applyProtection="1">
      <alignment horizontal="center"/>
      <protection locked="0"/>
    </xf>
    <xf numFmtId="0" fontId="1" fillId="11" borderId="0" xfId="0" applyNumberFormat="1" applyFont="1" applyFill="1"/>
    <xf numFmtId="164" fontId="17" fillId="29" borderId="0" xfId="0" applyFont="1" applyFill="1" applyAlignment="1" applyProtection="1">
      <alignment horizontal="left"/>
      <protection locked="0"/>
    </xf>
    <xf numFmtId="0" fontId="1" fillId="18" borderId="0" xfId="0" applyNumberFormat="1" applyFont="1" applyFill="1" applyAlignment="1" applyProtection="1">
      <alignment horizontal="center"/>
      <protection locked="0"/>
    </xf>
    <xf numFmtId="164" fontId="18" fillId="29" borderId="0" xfId="0" applyFont="1" applyFill="1" applyAlignment="1" applyProtection="1">
      <alignment horizontal="left"/>
      <protection locked="0"/>
    </xf>
    <xf numFmtId="49" fontId="3" fillId="18" borderId="0" xfId="0" applyNumberFormat="1" applyFont="1" applyFill="1" applyAlignment="1" applyProtection="1">
      <alignment horizontal="left"/>
      <protection locked="0"/>
    </xf>
    <xf numFmtId="1" fontId="11" fillId="18" borderId="0" xfId="0" applyNumberFormat="1" applyFont="1" applyFill="1" applyAlignment="1" applyProtection="1">
      <alignment horizontal="center"/>
      <protection locked="0"/>
    </xf>
    <xf numFmtId="0" fontId="1" fillId="19" borderId="0" xfId="0" applyNumberFormat="1" applyFont="1" applyFill="1" applyAlignment="1" applyProtection="1">
      <alignment horizontal="center"/>
      <protection locked="0"/>
    </xf>
    <xf numFmtId="0" fontId="1" fillId="30" borderId="0" xfId="0" applyNumberFormat="1" applyFont="1" applyFill="1" applyAlignment="1" applyProtection="1">
      <alignment horizontal="center"/>
      <protection locked="0"/>
    </xf>
    <xf numFmtId="37" fontId="1" fillId="5" borderId="7" xfId="0" applyNumberFormat="1" applyFont="1" applyFill="1" applyBorder="1" applyProtection="1">
      <protection locked="0"/>
    </xf>
    <xf numFmtId="49" fontId="1" fillId="31" borderId="2" xfId="0" applyNumberFormat="1" applyFont="1" applyFill="1" applyBorder="1" applyAlignment="1" applyProtection="1">
      <alignment horizontal="center"/>
      <protection locked="0"/>
    </xf>
    <xf numFmtId="49" fontId="1" fillId="31" borderId="0" xfId="0" applyNumberFormat="1" applyFont="1" applyFill="1" applyAlignment="1" applyProtection="1">
      <alignment horizontal="left"/>
      <protection locked="0"/>
    </xf>
    <xf numFmtId="49" fontId="3" fillId="31" borderId="0" xfId="0" applyNumberFormat="1" applyFont="1" applyFill="1" applyAlignment="1" applyProtection="1">
      <alignment horizontal="left"/>
      <protection locked="0"/>
    </xf>
    <xf numFmtId="1" fontId="1" fillId="31" borderId="0" xfId="0" applyNumberFormat="1" applyFont="1" applyFill="1" applyAlignment="1" applyProtection="1">
      <alignment horizontal="center"/>
      <protection locked="0"/>
    </xf>
    <xf numFmtId="49" fontId="11" fillId="31" borderId="0" xfId="0" applyNumberFormat="1" applyFont="1" applyFill="1" applyAlignment="1" applyProtection="1">
      <alignment horizontal="left"/>
      <protection locked="0"/>
    </xf>
    <xf numFmtId="1" fontId="3" fillId="31" borderId="0" xfId="0" applyNumberFormat="1" applyFont="1" applyFill="1" applyAlignment="1" applyProtection="1">
      <alignment horizontal="center"/>
      <protection locked="0"/>
    </xf>
    <xf numFmtId="49" fontId="8" fillId="31" borderId="0" xfId="0" applyNumberFormat="1" applyFont="1" applyFill="1" applyAlignment="1" applyProtection="1">
      <alignment horizontal="left"/>
      <protection locked="0"/>
    </xf>
    <xf numFmtId="3" fontId="1" fillId="22" borderId="0" xfId="0" applyNumberFormat="1" applyFont="1" applyFill="1" applyAlignment="1" applyProtection="1">
      <alignment horizontal="left"/>
      <protection locked="0"/>
    </xf>
    <xf numFmtId="3" fontId="8" fillId="22" borderId="0" xfId="0" applyNumberFormat="1" applyFont="1" applyFill="1" applyAlignment="1" applyProtection="1">
      <alignment horizontal="left"/>
      <protection locked="0"/>
    </xf>
    <xf numFmtId="1" fontId="3" fillId="22" borderId="0" xfId="0" applyNumberFormat="1" applyFont="1" applyFill="1" applyAlignment="1" applyProtection="1">
      <alignment horizontal="center"/>
      <protection locked="0"/>
    </xf>
    <xf numFmtId="1" fontId="1" fillId="32" borderId="0" xfId="0" applyNumberFormat="1" applyFont="1" applyFill="1" applyAlignment="1" applyProtection="1">
      <alignment horizontal="center"/>
      <protection locked="0"/>
    </xf>
    <xf numFmtId="49" fontId="3" fillId="33" borderId="0" xfId="0" applyNumberFormat="1" applyFont="1" applyFill="1" applyAlignment="1" applyProtection="1">
      <alignment horizontal="left"/>
      <protection locked="0"/>
    </xf>
    <xf numFmtId="49" fontId="11" fillId="33" borderId="0" xfId="0" applyNumberFormat="1" applyFont="1" applyFill="1" applyAlignment="1" applyProtection="1">
      <alignment horizontal="left"/>
      <protection locked="0"/>
    </xf>
    <xf numFmtId="1" fontId="11" fillId="33" borderId="0" xfId="0" applyNumberFormat="1" applyFont="1" applyFill="1" applyAlignment="1" applyProtection="1">
      <alignment horizontal="center"/>
      <protection locked="0"/>
    </xf>
    <xf numFmtId="49" fontId="8" fillId="9" borderId="0" xfId="0" applyNumberFormat="1" applyFont="1" applyFill="1" applyAlignment="1" applyProtection="1">
      <alignment horizontal="left"/>
      <protection locked="0"/>
    </xf>
    <xf numFmtId="49" fontId="9" fillId="9" borderId="0" xfId="0" applyNumberFormat="1" applyFont="1" applyFill="1" applyAlignment="1" applyProtection="1">
      <alignment horizontal="left"/>
      <protection locked="0"/>
    </xf>
    <xf numFmtId="1" fontId="1" fillId="34" borderId="0" xfId="0" applyNumberFormat="1" applyFont="1" applyFill="1" applyAlignment="1" applyProtection="1">
      <alignment horizontal="center"/>
      <protection locked="0"/>
    </xf>
    <xf numFmtId="49" fontId="11" fillId="9" borderId="0" xfId="0" applyNumberFormat="1" applyFont="1" applyFill="1" applyAlignment="1" applyProtection="1">
      <alignment horizontal="left"/>
      <protection locked="0"/>
    </xf>
    <xf numFmtId="0" fontId="1" fillId="13" borderId="0" xfId="0" applyNumberFormat="1" applyFont="1" applyFill="1" applyAlignment="1" applyProtection="1">
      <alignment horizontal="center"/>
      <protection locked="0"/>
    </xf>
    <xf numFmtId="49" fontId="1" fillId="13" borderId="2" xfId="0" applyNumberFormat="1" applyFont="1" applyFill="1" applyBorder="1" applyAlignment="1" applyProtection="1">
      <alignment horizontal="center"/>
      <protection locked="0"/>
    </xf>
    <xf numFmtId="1" fontId="1" fillId="15" borderId="0" xfId="0" applyNumberFormat="1" applyFont="1" applyFill="1" applyAlignment="1" applyProtection="1">
      <alignment horizontal="center"/>
      <protection locked="0"/>
    </xf>
    <xf numFmtId="49" fontId="11" fillId="35" borderId="0" xfId="0" applyNumberFormat="1" applyFont="1" applyFill="1" applyAlignment="1" applyProtection="1">
      <alignment horizontal="left"/>
      <protection locked="0"/>
    </xf>
    <xf numFmtId="49" fontId="1" fillId="26" borderId="2" xfId="0" applyNumberFormat="1" applyFont="1" applyFill="1" applyBorder="1" applyAlignment="1" applyProtection="1">
      <alignment horizontal="center"/>
      <protection locked="0"/>
    </xf>
    <xf numFmtId="164" fontId="17" fillId="27" borderId="0" xfId="0" applyFont="1" applyFill="1" applyAlignment="1" applyProtection="1">
      <alignment horizontal="left"/>
      <protection locked="0"/>
    </xf>
    <xf numFmtId="164" fontId="18" fillId="27" borderId="0" xfId="0" applyFont="1" applyFill="1" applyProtection="1">
      <protection locked="0"/>
    </xf>
    <xf numFmtId="164" fontId="17" fillId="27" borderId="0" xfId="0" applyFont="1" applyFill="1" applyProtection="1">
      <protection locked="0"/>
    </xf>
    <xf numFmtId="1" fontId="11" fillId="27" borderId="0" xfId="0" applyNumberFormat="1" applyFont="1" applyFill="1" applyAlignment="1" applyProtection="1">
      <alignment horizontal="center"/>
      <protection locked="0"/>
    </xf>
    <xf numFmtId="49" fontId="19" fillId="28" borderId="0" xfId="0" applyNumberFormat="1" applyFont="1" applyFill="1" applyAlignment="1" applyProtection="1">
      <alignment horizontal="left"/>
      <protection locked="0"/>
    </xf>
    <xf numFmtId="49" fontId="20" fillId="28" borderId="0" xfId="0" applyNumberFormat="1" applyFont="1" applyFill="1" applyAlignment="1" applyProtection="1">
      <alignment horizontal="left"/>
      <protection locked="0"/>
    </xf>
    <xf numFmtId="164" fontId="17" fillId="36" borderId="0" xfId="0" applyFont="1" applyFill="1" applyAlignment="1" applyProtection="1">
      <alignment horizontal="left"/>
      <protection locked="0"/>
    </xf>
    <xf numFmtId="164" fontId="18" fillId="36" borderId="0" xfId="0" applyFont="1" applyFill="1" applyAlignment="1" applyProtection="1">
      <alignment horizontal="left"/>
      <protection locked="0"/>
    </xf>
    <xf numFmtId="49" fontId="1" fillId="37" borderId="0" xfId="0" applyNumberFormat="1" applyFont="1" applyFill="1" applyAlignment="1" applyProtection="1">
      <alignment horizontal="left"/>
      <protection locked="0"/>
    </xf>
    <xf numFmtId="49" fontId="3" fillId="28" borderId="0" xfId="0" applyNumberFormat="1" applyFont="1" applyFill="1" applyAlignment="1" applyProtection="1">
      <alignment horizontal="left"/>
      <protection locked="0"/>
    </xf>
    <xf numFmtId="49" fontId="1" fillId="38" borderId="0" xfId="0" applyNumberFormat="1" applyFont="1" applyFill="1" applyAlignment="1" applyProtection="1">
      <alignment horizontal="center"/>
      <protection locked="0"/>
    </xf>
    <xf numFmtId="49" fontId="1" fillId="39" borderId="0" xfId="0" applyNumberFormat="1" applyFont="1" applyFill="1" applyAlignment="1" applyProtection="1">
      <alignment horizontal="left"/>
      <protection locked="0"/>
    </xf>
    <xf numFmtId="49" fontId="8" fillId="38" borderId="0" xfId="0" applyNumberFormat="1" applyFont="1" applyFill="1" applyAlignment="1" applyProtection="1">
      <alignment horizontal="left"/>
      <protection locked="0"/>
    </xf>
    <xf numFmtId="1" fontId="1" fillId="38" borderId="0" xfId="0" applyNumberFormat="1" applyFont="1" applyFill="1" applyAlignment="1" applyProtection="1">
      <alignment horizontal="center"/>
      <protection locked="0"/>
    </xf>
    <xf numFmtId="49" fontId="1" fillId="38" borderId="0" xfId="0" applyNumberFormat="1" applyFont="1" applyFill="1" applyAlignment="1" applyProtection="1">
      <alignment horizontal="left"/>
      <protection locked="0"/>
    </xf>
    <xf numFmtId="164" fontId="17" fillId="29" borderId="0" xfId="0" applyFont="1" applyFill="1" applyAlignment="1">
      <alignment horizontal="left"/>
    </xf>
    <xf numFmtId="164" fontId="18" fillId="29" borderId="0" xfId="0" applyFont="1" applyFill="1" applyAlignment="1">
      <alignment horizontal="left"/>
    </xf>
    <xf numFmtId="49" fontId="1" fillId="38" borderId="15" xfId="0" applyNumberFormat="1" applyFont="1" applyFill="1" applyBorder="1" applyAlignment="1" applyProtection="1">
      <alignment horizontal="center"/>
      <protection locked="0"/>
    </xf>
    <xf numFmtId="49" fontId="1" fillId="38" borderId="2" xfId="0" applyNumberFormat="1" applyFont="1" applyFill="1" applyBorder="1" applyAlignment="1" applyProtection="1">
      <alignment horizontal="center"/>
      <protection locked="0"/>
    </xf>
    <xf numFmtId="37" fontId="1" fillId="39" borderId="0" xfId="0" applyNumberFormat="1" applyFont="1" applyFill="1" applyAlignment="1" applyProtection="1">
      <alignment horizontal="left"/>
      <protection locked="0"/>
    </xf>
    <xf numFmtId="3" fontId="1" fillId="38" borderId="0" xfId="0" applyNumberFormat="1" applyFont="1" applyFill="1" applyAlignment="1" applyProtection="1">
      <alignment horizontal="left"/>
      <protection locked="0"/>
    </xf>
    <xf numFmtId="1" fontId="1" fillId="40" borderId="0" xfId="0" applyNumberFormat="1" applyFont="1" applyFill="1" applyAlignment="1" applyProtection="1">
      <alignment horizontal="center"/>
      <protection locked="0"/>
    </xf>
    <xf numFmtId="49" fontId="9" fillId="38" borderId="0" xfId="0" applyNumberFormat="1" applyFont="1" applyFill="1" applyAlignment="1" applyProtection="1">
      <alignment horizontal="left"/>
      <protection locked="0"/>
    </xf>
    <xf numFmtId="1" fontId="3" fillId="38" borderId="0" xfId="0" applyNumberFormat="1" applyFont="1" applyFill="1" applyAlignment="1" applyProtection="1">
      <alignment horizontal="center"/>
      <protection locked="0"/>
    </xf>
    <xf numFmtId="164" fontId="1" fillId="19" borderId="0" xfId="0" applyFont="1" applyFill="1" applyAlignment="1" applyProtection="1">
      <alignment horizontal="left"/>
      <protection locked="0"/>
    </xf>
    <xf numFmtId="164" fontId="17" fillId="21" borderId="0" xfId="0" applyFont="1" applyFill="1" applyAlignment="1" applyProtection="1">
      <alignment horizontal="left"/>
      <protection locked="0"/>
    </xf>
    <xf numFmtId="164" fontId="18" fillId="21" borderId="0" xfId="0" applyFont="1" applyFill="1" applyAlignment="1" applyProtection="1">
      <alignment horizontal="left"/>
      <protection locked="0"/>
    </xf>
    <xf numFmtId="49" fontId="1" fillId="31" borderId="0" xfId="0" applyNumberFormat="1" applyFont="1" applyFill="1" applyAlignment="1" applyProtection="1">
      <alignment horizontal="center"/>
      <protection locked="0"/>
    </xf>
    <xf numFmtId="0" fontId="1" fillId="31" borderId="0" xfId="0" applyNumberFormat="1" applyFont="1" applyFill="1" applyAlignment="1" applyProtection="1">
      <alignment horizontal="center"/>
      <protection locked="0"/>
    </xf>
    <xf numFmtId="49" fontId="9" fillId="31" borderId="0" xfId="0" applyNumberFormat="1" applyFont="1" applyFill="1" applyAlignment="1" applyProtection="1">
      <alignment horizontal="left"/>
      <protection locked="0"/>
    </xf>
    <xf numFmtId="164" fontId="1" fillId="31" borderId="0" xfId="0" applyFont="1" applyFill="1" applyAlignment="1" applyProtection="1">
      <alignment horizontal="left"/>
      <protection locked="0"/>
    </xf>
    <xf numFmtId="164" fontId="8" fillId="31" borderId="0" xfId="0" applyFont="1" applyFill="1" applyAlignment="1" applyProtection="1">
      <alignment horizontal="left"/>
      <protection locked="0"/>
    </xf>
    <xf numFmtId="49" fontId="1" fillId="41" borderId="0" xfId="0" applyNumberFormat="1" applyFont="1" applyFill="1" applyAlignment="1" applyProtection="1">
      <alignment horizontal="left"/>
      <protection locked="0"/>
    </xf>
    <xf numFmtId="1" fontId="1" fillId="41" borderId="0" xfId="0" applyNumberFormat="1" applyFont="1" applyFill="1" applyAlignment="1" applyProtection="1">
      <alignment horizontal="center"/>
      <protection locked="0"/>
    </xf>
    <xf numFmtId="49" fontId="1" fillId="22" borderId="0" xfId="0" applyNumberFormat="1" applyFont="1" applyFill="1" applyAlignment="1" applyProtection="1">
      <alignment horizontal="center"/>
      <protection locked="0"/>
    </xf>
    <xf numFmtId="49" fontId="1" fillId="23" borderId="0" xfId="0" applyNumberFormat="1" applyFont="1" applyFill="1" applyAlignment="1" applyProtection="1">
      <alignment horizontal="left"/>
      <protection locked="0"/>
    </xf>
    <xf numFmtId="49" fontId="21" fillId="22" borderId="0" xfId="0" applyNumberFormat="1" applyFont="1" applyFill="1" applyAlignment="1" applyProtection="1">
      <alignment horizontal="left"/>
      <protection locked="0"/>
    </xf>
    <xf numFmtId="49" fontId="21" fillId="24" borderId="0" xfId="0" applyNumberFormat="1" applyFont="1" applyFill="1" applyAlignment="1" applyProtection="1">
      <alignment horizontal="left"/>
      <protection locked="0"/>
    </xf>
    <xf numFmtId="164" fontId="3" fillId="0" borderId="11" xfId="8" applyFont="1" applyBorder="1"/>
    <xf numFmtId="164" fontId="1" fillId="0" borderId="13" xfId="8" applyFont="1" applyBorder="1" applyAlignment="1">
      <alignment horizontal="right"/>
    </xf>
    <xf numFmtId="164" fontId="3" fillId="0" borderId="13" xfId="8" applyFont="1" applyBorder="1" applyAlignment="1">
      <alignment horizontal="centerContinuous" wrapText="1"/>
    </xf>
    <xf numFmtId="164" fontId="3" fillId="0" borderId="12" xfId="8" applyFont="1" applyBorder="1" applyAlignment="1">
      <alignment horizontal="centerContinuous" wrapText="1"/>
    </xf>
    <xf numFmtId="164" fontId="3" fillId="0" borderId="11" xfId="8" applyFont="1" applyBorder="1" applyAlignment="1">
      <alignment horizontal="centerContinuous" wrapText="1"/>
    </xf>
    <xf numFmtId="164" fontId="1" fillId="0" borderId="0" xfId="8" applyFont="1"/>
    <xf numFmtId="164" fontId="1" fillId="0" borderId="3" xfId="8" applyFont="1" applyBorder="1" applyAlignment="1">
      <alignment horizontal="center" wrapText="1"/>
    </xf>
    <xf numFmtId="164" fontId="1" fillId="0" borderId="5" xfId="8" applyFont="1" applyBorder="1" applyAlignment="1">
      <alignment horizontal="right" wrapText="1"/>
    </xf>
    <xf numFmtId="164" fontId="1" fillId="0" borderId="5" xfId="8" applyFont="1" applyBorder="1" applyAlignment="1">
      <alignment horizontal="center" wrapText="1"/>
    </xf>
    <xf numFmtId="164" fontId="3" fillId="0" borderId="12" xfId="8" applyFont="1" applyBorder="1" applyAlignment="1">
      <alignment horizontal="center" wrapText="1"/>
    </xf>
    <xf numFmtId="164" fontId="3" fillId="0" borderId="13" xfId="8" applyFont="1" applyBorder="1" applyAlignment="1">
      <alignment horizontal="center" wrapText="1"/>
    </xf>
    <xf numFmtId="164" fontId="1" fillId="0" borderId="11" xfId="8" applyFont="1" applyBorder="1" applyAlignment="1">
      <alignment horizontal="center" wrapText="1"/>
    </xf>
    <xf numFmtId="164" fontId="1" fillId="0" borderId="0" xfId="8" applyFont="1" applyAlignment="1">
      <alignment horizontal="center" wrapText="1"/>
    </xf>
    <xf numFmtId="164" fontId="3" fillId="0" borderId="2" xfId="8" applyFont="1" applyBorder="1"/>
    <xf numFmtId="164" fontId="1" fillId="0" borderId="0" xfId="8" applyFont="1" applyAlignment="1">
      <alignment horizontal="right"/>
    </xf>
    <xf numFmtId="3" fontId="1" fillId="0" borderId="0" xfId="9" applyNumberFormat="1" applyFont="1" applyAlignment="1">
      <alignment horizontal="right"/>
    </xf>
    <xf numFmtId="164" fontId="3" fillId="0" borderId="1" xfId="9" applyNumberFormat="1" applyFont="1" applyBorder="1" applyAlignment="1">
      <alignment horizontal="right"/>
    </xf>
    <xf numFmtId="3" fontId="3" fillId="42" borderId="0" xfId="9" applyNumberFormat="1" applyFont="1" applyFill="1" applyAlignment="1">
      <alignment horizontal="right"/>
    </xf>
    <xf numFmtId="3" fontId="1" fillId="0" borderId="2" xfId="9" applyNumberFormat="1" applyFont="1" applyBorder="1" applyAlignment="1">
      <alignment horizontal="right"/>
    </xf>
    <xf numFmtId="3" fontId="3" fillId="0" borderId="0" xfId="9" applyNumberFormat="1" applyFont="1" applyAlignment="1">
      <alignment horizontal="right"/>
    </xf>
    <xf numFmtId="3" fontId="3" fillId="0" borderId="1" xfId="9" applyNumberFormat="1" applyFont="1" applyBorder="1" applyAlignment="1">
      <alignment horizontal="right"/>
    </xf>
    <xf numFmtId="3" fontId="1" fillId="0" borderId="16" xfId="9" applyNumberFormat="1" applyFont="1" applyBorder="1" applyAlignment="1">
      <alignment horizontal="right"/>
    </xf>
    <xf numFmtId="3" fontId="1" fillId="0" borderId="17" xfId="9" applyNumberFormat="1" applyFont="1" applyBorder="1" applyAlignment="1">
      <alignment horizontal="right"/>
    </xf>
    <xf numFmtId="3" fontId="3" fillId="0" borderId="18" xfId="9" applyNumberFormat="1" applyFont="1" applyBorder="1" applyAlignment="1">
      <alignment horizontal="right"/>
    </xf>
    <xf numFmtId="164" fontId="1" fillId="0" borderId="2" xfId="8" applyFont="1" applyBorder="1"/>
    <xf numFmtId="164" fontId="1" fillId="0" borderId="2" xfId="8" applyFont="1" applyBorder="1" applyAlignment="1">
      <alignment vertical="center"/>
    </xf>
    <xf numFmtId="164" fontId="1" fillId="0" borderId="0" xfId="8" applyFont="1" applyAlignment="1">
      <alignment horizontal="right" vertical="center"/>
    </xf>
    <xf numFmtId="3" fontId="1" fillId="0" borderId="0" xfId="9" applyNumberFormat="1" applyFont="1" applyAlignment="1">
      <alignment horizontal="right" vertical="center"/>
    </xf>
    <xf numFmtId="164" fontId="3" fillId="0" borderId="1" xfId="9" applyNumberFormat="1" applyFont="1" applyBorder="1" applyAlignment="1">
      <alignment horizontal="right" vertical="center"/>
    </xf>
    <xf numFmtId="3" fontId="3" fillId="0" borderId="0" xfId="9" applyNumberFormat="1" applyFont="1" applyAlignment="1">
      <alignment horizontal="right" vertical="center"/>
    </xf>
    <xf numFmtId="3" fontId="1" fillId="0" borderId="2" xfId="9" applyNumberFormat="1" applyFont="1" applyBorder="1" applyAlignment="1">
      <alignment horizontal="right" vertical="center"/>
    </xf>
    <xf numFmtId="3" fontId="3" fillId="0" borderId="1" xfId="9" applyNumberFormat="1" applyFont="1" applyBorder="1" applyAlignment="1">
      <alignment horizontal="right" vertical="center"/>
    </xf>
    <xf numFmtId="3" fontId="1" fillId="0" borderId="16" xfId="9" applyNumberFormat="1" applyFont="1" applyBorder="1" applyAlignment="1">
      <alignment horizontal="right" vertical="center"/>
    </xf>
    <xf numFmtId="3" fontId="1" fillId="0" borderId="17" xfId="9" applyNumberFormat="1" applyFont="1" applyBorder="1" applyAlignment="1">
      <alignment horizontal="right" vertical="center"/>
    </xf>
    <xf numFmtId="3" fontId="3" fillId="0" borderId="18" xfId="9" applyNumberFormat="1" applyFont="1" applyBorder="1" applyAlignment="1">
      <alignment horizontal="right" vertical="center"/>
    </xf>
    <xf numFmtId="164" fontId="1" fillId="0" borderId="0" xfId="8" applyFont="1" applyAlignment="1">
      <alignment vertical="center"/>
    </xf>
    <xf numFmtId="164" fontId="3" fillId="42" borderId="1" xfId="9" applyNumberFormat="1" applyFont="1" applyFill="1" applyBorder="1" applyAlignment="1">
      <alignment horizontal="right"/>
    </xf>
    <xf numFmtId="164" fontId="1" fillId="0" borderId="3" xfId="8" applyFont="1" applyBorder="1"/>
    <xf numFmtId="164" fontId="1" fillId="0" borderId="5" xfId="8" applyFont="1" applyBorder="1" applyAlignment="1">
      <alignment horizontal="right"/>
    </xf>
    <xf numFmtId="3" fontId="1" fillId="0" borderId="5" xfId="9" applyNumberFormat="1" applyFont="1" applyBorder="1" applyAlignment="1">
      <alignment horizontal="right"/>
    </xf>
    <xf numFmtId="164" fontId="3" fillId="0" borderId="4" xfId="9" applyNumberFormat="1" applyFont="1" applyBorder="1" applyAlignment="1">
      <alignment horizontal="right"/>
    </xf>
    <xf numFmtId="3" fontId="3" fillId="0" borderId="5" xfId="9" applyNumberFormat="1" applyFont="1" applyBorder="1" applyAlignment="1">
      <alignment horizontal="right"/>
    </xf>
    <xf numFmtId="3" fontId="1" fillId="0" borderId="3" xfId="9" applyNumberFormat="1" applyFont="1" applyBorder="1" applyAlignment="1">
      <alignment horizontal="right"/>
    </xf>
    <xf numFmtId="3" fontId="3" fillId="0" borderId="4" xfId="9" applyNumberFormat="1" applyFont="1" applyBorder="1" applyAlignment="1">
      <alignment horizontal="right"/>
    </xf>
    <xf numFmtId="3" fontId="3" fillId="42" borderId="4" xfId="9" applyNumberFormat="1" applyFont="1" applyFill="1" applyBorder="1" applyAlignment="1">
      <alignment horizontal="right"/>
    </xf>
    <xf numFmtId="164" fontId="1" fillId="0" borderId="19" xfId="8" applyFont="1" applyBorder="1" applyAlignment="1">
      <alignment horizontal="right"/>
    </xf>
    <xf numFmtId="3" fontId="3" fillId="42" borderId="0" xfId="9" applyNumberFormat="1" applyFont="1" applyFill="1" applyAlignment="1">
      <alignment horizontal="right" vertical="center"/>
    </xf>
    <xf numFmtId="164" fontId="1" fillId="0" borderId="2" xfId="8" applyFont="1" applyBorder="1" applyAlignment="1">
      <alignment vertical="top"/>
    </xf>
    <xf numFmtId="164" fontId="1" fillId="0" borderId="0" xfId="8" applyFont="1" applyAlignment="1">
      <alignment vertical="top"/>
    </xf>
    <xf numFmtId="164" fontId="1" fillId="0" borderId="0" xfId="8" applyFont="1" applyAlignment="1">
      <alignment horizontal="right" vertical="top"/>
    </xf>
    <xf numFmtId="164" fontId="1" fillId="0" borderId="0" xfId="8" applyFont="1" applyAlignment="1">
      <alignment horizontal="center" vertical="center"/>
    </xf>
    <xf numFmtId="164" fontId="1" fillId="0" borderId="2" xfId="0" applyFont="1" applyBorder="1"/>
    <xf numFmtId="164" fontId="1" fillId="0" borderId="0" xfId="0" applyFont="1" applyAlignment="1">
      <alignment horizontal="right"/>
    </xf>
    <xf numFmtId="164" fontId="1" fillId="0" borderId="2" xfId="0" applyFont="1" applyBorder="1" applyAlignment="1">
      <alignment vertical="top"/>
    </xf>
    <xf numFmtId="164" fontId="1" fillId="0" borderId="0" xfId="0" applyFont="1" applyAlignment="1">
      <alignment horizontal="right" vertical="center"/>
    </xf>
    <xf numFmtId="164" fontId="1" fillId="0" borderId="0" xfId="0" applyFont="1" applyAlignment="1">
      <alignment vertical="top"/>
    </xf>
    <xf numFmtId="164" fontId="3" fillId="42" borderId="1" xfId="9" applyNumberFormat="1" applyFont="1" applyFill="1" applyBorder="1" applyAlignment="1">
      <alignment horizontal="right" vertical="center"/>
    </xf>
    <xf numFmtId="3" fontId="3" fillId="42" borderId="1" xfId="9" applyNumberFormat="1" applyFont="1" applyFill="1" applyBorder="1" applyAlignment="1">
      <alignment horizontal="right"/>
    </xf>
    <xf numFmtId="164" fontId="3" fillId="0" borderId="0" xfId="8" applyFont="1"/>
    <xf numFmtId="3" fontId="3" fillId="42" borderId="1" xfId="9" applyNumberFormat="1" applyFont="1" applyFill="1" applyBorder="1" applyAlignment="1">
      <alignment horizontal="right" vertical="center"/>
    </xf>
    <xf numFmtId="0" fontId="24" fillId="0" borderId="0" xfId="10" applyFont="1" applyAlignment="1">
      <alignment horizontal="centerContinuous"/>
    </xf>
    <xf numFmtId="164" fontId="25" fillId="0" borderId="0" xfId="0" applyFont="1"/>
    <xf numFmtId="0" fontId="3" fillId="0" borderId="0" xfId="10" applyFont="1" applyAlignment="1">
      <alignment horizontal="centerContinuous"/>
    </xf>
    <xf numFmtId="0" fontId="2" fillId="0" borderId="0" xfId="10" applyFont="1" applyAlignment="1">
      <alignment horizontal="centerContinuous"/>
    </xf>
    <xf numFmtId="0" fontId="1" fillId="0" borderId="0" xfId="10"/>
    <xf numFmtId="0" fontId="1" fillId="0" borderId="19" xfId="10" applyBorder="1"/>
    <xf numFmtId="0" fontId="26" fillId="0" borderId="20" xfId="10" applyFont="1" applyBorder="1" applyAlignment="1">
      <alignment horizontal="centerContinuous"/>
    </xf>
    <xf numFmtId="0" fontId="1" fillId="0" borderId="5" xfId="10" applyBorder="1" applyAlignment="1">
      <alignment horizontal="center"/>
    </xf>
    <xf numFmtId="0" fontId="26" fillId="0" borderId="21" xfId="10" applyFont="1" applyBorder="1" applyAlignment="1">
      <alignment horizontal="center"/>
    </xf>
    <xf numFmtId="0" fontId="26" fillId="0" borderId="22" xfId="10" applyFont="1" applyBorder="1" applyAlignment="1">
      <alignment horizontal="center"/>
    </xf>
    <xf numFmtId="164" fontId="25" fillId="0" borderId="0" xfId="0" applyFont="1" applyAlignment="1">
      <alignment horizontal="center"/>
    </xf>
    <xf numFmtId="3" fontId="1" fillId="0" borderId="0" xfId="10" applyNumberFormat="1" applyAlignment="1">
      <alignment horizontal="center"/>
    </xf>
    <xf numFmtId="3" fontId="1" fillId="0" borderId="23" xfId="10" applyNumberFormat="1" applyBorder="1" applyAlignment="1">
      <alignment horizontal="center"/>
    </xf>
    <xf numFmtId="167" fontId="1" fillId="0" borderId="0" xfId="10" applyNumberFormat="1" applyAlignment="1">
      <alignment horizontal="right"/>
    </xf>
    <xf numFmtId="167" fontId="1" fillId="0" borderId="24" xfId="10" applyNumberFormat="1" applyBorder="1" applyAlignment="1">
      <alignment horizontal="right"/>
    </xf>
    <xf numFmtId="3" fontId="1" fillId="0" borderId="0" xfId="10" applyNumberFormat="1" applyAlignment="1">
      <alignment horizontal="right"/>
    </xf>
    <xf numFmtId="3" fontId="1" fillId="0" borderId="1" xfId="10" applyNumberFormat="1" applyBorder="1" applyAlignment="1">
      <alignment horizontal="right"/>
    </xf>
    <xf numFmtId="3" fontId="1" fillId="0" borderId="24" xfId="10" applyNumberFormat="1" applyBorder="1" applyAlignment="1">
      <alignment horizontal="right"/>
    </xf>
    <xf numFmtId="0" fontId="1" fillId="0" borderId="5" xfId="10" applyBorder="1"/>
    <xf numFmtId="3" fontId="1" fillId="0" borderId="5" xfId="10" applyNumberFormat="1" applyBorder="1" applyAlignment="1">
      <alignment horizontal="right"/>
    </xf>
    <xf numFmtId="3" fontId="1" fillId="0" borderId="25" xfId="10" applyNumberFormat="1" applyBorder="1" applyAlignment="1">
      <alignment horizontal="right"/>
    </xf>
    <xf numFmtId="49" fontId="27" fillId="0" borderId="0" xfId="0" applyNumberFormat="1" applyFont="1" applyAlignment="1">
      <alignment horizontal="right"/>
    </xf>
    <xf numFmtId="0" fontId="24" fillId="0" borderId="0" xfId="10" applyFont="1" applyAlignment="1">
      <alignment horizontal="center"/>
    </xf>
    <xf numFmtId="0" fontId="3" fillId="0" borderId="0" xfId="10" applyFont="1" applyAlignment="1">
      <alignment horizontal="center"/>
    </xf>
    <xf numFmtId="0" fontId="26" fillId="0" borderId="26" xfId="10" applyFont="1" applyBorder="1" applyAlignment="1">
      <alignment horizontal="centerContinuous"/>
    </xf>
    <xf numFmtId="0" fontId="26" fillId="0" borderId="27" xfId="10" applyFont="1" applyBorder="1" applyAlignment="1">
      <alignment horizontal="centerContinuous"/>
    </xf>
    <xf numFmtId="0" fontId="26" fillId="0" borderId="28" xfId="10" applyFont="1" applyBorder="1" applyAlignment="1">
      <alignment horizontal="centerContinuous"/>
    </xf>
    <xf numFmtId="0" fontId="26" fillId="0" borderId="21" xfId="10" applyFont="1" applyBorder="1" applyAlignment="1">
      <alignment horizontal="center" vertical="center" wrapText="1"/>
    </xf>
    <xf numFmtId="0" fontId="26" fillId="0" borderId="27" xfId="10" applyFont="1" applyBorder="1" applyAlignment="1">
      <alignment horizontal="center"/>
    </xf>
    <xf numFmtId="0" fontId="26" fillId="0" borderId="26" xfId="10" applyFont="1" applyBorder="1" applyAlignment="1">
      <alignment horizontal="center" wrapText="1"/>
    </xf>
    <xf numFmtId="3" fontId="1" fillId="0" borderId="29" xfId="10" applyNumberFormat="1" applyBorder="1" applyAlignment="1">
      <alignment horizontal="center"/>
    </xf>
    <xf numFmtId="3" fontId="28" fillId="0" borderId="30" xfId="10" applyNumberFormat="1" applyFont="1" applyBorder="1" applyAlignment="1">
      <alignment horizontal="center"/>
    </xf>
    <xf numFmtId="3" fontId="28" fillId="0" borderId="20" xfId="10" applyNumberFormat="1" applyFont="1" applyBorder="1" applyAlignment="1">
      <alignment horizontal="center"/>
    </xf>
    <xf numFmtId="3" fontId="28" fillId="0" borderId="23" xfId="10" applyNumberFormat="1" applyFont="1" applyBorder="1" applyAlignment="1">
      <alignment horizontal="center"/>
    </xf>
    <xf numFmtId="167" fontId="1" fillId="0" borderId="31" xfId="10" applyNumberFormat="1" applyBorder="1" applyAlignment="1">
      <alignment horizontal="right"/>
    </xf>
    <xf numFmtId="167" fontId="1" fillId="0" borderId="32" xfId="10" applyNumberFormat="1" applyBorder="1" applyAlignment="1">
      <alignment horizontal="right"/>
    </xf>
    <xf numFmtId="3" fontId="1" fillId="0" borderId="31" xfId="10" applyNumberFormat="1" applyBorder="1" applyAlignment="1">
      <alignment horizontal="right"/>
    </xf>
    <xf numFmtId="3" fontId="1" fillId="0" borderId="32" xfId="10" applyNumberFormat="1" applyBorder="1" applyAlignment="1">
      <alignment horizontal="right"/>
    </xf>
    <xf numFmtId="3" fontId="1" fillId="0" borderId="33" xfId="10" applyNumberFormat="1" applyBorder="1" applyAlignment="1">
      <alignment horizontal="right"/>
    </xf>
    <xf numFmtId="3" fontId="1" fillId="0" borderId="34" xfId="10" applyNumberFormat="1" applyBorder="1" applyAlignment="1">
      <alignment horizontal="right"/>
    </xf>
    <xf numFmtId="164" fontId="27" fillId="0" borderId="0" xfId="0" applyFont="1" applyAlignment="1">
      <alignment vertical="center"/>
    </xf>
    <xf numFmtId="164" fontId="27" fillId="0" borderId="0" xfId="0" applyFont="1"/>
    <xf numFmtId="0" fontId="1" fillId="0" borderId="0" xfId="10" applyAlignment="1">
      <alignment horizontal="centerContinuous"/>
    </xf>
    <xf numFmtId="0" fontId="26" fillId="0" borderId="35" xfId="10" applyFont="1" applyBorder="1" applyAlignment="1">
      <alignment horizontal="center"/>
    </xf>
    <xf numFmtId="164" fontId="29" fillId="0" borderId="0" xfId="0" applyFont="1"/>
    <xf numFmtId="164" fontId="29" fillId="0" borderId="23" xfId="0" applyFont="1" applyBorder="1"/>
    <xf numFmtId="167" fontId="1" fillId="0" borderId="36" xfId="10" applyNumberFormat="1" applyBorder="1" applyAlignment="1">
      <alignment horizontal="right"/>
    </xf>
    <xf numFmtId="3" fontId="1" fillId="0" borderId="37" xfId="10" applyNumberFormat="1" applyBorder="1" applyAlignment="1">
      <alignment horizontal="right"/>
    </xf>
    <xf numFmtId="3" fontId="1" fillId="0" borderId="2" xfId="10" applyNumberFormat="1" applyBorder="1" applyAlignment="1">
      <alignment horizontal="right"/>
    </xf>
    <xf numFmtId="164" fontId="29" fillId="0" borderId="2" xfId="0" applyFont="1" applyBorder="1"/>
    <xf numFmtId="3" fontId="1" fillId="0" borderId="38" xfId="10" applyNumberFormat="1" applyBorder="1" applyAlignment="1">
      <alignment horizontal="right"/>
    </xf>
    <xf numFmtId="0" fontId="3" fillId="0" borderId="20" xfId="10" applyFont="1" applyBorder="1" applyAlignment="1">
      <alignment horizontal="centerContinuous"/>
    </xf>
    <xf numFmtId="0" fontId="3" fillId="0" borderId="26" xfId="10" applyFont="1" applyBorder="1" applyAlignment="1">
      <alignment horizontal="centerContinuous"/>
    </xf>
    <xf numFmtId="0" fontId="3" fillId="0" borderId="27" xfId="10" applyFont="1" applyBorder="1" applyAlignment="1">
      <alignment horizontal="centerContinuous"/>
    </xf>
    <xf numFmtId="0" fontId="3" fillId="0" borderId="28" xfId="10" applyFont="1" applyBorder="1" applyAlignment="1">
      <alignment horizontal="centerContinuous"/>
    </xf>
    <xf numFmtId="3" fontId="1" fillId="0" borderId="30" xfId="10" applyNumberFormat="1" applyBorder="1" applyAlignment="1">
      <alignment horizontal="center"/>
    </xf>
    <xf numFmtId="3" fontId="1" fillId="0" borderId="20" xfId="10" applyNumberFormat="1" applyBorder="1" applyAlignment="1">
      <alignment horizontal="center"/>
    </xf>
    <xf numFmtId="3" fontId="1" fillId="0" borderId="28" xfId="10" applyNumberFormat="1" applyBorder="1" applyAlignment="1">
      <alignment horizontal="center"/>
    </xf>
    <xf numFmtId="3" fontId="1" fillId="0" borderId="39" xfId="10" applyNumberFormat="1" applyBorder="1" applyAlignment="1">
      <alignment horizontal="right"/>
    </xf>
    <xf numFmtId="3" fontId="1" fillId="0" borderId="40" xfId="10" applyNumberFormat="1" applyBorder="1" applyAlignment="1">
      <alignment horizontal="right"/>
    </xf>
    <xf numFmtId="0" fontId="3" fillId="0" borderId="21" xfId="10" applyFont="1" applyBorder="1" applyAlignment="1">
      <alignment horizontal="centerContinuous"/>
    </xf>
    <xf numFmtId="0" fontId="3" fillId="0" borderId="5" xfId="10" applyFont="1" applyBorder="1" applyAlignment="1">
      <alignment horizontal="center"/>
    </xf>
    <xf numFmtId="164" fontId="29" fillId="0" borderId="0" xfId="0" applyFont="1" applyAlignment="1">
      <alignment horizontal="center"/>
    </xf>
    <xf numFmtId="164" fontId="29" fillId="0" borderId="23" xfId="0" applyFont="1" applyBorder="1" applyAlignment="1">
      <alignment horizontal="center"/>
    </xf>
    <xf numFmtId="3" fontId="1" fillId="0" borderId="36" xfId="10" applyNumberFormat="1" applyBorder="1" applyAlignment="1">
      <alignment horizontal="right"/>
    </xf>
    <xf numFmtId="164" fontId="29" fillId="0" borderId="36" xfId="0" applyFont="1" applyBorder="1"/>
    <xf numFmtId="164" fontId="30" fillId="0" borderId="0" xfId="0" applyFont="1"/>
    <xf numFmtId="164" fontId="30" fillId="0" borderId="5" xfId="0" applyFont="1" applyBorder="1"/>
    <xf numFmtId="0" fontId="3" fillId="0" borderId="41" xfId="10" applyFont="1" applyBorder="1" applyAlignment="1">
      <alignment horizontal="centerContinuous"/>
    </xf>
    <xf numFmtId="164" fontId="30" fillId="0" borderId="42" xfId="0" applyFont="1" applyBorder="1"/>
    <xf numFmtId="0" fontId="26" fillId="0" borderId="43" xfId="10" applyFont="1" applyBorder="1" applyAlignment="1">
      <alignment horizontal="center"/>
    </xf>
    <xf numFmtId="0" fontId="26" fillId="0" borderId="44" xfId="10" applyFont="1" applyBorder="1" applyAlignment="1">
      <alignment horizontal="center"/>
    </xf>
    <xf numFmtId="164" fontId="29" fillId="0" borderId="45" xfId="0" applyFont="1" applyBorder="1"/>
    <xf numFmtId="0" fontId="3" fillId="0" borderId="46" xfId="10" applyFont="1" applyBorder="1" applyAlignment="1">
      <alignment horizontal="centerContinuous"/>
    </xf>
    <xf numFmtId="0" fontId="26" fillId="0" borderId="46" xfId="10" applyFont="1" applyBorder="1" applyAlignment="1">
      <alignment horizontal="centerContinuous"/>
    </xf>
    <xf numFmtId="0" fontId="26" fillId="0" borderId="47" xfId="10" applyFont="1" applyBorder="1" applyAlignment="1">
      <alignment horizontal="center"/>
    </xf>
    <xf numFmtId="164" fontId="29" fillId="0" borderId="46" xfId="0" applyFont="1" applyBorder="1"/>
    <xf numFmtId="0" fontId="1" fillId="0" borderId="48" xfId="10" applyBorder="1" applyAlignment="1">
      <alignment horizontal="center"/>
    </xf>
    <xf numFmtId="0" fontId="26" fillId="0" borderId="46" xfId="10" applyFont="1" applyBorder="1" applyAlignment="1">
      <alignment horizontal="center"/>
    </xf>
    <xf numFmtId="0" fontId="1" fillId="0" borderId="0" xfId="10" applyAlignment="1">
      <alignment horizontal="center"/>
    </xf>
    <xf numFmtId="0" fontId="26" fillId="0" borderId="0" xfId="10" applyFont="1" applyAlignment="1">
      <alignment horizontal="center"/>
    </xf>
    <xf numFmtId="164" fontId="25" fillId="0" borderId="48" xfId="0" applyFont="1" applyBorder="1"/>
    <xf numFmtId="164" fontId="29" fillId="0" borderId="48" xfId="0" applyFont="1" applyBorder="1"/>
    <xf numFmtId="0" fontId="1" fillId="0" borderId="48" xfId="10" applyBorder="1"/>
    <xf numFmtId="0" fontId="26" fillId="0" borderId="49" xfId="10" applyFont="1" applyBorder="1" applyAlignment="1">
      <alignment horizontal="center"/>
    </xf>
    <xf numFmtId="3" fontId="1" fillId="0" borderId="45" xfId="10" applyNumberFormat="1" applyBorder="1" applyAlignment="1">
      <alignment horizontal="center"/>
    </xf>
    <xf numFmtId="3" fontId="31" fillId="0" borderId="0" xfId="10" applyNumberFormat="1" applyFont="1" applyAlignment="1">
      <alignment horizontal="right"/>
    </xf>
    <xf numFmtId="3" fontId="31" fillId="0" borderId="37" xfId="10" applyNumberFormat="1" applyFont="1" applyBorder="1" applyAlignment="1">
      <alignment horizontal="right"/>
    </xf>
    <xf numFmtId="0" fontId="26" fillId="0" borderId="50" xfId="10" applyFont="1" applyBorder="1" applyAlignment="1">
      <alignment horizontal="centerContinuous"/>
    </xf>
    <xf numFmtId="0" fontId="26" fillId="0" borderId="51" xfId="10" applyFont="1" applyBorder="1" applyAlignment="1">
      <alignment horizontal="centerContinuous"/>
    </xf>
    <xf numFmtId="0" fontId="26" fillId="0" borderId="52" xfId="10" applyFont="1" applyBorder="1" applyAlignment="1">
      <alignment horizontal="centerContinuous"/>
    </xf>
    <xf numFmtId="0" fontId="26" fillId="0" borderId="43" xfId="10" applyFont="1" applyBorder="1" applyAlignment="1">
      <alignment horizontal="center" wrapText="1"/>
    </xf>
    <xf numFmtId="0" fontId="26" fillId="0" borderId="51" xfId="10" applyFont="1" applyBorder="1" applyAlignment="1">
      <alignment horizontal="center"/>
    </xf>
    <xf numFmtId="0" fontId="26" fillId="0" borderId="50" xfId="10" applyFont="1" applyBorder="1" applyAlignment="1">
      <alignment horizontal="center" wrapText="1"/>
    </xf>
    <xf numFmtId="3" fontId="1" fillId="0" borderId="53" xfId="10" applyNumberFormat="1" applyBorder="1" applyAlignment="1">
      <alignment horizontal="center"/>
    </xf>
    <xf numFmtId="3" fontId="28" fillId="0" borderId="54" xfId="10" applyNumberFormat="1" applyFont="1" applyBorder="1" applyAlignment="1">
      <alignment horizontal="center"/>
    </xf>
    <xf numFmtId="3" fontId="28" fillId="0" borderId="46" xfId="10" applyNumberFormat="1" applyFont="1" applyBorder="1" applyAlignment="1">
      <alignment horizontal="center"/>
    </xf>
    <xf numFmtId="3" fontId="28" fillId="0" borderId="45" xfId="10" applyNumberFormat="1" applyFont="1" applyBorder="1" applyAlignment="1">
      <alignment horizontal="center"/>
    </xf>
    <xf numFmtId="164" fontId="0" fillId="0" borderId="45" xfId="0" applyBorder="1"/>
    <xf numFmtId="164" fontId="0" fillId="0" borderId="36" xfId="0" applyBorder="1"/>
    <xf numFmtId="0" fontId="3" fillId="0" borderId="50" xfId="10" applyFont="1" applyBorder="1" applyAlignment="1">
      <alignment horizontal="centerContinuous"/>
    </xf>
    <xf numFmtId="0" fontId="3" fillId="0" borderId="51" xfId="10" applyFont="1" applyBorder="1" applyAlignment="1">
      <alignment horizontal="centerContinuous"/>
    </xf>
    <xf numFmtId="0" fontId="3" fillId="0" borderId="52" xfId="10" applyFont="1" applyBorder="1" applyAlignment="1">
      <alignment horizontal="centerContinuous"/>
    </xf>
    <xf numFmtId="0" fontId="26" fillId="0" borderId="43" xfId="10" applyFont="1" applyBorder="1" applyAlignment="1">
      <alignment horizontal="center" vertical="center" wrapText="1"/>
    </xf>
    <xf numFmtId="3" fontId="1" fillId="0" borderId="54" xfId="10" applyNumberFormat="1" applyBorder="1" applyAlignment="1">
      <alignment horizontal="center"/>
    </xf>
    <xf numFmtId="3" fontId="1" fillId="0" borderId="46" xfId="10" applyNumberFormat="1" applyBorder="1" applyAlignment="1">
      <alignment horizontal="center"/>
    </xf>
    <xf numFmtId="3" fontId="1" fillId="0" borderId="52" xfId="10" applyNumberFormat="1" applyBorder="1" applyAlignment="1">
      <alignment horizontal="center"/>
    </xf>
    <xf numFmtId="0" fontId="3" fillId="0" borderId="43" xfId="10" applyFont="1" applyBorder="1" applyAlignment="1">
      <alignment horizontal="centerContinuous"/>
    </xf>
    <xf numFmtId="164" fontId="0" fillId="0" borderId="0" xfId="0" applyAlignment="1">
      <alignment horizontal="center"/>
    </xf>
    <xf numFmtId="164" fontId="0" fillId="0" borderId="45" xfId="0" applyBorder="1" applyAlignment="1">
      <alignment horizontal="center"/>
    </xf>
    <xf numFmtId="3" fontId="31" fillId="0" borderId="36" xfId="10" applyNumberFormat="1" applyFont="1" applyBorder="1" applyAlignment="1">
      <alignment horizontal="right"/>
    </xf>
    <xf numFmtId="0" fontId="3" fillId="0" borderId="55" xfId="10" applyFont="1" applyBorder="1" applyAlignment="1">
      <alignment horizontal="centerContinuous"/>
    </xf>
    <xf numFmtId="164" fontId="0" fillId="0" borderId="46" xfId="0" applyBorder="1"/>
    <xf numFmtId="0" fontId="1" fillId="0" borderId="56" xfId="10" applyBorder="1"/>
    <xf numFmtId="3" fontId="1" fillId="0" borderId="56" xfId="10" applyNumberFormat="1" applyBorder="1" applyAlignment="1">
      <alignment horizontal="right"/>
    </xf>
    <xf numFmtId="164" fontId="0" fillId="0" borderId="48" xfId="0" applyBorder="1"/>
    <xf numFmtId="0" fontId="31" fillId="0" borderId="0" xfId="10" applyFont="1"/>
    <xf numFmtId="0" fontId="2" fillId="0" borderId="0" xfId="10" applyFont="1" applyAlignment="1">
      <alignment horizontal="center"/>
    </xf>
    <xf numFmtId="164" fontId="27" fillId="0" borderId="0" xfId="0" applyFont="1" applyAlignment="1">
      <alignment vertical="top" wrapText="1"/>
    </xf>
    <xf numFmtId="0" fontId="24" fillId="0" borderId="0" xfId="10" applyFont="1" applyAlignment="1">
      <alignment horizontal="center"/>
    </xf>
    <xf numFmtId="0" fontId="27" fillId="0" borderId="0" xfId="9" applyNumberFormat="1" applyFont="1" applyAlignment="1">
      <alignment vertical="top" wrapText="1"/>
    </xf>
    <xf numFmtId="49" fontId="3" fillId="3" borderId="2" xfId="0" applyNumberFormat="1" applyFont="1" applyFill="1" applyBorder="1" applyAlignment="1">
      <alignment horizontal="left"/>
    </xf>
    <xf numFmtId="49" fontId="3" fillId="3" borderId="0" xfId="0" applyNumberFormat="1" applyFont="1" applyFill="1" applyAlignment="1">
      <alignment horizontal="left"/>
    </xf>
  </cellXfs>
  <cellStyles count="11">
    <cellStyle name="CalcNumNew" xfId="7" xr:uid="{00000000-0005-0000-0000-000000000000}"/>
    <cellStyle name="CalcNumOld" xfId="6" xr:uid="{00000000-0005-0000-0000-000001000000}"/>
    <cellStyle name="CalcPctNew" xfId="5" xr:uid="{00000000-0005-0000-0000-000002000000}"/>
    <cellStyle name="CalcPctOld" xfId="4" xr:uid="{00000000-0005-0000-0000-000003000000}"/>
    <cellStyle name="Comma 2" xfId="9" xr:uid="{615940BF-5FCF-4963-8C5D-5EAB1CEFF9FB}"/>
    <cellStyle name="DataNew" xfId="3" xr:uid="{00000000-0005-0000-0000-000004000000}"/>
    <cellStyle name="DataOld" xfId="2" xr:uid="{00000000-0005-0000-0000-000005000000}"/>
    <cellStyle name="DataOldLock" xfId="1" xr:uid="{00000000-0005-0000-0000-000006000000}"/>
    <cellStyle name="Normal" xfId="0" builtinId="0"/>
    <cellStyle name="Normal 4" xfId="8" xr:uid="{A14BE7BA-16EE-4DF4-B600-AC85C7CA3467}"/>
    <cellStyle name="Normal_Tuition Tables" xfId="10" xr:uid="{33C25AF2-DCE7-40D8-91AA-A4BE69CDB186}"/>
  </cellStyles>
  <dxfs count="0"/>
  <tableStyles count="0" defaultTableStyle="TableStyleMedium9" defaultPivotStyle="PivotStyleLight16"/>
  <colors>
    <mruColors>
      <color rgb="FFFFFFCC"/>
      <color rgb="FF00FF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O2" totalsRowShown="0">
  <autoFilter ref="A1:O2" xr:uid="{00000000-0009-0000-0100-000001000000}"/>
  <tableColumns count="15">
    <tableColumn id="1" xr3:uid="{00000000-0010-0000-0000-000001000000}" name="row_num"/>
    <tableColumn id="2" xr3:uid="{00000000-0010-0000-0000-000002000000}" name="ipeds_id"/>
    <tableColumn id="3" xr3:uid="{00000000-0010-0000-0000-000003000000}" name="institution"/>
    <tableColumn id="4" xr3:uid="{00000000-0010-0000-0000-000004000000}" name="col_code"/>
    <tableColumn id="5" xr3:uid="{00000000-0010-0000-0000-000005000000}" name="column_name"/>
    <tableColumn id="6" xr3:uid="{00000000-0010-0000-0000-000006000000}" name="validation_code"/>
    <tableColumn id="7" xr3:uid="{00000000-0010-0000-0000-000007000000}" name="validation_desc"/>
    <tableColumn id="8" xr3:uid="{00000000-0010-0000-0000-000008000000}" name="severity"/>
    <tableColumn id="9" xr3:uid="{00000000-0010-0000-0000-000009000000}" name="severity_desc"/>
    <tableColumn id="10" xr3:uid="{00000000-0010-0000-0000-00000A000000}" name="coordinator_notes"/>
    <tableColumn id="11" xr3:uid="{00000000-0010-0000-0000-00000B000000}" name="override"/>
    <tableColumn id="12" xr3:uid="{00000000-0010-0000-0000-00000C000000}" name="TECHNICAL_INFO"/>
    <tableColumn id="13" xr3:uid="{00000000-0010-0000-0000-00000D000000}" name="data_set_name"/>
    <tableColumn id="14" xr3:uid="{00000000-0010-0000-0000-00000E000000}" name="upload_id"/>
    <tableColumn id="15" xr3:uid="{00000000-0010-0000-0000-00000F000000}" name="col_num"/>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1.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E10A-9071-4300-8EAE-C897ABABECFC}">
  <sheetPr>
    <tabColor indexed="16"/>
  </sheetPr>
  <dimension ref="A1:S258"/>
  <sheetViews>
    <sheetView showZeros="0" view="pageBreakPreview" topLeftCell="A73" zoomScaleNormal="100" zoomScaleSheetLayoutView="100" workbookViewId="0">
      <selection activeCell="L119" sqref="L119"/>
    </sheetView>
  </sheetViews>
  <sheetFormatPr defaultColWidth="9" defaultRowHeight="15"/>
  <cols>
    <col min="1" max="1" width="12" style="285" customWidth="1"/>
    <col min="2" max="6" width="8.6640625" style="285" customWidth="1"/>
    <col min="7" max="7" width="9.5546875" style="285" customWidth="1"/>
    <col min="8" max="8" width="8.6640625" style="285" customWidth="1"/>
    <col min="9" max="9" width="5.77734375" style="285" customWidth="1"/>
    <col min="10" max="16384" width="9" style="285"/>
  </cols>
  <sheetData>
    <row r="1" spans="1:19" ht="18">
      <c r="A1" s="284" t="s">
        <v>883</v>
      </c>
      <c r="B1" s="284"/>
      <c r="C1" s="284"/>
      <c r="D1" s="284"/>
      <c r="E1" s="284"/>
      <c r="F1" s="284"/>
      <c r="G1" s="284"/>
      <c r="H1" s="284"/>
    </row>
    <row r="2" spans="1:19" s="61" customFormat="1" ht="12.75">
      <c r="A2" s="286"/>
      <c r="B2" s="286"/>
      <c r="C2" s="286"/>
      <c r="D2" s="286"/>
      <c r="E2" s="286"/>
      <c r="F2" s="286"/>
      <c r="G2" s="286"/>
      <c r="H2" s="286"/>
    </row>
    <row r="3" spans="1:19" ht="15.75">
      <c r="A3" s="287" t="s">
        <v>884</v>
      </c>
      <c r="B3" s="287"/>
      <c r="C3" s="287"/>
      <c r="D3" s="287"/>
      <c r="E3" s="287"/>
      <c r="F3" s="287"/>
      <c r="G3" s="287"/>
      <c r="H3" s="287"/>
    </row>
    <row r="4" spans="1:19" ht="15.75">
      <c r="A4" s="287" t="s">
        <v>885</v>
      </c>
      <c r="B4" s="287"/>
      <c r="C4" s="287"/>
      <c r="D4" s="287"/>
      <c r="E4" s="287"/>
      <c r="F4" s="287"/>
      <c r="G4" s="287"/>
      <c r="H4" s="287"/>
    </row>
    <row r="5" spans="1:19" ht="15.75">
      <c r="A5" s="287" t="s">
        <v>936</v>
      </c>
      <c r="B5" s="287"/>
      <c r="C5" s="287"/>
      <c r="D5" s="287"/>
      <c r="E5" s="287"/>
      <c r="F5" s="287"/>
      <c r="G5" s="287"/>
      <c r="H5" s="287"/>
    </row>
    <row r="6" spans="1:19" s="61" customFormat="1" ht="12.75">
      <c r="A6" s="288"/>
      <c r="B6" s="288"/>
      <c r="C6" s="288"/>
      <c r="D6" s="288"/>
      <c r="E6" s="288"/>
      <c r="F6" s="288"/>
      <c r="G6" s="288"/>
      <c r="H6" s="288"/>
    </row>
    <row r="7" spans="1:19">
      <c r="A7" s="367"/>
      <c r="B7" s="358" t="s">
        <v>886</v>
      </c>
      <c r="C7" s="358"/>
      <c r="D7" s="358"/>
      <c r="E7" s="358"/>
      <c r="F7" s="358"/>
      <c r="G7" s="358"/>
      <c r="H7" s="358"/>
    </row>
    <row r="8" spans="1:19" s="294" customFormat="1">
      <c r="A8" s="291"/>
      <c r="B8" s="354">
        <v>1</v>
      </c>
      <c r="C8" s="354">
        <v>2</v>
      </c>
      <c r="D8" s="354">
        <v>3</v>
      </c>
      <c r="E8" s="354">
        <v>4</v>
      </c>
      <c r="F8" s="354">
        <v>5</v>
      </c>
      <c r="G8" s="354">
        <v>6</v>
      </c>
      <c r="H8" s="368" t="s">
        <v>887</v>
      </c>
    </row>
    <row r="9" spans="1:19" ht="12.75" customHeight="1">
      <c r="A9" s="288"/>
      <c r="B9" s="295"/>
      <c r="C9" s="295"/>
      <c r="D9" s="295"/>
      <c r="E9" s="295"/>
      <c r="F9" s="295"/>
      <c r="G9" s="369"/>
      <c r="H9" s="295"/>
      <c r="L9" s="294"/>
      <c r="M9" s="294"/>
      <c r="N9" s="294"/>
      <c r="O9" s="294"/>
      <c r="P9" s="294"/>
      <c r="Q9" s="294"/>
      <c r="R9" s="294"/>
      <c r="S9" s="294"/>
    </row>
    <row r="10" spans="1:19" ht="12.75" customHeight="1">
      <c r="A10" s="288" t="s">
        <v>888</v>
      </c>
      <c r="B10" s="297">
        <f>+'Summary Medians'!$D$3</f>
        <v>10382</v>
      </c>
      <c r="C10" s="297">
        <f>+'Summary Medians'!$D$4</f>
        <v>9155.5</v>
      </c>
      <c r="D10" s="297">
        <f>+'Summary Medians'!$D$5</f>
        <v>8470</v>
      </c>
      <c r="E10" s="297">
        <f>+'Summary Medians'!$D$6</f>
        <v>7401</v>
      </c>
      <c r="F10" s="297">
        <f>+'Summary Medians'!$D$7</f>
        <v>7354</v>
      </c>
      <c r="G10" s="297">
        <f>+'Summary Medians'!$D$8</f>
        <v>6915</v>
      </c>
      <c r="H10" s="298">
        <f>+'Summary Medians'!$D$9</f>
        <v>8290</v>
      </c>
      <c r="L10" s="294"/>
      <c r="M10" s="294"/>
      <c r="N10" s="294"/>
      <c r="O10" s="294"/>
      <c r="P10" s="294"/>
      <c r="Q10" s="294"/>
      <c r="R10" s="294"/>
      <c r="S10" s="294"/>
    </row>
    <row r="11" spans="1:19" ht="12.75" customHeight="1">
      <c r="A11" s="288"/>
      <c r="B11" s="370"/>
      <c r="C11" s="370"/>
      <c r="D11" s="370"/>
      <c r="E11" s="370"/>
      <c r="F11" s="370"/>
      <c r="G11" s="371"/>
      <c r="H11" s="370"/>
      <c r="L11" s="294"/>
      <c r="M11" s="294"/>
      <c r="N11" s="294"/>
      <c r="O11" s="294"/>
      <c r="P11" s="294"/>
      <c r="Q11" s="294"/>
      <c r="R11" s="294"/>
      <c r="S11" s="294"/>
    </row>
    <row r="12" spans="1:19" ht="12.75" customHeight="1">
      <c r="A12" s="288" t="s">
        <v>889</v>
      </c>
      <c r="B12" s="299">
        <f>+'Summary Medians'!$D$20</f>
        <v>10874</v>
      </c>
      <c r="C12" s="299">
        <f>+'Summary Medians'!$D$21</f>
        <v>10570</v>
      </c>
      <c r="D12" s="299">
        <f>+'Summary Medians'!$D$22</f>
        <v>10020</v>
      </c>
      <c r="E12" s="299">
        <f>+'Summary Medians'!$D$23</f>
        <v>10489</v>
      </c>
      <c r="F12" s="299">
        <f>+'Summary Medians'!$D$24</f>
        <v>10802</v>
      </c>
      <c r="G12" s="299">
        <f>+'Summary Medians'!$D$25</f>
        <v>6690</v>
      </c>
      <c r="H12" s="301">
        <f>+'Summary Medians'!$D$26</f>
        <v>10325</v>
      </c>
      <c r="L12" s="294"/>
      <c r="M12" s="294"/>
      <c r="N12" s="294"/>
      <c r="O12" s="294"/>
      <c r="P12" s="294"/>
      <c r="Q12" s="294"/>
      <c r="R12" s="294"/>
      <c r="S12" s="294"/>
    </row>
    <row r="13" spans="1:19" ht="12.75" customHeight="1">
      <c r="A13" s="288" t="s">
        <v>890</v>
      </c>
      <c r="B13" s="299">
        <f>+'Summary Medians'!$D$37</f>
        <v>8819</v>
      </c>
      <c r="C13" s="299">
        <f>+'Summary Medians'!$D$38</f>
        <v>8633</v>
      </c>
      <c r="D13" s="299">
        <f>+'Summary Medians'!$D$39</f>
        <v>8224</v>
      </c>
      <c r="E13" s="299">
        <f>+'Summary Medians'!$D$40</f>
        <v>8156</v>
      </c>
      <c r="F13" s="299">
        <f>+'Summary Medians'!$D$41</f>
        <v>7210</v>
      </c>
      <c r="G13" s="299">
        <f>+'Summary Medians'!$D$42</f>
        <v>6688.5</v>
      </c>
      <c r="H13" s="301">
        <f>+'Summary Medians'!$D$43</f>
        <v>8198</v>
      </c>
      <c r="L13" s="294"/>
      <c r="M13" s="294"/>
      <c r="N13" s="294"/>
      <c r="O13" s="294"/>
      <c r="P13" s="294"/>
      <c r="Q13" s="294"/>
      <c r="R13" s="294"/>
      <c r="S13" s="294"/>
    </row>
    <row r="14" spans="1:19" ht="12.75" customHeight="1">
      <c r="A14" s="288" t="s">
        <v>891</v>
      </c>
      <c r="B14" s="299">
        <f>+'Summary Medians'!$D$54</f>
        <v>13160</v>
      </c>
      <c r="C14" s="299">
        <f>+'Summary Medians'!$D$55</f>
        <v>0</v>
      </c>
      <c r="D14" s="299">
        <f>+'Summary Medians'!$D$56</f>
        <v>7868</v>
      </c>
      <c r="E14" s="299">
        <f>+'Summary Medians'!$D$57</f>
        <v>0</v>
      </c>
      <c r="F14" s="299">
        <f>+'Summary Medians'!$D$58</f>
        <v>0</v>
      </c>
      <c r="G14" s="299">
        <f>+'Summary Medians'!$D$59</f>
        <v>0</v>
      </c>
      <c r="H14" s="301">
        <f>+'Summary Medians'!$D$60</f>
        <v>10514</v>
      </c>
      <c r="L14" s="294"/>
      <c r="M14" s="294"/>
      <c r="N14" s="294"/>
      <c r="O14" s="294"/>
      <c r="P14" s="294"/>
      <c r="Q14" s="294"/>
      <c r="R14" s="294"/>
      <c r="S14" s="294"/>
    </row>
    <row r="15" spans="1:19" ht="12.75" customHeight="1">
      <c r="A15" s="288" t="s">
        <v>892</v>
      </c>
      <c r="B15" s="299">
        <f>+'Summary Medians'!$D$71</f>
        <v>6395.5</v>
      </c>
      <c r="C15" s="299">
        <f>+'Summary Medians'!$D$72</f>
        <v>0</v>
      </c>
      <c r="D15" s="299">
        <f>+'Summary Medians'!$D$73</f>
        <v>6359</v>
      </c>
      <c r="E15" s="299">
        <f>+'Summary Medians'!$D$74</f>
        <v>6171</v>
      </c>
      <c r="F15" s="299">
        <f>+'Summary Medians'!$D$75</f>
        <v>0</v>
      </c>
      <c r="G15" s="299">
        <f>+'Summary Medians'!$D$76</f>
        <v>5763</v>
      </c>
      <c r="H15" s="301">
        <f>+'Summary Medians'!$D$77</f>
        <v>6368</v>
      </c>
      <c r="L15" s="294"/>
      <c r="M15" s="294"/>
      <c r="N15" s="294"/>
      <c r="O15" s="294"/>
      <c r="P15" s="294"/>
      <c r="Q15" s="294"/>
      <c r="R15" s="294"/>
      <c r="S15" s="294"/>
    </row>
    <row r="16" spans="1:19" ht="12.75" customHeight="1">
      <c r="A16" s="288"/>
      <c r="B16" s="299"/>
      <c r="C16" s="299"/>
      <c r="D16" s="299"/>
      <c r="E16" s="299"/>
      <c r="F16" s="299"/>
      <c r="G16" s="299"/>
      <c r="H16" s="301"/>
      <c r="L16" s="294"/>
      <c r="M16" s="294"/>
      <c r="N16" s="294"/>
      <c r="O16" s="294"/>
      <c r="P16" s="294"/>
      <c r="Q16" s="294"/>
      <c r="R16" s="294"/>
      <c r="S16" s="294"/>
    </row>
    <row r="17" spans="1:19" ht="12.75" customHeight="1">
      <c r="A17" s="288" t="s">
        <v>893</v>
      </c>
      <c r="B17" s="299">
        <f>+'Summary Medians'!$D$88</f>
        <v>11338</v>
      </c>
      <c r="C17" s="299">
        <f>+'Summary Medians'!$D$89</f>
        <v>12418</v>
      </c>
      <c r="D17" s="299">
        <f>+'Summary Medians'!$D$90</f>
        <v>7427</v>
      </c>
      <c r="E17" s="299">
        <f>+'Summary Medians'!$D$91</f>
        <v>6726</v>
      </c>
      <c r="F17" s="299">
        <f>+'Summary Medians'!$D$92</f>
        <v>6533</v>
      </c>
      <c r="G17" s="299">
        <f>+'Summary Medians'!$D$93</f>
        <v>4552</v>
      </c>
      <c r="H17" s="301">
        <f>+'Summary Medians'!$D$94</f>
        <v>7200</v>
      </c>
      <c r="L17" s="294"/>
      <c r="M17" s="294"/>
      <c r="N17" s="294"/>
      <c r="O17" s="294"/>
      <c r="P17" s="294"/>
      <c r="Q17" s="294"/>
      <c r="R17" s="294"/>
      <c r="S17" s="294"/>
    </row>
    <row r="18" spans="1:19" ht="12.75" customHeight="1">
      <c r="A18" s="288" t="s">
        <v>894</v>
      </c>
      <c r="B18" s="299">
        <f>+'Summary Medians'!$D$105</f>
        <v>11518</v>
      </c>
      <c r="C18" s="299">
        <f>+'Summary Medians'!$D$106</f>
        <v>0</v>
      </c>
      <c r="D18" s="299">
        <f>+'Summary Medians'!$D$107</f>
        <v>9296</v>
      </c>
      <c r="E18" s="299">
        <f>+'Summary Medians'!$D$108</f>
        <v>8184</v>
      </c>
      <c r="F18" s="299">
        <f>+'Summary Medians'!$D$109</f>
        <v>0</v>
      </c>
      <c r="G18" s="299">
        <f>+'Summary Medians'!$D$110</f>
        <v>0</v>
      </c>
      <c r="H18" s="301">
        <f>+'Summary Medians'!$D$111</f>
        <v>9520</v>
      </c>
      <c r="L18" s="294"/>
      <c r="M18" s="294"/>
      <c r="N18" s="294"/>
      <c r="O18" s="294"/>
      <c r="P18" s="294"/>
      <c r="Q18" s="294"/>
      <c r="R18" s="294"/>
      <c r="S18" s="294"/>
    </row>
    <row r="19" spans="1:19" ht="12.75" customHeight="1">
      <c r="A19" s="288" t="s">
        <v>895</v>
      </c>
      <c r="B19" s="299">
        <f>+'Summary Medians'!$D$122</f>
        <v>11374</v>
      </c>
      <c r="C19" s="299">
        <f>+'Summary Medians'!$D$123</f>
        <v>9645</v>
      </c>
      <c r="D19" s="299">
        <f>+'Summary Medians'!$D$124</f>
        <v>8361</v>
      </c>
      <c r="E19" s="299">
        <f>+'Summary Medians'!$D$125</f>
        <v>7679</v>
      </c>
      <c r="F19" s="299">
        <f>+'Summary Medians'!$D$126</f>
        <v>6923</v>
      </c>
      <c r="G19" s="299">
        <f>+'Summary Medians'!$D$127</f>
        <v>6816</v>
      </c>
      <c r="H19" s="301">
        <f>+'Summary Medians'!$D$128</f>
        <v>8361</v>
      </c>
      <c r="L19" s="294"/>
      <c r="M19" s="294"/>
      <c r="N19" s="294"/>
      <c r="O19" s="294"/>
      <c r="P19" s="294"/>
      <c r="Q19" s="294"/>
      <c r="R19" s="294"/>
      <c r="S19" s="294"/>
    </row>
    <row r="20" spans="1:19" ht="12.75" customHeight="1">
      <c r="A20" s="288" t="s">
        <v>896</v>
      </c>
      <c r="B20" s="299">
        <f>+'Summary Medians'!$D$139</f>
        <v>10399</v>
      </c>
      <c r="C20" s="299">
        <f>+'Summary Medians'!$D$140</f>
        <v>9642.5</v>
      </c>
      <c r="D20" s="299">
        <f>+'Summary Medians'!$D$141</f>
        <v>9259</v>
      </c>
      <c r="E20" s="299">
        <f>+'Summary Medians'!$D$142</f>
        <v>8489</v>
      </c>
      <c r="F20" s="299">
        <f>+'Summary Medians'!$D$143</f>
        <v>6536</v>
      </c>
      <c r="G20" s="299">
        <f>+'Summary Medians'!$D$144</f>
        <v>14496</v>
      </c>
      <c r="H20" s="301">
        <f>+'Summary Medians'!$D$145</f>
        <v>8914</v>
      </c>
      <c r="L20" s="294"/>
      <c r="M20" s="294"/>
      <c r="N20" s="294"/>
      <c r="O20" s="294"/>
      <c r="P20" s="294"/>
      <c r="Q20" s="294"/>
      <c r="R20" s="294"/>
      <c r="S20" s="294"/>
    </row>
    <row r="21" spans="1:19" ht="12.75" customHeight="1">
      <c r="A21" s="288"/>
      <c r="B21" s="299"/>
      <c r="C21" s="299"/>
      <c r="D21" s="299"/>
      <c r="E21" s="299"/>
      <c r="F21" s="299"/>
      <c r="G21" s="299"/>
      <c r="H21" s="301"/>
      <c r="L21" s="294"/>
      <c r="M21" s="294"/>
      <c r="N21" s="294"/>
      <c r="O21" s="294"/>
      <c r="P21" s="294"/>
      <c r="Q21" s="294"/>
      <c r="R21" s="294"/>
      <c r="S21" s="294"/>
    </row>
    <row r="22" spans="1:19" ht="12.75" customHeight="1">
      <c r="A22" s="288" t="s">
        <v>897</v>
      </c>
      <c r="B22" s="299">
        <f>+'Summary Medians'!$D$156</f>
        <v>8300</v>
      </c>
      <c r="C22" s="299">
        <f>+'Summary Medians'!$D$157</f>
        <v>7621</v>
      </c>
      <c r="D22" s="299">
        <f>+'Summary Medians'!$D$158</f>
        <v>0</v>
      </c>
      <c r="E22" s="299">
        <f>+'Summary Medians'!$D$159</f>
        <v>6859</v>
      </c>
      <c r="F22" s="299">
        <f>+'Summary Medians'!$D$160</f>
        <v>6614</v>
      </c>
      <c r="G22" s="299">
        <f>+'Summary Medians'!$D$161</f>
        <v>0</v>
      </c>
      <c r="H22" s="301">
        <f>+'Summary Medians'!$D$162</f>
        <v>7264.5</v>
      </c>
      <c r="L22" s="294"/>
      <c r="M22" s="294"/>
      <c r="N22" s="294"/>
      <c r="O22" s="294"/>
      <c r="P22" s="294"/>
      <c r="Q22" s="294"/>
      <c r="R22" s="294"/>
      <c r="S22" s="294"/>
    </row>
    <row r="23" spans="1:19" ht="12.75" customHeight="1">
      <c r="A23" s="288" t="s">
        <v>898</v>
      </c>
      <c r="B23" s="299">
        <f>+'Summary Medians'!$D$173</f>
        <v>8127.5</v>
      </c>
      <c r="C23" s="299">
        <f>+'Summary Medians'!$D$174</f>
        <v>6973</v>
      </c>
      <c r="D23" s="299">
        <f>+'Summary Medians'!$D$175</f>
        <v>6897</v>
      </c>
      <c r="E23" s="299">
        <f>+'Summary Medians'!$D$176</f>
        <v>5183</v>
      </c>
      <c r="F23" s="299">
        <f>+'Summary Medians'!$D$177</f>
        <v>5948</v>
      </c>
      <c r="G23" s="299">
        <f>+'Summary Medians'!$D$178</f>
        <v>6065.5</v>
      </c>
      <c r="H23" s="301">
        <f>+'Summary Medians'!$D$179</f>
        <v>6897</v>
      </c>
      <c r="L23" s="294"/>
      <c r="M23" s="294"/>
      <c r="N23" s="294"/>
      <c r="O23" s="294"/>
      <c r="P23" s="294"/>
      <c r="Q23" s="294"/>
      <c r="R23" s="294"/>
      <c r="S23" s="294"/>
    </row>
    <row r="24" spans="1:19" ht="12.75" customHeight="1">
      <c r="A24" s="288" t="s">
        <v>899</v>
      </c>
      <c r="B24" s="299">
        <f>+'Summary Medians'!$D$190</f>
        <v>8900.5</v>
      </c>
      <c r="C24" s="299">
        <f>+'Summary Medians'!$D$191</f>
        <v>0</v>
      </c>
      <c r="D24" s="299">
        <f>+'Summary Medians'!$D$192</f>
        <v>6717.5</v>
      </c>
      <c r="E24" s="299">
        <f>+'Summary Medians'!$D$193</f>
        <v>6727.5</v>
      </c>
      <c r="F24" s="299">
        <f>+'Summary Medians'!$D$194</f>
        <v>6442.5</v>
      </c>
      <c r="G24" s="299">
        <f>+'Summary Medians'!$D$195</f>
        <v>7074</v>
      </c>
      <c r="H24" s="301">
        <f>+'Summary Medians'!$D$196</f>
        <v>6750</v>
      </c>
      <c r="L24" s="294"/>
      <c r="M24" s="294"/>
      <c r="N24" s="294"/>
      <c r="O24" s="294"/>
      <c r="P24" s="294"/>
      <c r="Q24" s="294"/>
      <c r="R24" s="294"/>
      <c r="S24" s="294"/>
    </row>
    <row r="25" spans="1:19" ht="12.75" customHeight="1">
      <c r="A25" s="288" t="s">
        <v>900</v>
      </c>
      <c r="B25" s="299">
        <f>+'Summary Medians'!$D$207</f>
        <v>13487</v>
      </c>
      <c r="C25" s="299">
        <f>+'Summary Medians'!$D$208</f>
        <v>0</v>
      </c>
      <c r="D25" s="299">
        <f>+'Summary Medians'!$D$209</f>
        <v>12626</v>
      </c>
      <c r="E25" s="299">
        <f>+'Summary Medians'!$D$210</f>
        <v>0</v>
      </c>
      <c r="F25" s="299">
        <f>+'Summary Medians'!$D$211</f>
        <v>10867</v>
      </c>
      <c r="G25" s="299">
        <f>+'Summary Medians'!$D$212</f>
        <v>11011</v>
      </c>
      <c r="H25" s="301">
        <f>+'Summary Medians'!$D$213</f>
        <v>11610</v>
      </c>
      <c r="L25" s="294"/>
      <c r="M25" s="294"/>
      <c r="N25" s="294"/>
      <c r="O25" s="294"/>
      <c r="P25" s="294"/>
      <c r="Q25" s="294"/>
      <c r="R25" s="294"/>
      <c r="S25" s="294"/>
    </row>
    <row r="26" spans="1:19" ht="12.75" customHeight="1">
      <c r="A26" s="288"/>
      <c r="B26" s="299"/>
      <c r="C26" s="299"/>
      <c r="D26" s="299"/>
      <c r="E26" s="299"/>
      <c r="F26" s="299"/>
      <c r="G26" s="299"/>
      <c r="H26" s="301"/>
      <c r="L26" s="294"/>
      <c r="M26" s="294"/>
      <c r="N26" s="294"/>
      <c r="O26" s="294"/>
      <c r="P26" s="294"/>
      <c r="Q26" s="294"/>
      <c r="R26" s="294"/>
      <c r="S26" s="294"/>
    </row>
    <row r="27" spans="1:19" ht="12.75" customHeight="1">
      <c r="A27" s="288" t="s">
        <v>901</v>
      </c>
      <c r="B27" s="299">
        <f>+'Summary Medians'!$D$224</f>
        <v>11335.5</v>
      </c>
      <c r="C27" s="299">
        <f>+'Summary Medians'!$D$225</f>
        <v>8948</v>
      </c>
      <c r="D27" s="299">
        <f>+'Summary Medians'!$D$226</f>
        <v>8664</v>
      </c>
      <c r="E27" s="299">
        <f>+'Summary Medians'!$D$227</f>
        <v>0</v>
      </c>
      <c r="F27" s="299">
        <f>+'Summary Medians'!$D$228</f>
        <v>9236</v>
      </c>
      <c r="G27" s="299">
        <f>+'Summary Medians'!$D$229</f>
        <v>0</v>
      </c>
      <c r="H27" s="301">
        <f>+'Summary Medians'!$D$230</f>
        <v>8948</v>
      </c>
      <c r="L27" s="294"/>
      <c r="M27" s="294"/>
      <c r="N27" s="294"/>
      <c r="O27" s="294"/>
      <c r="P27" s="294"/>
      <c r="Q27" s="294"/>
      <c r="R27" s="294"/>
      <c r="S27" s="294"/>
    </row>
    <row r="28" spans="1:19" ht="12.75" customHeight="1">
      <c r="A28" s="288" t="s">
        <v>902</v>
      </c>
      <c r="B28" s="299">
        <f>+'Summary Medians'!$D$241</f>
        <v>10616</v>
      </c>
      <c r="C28" s="299">
        <f>+'Summary Medians'!$D$242</f>
        <v>9296</v>
      </c>
      <c r="D28" s="299">
        <f>+'Summary Medians'!$D$243</f>
        <v>8378</v>
      </c>
      <c r="E28" s="299">
        <f>+'Summary Medians'!$D$244</f>
        <v>7626</v>
      </c>
      <c r="F28" s="299">
        <f>+'Summary Medians'!$D$245</f>
        <v>8280</v>
      </c>
      <c r="G28" s="299">
        <f>+'Summary Medians'!$D$246</f>
        <v>0</v>
      </c>
      <c r="H28" s="301">
        <f>+'Summary Medians'!$D$247</f>
        <v>9045</v>
      </c>
      <c r="L28" s="294"/>
      <c r="M28" s="294"/>
      <c r="N28" s="294"/>
      <c r="O28" s="294"/>
      <c r="P28" s="294"/>
      <c r="Q28" s="294"/>
      <c r="R28" s="294"/>
      <c r="S28" s="294"/>
    </row>
    <row r="29" spans="1:19" ht="12.75" customHeight="1">
      <c r="A29" s="288" t="s">
        <v>903</v>
      </c>
      <c r="B29" s="299">
        <f>+'Summary Medians'!$D$258</f>
        <v>13230</v>
      </c>
      <c r="C29" s="299">
        <f>+'Summary Medians'!$D$259</f>
        <v>22044</v>
      </c>
      <c r="D29" s="299">
        <f>+'Summary Medians'!$D$260</f>
        <v>10752.5</v>
      </c>
      <c r="E29" s="299">
        <f>+'Summary Medians'!$D$261</f>
        <v>0</v>
      </c>
      <c r="F29" s="299">
        <f>+'Summary Medians'!$D$262</f>
        <v>13654</v>
      </c>
      <c r="G29" s="299">
        <f>+'Summary Medians'!$D$263</f>
        <v>9825</v>
      </c>
      <c r="H29" s="301">
        <f>+'Summary Medians'!$D$264</f>
        <v>12026</v>
      </c>
      <c r="L29" s="294"/>
      <c r="M29" s="294"/>
      <c r="N29" s="294"/>
      <c r="O29" s="294"/>
      <c r="P29" s="294"/>
      <c r="Q29" s="294"/>
      <c r="R29" s="294"/>
      <c r="S29" s="294"/>
    </row>
    <row r="30" spans="1:19" ht="12.75" customHeight="1">
      <c r="A30" s="302" t="s">
        <v>904</v>
      </c>
      <c r="B30" s="303">
        <f>+'Summary Medians'!$D$275</f>
        <v>8376</v>
      </c>
      <c r="C30" s="303">
        <f>+'Summary Medians'!$D$276</f>
        <v>0</v>
      </c>
      <c r="D30" s="303">
        <f>+'Summary Medians'!$D$277</f>
        <v>7798</v>
      </c>
      <c r="E30" s="303">
        <f>+'Summary Medians'!$D$278</f>
        <v>0</v>
      </c>
      <c r="F30" s="303">
        <f>+'Summary Medians'!$D$279</f>
        <v>7354</v>
      </c>
      <c r="G30" s="303">
        <f>+'Summary Medians'!$D$280</f>
        <v>7151</v>
      </c>
      <c r="H30" s="304">
        <f>+'Summary Medians'!$D$281</f>
        <v>7344</v>
      </c>
      <c r="L30" s="294"/>
      <c r="M30" s="294"/>
      <c r="N30" s="294"/>
      <c r="O30" s="294"/>
      <c r="P30" s="294"/>
      <c r="Q30" s="294"/>
      <c r="R30" s="294"/>
      <c r="S30" s="294"/>
    </row>
    <row r="31" spans="1:19" ht="40.5" customHeight="1">
      <c r="A31" s="402" t="s">
        <v>905</v>
      </c>
      <c r="B31" s="402"/>
      <c r="C31" s="402"/>
      <c r="D31" s="402"/>
      <c r="E31" s="402"/>
      <c r="F31" s="402"/>
      <c r="G31" s="402"/>
      <c r="H31" s="402"/>
      <c r="L31" s="294"/>
      <c r="M31" s="294"/>
      <c r="N31" s="294"/>
      <c r="O31" s="294"/>
      <c r="P31" s="294"/>
      <c r="Q31" s="294"/>
      <c r="R31" s="294"/>
      <c r="S31" s="294"/>
    </row>
    <row r="32" spans="1:19">
      <c r="H32" s="305" t="s">
        <v>939</v>
      </c>
      <c r="L32" s="294"/>
      <c r="M32" s="294"/>
      <c r="N32" s="294"/>
      <c r="O32" s="294"/>
      <c r="P32" s="294"/>
      <c r="Q32" s="294"/>
      <c r="R32" s="294"/>
      <c r="S32" s="294"/>
    </row>
    <row r="33" spans="1:19" ht="18">
      <c r="A33" s="403" t="s">
        <v>906</v>
      </c>
      <c r="B33" s="403"/>
      <c r="C33" s="403"/>
      <c r="D33" s="403"/>
      <c r="E33" s="403"/>
      <c r="F33" s="403"/>
      <c r="G33" s="403"/>
      <c r="H33" s="403"/>
      <c r="I33" s="403"/>
      <c r="J33" s="403"/>
      <c r="L33" s="294"/>
      <c r="M33" s="294"/>
      <c r="N33" s="294"/>
      <c r="O33" s="294"/>
      <c r="P33" s="294"/>
      <c r="Q33" s="294"/>
      <c r="R33" s="294"/>
      <c r="S33" s="294"/>
    </row>
    <row r="34" spans="1:19" ht="9.75" customHeight="1">
      <c r="A34" s="307"/>
      <c r="B34" s="307"/>
      <c r="C34" s="307"/>
      <c r="D34" s="307"/>
      <c r="E34" s="307"/>
      <c r="F34" s="307"/>
      <c r="G34" s="307"/>
      <c r="H34" s="307"/>
      <c r="I34" s="307"/>
      <c r="J34" s="307"/>
      <c r="K34" s="61"/>
      <c r="L34" s="294"/>
      <c r="M34" s="294"/>
      <c r="N34" s="294"/>
      <c r="O34" s="294"/>
      <c r="P34" s="294"/>
      <c r="Q34" s="294"/>
      <c r="R34" s="294"/>
      <c r="S34" s="294"/>
    </row>
    <row r="35" spans="1:19" ht="15.75">
      <c r="A35" s="401" t="s">
        <v>884</v>
      </c>
      <c r="B35" s="401"/>
      <c r="C35" s="401"/>
      <c r="D35" s="401"/>
      <c r="E35" s="401"/>
      <c r="F35" s="401"/>
      <c r="G35" s="401"/>
      <c r="H35" s="401"/>
      <c r="I35" s="401"/>
      <c r="J35" s="401"/>
      <c r="L35" s="294"/>
      <c r="M35" s="294"/>
      <c r="N35" s="294"/>
      <c r="O35" s="294"/>
      <c r="P35" s="294"/>
      <c r="Q35" s="294"/>
      <c r="R35" s="294"/>
      <c r="S35" s="294"/>
    </row>
    <row r="36" spans="1:19" ht="15.75">
      <c r="A36" s="401" t="s">
        <v>885</v>
      </c>
      <c r="B36" s="401"/>
      <c r="C36" s="401"/>
      <c r="D36" s="401"/>
      <c r="E36" s="401"/>
      <c r="F36" s="401"/>
      <c r="G36" s="401"/>
      <c r="H36" s="401"/>
      <c r="I36" s="401"/>
      <c r="J36" s="401"/>
      <c r="L36" s="294"/>
      <c r="M36" s="294"/>
      <c r="N36" s="294"/>
      <c r="O36" s="294"/>
      <c r="P36" s="294"/>
      <c r="Q36" s="294"/>
      <c r="R36" s="294"/>
      <c r="S36" s="294"/>
    </row>
    <row r="37" spans="1:19" ht="15.75">
      <c r="A37" s="401" t="s">
        <v>937</v>
      </c>
      <c r="B37" s="401"/>
      <c r="C37" s="401"/>
      <c r="D37" s="401"/>
      <c r="E37" s="401"/>
      <c r="F37" s="401"/>
      <c r="G37" s="401"/>
      <c r="H37" s="401"/>
      <c r="I37" s="401"/>
      <c r="J37" s="401"/>
      <c r="L37" s="294"/>
      <c r="M37" s="294"/>
      <c r="N37" s="294"/>
      <c r="O37" s="294"/>
      <c r="P37" s="294"/>
      <c r="Q37" s="294"/>
      <c r="R37" s="294"/>
      <c r="S37" s="294"/>
    </row>
    <row r="38" spans="1:19" ht="10.5" customHeight="1">
      <c r="A38" s="288"/>
      <c r="B38" s="288"/>
      <c r="C38" s="288"/>
      <c r="D38" s="288"/>
      <c r="E38" s="288"/>
      <c r="F38" s="288"/>
      <c r="G38" s="288"/>
      <c r="H38" s="288"/>
      <c r="I38" s="288"/>
      <c r="J38" s="288"/>
      <c r="K38" s="61"/>
      <c r="L38" s="294"/>
      <c r="M38" s="294"/>
      <c r="N38" s="294"/>
      <c r="O38" s="294"/>
      <c r="P38" s="294"/>
      <c r="Q38" s="294"/>
      <c r="R38" s="294"/>
      <c r="S38" s="294"/>
    </row>
    <row r="39" spans="1:19">
      <c r="A39" s="367"/>
      <c r="B39" s="358" t="s">
        <v>907</v>
      </c>
      <c r="C39" s="358"/>
      <c r="D39" s="358"/>
      <c r="E39" s="358"/>
      <c r="F39" s="372"/>
      <c r="G39" s="373" t="s">
        <v>908</v>
      </c>
      <c r="H39" s="358"/>
      <c r="I39" s="358"/>
      <c r="J39" s="374"/>
      <c r="L39" s="294"/>
      <c r="M39" s="294"/>
      <c r="N39" s="294"/>
      <c r="O39" s="294"/>
      <c r="P39" s="294"/>
      <c r="Q39" s="294"/>
      <c r="R39" s="294"/>
      <c r="S39" s="294"/>
    </row>
    <row r="40" spans="1:19" ht="34.5" customHeight="1">
      <c r="A40" s="291"/>
      <c r="B40" s="375" t="s">
        <v>909</v>
      </c>
      <c r="C40" s="354">
        <v>1</v>
      </c>
      <c r="D40" s="354">
        <v>2</v>
      </c>
      <c r="E40" s="354">
        <v>3</v>
      </c>
      <c r="F40" s="376" t="s">
        <v>887</v>
      </c>
      <c r="G40" s="354">
        <v>1</v>
      </c>
      <c r="H40" s="354">
        <v>2</v>
      </c>
      <c r="I40" s="377" t="s">
        <v>910</v>
      </c>
      <c r="J40" s="368" t="s">
        <v>887</v>
      </c>
      <c r="K40" s="294"/>
      <c r="L40" s="294"/>
      <c r="M40" s="294"/>
      <c r="N40" s="294"/>
      <c r="O40" s="294"/>
      <c r="P40" s="294"/>
      <c r="Q40" s="294"/>
      <c r="R40" s="294"/>
      <c r="S40" s="294"/>
    </row>
    <row r="41" spans="1:19" ht="7.5" customHeight="1">
      <c r="A41" s="288"/>
      <c r="B41" s="295"/>
      <c r="C41" s="295"/>
      <c r="D41" s="295"/>
      <c r="E41" s="369"/>
      <c r="F41" s="378"/>
      <c r="G41" s="379"/>
      <c r="H41" s="380"/>
      <c r="I41" s="381"/>
      <c r="J41" s="380"/>
      <c r="L41" s="294"/>
      <c r="M41" s="294"/>
      <c r="N41" s="294"/>
      <c r="O41" s="294"/>
      <c r="P41" s="294"/>
      <c r="Q41" s="294"/>
      <c r="R41" s="294"/>
      <c r="S41" s="294"/>
    </row>
    <row r="42" spans="1:19">
      <c r="A42" s="288" t="s">
        <v>888</v>
      </c>
      <c r="B42" s="297">
        <f>'Summary Medians'!D10</f>
        <v>3180</v>
      </c>
      <c r="C42" s="297">
        <f>'Summary Medians'!D11</f>
        <v>3460</v>
      </c>
      <c r="D42" s="297">
        <f>'Summary Medians'!D12</f>
        <v>3948</v>
      </c>
      <c r="E42" s="297">
        <f>'Summary Medians'!D13</f>
        <v>3713.5</v>
      </c>
      <c r="F42" s="318">
        <f>+'Summary Medians'!$D$14</f>
        <v>3490</v>
      </c>
      <c r="G42" s="298">
        <f>+'Summary Medians'!$D$15</f>
        <v>3328</v>
      </c>
      <c r="H42" s="297">
        <f>+'Summary Medians'!$D$16</f>
        <v>2250</v>
      </c>
      <c r="I42" s="319">
        <f>+'Summary Medians'!$D$17</f>
        <v>3453.93</v>
      </c>
      <c r="J42" s="298">
        <f>+'Summary Medians'!$D$18</f>
        <v>3328</v>
      </c>
      <c r="L42" s="294"/>
      <c r="M42" s="294"/>
      <c r="N42" s="294"/>
      <c r="O42" s="294"/>
      <c r="P42" s="294"/>
      <c r="Q42" s="294"/>
      <c r="R42" s="294"/>
      <c r="S42" s="294"/>
    </row>
    <row r="43" spans="1:19" ht="12" customHeight="1">
      <c r="A43" s="288"/>
      <c r="B43" s="370"/>
      <c r="C43" s="370"/>
      <c r="D43" s="370"/>
      <c r="E43" s="370"/>
      <c r="F43" s="320"/>
      <c r="G43" s="301"/>
      <c r="H43" s="299"/>
      <c r="I43" s="321"/>
      <c r="J43" s="301"/>
      <c r="L43" s="294"/>
      <c r="M43" s="294"/>
      <c r="N43" s="294"/>
      <c r="O43" s="294"/>
      <c r="P43" s="294"/>
      <c r="Q43" s="294"/>
      <c r="R43" s="294"/>
      <c r="S43" s="294"/>
    </row>
    <row r="44" spans="1:19">
      <c r="A44" s="288" t="s">
        <v>889</v>
      </c>
      <c r="B44" s="299">
        <f>'Summary Medians'!D27</f>
        <v>0</v>
      </c>
      <c r="C44" s="299">
        <f>'Summary Medians'!D28</f>
        <v>4510</v>
      </c>
      <c r="D44" s="299">
        <f>'Summary Medians'!D29</f>
        <v>4440</v>
      </c>
      <c r="E44" s="299">
        <f>'Summary Medians'!D30</f>
        <v>4440</v>
      </c>
      <c r="F44" s="320">
        <f>+'Summary Medians'!$D$31</f>
        <v>4440</v>
      </c>
      <c r="G44" s="301">
        <f>+'Summary Medians'!$D$32</f>
        <v>4350</v>
      </c>
      <c r="H44" s="299">
        <f>+'Summary Medians'!$D$33</f>
        <v>4410</v>
      </c>
      <c r="I44" s="321">
        <f>+'Summary Medians'!$D$34</f>
        <v>0</v>
      </c>
      <c r="J44" s="301">
        <f>+'Summary Medians'!$D$35</f>
        <v>4380</v>
      </c>
      <c r="L44" s="294"/>
      <c r="M44" s="294"/>
      <c r="N44" s="294"/>
      <c r="O44" s="294"/>
      <c r="P44" s="294"/>
      <c r="Q44" s="294"/>
      <c r="R44" s="294"/>
      <c r="S44" s="294"/>
    </row>
    <row r="45" spans="1:19">
      <c r="A45" s="288" t="s">
        <v>890</v>
      </c>
      <c r="B45" s="299">
        <f>'Summary Medians'!D44</f>
        <v>0</v>
      </c>
      <c r="C45" s="299">
        <f>'Summary Medians'!D45</f>
        <v>4244</v>
      </c>
      <c r="D45" s="299">
        <f>'Summary Medians'!D46</f>
        <v>3480</v>
      </c>
      <c r="E45" s="299">
        <f>'Summary Medians'!D47</f>
        <v>3210</v>
      </c>
      <c r="F45" s="320">
        <f>+'Summary Medians'!$D$48</f>
        <v>3215</v>
      </c>
      <c r="G45" s="301">
        <f>+'Summary Medians'!$D$49</f>
        <v>0</v>
      </c>
      <c r="H45" s="299">
        <f>+'Summary Medians'!$D$50</f>
        <v>0</v>
      </c>
      <c r="I45" s="321">
        <f>+'Summary Medians'!$D$51</f>
        <v>0</v>
      </c>
      <c r="J45" s="301">
        <f>+'Summary Medians'!$D$52</f>
        <v>0</v>
      </c>
      <c r="L45" s="294"/>
      <c r="M45" s="294"/>
      <c r="N45" s="294"/>
      <c r="O45" s="294"/>
      <c r="P45" s="294"/>
      <c r="Q45" s="294"/>
      <c r="R45" s="294"/>
      <c r="S45" s="294"/>
    </row>
    <row r="46" spans="1:19">
      <c r="A46" s="288" t="s">
        <v>891</v>
      </c>
      <c r="B46" s="299">
        <f>'Summary Medians'!D61</f>
        <v>0</v>
      </c>
      <c r="C46" s="299">
        <f>'Summary Medians'!D62</f>
        <v>0</v>
      </c>
      <c r="D46" s="299">
        <f>'Summary Medians'!D63</f>
        <v>3978</v>
      </c>
      <c r="E46" s="299">
        <f>'Summary Medians'!D64</f>
        <v>0</v>
      </c>
      <c r="F46" s="320">
        <f>+'Summary Medians'!$D$65</f>
        <v>3978</v>
      </c>
      <c r="G46" s="301">
        <f>+'Summary Medians'!$D$66</f>
        <v>0</v>
      </c>
      <c r="H46" s="299">
        <f>+'Summary Medians'!$D$67</f>
        <v>0</v>
      </c>
      <c r="I46" s="321">
        <f>+'Summary Medians'!$D$68</f>
        <v>0</v>
      </c>
      <c r="J46" s="301">
        <f>+'Summary Medians'!$D$69</f>
        <v>0</v>
      </c>
      <c r="L46" s="294"/>
      <c r="M46" s="294"/>
      <c r="N46" s="294"/>
      <c r="O46" s="294"/>
      <c r="P46" s="294"/>
      <c r="Q46" s="294"/>
      <c r="R46" s="294"/>
      <c r="S46" s="294"/>
    </row>
    <row r="47" spans="1:19">
      <c r="A47" s="288" t="s">
        <v>892</v>
      </c>
      <c r="B47" s="299">
        <f>'Summary Medians'!D78</f>
        <v>3122.4</v>
      </c>
      <c r="C47" s="299">
        <f>'Summary Medians'!D79</f>
        <v>3115.5</v>
      </c>
      <c r="D47" s="299">
        <f>'Summary Medians'!D80</f>
        <v>0</v>
      </c>
      <c r="E47" s="299">
        <f>'Summary Medians'!D81</f>
        <v>3135.3</v>
      </c>
      <c r="F47" s="320">
        <f>+'Summary Medians'!$D$82</f>
        <v>3121.3500000000004</v>
      </c>
      <c r="G47" s="301">
        <f>+'Summary Medians'!$D$83</f>
        <v>0</v>
      </c>
      <c r="H47" s="299">
        <f>+'Summary Medians'!$D$84</f>
        <v>0</v>
      </c>
      <c r="I47" s="321">
        <f>+'Summary Medians'!$D$85</f>
        <v>0</v>
      </c>
      <c r="J47" s="301">
        <f>+'Summary Medians'!$D$86</f>
        <v>0</v>
      </c>
      <c r="L47" s="294"/>
      <c r="M47" s="294"/>
      <c r="N47" s="294"/>
      <c r="O47" s="294"/>
      <c r="P47" s="294"/>
      <c r="Q47" s="294"/>
      <c r="R47" s="294"/>
      <c r="S47" s="294"/>
    </row>
    <row r="48" spans="1:19" ht="12.75" customHeight="1">
      <c r="A48" s="288"/>
      <c r="B48" s="299"/>
      <c r="C48" s="299"/>
      <c r="D48" s="299"/>
      <c r="E48" s="299"/>
      <c r="F48" s="320"/>
      <c r="G48" s="301"/>
      <c r="H48" s="299"/>
      <c r="I48" s="321"/>
      <c r="J48" s="301"/>
      <c r="L48" s="294"/>
      <c r="M48" s="294"/>
      <c r="N48" s="294"/>
      <c r="O48" s="294"/>
      <c r="P48" s="294"/>
      <c r="Q48" s="294"/>
      <c r="R48" s="294"/>
      <c r="S48" s="294"/>
    </row>
    <row r="49" spans="1:19">
      <c r="A49" s="288" t="s">
        <v>893</v>
      </c>
      <c r="B49" s="299">
        <f>'Summary Medians'!D95</f>
        <v>3844</v>
      </c>
      <c r="C49" s="299">
        <f>'Summary Medians'!D96</f>
        <v>3860</v>
      </c>
      <c r="D49" s="299">
        <f>'Summary Medians'!D97</f>
        <v>0</v>
      </c>
      <c r="E49" s="299">
        <f>'Summary Medians'!D98</f>
        <v>3826</v>
      </c>
      <c r="F49" s="320">
        <f>+'Summary Medians'!$D$99</f>
        <v>3860</v>
      </c>
      <c r="G49" s="301">
        <f>+'Summary Medians'!$D$100</f>
        <v>3322</v>
      </c>
      <c r="H49" s="299">
        <f>+'Summary Medians'!$D$101</f>
        <v>0</v>
      </c>
      <c r="I49" s="321">
        <f>+'Summary Medians'!$D$102</f>
        <v>0</v>
      </c>
      <c r="J49" s="301">
        <f>+'Summary Medians'!$D$103</f>
        <v>3322</v>
      </c>
      <c r="L49" s="294"/>
      <c r="M49" s="294"/>
      <c r="N49" s="294"/>
      <c r="O49" s="294"/>
      <c r="P49" s="294"/>
      <c r="Q49" s="294"/>
      <c r="R49" s="294"/>
      <c r="S49" s="294"/>
    </row>
    <row r="50" spans="1:19">
      <c r="A50" s="288" t="s">
        <v>894</v>
      </c>
      <c r="B50" s="299">
        <f>'Summary Medians'!D112</f>
        <v>0</v>
      </c>
      <c r="C50" s="299">
        <f>'Summary Medians'!D113</f>
        <v>5100</v>
      </c>
      <c r="D50" s="299">
        <f>'Summary Medians'!D114</f>
        <v>5100</v>
      </c>
      <c r="E50" s="299">
        <f>'Summary Medians'!D115</f>
        <v>5100</v>
      </c>
      <c r="F50" s="320">
        <f>+'Summary Medians'!$D$116</f>
        <v>5100</v>
      </c>
      <c r="G50" s="301">
        <f>+'Summary Medians'!$D$117</f>
        <v>5100</v>
      </c>
      <c r="H50" s="299">
        <f>+'Summary Medians'!$D$118</f>
        <v>0</v>
      </c>
      <c r="I50" s="321">
        <f>+'Summary Medians'!$D$119</f>
        <v>0</v>
      </c>
      <c r="J50" s="301">
        <f>+'Summary Medians'!$D$120</f>
        <v>5100</v>
      </c>
      <c r="L50" s="294"/>
      <c r="M50" s="294"/>
      <c r="N50" s="294"/>
      <c r="O50" s="294"/>
      <c r="P50" s="294"/>
      <c r="Q50" s="294"/>
      <c r="R50" s="294"/>
      <c r="S50" s="294"/>
    </row>
    <row r="51" spans="1:19">
      <c r="A51" s="288" t="s">
        <v>895</v>
      </c>
      <c r="B51" s="299">
        <f>'Summary Medians'!D129</f>
        <v>0</v>
      </c>
      <c r="C51" s="299">
        <f>'Summary Medians'!D130</f>
        <v>4221</v>
      </c>
      <c r="D51" s="299">
        <f>'Summary Medians'!D131</f>
        <v>4162</v>
      </c>
      <c r="E51" s="299">
        <f>'Summary Medians'!D132</f>
        <v>4247</v>
      </c>
      <c r="F51" s="320">
        <f>+'Summary Medians'!$D$133</f>
        <v>4205</v>
      </c>
      <c r="G51" s="301">
        <f>+'Summary Medians'!$D$134</f>
        <v>4086.5</v>
      </c>
      <c r="H51" s="299">
        <f>+'Summary Medians'!$D$135</f>
        <v>0</v>
      </c>
      <c r="I51" s="321">
        <f>+'Summary Medians'!$D$136</f>
        <v>0</v>
      </c>
      <c r="J51" s="301">
        <f>+'Summary Medians'!$D$137</f>
        <v>4086.5</v>
      </c>
      <c r="L51" s="294"/>
      <c r="M51" s="294"/>
      <c r="N51" s="294"/>
      <c r="O51" s="294"/>
      <c r="P51" s="294"/>
      <c r="Q51" s="294"/>
      <c r="R51" s="294"/>
      <c r="S51" s="294"/>
    </row>
    <row r="52" spans="1:19">
      <c r="A52" s="288" t="s">
        <v>896</v>
      </c>
      <c r="B52" s="299">
        <f>'Summary Medians'!D146</f>
        <v>0</v>
      </c>
      <c r="C52" s="299">
        <f>'Summary Medians'!D147</f>
        <v>4656.5</v>
      </c>
      <c r="D52" s="299">
        <f>'Summary Medians'!D148</f>
        <v>4187.5</v>
      </c>
      <c r="E52" s="299">
        <f>'Summary Medians'!D149</f>
        <v>3990</v>
      </c>
      <c r="F52" s="320">
        <f>+'Summary Medians'!$D$150</f>
        <v>0</v>
      </c>
      <c r="G52" s="301">
        <f>+'Summary Medians'!$D$151</f>
        <v>0</v>
      </c>
      <c r="H52" s="299">
        <f>+'Summary Medians'!$D$152</f>
        <v>0</v>
      </c>
      <c r="I52" s="321">
        <f>+'Summary Medians'!$D$153</f>
        <v>0</v>
      </c>
      <c r="J52" s="301">
        <f>+'Summary Medians'!$D$154</f>
        <v>0</v>
      </c>
      <c r="L52" s="294"/>
      <c r="M52" s="294"/>
      <c r="N52" s="294"/>
      <c r="O52" s="294"/>
      <c r="P52" s="294"/>
      <c r="Q52" s="294"/>
      <c r="R52" s="294"/>
      <c r="S52" s="294"/>
    </row>
    <row r="53" spans="1:19" ht="11.25" customHeight="1">
      <c r="A53" s="288"/>
      <c r="B53" s="299"/>
      <c r="C53" s="299"/>
      <c r="D53" s="299"/>
      <c r="E53" s="299"/>
      <c r="F53" s="320"/>
      <c r="G53" s="301"/>
      <c r="H53" s="299"/>
      <c r="I53" s="321"/>
      <c r="J53" s="301"/>
      <c r="L53" s="294"/>
      <c r="M53" s="294"/>
      <c r="N53" s="294"/>
      <c r="O53" s="294"/>
      <c r="P53" s="294"/>
      <c r="Q53" s="294"/>
      <c r="R53" s="294"/>
      <c r="S53" s="294"/>
    </row>
    <row r="54" spans="1:19">
      <c r="A54" s="288" t="s">
        <v>897</v>
      </c>
      <c r="B54" s="299">
        <f>'Summary Medians'!D163</f>
        <v>0</v>
      </c>
      <c r="C54" s="299">
        <f>'Summary Medians'!D164</f>
        <v>3080</v>
      </c>
      <c r="D54" s="299">
        <f>'Summary Medians'!D165</f>
        <v>3191</v>
      </c>
      <c r="E54" s="299">
        <f>'Summary Medians'!D166</f>
        <v>3035</v>
      </c>
      <c r="F54" s="320">
        <f>+'Summary Medians'!$D$167</f>
        <v>3110</v>
      </c>
      <c r="G54" s="301">
        <f>+'Summary Medians'!$D$168</f>
        <v>0</v>
      </c>
      <c r="H54" s="299">
        <f>+'Summary Medians'!$D$169</f>
        <v>0</v>
      </c>
      <c r="I54" s="321">
        <f>+'Summary Medians'!$D$170</f>
        <v>0</v>
      </c>
      <c r="J54" s="301">
        <f>+'Summary Medians'!$D$171</f>
        <v>0</v>
      </c>
      <c r="L54" s="294"/>
      <c r="M54" s="294"/>
      <c r="N54" s="294"/>
      <c r="O54" s="294"/>
      <c r="P54" s="294"/>
      <c r="Q54" s="294"/>
      <c r="R54" s="294"/>
      <c r="S54" s="294"/>
    </row>
    <row r="55" spans="1:19">
      <c r="A55" s="288" t="s">
        <v>898</v>
      </c>
      <c r="B55" s="299">
        <f>'Summary Medians'!D180</f>
        <v>0</v>
      </c>
      <c r="C55" s="299">
        <f>'Summary Medians'!D181</f>
        <v>2602</v>
      </c>
      <c r="D55" s="299">
        <f>'Summary Medians'!D182</f>
        <v>2542</v>
      </c>
      <c r="E55" s="299">
        <f>'Summary Medians'!D183</f>
        <v>2537</v>
      </c>
      <c r="F55" s="320">
        <f>+'Summary Medians'!$D$184</f>
        <v>2541</v>
      </c>
      <c r="G55" s="301">
        <f>+'Summary Medians'!$D$185</f>
        <v>0</v>
      </c>
      <c r="H55" s="299">
        <f>+'Summary Medians'!$D$186</f>
        <v>0</v>
      </c>
      <c r="I55" s="321">
        <f>+'Summary Medians'!$D$187</f>
        <v>0</v>
      </c>
      <c r="J55" s="299">
        <f>+'Summary Medians'!$D$188</f>
        <v>0</v>
      </c>
      <c r="L55" s="294"/>
      <c r="M55" s="294"/>
      <c r="N55" s="294"/>
      <c r="O55" s="294"/>
      <c r="P55" s="294"/>
      <c r="Q55" s="294"/>
      <c r="R55" s="294"/>
      <c r="S55" s="294"/>
    </row>
    <row r="56" spans="1:19">
      <c r="A56" s="288" t="s">
        <v>899</v>
      </c>
      <c r="B56" s="299">
        <f>'Summary Medians'!D197</f>
        <v>4757.5</v>
      </c>
      <c r="C56" s="299">
        <f>'Summary Medians'!D198</f>
        <v>3949.5</v>
      </c>
      <c r="D56" s="299">
        <f>'Summary Medians'!D199</f>
        <v>3902</v>
      </c>
      <c r="E56" s="299">
        <f>'Summary Medians'!D200</f>
        <v>4432</v>
      </c>
      <c r="F56" s="320">
        <f>+'Summary Medians'!$D$201</f>
        <v>4326.5</v>
      </c>
      <c r="G56" s="301">
        <f>+'Summary Medians'!$D$202</f>
        <v>1980</v>
      </c>
      <c r="H56" s="299">
        <f>+'Summary Medians'!$D$203</f>
        <v>1800</v>
      </c>
      <c r="I56" s="321">
        <f>+'Summary Medians'!$D$204</f>
        <v>0</v>
      </c>
      <c r="J56" s="299">
        <f>+'Summary Medians'!$D$205</f>
        <v>1800</v>
      </c>
      <c r="L56" s="294"/>
      <c r="M56" s="294"/>
      <c r="N56" s="294"/>
      <c r="O56" s="294"/>
      <c r="P56" s="294"/>
      <c r="Q56" s="294"/>
      <c r="R56" s="294"/>
      <c r="S56" s="294"/>
    </row>
    <row r="57" spans="1:19">
      <c r="A57" s="288" t="s">
        <v>900</v>
      </c>
      <c r="B57" s="299">
        <f>'Summary Medians'!D214</f>
        <v>0</v>
      </c>
      <c r="C57" s="299">
        <f>'Summary Medians'!D215</f>
        <v>5215</v>
      </c>
      <c r="D57" s="299">
        <f>'Summary Medians'!D216</f>
        <v>5285</v>
      </c>
      <c r="E57" s="299">
        <f>'Summary Medians'!D217</f>
        <v>5500</v>
      </c>
      <c r="F57" s="320">
        <f>+'Summary Medians'!$D$218</f>
        <v>5317.5</v>
      </c>
      <c r="G57" s="301">
        <f>+'Summary Medians'!$D$219</f>
        <v>0</v>
      </c>
      <c r="H57" s="299">
        <f>+'Summary Medians'!$D$220</f>
        <v>0</v>
      </c>
      <c r="I57" s="321">
        <f>+'Summary Medians'!$D$221</f>
        <v>0</v>
      </c>
      <c r="J57" s="299">
        <f>+'Summary Medians'!$D$222</f>
        <v>0</v>
      </c>
      <c r="L57" s="294"/>
      <c r="M57" s="294"/>
      <c r="N57" s="294"/>
      <c r="O57" s="294"/>
      <c r="P57" s="294"/>
      <c r="Q57" s="294"/>
      <c r="R57" s="294"/>
      <c r="S57" s="294"/>
    </row>
    <row r="58" spans="1:19" ht="9" customHeight="1">
      <c r="A58" s="288"/>
      <c r="B58" s="299"/>
      <c r="C58" s="299"/>
      <c r="D58" s="299"/>
      <c r="E58" s="299"/>
      <c r="F58" s="320"/>
      <c r="G58" s="301"/>
      <c r="H58" s="299"/>
      <c r="I58" s="321"/>
      <c r="J58" s="299"/>
      <c r="L58" s="294"/>
      <c r="M58" s="294"/>
      <c r="N58" s="294"/>
      <c r="O58" s="294"/>
      <c r="P58" s="294"/>
      <c r="Q58" s="294"/>
      <c r="R58" s="294"/>
      <c r="S58" s="294"/>
    </row>
    <row r="59" spans="1:19">
      <c r="A59" s="288" t="s">
        <v>901</v>
      </c>
      <c r="B59" s="299">
        <f>'Summary Medians'!D231</f>
        <v>0</v>
      </c>
      <c r="C59" s="299">
        <f>'Summary Medians'!D232</f>
        <v>4351</v>
      </c>
      <c r="D59" s="299">
        <f>'Summary Medians'!D233</f>
        <v>4335</v>
      </c>
      <c r="E59" s="299">
        <f>'Summary Medians'!D234</f>
        <v>4331</v>
      </c>
      <c r="F59" s="320">
        <f>+'Summary Medians'!$D$235</f>
        <v>4335</v>
      </c>
      <c r="G59" s="301">
        <f>+'Summary Medians'!$D$236</f>
        <v>3737</v>
      </c>
      <c r="H59" s="299">
        <f>+'Summary Medians'!$D$237</f>
        <v>3737</v>
      </c>
      <c r="I59" s="321">
        <f>+'Summary Medians'!$D$238</f>
        <v>0</v>
      </c>
      <c r="J59" s="299">
        <f>+'Summary Medians'!$D$239</f>
        <v>3737</v>
      </c>
      <c r="L59" s="294"/>
      <c r="M59" s="294"/>
      <c r="N59" s="294"/>
      <c r="O59" s="294"/>
      <c r="P59" s="294"/>
      <c r="Q59" s="294"/>
      <c r="R59" s="294"/>
      <c r="S59" s="294"/>
    </row>
    <row r="60" spans="1:19">
      <c r="A60" s="288" t="s">
        <v>911</v>
      </c>
      <c r="B60" s="299">
        <f>'Summary Medians'!D248</f>
        <v>2714</v>
      </c>
      <c r="C60" s="299">
        <f>'Summary Medians'!D249</f>
        <v>2760</v>
      </c>
      <c r="D60" s="299">
        <f>'Summary Medians'!D250</f>
        <v>2910</v>
      </c>
      <c r="E60" s="299">
        <f>'Summary Medians'!D251</f>
        <v>3295</v>
      </c>
      <c r="F60" s="320">
        <f>+'Summary Medians'!$D$252</f>
        <v>2770</v>
      </c>
      <c r="G60" s="301">
        <f>+'Summary Medians'!$D$253</f>
        <v>0</v>
      </c>
      <c r="H60" s="299">
        <f>+'Summary Medians'!$D$254</f>
        <v>0</v>
      </c>
      <c r="I60" s="321">
        <f>+'Summary Medians'!$D$255</f>
        <v>0</v>
      </c>
      <c r="J60" s="299">
        <f>+'Summary Medians'!$D$256</f>
        <v>0</v>
      </c>
      <c r="L60" s="294"/>
      <c r="M60" s="294"/>
      <c r="N60" s="294"/>
      <c r="O60" s="294"/>
      <c r="P60" s="294"/>
      <c r="Q60" s="294"/>
      <c r="R60" s="294"/>
      <c r="S60" s="294"/>
    </row>
    <row r="61" spans="1:19">
      <c r="A61" s="288" t="s">
        <v>912</v>
      </c>
      <c r="B61" s="299">
        <f>'Summary Medians'!D265</f>
        <v>0</v>
      </c>
      <c r="C61" s="299">
        <f>'Summary Medians'!D266</f>
        <v>4508</v>
      </c>
      <c r="D61" s="299">
        <f>'Summary Medians'!D267</f>
        <v>4508</v>
      </c>
      <c r="E61" s="299">
        <f>'Summary Medians'!D268</f>
        <v>4508</v>
      </c>
      <c r="F61" s="320">
        <f>+'Summary Medians'!$D$269</f>
        <v>4508</v>
      </c>
      <c r="G61" s="301">
        <f>+'Summary Medians'!$D$270</f>
        <v>0</v>
      </c>
      <c r="H61" s="299">
        <f>+'Summary Medians'!$D$271</f>
        <v>0</v>
      </c>
      <c r="I61" s="321">
        <f>+'Summary Medians'!$D$272</f>
        <v>0</v>
      </c>
      <c r="J61" s="299">
        <f>+'Summary Medians'!$D$273</f>
        <v>0</v>
      </c>
      <c r="L61" s="294"/>
      <c r="M61" s="294"/>
      <c r="N61" s="294"/>
      <c r="O61" s="294"/>
      <c r="P61" s="294"/>
      <c r="Q61" s="294"/>
      <c r="R61" s="294"/>
      <c r="S61" s="294"/>
    </row>
    <row r="62" spans="1:19">
      <c r="A62" s="302" t="s">
        <v>904</v>
      </c>
      <c r="B62" s="303">
        <f>'Summary Medians'!D282</f>
        <v>4248</v>
      </c>
      <c r="C62" s="303">
        <f>'Summary Medians'!D283</f>
        <v>0</v>
      </c>
      <c r="D62" s="303">
        <f>'Summary Medians'!D284</f>
        <v>0</v>
      </c>
      <c r="E62" s="303">
        <f>'Summary Medians'!D285</f>
        <v>3888</v>
      </c>
      <c r="F62" s="322">
        <f>+'Summary Medians'!$D$286</f>
        <v>3888</v>
      </c>
      <c r="G62" s="304">
        <f>+'Summary Medians'!$D$287</f>
        <v>0</v>
      </c>
      <c r="H62" s="303">
        <f>+'Summary Medians'!$D$288</f>
        <v>0</v>
      </c>
      <c r="I62" s="323">
        <f>+'Summary Medians'!$D$289</f>
        <v>3453.93</v>
      </c>
      <c r="J62" s="303">
        <f>+'Summary Medians'!$D$290</f>
        <v>3453.93</v>
      </c>
      <c r="L62" s="294"/>
      <c r="M62" s="294"/>
      <c r="N62" s="294"/>
      <c r="O62" s="294"/>
      <c r="P62" s="294"/>
      <c r="Q62" s="294"/>
      <c r="R62" s="294"/>
      <c r="S62" s="294"/>
    </row>
    <row r="63" spans="1:19" ht="14.25" customHeight="1">
      <c r="A63" s="324" t="s">
        <v>913</v>
      </c>
      <c r="B63" s="325"/>
      <c r="C63" s="325"/>
      <c r="D63" s="325"/>
      <c r="E63" s="325"/>
      <c r="F63" s="325"/>
      <c r="G63" s="325"/>
      <c r="H63" s="325"/>
      <c r="I63" s="325"/>
      <c r="J63" s="325"/>
      <c r="L63" s="294"/>
      <c r="M63" s="294"/>
      <c r="N63" s="294"/>
      <c r="O63" s="294"/>
      <c r="P63" s="294"/>
      <c r="Q63" s="294"/>
      <c r="R63" s="294"/>
      <c r="S63" s="294"/>
    </row>
    <row r="64" spans="1:19" ht="57.75" customHeight="1">
      <c r="A64" s="402" t="s">
        <v>914</v>
      </c>
      <c r="B64" s="402"/>
      <c r="C64" s="402"/>
      <c r="D64" s="402"/>
      <c r="E64" s="402"/>
      <c r="F64" s="402"/>
      <c r="G64" s="402"/>
      <c r="H64" s="402"/>
      <c r="I64" s="402"/>
      <c r="J64" s="402"/>
      <c r="L64" s="294"/>
      <c r="M64" s="294"/>
      <c r="N64" s="294"/>
      <c r="O64" s="294"/>
      <c r="P64" s="294"/>
      <c r="Q64" s="294"/>
      <c r="R64" s="294"/>
      <c r="S64" s="294"/>
    </row>
    <row r="65" spans="1:19" ht="13.5" customHeight="1">
      <c r="J65" s="305" t="s">
        <v>939</v>
      </c>
      <c r="L65" s="294"/>
      <c r="M65" s="294"/>
      <c r="N65" s="294"/>
      <c r="O65" s="294"/>
      <c r="P65" s="294"/>
      <c r="Q65" s="294"/>
      <c r="R65" s="294"/>
      <c r="S65" s="294"/>
    </row>
    <row r="66" spans="1:19" ht="18">
      <c r="A66" s="284" t="s">
        <v>915</v>
      </c>
      <c r="B66" s="284"/>
      <c r="C66" s="284"/>
      <c r="D66" s="284"/>
      <c r="E66" s="284"/>
      <c r="F66" s="284"/>
      <c r="G66" s="284"/>
      <c r="H66" s="284"/>
      <c r="L66" s="294"/>
      <c r="M66" s="294"/>
      <c r="N66" s="294"/>
      <c r="O66" s="294"/>
      <c r="P66" s="294"/>
      <c r="Q66" s="294"/>
      <c r="R66" s="294"/>
      <c r="S66" s="294"/>
    </row>
    <row r="67" spans="1:19">
      <c r="A67" s="286"/>
      <c r="B67" s="286"/>
      <c r="C67" s="286"/>
      <c r="D67" s="286"/>
      <c r="E67" s="286"/>
      <c r="F67" s="286"/>
      <c r="G67" s="286"/>
      <c r="H67" s="286"/>
      <c r="L67" s="294"/>
      <c r="M67" s="294"/>
      <c r="N67" s="294"/>
      <c r="O67" s="294"/>
      <c r="P67" s="294"/>
      <c r="Q67" s="294"/>
      <c r="R67" s="294"/>
      <c r="S67" s="294"/>
    </row>
    <row r="68" spans="1:19" ht="15.75">
      <c r="A68" s="287" t="s">
        <v>884</v>
      </c>
      <c r="B68" s="287"/>
      <c r="C68" s="287"/>
      <c r="D68" s="287"/>
      <c r="E68" s="287"/>
      <c r="F68" s="287"/>
      <c r="G68" s="287"/>
      <c r="H68" s="287"/>
      <c r="L68" s="294"/>
      <c r="M68" s="294"/>
      <c r="N68" s="294"/>
      <c r="O68" s="294"/>
      <c r="P68" s="294"/>
      <c r="Q68" s="294"/>
      <c r="R68" s="294"/>
      <c r="S68" s="294"/>
    </row>
    <row r="69" spans="1:19" ht="15.75">
      <c r="A69" s="287" t="s">
        <v>916</v>
      </c>
      <c r="B69" s="287"/>
      <c r="C69" s="287"/>
      <c r="D69" s="287"/>
      <c r="E69" s="287"/>
      <c r="F69" s="287"/>
      <c r="G69" s="287"/>
      <c r="H69" s="287"/>
      <c r="L69" s="294"/>
      <c r="M69" s="294"/>
      <c r="N69" s="294"/>
      <c r="O69" s="294"/>
      <c r="P69" s="294"/>
      <c r="Q69" s="294"/>
      <c r="R69" s="294"/>
      <c r="S69" s="294"/>
    </row>
    <row r="70" spans="1:19" ht="15.75">
      <c r="A70" s="287" t="s">
        <v>936</v>
      </c>
      <c r="B70" s="287"/>
      <c r="C70" s="287"/>
      <c r="D70" s="287"/>
      <c r="E70" s="287"/>
      <c r="F70" s="287"/>
      <c r="G70" s="287"/>
      <c r="H70" s="287"/>
      <c r="L70" s="294"/>
      <c r="M70" s="294"/>
      <c r="N70" s="294"/>
      <c r="O70" s="294"/>
      <c r="P70" s="294"/>
      <c r="Q70" s="294"/>
      <c r="R70" s="294"/>
      <c r="S70" s="294"/>
    </row>
    <row r="71" spans="1:19">
      <c r="A71" s="326"/>
      <c r="B71" s="326"/>
      <c r="C71" s="326"/>
      <c r="D71" s="326"/>
      <c r="E71" s="326"/>
      <c r="F71" s="326"/>
      <c r="G71" s="326"/>
      <c r="H71" s="326"/>
      <c r="L71" s="294"/>
      <c r="M71" s="294"/>
      <c r="N71" s="294"/>
      <c r="O71" s="294"/>
      <c r="P71" s="294"/>
      <c r="Q71" s="294"/>
      <c r="R71" s="294"/>
      <c r="S71" s="294"/>
    </row>
    <row r="72" spans="1:19">
      <c r="A72" s="367"/>
      <c r="B72" s="358" t="s">
        <v>886</v>
      </c>
      <c r="C72" s="358"/>
      <c r="D72" s="358"/>
      <c r="E72" s="358"/>
      <c r="F72" s="358"/>
      <c r="G72" s="358"/>
      <c r="H72" s="358"/>
      <c r="L72" s="294"/>
      <c r="M72" s="294"/>
      <c r="N72" s="294"/>
      <c r="O72" s="294"/>
      <c r="P72" s="294"/>
      <c r="Q72" s="294"/>
      <c r="R72" s="294"/>
      <c r="S72" s="294"/>
    </row>
    <row r="73" spans="1:19">
      <c r="A73" s="291"/>
      <c r="B73" s="354">
        <v>1</v>
      </c>
      <c r="C73" s="354">
        <v>2</v>
      </c>
      <c r="D73" s="354">
        <v>3</v>
      </c>
      <c r="E73" s="354">
        <v>4</v>
      </c>
      <c r="F73" s="354">
        <v>5</v>
      </c>
      <c r="G73" s="354">
        <v>6</v>
      </c>
      <c r="H73" s="355" t="s">
        <v>887</v>
      </c>
      <c r="L73" s="294"/>
      <c r="M73" s="294"/>
      <c r="N73" s="294"/>
      <c r="O73" s="294"/>
      <c r="P73" s="294"/>
      <c r="Q73" s="294"/>
      <c r="R73" s="294"/>
      <c r="S73" s="294"/>
    </row>
    <row r="74" spans="1:19">
      <c r="A74"/>
      <c r="B74"/>
      <c r="C74"/>
      <c r="D74"/>
      <c r="E74"/>
      <c r="F74"/>
      <c r="G74" s="382"/>
      <c r="H74"/>
      <c r="L74" s="294"/>
      <c r="M74" s="294"/>
      <c r="N74" s="294"/>
      <c r="O74" s="294"/>
      <c r="P74" s="294"/>
      <c r="Q74" s="294"/>
      <c r="R74" s="294"/>
      <c r="S74" s="294"/>
    </row>
    <row r="75" spans="1:19">
      <c r="A75" s="288" t="s">
        <v>888</v>
      </c>
      <c r="B75" s="297">
        <f>+'Summary Medians'!$G$3</f>
        <v>27406</v>
      </c>
      <c r="C75" s="297">
        <f>+'Summary Medians'!$G$4</f>
        <v>22300</v>
      </c>
      <c r="D75" s="297">
        <f>+'Summary Medians'!$G$5</f>
        <v>20751</v>
      </c>
      <c r="E75" s="297">
        <f>+'Summary Medians'!$G$6</f>
        <v>19401</v>
      </c>
      <c r="F75" s="297">
        <f>+'Summary Medians'!$G$7</f>
        <v>17332</v>
      </c>
      <c r="G75" s="297">
        <f>+'Summary Medians'!$G$8</f>
        <v>16718</v>
      </c>
      <c r="H75" s="330">
        <f>+'Summary Medians'!$G$9</f>
        <v>20762.5</v>
      </c>
      <c r="L75" s="294"/>
      <c r="M75" s="294"/>
      <c r="N75" s="294"/>
      <c r="O75" s="294"/>
      <c r="P75" s="294"/>
      <c r="Q75" s="294"/>
      <c r="R75" s="294"/>
      <c r="S75" s="294"/>
    </row>
    <row r="76" spans="1:19">
      <c r="A76" s="288"/>
      <c r="B76" s="370"/>
      <c r="C76" s="370"/>
      <c r="D76" s="370"/>
      <c r="E76" s="370"/>
      <c r="F76" s="370"/>
      <c r="G76" s="371"/>
      <c r="H76" s="370"/>
      <c r="L76" s="294"/>
      <c r="M76" s="294"/>
      <c r="N76" s="294"/>
      <c r="O76" s="294"/>
      <c r="P76" s="294"/>
      <c r="Q76" s="294"/>
      <c r="R76" s="294"/>
      <c r="S76" s="294"/>
    </row>
    <row r="77" spans="1:19">
      <c r="A77" s="288" t="s">
        <v>889</v>
      </c>
      <c r="B77" s="299">
        <f>+'Summary Medians'!$G$20</f>
        <v>28870</v>
      </c>
      <c r="C77" s="299">
        <f>+'Summary Medians'!$G$21</f>
        <v>22860</v>
      </c>
      <c r="D77" s="299">
        <f>+'Summary Medians'!$G$22</f>
        <v>18780</v>
      </c>
      <c r="E77" s="299">
        <f>+'Summary Medians'!$G$23</f>
        <v>20353</v>
      </c>
      <c r="F77" s="299">
        <f>+'Summary Medians'!$G$24</f>
        <v>21074</v>
      </c>
      <c r="G77" s="299">
        <f>+'Summary Medians'!$G$25</f>
        <v>12630</v>
      </c>
      <c r="H77" s="348">
        <f>+'Summary Medians'!$G$26</f>
        <v>19858</v>
      </c>
      <c r="L77" s="294"/>
      <c r="M77" s="294"/>
      <c r="N77" s="294"/>
      <c r="O77" s="294"/>
      <c r="P77" s="294"/>
      <c r="Q77" s="294"/>
      <c r="R77" s="294"/>
      <c r="S77" s="294"/>
    </row>
    <row r="78" spans="1:19">
      <c r="A78" s="288" t="s">
        <v>890</v>
      </c>
      <c r="B78" s="299">
        <f>+'Summary Medians'!$G$37</f>
        <v>23168</v>
      </c>
      <c r="C78" s="299">
        <f>+'Summary Medians'!$G$38</f>
        <v>20888</v>
      </c>
      <c r="D78" s="299">
        <f>+'Summary Medians'!$G$39</f>
        <v>14447</v>
      </c>
      <c r="E78" s="299">
        <f>+'Summary Medians'!$G$40</f>
        <v>13406</v>
      </c>
      <c r="F78" s="299">
        <f>+'Summary Medians'!$G$41</f>
        <v>13060</v>
      </c>
      <c r="G78" s="299">
        <f>+'Summary Medians'!$G$42</f>
        <v>13858.5</v>
      </c>
      <c r="H78" s="348">
        <f>+'Summary Medians'!$G$43</f>
        <v>14648.5</v>
      </c>
      <c r="L78" s="294"/>
      <c r="M78" s="294"/>
      <c r="N78" s="294"/>
      <c r="O78" s="294"/>
      <c r="P78" s="294"/>
      <c r="Q78" s="294"/>
      <c r="R78" s="294"/>
      <c r="S78" s="294"/>
    </row>
    <row r="79" spans="1:19">
      <c r="A79" s="288" t="s">
        <v>891</v>
      </c>
      <c r="B79" s="299">
        <f>+'Summary Medians'!$G$54</f>
        <v>33950</v>
      </c>
      <c r="C79" s="299">
        <f>+'Summary Medians'!$G$55</f>
        <v>0</v>
      </c>
      <c r="D79" s="299">
        <f>+'Summary Medians'!$G$56</f>
        <v>16904</v>
      </c>
      <c r="E79" s="299">
        <f>+'Summary Medians'!$G$57</f>
        <v>0</v>
      </c>
      <c r="F79" s="299">
        <f>+'Summary Medians'!$G$58</f>
        <v>0</v>
      </c>
      <c r="G79" s="299">
        <f>+'Summary Medians'!$G$59</f>
        <v>0</v>
      </c>
      <c r="H79" s="348">
        <f>+'Summary Medians'!$G$60</f>
        <v>25427</v>
      </c>
      <c r="L79" s="294"/>
      <c r="M79" s="294"/>
      <c r="N79" s="294"/>
      <c r="O79" s="294"/>
      <c r="P79" s="294"/>
      <c r="Q79" s="294"/>
      <c r="R79" s="294"/>
      <c r="S79" s="294"/>
    </row>
    <row r="80" spans="1:19">
      <c r="A80" s="288" t="s">
        <v>892</v>
      </c>
      <c r="B80" s="299">
        <f>+'Summary Medians'!$G$71</f>
        <v>21632.5</v>
      </c>
      <c r="C80" s="299">
        <f>+'Summary Medians'!$G$72</f>
        <v>0</v>
      </c>
      <c r="D80" s="299">
        <f>+'Summary Medians'!$G$73</f>
        <v>19241</v>
      </c>
      <c r="E80" s="299">
        <f>+'Summary Medians'!$G$74</f>
        <v>25214</v>
      </c>
      <c r="F80" s="299">
        <f>+'Summary Medians'!$G$75</f>
        <v>0</v>
      </c>
      <c r="G80" s="299">
        <f>+'Summary Medians'!$G$76</f>
        <v>24954</v>
      </c>
      <c r="H80" s="348">
        <f>+'Summary Medians'!$G$77</f>
        <v>21516</v>
      </c>
      <c r="L80" s="294"/>
      <c r="M80" s="294"/>
      <c r="N80" s="294"/>
      <c r="O80" s="294"/>
      <c r="P80" s="294"/>
      <c r="Q80" s="294"/>
      <c r="R80" s="294"/>
      <c r="S80" s="294"/>
    </row>
    <row r="81" spans="1:19">
      <c r="A81" s="288"/>
      <c r="B81" s="299"/>
      <c r="C81" s="299"/>
      <c r="D81" s="299"/>
      <c r="E81" s="299"/>
      <c r="F81" s="299"/>
      <c r="G81" s="299"/>
      <c r="H81" s="348"/>
      <c r="L81" s="294"/>
      <c r="M81" s="294"/>
      <c r="N81" s="294"/>
      <c r="O81" s="294"/>
      <c r="P81" s="294"/>
      <c r="Q81" s="294"/>
      <c r="R81" s="294"/>
      <c r="S81" s="294"/>
    </row>
    <row r="82" spans="1:19">
      <c r="A82" s="288" t="s">
        <v>893</v>
      </c>
      <c r="B82" s="299">
        <f>+'Summary Medians'!$G$88</f>
        <v>29912</v>
      </c>
      <c r="C82" s="299">
        <f>+'Summary Medians'!$G$89</f>
        <v>33014</v>
      </c>
      <c r="D82" s="299">
        <f>+'Summary Medians'!$G$90</f>
        <v>20931</v>
      </c>
      <c r="E82" s="299">
        <f>+'Summary Medians'!$G$91</f>
        <v>19802</v>
      </c>
      <c r="F82" s="299">
        <f>+'Summary Medians'!$G$92</f>
        <v>19609</v>
      </c>
      <c r="G82" s="299">
        <f>+'Summary Medians'!$G$93</f>
        <v>13243</v>
      </c>
      <c r="H82" s="348">
        <f>+'Summary Medians'!$G$94</f>
        <v>20682</v>
      </c>
      <c r="L82" s="294"/>
      <c r="M82" s="294"/>
      <c r="N82" s="294"/>
      <c r="O82" s="294"/>
      <c r="P82" s="294"/>
      <c r="Q82" s="294"/>
      <c r="R82" s="294"/>
      <c r="S82" s="294"/>
    </row>
    <row r="83" spans="1:19">
      <c r="A83" s="288" t="s">
        <v>894</v>
      </c>
      <c r="B83" s="299">
        <f>+'Summary Medians'!$G$105</f>
        <v>27071</v>
      </c>
      <c r="C83" s="299">
        <f>+'Summary Medians'!$G$106</f>
        <v>0</v>
      </c>
      <c r="D83" s="299">
        <f>+'Summary Medians'!$G$107</f>
        <v>19104</v>
      </c>
      <c r="E83" s="299">
        <f>+'Summary Medians'!$G$108</f>
        <v>19638</v>
      </c>
      <c r="F83" s="299">
        <f>+'Summary Medians'!$G$109</f>
        <v>0</v>
      </c>
      <c r="G83" s="299">
        <f>+'Summary Medians'!$G$110</f>
        <v>0</v>
      </c>
      <c r="H83" s="348">
        <f>+'Summary Medians'!$G$111</f>
        <v>21729</v>
      </c>
      <c r="L83" s="294"/>
      <c r="M83" s="294"/>
      <c r="N83" s="294"/>
      <c r="O83" s="294"/>
      <c r="P83" s="294"/>
      <c r="Q83" s="294"/>
      <c r="R83" s="294"/>
      <c r="S83" s="294"/>
    </row>
    <row r="84" spans="1:19">
      <c r="A84" s="288" t="s">
        <v>895</v>
      </c>
      <c r="B84" s="299">
        <f>+'Summary Medians'!$G$122</f>
        <v>28051</v>
      </c>
      <c r="C84" s="299">
        <f>+'Summary Medians'!$G$123</f>
        <v>18558</v>
      </c>
      <c r="D84" s="299">
        <f>+'Summary Medians'!$G$124</f>
        <v>19782</v>
      </c>
      <c r="E84" s="299">
        <f>+'Summary Medians'!$G$125</f>
        <v>17936</v>
      </c>
      <c r="F84" s="299">
        <f>+'Summary Medians'!$G$126</f>
        <v>15824</v>
      </c>
      <c r="G84" s="299">
        <f>+'Summary Medians'!$G$127</f>
        <v>14082</v>
      </c>
      <c r="H84" s="348">
        <f>+'Summary Medians'!$G$128</f>
        <v>18776</v>
      </c>
      <c r="L84" s="294"/>
      <c r="M84" s="294"/>
      <c r="N84" s="294"/>
      <c r="O84" s="294"/>
      <c r="P84" s="294"/>
      <c r="Q84" s="294"/>
      <c r="R84" s="294"/>
      <c r="S84" s="294"/>
    </row>
    <row r="85" spans="1:19">
      <c r="A85" s="288" t="s">
        <v>896</v>
      </c>
      <c r="B85" s="299">
        <f>+'Summary Medians'!$G$139</f>
        <v>33606</v>
      </c>
      <c r="C85" s="299">
        <f>+'Summary Medians'!$G$140</f>
        <v>21743.5</v>
      </c>
      <c r="D85" s="299">
        <f>+'Summary Medians'!$G$141</f>
        <v>21422</v>
      </c>
      <c r="E85" s="299">
        <f>+'Summary Medians'!$G$142</f>
        <v>18637.5</v>
      </c>
      <c r="F85" s="299">
        <f>+'Summary Medians'!$G$143</f>
        <v>12684</v>
      </c>
      <c r="G85" s="299">
        <f>+'Summary Medians'!$G$144</f>
        <v>29948</v>
      </c>
      <c r="H85" s="348">
        <f>+'Summary Medians'!$G$145</f>
        <v>20704</v>
      </c>
      <c r="L85" s="294"/>
      <c r="M85" s="294"/>
      <c r="N85" s="294"/>
      <c r="O85" s="294"/>
      <c r="P85" s="294"/>
      <c r="Q85" s="294"/>
      <c r="R85" s="294"/>
      <c r="S85" s="294"/>
    </row>
    <row r="86" spans="1:19">
      <c r="A86" s="288"/>
      <c r="B86" s="299"/>
      <c r="C86" s="299"/>
      <c r="D86" s="299"/>
      <c r="E86" s="299"/>
      <c r="F86" s="299"/>
      <c r="G86" s="299"/>
      <c r="H86" s="348"/>
      <c r="L86" s="294"/>
      <c r="M86" s="294"/>
      <c r="N86" s="294"/>
      <c r="O86" s="294"/>
      <c r="P86" s="294"/>
      <c r="Q86" s="294"/>
      <c r="R86" s="294"/>
      <c r="S86" s="294"/>
    </row>
    <row r="87" spans="1:19">
      <c r="A87" s="288" t="s">
        <v>897</v>
      </c>
      <c r="B87" s="299">
        <f>+'Summary Medians'!$G$156</f>
        <v>22358</v>
      </c>
      <c r="C87" s="299">
        <f>+'Summary Medians'!$G$157</f>
        <v>18314</v>
      </c>
      <c r="D87" s="299">
        <f>+'Summary Medians'!$G$158</f>
        <v>0</v>
      </c>
      <c r="E87" s="299">
        <f>+'Summary Medians'!$G$159</f>
        <v>6859</v>
      </c>
      <c r="F87" s="299">
        <f>+'Summary Medians'!$G$160</f>
        <v>18155</v>
      </c>
      <c r="G87" s="299">
        <f>+'Summary Medians'!$G$161</f>
        <v>0</v>
      </c>
      <c r="H87" s="348">
        <f>+'Summary Medians'!$G$162</f>
        <v>14186.5</v>
      </c>
      <c r="L87" s="294"/>
      <c r="M87" s="294"/>
      <c r="N87" s="294"/>
      <c r="O87" s="294"/>
      <c r="P87" s="294"/>
      <c r="Q87" s="294"/>
      <c r="R87" s="294"/>
      <c r="S87" s="294"/>
    </row>
    <row r="88" spans="1:19">
      <c r="A88" s="288" t="s">
        <v>898</v>
      </c>
      <c r="B88" s="299">
        <f>+'Summary Medians'!$G$173</f>
        <v>24907.5</v>
      </c>
      <c r="C88" s="299">
        <f>+'Summary Medians'!$G$174</f>
        <v>23250</v>
      </c>
      <c r="D88" s="299">
        <f>+'Summary Medians'!$G$175</f>
        <v>19416</v>
      </c>
      <c r="E88" s="299">
        <f>+'Summary Medians'!$G$176</f>
        <v>16791</v>
      </c>
      <c r="F88" s="299">
        <f>+'Summary Medians'!$G$177</f>
        <v>16867</v>
      </c>
      <c r="G88" s="299">
        <f>+'Summary Medians'!$G$178</f>
        <v>20999</v>
      </c>
      <c r="H88" s="348">
        <f>+'Summary Medians'!$G$179</f>
        <v>20266</v>
      </c>
      <c r="L88" s="294"/>
      <c r="M88" s="294"/>
      <c r="N88" s="294"/>
      <c r="O88" s="294"/>
      <c r="P88" s="294"/>
      <c r="Q88" s="294"/>
      <c r="R88" s="294"/>
      <c r="S88" s="294"/>
    </row>
    <row r="89" spans="1:19">
      <c r="A89" s="288" t="s">
        <v>899</v>
      </c>
      <c r="B89" s="299">
        <f>+'Summary Medians'!$G$190</f>
        <v>24109.25</v>
      </c>
      <c r="C89" s="299">
        <f>+'Summary Medians'!$G$191</f>
        <v>0</v>
      </c>
      <c r="D89" s="299">
        <f>+'Summary Medians'!$G$192</f>
        <v>15734.25</v>
      </c>
      <c r="E89" s="299">
        <f>+'Summary Medians'!$G$193</f>
        <v>14497.5</v>
      </c>
      <c r="F89" s="299">
        <f>+'Summary Medians'!$G$194</f>
        <v>14666.25</v>
      </c>
      <c r="G89" s="299">
        <f>+'Summary Medians'!$G$195</f>
        <v>15210</v>
      </c>
      <c r="H89" s="348">
        <f>+'Summary Medians'!$G$196</f>
        <v>15390</v>
      </c>
      <c r="L89" s="294"/>
      <c r="M89" s="294"/>
      <c r="N89" s="294"/>
      <c r="O89" s="294"/>
      <c r="P89" s="294"/>
      <c r="Q89" s="294"/>
      <c r="R89" s="294"/>
      <c r="S89" s="294"/>
    </row>
    <row r="90" spans="1:19">
      <c r="A90" s="288" t="s">
        <v>900</v>
      </c>
      <c r="B90" s="299">
        <f>+'Summary Medians'!$G$207</f>
        <v>34008</v>
      </c>
      <c r="C90" s="299">
        <f>+'Summary Medians'!$G$208</f>
        <v>0</v>
      </c>
      <c r="D90" s="299">
        <f>+'Summary Medians'!$G$209</f>
        <v>30386</v>
      </c>
      <c r="E90" s="299">
        <f>+'Summary Medians'!$G$210</f>
        <v>0</v>
      </c>
      <c r="F90" s="299">
        <f>+'Summary Medians'!$G$211</f>
        <v>21120</v>
      </c>
      <c r="G90" s="299">
        <f>+'Summary Medians'!$G$212</f>
        <v>21274</v>
      </c>
      <c r="H90" s="348">
        <f>+'Summary Medians'!$G$213</f>
        <v>24360</v>
      </c>
      <c r="L90" s="294"/>
      <c r="M90" s="294"/>
      <c r="N90" s="294"/>
      <c r="O90" s="294"/>
      <c r="P90" s="294"/>
      <c r="Q90" s="294"/>
      <c r="R90" s="294"/>
      <c r="S90" s="294"/>
    </row>
    <row r="91" spans="1:19">
      <c r="A91" s="288"/>
      <c r="B91"/>
      <c r="C91"/>
      <c r="D91"/>
      <c r="E91"/>
      <c r="F91"/>
      <c r="G91"/>
      <c r="H91" s="383"/>
      <c r="L91" s="294"/>
      <c r="M91" s="294"/>
      <c r="N91" s="294"/>
      <c r="O91" s="294"/>
      <c r="P91" s="294"/>
      <c r="Q91" s="294"/>
      <c r="R91" s="294"/>
      <c r="S91" s="294"/>
    </row>
    <row r="92" spans="1:19">
      <c r="A92" s="288" t="s">
        <v>901</v>
      </c>
      <c r="B92" s="299">
        <f>+'Summary Medians'!$G$224</f>
        <v>26401.5</v>
      </c>
      <c r="C92" s="299">
        <f>+'Summary Medians'!$G$225</f>
        <v>27578</v>
      </c>
      <c r="D92" s="299">
        <f>+'Summary Medians'!$G$226</f>
        <v>24782</v>
      </c>
      <c r="E92" s="299">
        <f>+'Summary Medians'!$G$227</f>
        <v>0</v>
      </c>
      <c r="F92" s="299">
        <f>+'Summary Medians'!$G$228</f>
        <v>14996</v>
      </c>
      <c r="G92" s="299">
        <f>+'Summary Medians'!$G$229</f>
        <v>0</v>
      </c>
      <c r="H92" s="348">
        <f>+'Summary Medians'!$G$230</f>
        <v>24782</v>
      </c>
      <c r="L92" s="294"/>
      <c r="M92" s="294"/>
      <c r="N92" s="294"/>
      <c r="O92" s="294"/>
      <c r="P92" s="294"/>
      <c r="Q92" s="294"/>
      <c r="R92" s="294"/>
      <c r="S92" s="294"/>
    </row>
    <row r="93" spans="1:19">
      <c r="A93" s="288" t="s">
        <v>911</v>
      </c>
      <c r="B93" s="299">
        <f>+'Summary Medians'!$G$241</f>
        <v>24254</v>
      </c>
      <c r="C93" s="299">
        <f>+'Summary Medians'!$G$242</f>
        <v>21540</v>
      </c>
      <c r="D93" s="299">
        <f>+'Summary Medians'!$G$243</f>
        <v>21169.5</v>
      </c>
      <c r="E93" s="299">
        <f>+'Summary Medians'!$G$244</f>
        <v>17568</v>
      </c>
      <c r="F93" s="299">
        <f>+'Summary Medians'!$G$245</f>
        <v>20106.5</v>
      </c>
      <c r="G93" s="299">
        <f>+'Summary Medians'!$G$246</f>
        <v>0</v>
      </c>
      <c r="H93" s="348">
        <f>+'Summary Medians'!$G$247</f>
        <v>21580</v>
      </c>
      <c r="L93" s="294"/>
      <c r="M93" s="294"/>
      <c r="N93" s="294"/>
      <c r="O93" s="294"/>
      <c r="P93" s="294"/>
      <c r="Q93" s="294"/>
      <c r="R93" s="294"/>
      <c r="S93" s="294"/>
    </row>
    <row r="94" spans="1:19">
      <c r="A94" s="288" t="s">
        <v>903</v>
      </c>
      <c r="B94" s="299">
        <f>+'Summary Medians'!$G$258</f>
        <v>33656</v>
      </c>
      <c r="C94" s="299">
        <f>+'Summary Medians'!$G$259</f>
        <v>43670</v>
      </c>
      <c r="D94" s="299">
        <f>+'Summary Medians'!$G$260</f>
        <v>24993.5</v>
      </c>
      <c r="E94" s="299">
        <f>+'Summary Medians'!$G$261</f>
        <v>0</v>
      </c>
      <c r="F94" s="299">
        <f>+'Summary Medians'!$G$262</f>
        <v>25850</v>
      </c>
      <c r="G94" s="299">
        <f>+'Summary Medians'!$G$263</f>
        <v>27055</v>
      </c>
      <c r="H94" s="348">
        <f>+'Summary Medians'!$G$264</f>
        <v>27517</v>
      </c>
      <c r="L94" s="294"/>
      <c r="M94" s="294"/>
      <c r="N94" s="294"/>
      <c r="O94" s="294"/>
      <c r="P94" s="294"/>
      <c r="Q94" s="294"/>
      <c r="R94" s="294"/>
      <c r="S94" s="294"/>
    </row>
    <row r="95" spans="1:19">
      <c r="A95" s="302" t="s">
        <v>904</v>
      </c>
      <c r="B95" s="303">
        <f>+'Summary Medians'!$G$275</f>
        <v>23616</v>
      </c>
      <c r="C95" s="303">
        <f>+'Summary Medians'!$G$276</f>
        <v>0</v>
      </c>
      <c r="D95" s="303">
        <f>+'Summary Medians'!$G$277</f>
        <v>17856</v>
      </c>
      <c r="E95" s="303">
        <f>+'Summary Medians'!$G$278</f>
        <v>0</v>
      </c>
      <c r="F95" s="303">
        <f>+'Summary Medians'!$G$279</f>
        <v>16026</v>
      </c>
      <c r="G95" s="303">
        <f>+'Summary Medians'!$G$280</f>
        <v>16474</v>
      </c>
      <c r="H95" s="334">
        <f>+'Summary Medians'!$G$281</f>
        <v>16626</v>
      </c>
      <c r="L95" s="294"/>
      <c r="M95" s="294"/>
      <c r="N95" s="294"/>
      <c r="O95" s="294"/>
      <c r="P95" s="294"/>
      <c r="Q95" s="294"/>
      <c r="R95" s="294"/>
      <c r="S95" s="294"/>
    </row>
    <row r="96" spans="1:19" ht="40.5" customHeight="1">
      <c r="A96" s="402" t="s">
        <v>905</v>
      </c>
      <c r="B96" s="402"/>
      <c r="C96" s="402"/>
      <c r="D96" s="402"/>
      <c r="E96" s="402"/>
      <c r="F96" s="402"/>
      <c r="G96" s="402"/>
      <c r="H96" s="402"/>
      <c r="L96" s="294"/>
      <c r="M96" s="294"/>
      <c r="N96" s="294"/>
      <c r="O96" s="294"/>
      <c r="P96" s="294"/>
      <c r="Q96" s="294"/>
      <c r="R96" s="294"/>
      <c r="S96" s="294"/>
    </row>
    <row r="97" spans="1:19">
      <c r="A97"/>
      <c r="B97"/>
      <c r="C97"/>
      <c r="D97"/>
      <c r="E97"/>
      <c r="F97"/>
      <c r="G97"/>
      <c r="H97" s="305" t="s">
        <v>939</v>
      </c>
      <c r="L97" s="294"/>
      <c r="M97" s="294"/>
      <c r="N97" s="294"/>
      <c r="O97" s="294"/>
      <c r="P97" s="294"/>
      <c r="Q97" s="294"/>
      <c r="R97" s="294"/>
      <c r="S97" s="294"/>
    </row>
    <row r="98" spans="1:19" ht="18">
      <c r="A98" s="403" t="s">
        <v>917</v>
      </c>
      <c r="B98" s="403"/>
      <c r="C98" s="403"/>
      <c r="D98" s="403"/>
      <c r="E98" s="403"/>
      <c r="F98" s="403"/>
      <c r="G98" s="403"/>
      <c r="H98" s="403"/>
      <c r="I98" s="403"/>
      <c r="J98" s="403"/>
      <c r="L98" s="294"/>
      <c r="M98" s="294"/>
      <c r="N98" s="294"/>
      <c r="O98" s="294"/>
      <c r="P98" s="294"/>
      <c r="Q98" s="294"/>
      <c r="R98" s="294"/>
      <c r="S98" s="294"/>
    </row>
    <row r="99" spans="1:19" ht="9" customHeight="1">
      <c r="A99" s="307"/>
      <c r="B99" s="307"/>
      <c r="C99" s="307"/>
      <c r="D99" s="307"/>
      <c r="E99" s="307"/>
      <c r="F99" s="307"/>
      <c r="G99" s="307"/>
      <c r="H99" s="307"/>
      <c r="I99" s="307"/>
      <c r="J99" s="307"/>
      <c r="L99" s="294"/>
      <c r="M99" s="294"/>
      <c r="N99" s="294"/>
      <c r="O99" s="294"/>
      <c r="P99" s="294"/>
      <c r="Q99" s="294"/>
      <c r="R99" s="294"/>
      <c r="S99" s="294"/>
    </row>
    <row r="100" spans="1:19" ht="15.75">
      <c r="A100" s="401" t="s">
        <v>884</v>
      </c>
      <c r="B100" s="401"/>
      <c r="C100" s="401"/>
      <c r="D100" s="401"/>
      <c r="E100" s="401"/>
      <c r="F100" s="401"/>
      <c r="G100" s="401"/>
      <c r="H100" s="401"/>
      <c r="I100" s="401"/>
      <c r="J100" s="401"/>
      <c r="L100" s="294"/>
      <c r="M100" s="294"/>
      <c r="N100" s="294"/>
      <c r="O100" s="294"/>
      <c r="P100" s="294"/>
      <c r="Q100" s="294"/>
      <c r="R100" s="294"/>
      <c r="S100" s="294"/>
    </row>
    <row r="101" spans="1:19" ht="15.75">
      <c r="A101" s="401" t="s">
        <v>916</v>
      </c>
      <c r="B101" s="401"/>
      <c r="C101" s="401"/>
      <c r="D101" s="401"/>
      <c r="E101" s="401"/>
      <c r="F101" s="401"/>
      <c r="G101" s="401"/>
      <c r="H101" s="401"/>
      <c r="I101" s="401"/>
      <c r="J101" s="401"/>
      <c r="L101" s="294"/>
      <c r="M101" s="294"/>
      <c r="N101" s="294"/>
      <c r="O101" s="294"/>
      <c r="P101" s="294"/>
      <c r="Q101" s="294"/>
      <c r="R101" s="294"/>
      <c r="S101" s="294"/>
    </row>
    <row r="102" spans="1:19" ht="15.75">
      <c r="A102" s="401" t="s">
        <v>937</v>
      </c>
      <c r="B102" s="401"/>
      <c r="C102" s="401"/>
      <c r="D102" s="401"/>
      <c r="E102" s="401"/>
      <c r="F102" s="401"/>
      <c r="G102" s="401"/>
      <c r="H102" s="401"/>
      <c r="I102" s="401"/>
      <c r="J102" s="401"/>
      <c r="L102" s="294"/>
      <c r="M102" s="294"/>
      <c r="N102" s="294"/>
      <c r="O102" s="294"/>
      <c r="P102" s="294"/>
      <c r="Q102" s="294"/>
      <c r="R102" s="294"/>
      <c r="S102" s="294"/>
    </row>
    <row r="103" spans="1:19" ht="12" customHeight="1">
      <c r="A103" s="288"/>
      <c r="B103" s="288"/>
      <c r="C103" s="288"/>
      <c r="D103" s="288"/>
      <c r="E103" s="288"/>
      <c r="F103" s="288"/>
      <c r="G103" s="288"/>
      <c r="H103" s="288"/>
      <c r="I103" s="288"/>
      <c r="J103" s="288"/>
      <c r="L103" s="294"/>
      <c r="M103" s="294"/>
      <c r="N103" s="294"/>
      <c r="O103" s="294"/>
      <c r="P103" s="294"/>
      <c r="Q103" s="294"/>
      <c r="R103" s="294"/>
      <c r="S103" s="294"/>
    </row>
    <row r="104" spans="1:19">
      <c r="A104" s="367"/>
      <c r="B104" s="357" t="s">
        <v>907</v>
      </c>
      <c r="C104" s="357"/>
      <c r="D104" s="357"/>
      <c r="E104" s="357"/>
      <c r="F104" s="384"/>
      <c r="G104" s="385" t="s">
        <v>908</v>
      </c>
      <c r="H104" s="357"/>
      <c r="I104" s="357"/>
      <c r="J104" s="386"/>
      <c r="L104" s="294"/>
      <c r="M104" s="294"/>
      <c r="N104" s="294"/>
      <c r="O104" s="294"/>
      <c r="P104" s="294"/>
      <c r="Q104" s="294"/>
      <c r="R104" s="294"/>
      <c r="S104" s="294"/>
    </row>
    <row r="105" spans="1:19" ht="24">
      <c r="A105" s="291"/>
      <c r="B105" s="387" t="s">
        <v>918</v>
      </c>
      <c r="C105" s="354">
        <v>1</v>
      </c>
      <c r="D105" s="354">
        <v>2</v>
      </c>
      <c r="E105" s="354">
        <v>3</v>
      </c>
      <c r="F105" s="376" t="s">
        <v>887</v>
      </c>
      <c r="G105" s="354">
        <v>1</v>
      </c>
      <c r="H105" s="354">
        <v>2</v>
      </c>
      <c r="I105" s="377" t="s">
        <v>910</v>
      </c>
      <c r="J105" s="368" t="s">
        <v>887</v>
      </c>
      <c r="L105" s="294"/>
      <c r="M105" s="294"/>
      <c r="N105" s="294"/>
      <c r="O105" s="294"/>
      <c r="P105" s="294"/>
      <c r="Q105" s="294"/>
      <c r="R105" s="294"/>
      <c r="S105" s="294"/>
    </row>
    <row r="106" spans="1:19" ht="9" customHeight="1">
      <c r="A106" s="288"/>
      <c r="B106" s="295"/>
      <c r="C106" s="295"/>
      <c r="D106" s="295"/>
      <c r="E106" s="369"/>
      <c r="F106" s="378"/>
      <c r="G106" s="388"/>
      <c r="H106" s="389"/>
      <c r="I106" s="389"/>
      <c r="J106" s="390"/>
      <c r="L106" s="294"/>
      <c r="M106" s="294"/>
      <c r="N106" s="294"/>
      <c r="O106" s="294"/>
      <c r="P106" s="294"/>
      <c r="Q106" s="294"/>
      <c r="R106" s="294"/>
      <c r="S106" s="294"/>
    </row>
    <row r="107" spans="1:19">
      <c r="A107" s="288" t="s">
        <v>888</v>
      </c>
      <c r="B107" s="297">
        <f>'Summary Medians'!$G10</f>
        <v>11608.2</v>
      </c>
      <c r="C107" s="297">
        <f>'Summary Medians'!$G11</f>
        <v>8770</v>
      </c>
      <c r="D107" s="297">
        <f>'Summary Medians'!$G12</f>
        <v>8369.5</v>
      </c>
      <c r="E107" s="297">
        <f>'Summary Medians'!$G13</f>
        <v>8469.5</v>
      </c>
      <c r="F107" s="342">
        <f>+'Summary Medians'!$G$14</f>
        <v>8687</v>
      </c>
      <c r="G107" s="298">
        <f>+'Summary Medians'!$G$15</f>
        <v>6009</v>
      </c>
      <c r="H107" s="297">
        <f>+'Summary Medians'!$G$16</f>
        <v>3600</v>
      </c>
      <c r="I107" s="319">
        <f>+'Summary Medians'!$G$17</f>
        <v>0</v>
      </c>
      <c r="J107" s="298">
        <f>+'Summary Medians'!$G$18</f>
        <v>5130</v>
      </c>
      <c r="L107" s="294"/>
      <c r="M107" s="294"/>
      <c r="N107" s="294"/>
      <c r="O107" s="294"/>
      <c r="P107" s="294"/>
      <c r="Q107" s="294"/>
      <c r="R107" s="294"/>
      <c r="S107" s="294"/>
    </row>
    <row r="108" spans="1:19" ht="8.25" customHeight="1">
      <c r="A108" s="288"/>
      <c r="B108" s="370"/>
      <c r="C108" s="370"/>
      <c r="D108" s="370"/>
      <c r="E108" s="370"/>
      <c r="F108" s="342"/>
      <c r="G108" s="301"/>
      <c r="H108" s="299"/>
      <c r="I108" s="321"/>
      <c r="J108" s="301"/>
      <c r="L108" s="294"/>
      <c r="M108" s="294"/>
      <c r="N108" s="294"/>
      <c r="O108" s="294"/>
      <c r="P108" s="294"/>
      <c r="Q108" s="294"/>
      <c r="R108" s="294"/>
      <c r="S108" s="294"/>
    </row>
    <row r="109" spans="1:19">
      <c r="A109" s="288" t="s">
        <v>889</v>
      </c>
      <c r="B109" s="299">
        <f>'Summary Medians'!$G27</f>
        <v>0</v>
      </c>
      <c r="C109" s="299">
        <f>'Summary Medians'!$G28</f>
        <v>8080</v>
      </c>
      <c r="D109" s="299">
        <f>'Summary Medians'!$G29</f>
        <v>8010</v>
      </c>
      <c r="E109" s="299">
        <f>'Summary Medians'!$G30</f>
        <v>8010</v>
      </c>
      <c r="F109" s="342">
        <f>+'Summary Medians'!$G$31</f>
        <v>8010</v>
      </c>
      <c r="G109" s="301">
        <f>+'Summary Medians'!$G$32</f>
        <v>7920</v>
      </c>
      <c r="H109" s="299">
        <f>+'Summary Medians'!$G$33</f>
        <v>8015</v>
      </c>
      <c r="I109" s="321">
        <f>+'Summary Medians'!$G$34</f>
        <v>0</v>
      </c>
      <c r="J109" s="301">
        <f>+'Summary Medians'!$G$35</f>
        <v>7980</v>
      </c>
      <c r="L109" s="294"/>
      <c r="M109" s="294"/>
      <c r="N109" s="294"/>
      <c r="O109" s="294"/>
      <c r="P109" s="294"/>
      <c r="Q109" s="294"/>
      <c r="R109" s="294"/>
      <c r="S109" s="294"/>
    </row>
    <row r="110" spans="1:19">
      <c r="A110" s="288" t="s">
        <v>890</v>
      </c>
      <c r="B110" s="299">
        <f>'Summary Medians'!$G44</f>
        <v>0</v>
      </c>
      <c r="C110" s="299">
        <f>'Summary Medians'!$G45</f>
        <v>5564</v>
      </c>
      <c r="D110" s="299">
        <f>'Summary Medians'!$G46</f>
        <v>5610</v>
      </c>
      <c r="E110" s="299">
        <f>'Summary Medians'!$G47</f>
        <v>5460</v>
      </c>
      <c r="F110" s="342">
        <f>+'Summary Medians'!$G$48</f>
        <v>5460</v>
      </c>
      <c r="G110" s="301">
        <f>+'Summary Medians'!$G$49</f>
        <v>0</v>
      </c>
      <c r="H110" s="299">
        <f>+'Summary Medians'!$G$50</f>
        <v>0</v>
      </c>
      <c r="I110" s="321">
        <f>+'Summary Medians'!$G$51</f>
        <v>0</v>
      </c>
      <c r="J110" s="301">
        <f>+'Summary Medians'!$G$52</f>
        <v>0</v>
      </c>
      <c r="L110" s="294"/>
      <c r="M110" s="294"/>
      <c r="N110" s="294"/>
      <c r="O110" s="294"/>
      <c r="P110" s="294"/>
      <c r="Q110" s="294"/>
      <c r="R110" s="294"/>
      <c r="S110" s="294"/>
    </row>
    <row r="111" spans="1:19">
      <c r="A111" s="288" t="s">
        <v>891</v>
      </c>
      <c r="B111" s="299">
        <f>'Summary Medians'!$G61</f>
        <v>0</v>
      </c>
      <c r="C111" s="299">
        <f>'Summary Medians'!$G62</f>
        <v>0</v>
      </c>
      <c r="D111" s="299">
        <f>'Summary Medians'!$G63</f>
        <v>0</v>
      </c>
      <c r="E111" s="299">
        <f>'Summary Medians'!$G64</f>
        <v>0</v>
      </c>
      <c r="F111" s="342">
        <f>+'Summary Medians'!$G$65</f>
        <v>0</v>
      </c>
      <c r="G111" s="301">
        <f>+'Summary Medians'!$G$66</f>
        <v>0</v>
      </c>
      <c r="H111" s="299">
        <f>+'Summary Medians'!$G$67</f>
        <v>0</v>
      </c>
      <c r="I111" s="321">
        <f>+'Summary Medians'!$G$68</f>
        <v>0</v>
      </c>
      <c r="J111" s="301">
        <f>+'Summary Medians'!$G$69</f>
        <v>0</v>
      </c>
      <c r="L111" s="294"/>
      <c r="M111" s="294"/>
      <c r="N111" s="294"/>
      <c r="O111" s="294"/>
      <c r="P111" s="294"/>
      <c r="Q111" s="294"/>
      <c r="R111" s="294"/>
      <c r="S111" s="294"/>
    </row>
    <row r="112" spans="1:19">
      <c r="A112" s="288" t="s">
        <v>892</v>
      </c>
      <c r="B112" s="299">
        <f>'Summary Medians'!$G78</f>
        <v>11728.8</v>
      </c>
      <c r="C112" s="299">
        <f>'Summary Medians'!$G79</f>
        <v>11372.1</v>
      </c>
      <c r="D112" s="299">
        <f>'Summary Medians'!$G80</f>
        <v>0</v>
      </c>
      <c r="E112" s="299">
        <f>'Summary Medians'!$G81</f>
        <v>12525.45</v>
      </c>
      <c r="F112" s="342">
        <f>+'Summary Medians'!$G$82</f>
        <v>11779.05</v>
      </c>
      <c r="G112" s="301">
        <f>+'Summary Medians'!$G$83</f>
        <v>0</v>
      </c>
      <c r="H112" s="299">
        <f>+'Summary Medians'!$G$84</f>
        <v>0</v>
      </c>
      <c r="I112" s="321">
        <f>+'Summary Medians'!$G$85</f>
        <v>0</v>
      </c>
      <c r="J112" s="301">
        <f>+'Summary Medians'!$G$86</f>
        <v>0</v>
      </c>
      <c r="L112" s="294"/>
      <c r="M112" s="294"/>
      <c r="N112" s="294"/>
      <c r="O112" s="294"/>
      <c r="P112" s="294"/>
      <c r="Q112" s="294"/>
      <c r="R112" s="294"/>
      <c r="S112" s="294"/>
    </row>
    <row r="113" spans="1:19" ht="16.5" customHeight="1">
      <c r="A113" s="288"/>
      <c r="B113" s="299"/>
      <c r="C113" s="299"/>
      <c r="D113" s="299"/>
      <c r="E113" s="299"/>
      <c r="F113" s="342"/>
      <c r="G113" s="301"/>
      <c r="H113" s="299"/>
      <c r="I113" s="321"/>
      <c r="J113" s="301"/>
      <c r="L113" s="294"/>
      <c r="M113" s="294"/>
      <c r="N113" s="294"/>
      <c r="O113" s="294"/>
      <c r="P113" s="294"/>
      <c r="Q113" s="294"/>
      <c r="R113" s="294"/>
      <c r="S113" s="294"/>
    </row>
    <row r="114" spans="1:19">
      <c r="A114" s="288" t="s">
        <v>893</v>
      </c>
      <c r="B114" s="299">
        <f>'Summary Medians'!$G95</f>
        <v>11590</v>
      </c>
      <c r="C114" s="299">
        <f>'Summary Medians'!$G96</f>
        <v>11606</v>
      </c>
      <c r="D114" s="299">
        <f>'Summary Medians'!$G97</f>
        <v>0</v>
      </c>
      <c r="E114" s="299">
        <f>'Summary Medians'!$G98</f>
        <v>11572</v>
      </c>
      <c r="F114" s="342">
        <f>+'Summary Medians'!$G$99</f>
        <v>11606</v>
      </c>
      <c r="G114" s="301">
        <f>+'Summary Medians'!$G$100</f>
        <v>5992</v>
      </c>
      <c r="H114" s="299">
        <f>+'Summary Medians'!$G$101</f>
        <v>0</v>
      </c>
      <c r="I114" s="321">
        <f>+'Summary Medians'!$G$102</f>
        <v>0</v>
      </c>
      <c r="J114" s="301">
        <f>+'Summary Medians'!$G$103</f>
        <v>5992</v>
      </c>
      <c r="L114" s="294"/>
      <c r="M114" s="294"/>
      <c r="N114" s="294"/>
      <c r="O114" s="294"/>
      <c r="P114" s="294"/>
      <c r="Q114" s="294"/>
      <c r="R114" s="294"/>
      <c r="S114" s="294"/>
    </row>
    <row r="115" spans="1:19">
      <c r="A115" s="288" t="s">
        <v>894</v>
      </c>
      <c r="B115" s="299">
        <f>'Summary Medians'!$G112</f>
        <v>0</v>
      </c>
      <c r="C115" s="299">
        <f>'Summary Medians'!$G113</f>
        <v>17250</v>
      </c>
      <c r="D115" s="299">
        <f>'Summary Medians'!$G114</f>
        <v>17250</v>
      </c>
      <c r="E115" s="299">
        <f>'Summary Medians'!$G115</f>
        <v>17250</v>
      </c>
      <c r="F115" s="342">
        <f>+'Summary Medians'!$G$116</f>
        <v>17250</v>
      </c>
      <c r="G115" s="301">
        <f>+'Summary Medians'!$G$117</f>
        <v>17250</v>
      </c>
      <c r="H115" s="299">
        <f>+'Summary Medians'!$G$118</f>
        <v>0</v>
      </c>
      <c r="I115" s="321">
        <f>+'Summary Medians'!$G$119</f>
        <v>0</v>
      </c>
      <c r="J115" s="301">
        <f>+'Summary Medians'!$G$120</f>
        <v>17250</v>
      </c>
      <c r="L115" s="294"/>
      <c r="M115" s="294"/>
      <c r="N115" s="294"/>
      <c r="O115" s="294"/>
      <c r="P115" s="294"/>
      <c r="Q115" s="294"/>
      <c r="R115" s="294"/>
      <c r="S115" s="294"/>
    </row>
    <row r="116" spans="1:19">
      <c r="A116" s="288" t="s">
        <v>895</v>
      </c>
      <c r="B116" s="299">
        <f>'Summary Medians'!$G129</f>
        <v>0</v>
      </c>
      <c r="C116" s="299">
        <f>'Summary Medians'!$G130</f>
        <v>8418</v>
      </c>
      <c r="D116" s="299">
        <f>'Summary Medians'!$G131</f>
        <v>7611</v>
      </c>
      <c r="E116" s="299">
        <f>'Summary Medians'!$G132</f>
        <v>7746</v>
      </c>
      <c r="F116" s="342">
        <f>+'Summary Medians'!$G$133</f>
        <v>7810</v>
      </c>
      <c r="G116" s="301">
        <f>+'Summary Medians'!$G$134</f>
        <v>7627</v>
      </c>
      <c r="H116" s="299">
        <f>+'Summary Medians'!$G$135</f>
        <v>0</v>
      </c>
      <c r="I116" s="321">
        <f>+'Summary Medians'!$G$136</f>
        <v>0</v>
      </c>
      <c r="J116" s="301">
        <f>+'Summary Medians'!$G$137</f>
        <v>7627</v>
      </c>
      <c r="L116" s="294"/>
      <c r="M116" s="294"/>
      <c r="N116" s="294"/>
      <c r="O116" s="294"/>
      <c r="P116" s="294"/>
      <c r="Q116" s="294"/>
      <c r="R116" s="294"/>
      <c r="S116" s="294"/>
    </row>
    <row r="117" spans="1:19">
      <c r="A117" s="288" t="s">
        <v>896</v>
      </c>
      <c r="B117" s="299">
        <f>'Summary Medians'!$G146</f>
        <v>0</v>
      </c>
      <c r="C117" s="299">
        <f>'Summary Medians'!$G147</f>
        <v>11298</v>
      </c>
      <c r="D117" s="299">
        <f>'Summary Medians'!$G148</f>
        <v>9249</v>
      </c>
      <c r="E117" s="299">
        <f>'Summary Medians'!$G149</f>
        <v>9160</v>
      </c>
      <c r="F117" s="342">
        <f>+'Summary Medians'!$G$150</f>
        <v>9649</v>
      </c>
      <c r="G117" s="301">
        <f>+'Summary Medians'!$G$151</f>
        <v>0</v>
      </c>
      <c r="H117" s="299">
        <f>+'Summary Medians'!$G$152</f>
        <v>0</v>
      </c>
      <c r="I117" s="321">
        <f>+'Summary Medians'!$G$153</f>
        <v>0</v>
      </c>
      <c r="J117" s="301">
        <f>+'Summary Medians'!$G$154</f>
        <v>0</v>
      </c>
      <c r="L117" s="294"/>
      <c r="M117" s="294"/>
      <c r="N117" s="294"/>
      <c r="O117" s="294"/>
      <c r="P117" s="294"/>
      <c r="Q117" s="294"/>
      <c r="R117" s="294"/>
      <c r="S117" s="294"/>
    </row>
    <row r="118" spans="1:19" ht="15" customHeight="1">
      <c r="A118" s="288"/>
      <c r="B118" s="299"/>
      <c r="C118" s="299"/>
      <c r="D118" s="299"/>
      <c r="E118" s="299"/>
      <c r="F118" s="342"/>
      <c r="G118" s="301"/>
      <c r="H118" s="299"/>
      <c r="I118" s="321"/>
      <c r="J118" s="301"/>
      <c r="L118" s="294"/>
      <c r="M118" s="294"/>
      <c r="N118" s="294"/>
      <c r="O118" s="294"/>
      <c r="P118" s="294"/>
      <c r="Q118" s="294"/>
      <c r="R118" s="294"/>
      <c r="S118" s="294"/>
    </row>
    <row r="119" spans="1:19">
      <c r="A119" s="288" t="s">
        <v>897</v>
      </c>
      <c r="B119" s="299">
        <f>'Summary Medians'!$G163</f>
        <v>0</v>
      </c>
      <c r="C119" s="299">
        <f>'Summary Medians'!$G164</f>
        <v>5690</v>
      </c>
      <c r="D119" s="299">
        <f>'Summary Medians'!$G165</f>
        <v>5330</v>
      </c>
      <c r="E119" s="299">
        <f>'Summary Medians'!$G166</f>
        <v>5935</v>
      </c>
      <c r="F119" s="342">
        <f>+'Summary Medians'!$G$167</f>
        <v>5690</v>
      </c>
      <c r="G119" s="301">
        <f>+'Summary Medians'!$G$168</f>
        <v>0</v>
      </c>
      <c r="H119" s="299">
        <f>+'Summary Medians'!$G$169</f>
        <v>0</v>
      </c>
      <c r="I119" s="321">
        <f>+'Summary Medians'!$G$170</f>
        <v>0</v>
      </c>
      <c r="J119" s="301">
        <f>+'Summary Medians'!$G$171</f>
        <v>0</v>
      </c>
      <c r="L119" s="294"/>
      <c r="M119" s="294"/>
      <c r="N119" s="294"/>
      <c r="O119" s="294"/>
      <c r="P119" s="294"/>
      <c r="Q119" s="294"/>
      <c r="R119" s="294"/>
      <c r="S119" s="294"/>
    </row>
    <row r="120" spans="1:19">
      <c r="A120" s="288" t="s">
        <v>898</v>
      </c>
      <c r="B120" s="299">
        <f>'Summary Medians'!$G180</f>
        <v>0</v>
      </c>
      <c r="C120" s="299">
        <f>'Summary Medians'!$G181</f>
        <v>8746</v>
      </c>
      <c r="D120" s="299">
        <f>'Summary Medians'!$G182</f>
        <v>8686</v>
      </c>
      <c r="E120" s="299">
        <f>'Summary Medians'!$G183</f>
        <v>8681</v>
      </c>
      <c r="F120" s="342">
        <f>+'Summary Medians'!$G$184</f>
        <v>8685</v>
      </c>
      <c r="G120" s="301">
        <f>+'Summary Medians'!$G$185</f>
        <v>0</v>
      </c>
      <c r="H120" s="299">
        <f>+'Summary Medians'!$G$186</f>
        <v>0</v>
      </c>
      <c r="I120" s="321">
        <f>+'Summary Medians'!$G$187</f>
        <v>0</v>
      </c>
      <c r="J120" s="299">
        <f>+'Summary Medians'!$G$188</f>
        <v>0</v>
      </c>
      <c r="L120" s="294"/>
      <c r="M120" s="294"/>
      <c r="N120" s="294"/>
      <c r="O120" s="294"/>
      <c r="P120" s="294"/>
      <c r="Q120" s="294"/>
      <c r="R120" s="294"/>
      <c r="S120" s="294"/>
    </row>
    <row r="121" spans="1:19">
      <c r="A121" s="288" t="s">
        <v>899</v>
      </c>
      <c r="B121" s="299">
        <f>'Summary Medians'!$G197</f>
        <v>10931.375</v>
      </c>
      <c r="C121" s="299">
        <f>'Summary Medians'!$G198</f>
        <v>9865.91</v>
      </c>
      <c r="D121" s="299">
        <f>'Summary Medians'!$G199</f>
        <v>10150</v>
      </c>
      <c r="E121" s="299">
        <f>'Summary Medians'!$G200</f>
        <v>8744.4</v>
      </c>
      <c r="F121" s="342">
        <f>+'Summary Medians'!$G$201</f>
        <v>10008.75</v>
      </c>
      <c r="G121" s="301">
        <f>+'Summary Medians'!$G$202</f>
        <v>3960</v>
      </c>
      <c r="H121" s="299">
        <f>+'Summary Medians'!$G$203</f>
        <v>3600</v>
      </c>
      <c r="I121" s="321">
        <f>+'Summary Medians'!$G$204</f>
        <v>0</v>
      </c>
      <c r="J121" s="299">
        <f>+'Summary Medians'!$G$205</f>
        <v>3600</v>
      </c>
      <c r="L121" s="294"/>
      <c r="M121" s="294"/>
      <c r="N121" s="294"/>
      <c r="O121" s="294"/>
      <c r="P121" s="294"/>
      <c r="Q121" s="294"/>
      <c r="R121" s="294"/>
      <c r="S121" s="294"/>
    </row>
    <row r="122" spans="1:19">
      <c r="A122" s="288" t="s">
        <v>900</v>
      </c>
      <c r="B122" s="299">
        <f>'Summary Medians'!$G214</f>
        <v>0</v>
      </c>
      <c r="C122" s="299">
        <f>'Summary Medians'!$G215</f>
        <v>10890</v>
      </c>
      <c r="D122" s="299">
        <f>'Summary Medians'!$G216</f>
        <v>8838</v>
      </c>
      <c r="E122" s="299">
        <f>'Summary Medians'!$G217</f>
        <v>11950</v>
      </c>
      <c r="F122" s="342">
        <f>+'Summary Medians'!$G$218</f>
        <v>10065</v>
      </c>
      <c r="G122" s="301">
        <f>+'Summary Medians'!$G$219</f>
        <v>0</v>
      </c>
      <c r="H122" s="299">
        <f>+'Summary Medians'!$G$220</f>
        <v>0</v>
      </c>
      <c r="I122" s="321">
        <f>+'Summary Medians'!$G$221</f>
        <v>0</v>
      </c>
      <c r="J122" s="299">
        <f>+'Summary Medians'!$G$222</f>
        <v>0</v>
      </c>
      <c r="L122" s="294"/>
      <c r="M122" s="294"/>
      <c r="N122" s="294"/>
      <c r="O122" s="294"/>
      <c r="P122" s="294"/>
      <c r="Q122" s="294"/>
      <c r="R122" s="294"/>
      <c r="S122" s="294"/>
    </row>
    <row r="123" spans="1:19" ht="15.75" customHeight="1">
      <c r="A123" s="288"/>
      <c r="B123" s="299"/>
      <c r="C123" s="299"/>
      <c r="D123" s="299"/>
      <c r="E123" s="299"/>
      <c r="F123" s="342"/>
      <c r="G123" s="301"/>
      <c r="H123" s="299"/>
      <c r="I123" s="321"/>
      <c r="J123" s="299"/>
      <c r="L123" s="294"/>
      <c r="M123" s="294"/>
      <c r="N123" s="294"/>
      <c r="O123" s="294"/>
      <c r="P123" s="294"/>
      <c r="Q123" s="294"/>
      <c r="R123" s="294"/>
      <c r="S123" s="294"/>
    </row>
    <row r="124" spans="1:19">
      <c r="A124" s="288" t="s">
        <v>901</v>
      </c>
      <c r="B124" s="299">
        <f>'Summary Medians'!$G231</f>
        <v>0</v>
      </c>
      <c r="C124" s="299">
        <f>'Summary Medians'!$G232</f>
        <v>20959</v>
      </c>
      <c r="D124" s="299">
        <f>'Summary Medians'!$G233</f>
        <v>20943</v>
      </c>
      <c r="E124" s="299">
        <f>'Summary Medians'!$G234</f>
        <v>20939</v>
      </c>
      <c r="F124" s="342">
        <f>+'Summary Medians'!$G$235</f>
        <v>20943</v>
      </c>
      <c r="G124" s="301">
        <f>+'Summary Medians'!$G$236</f>
        <v>0</v>
      </c>
      <c r="H124" s="299">
        <f>+'Summary Medians'!$G$237</f>
        <v>0</v>
      </c>
      <c r="I124" s="321">
        <f>+'Summary Medians'!$G$238</f>
        <v>0</v>
      </c>
      <c r="J124" s="299">
        <f>+'Summary Medians'!$G$239</f>
        <v>0</v>
      </c>
      <c r="L124" s="294"/>
      <c r="M124" s="294"/>
      <c r="N124" s="294"/>
      <c r="O124" s="294"/>
      <c r="P124" s="294"/>
      <c r="Q124" s="294"/>
      <c r="R124" s="294"/>
      <c r="S124" s="294"/>
    </row>
    <row r="125" spans="1:19">
      <c r="A125" s="288" t="s">
        <v>911</v>
      </c>
      <c r="B125" s="299">
        <f>'Summary Medians'!$G248</f>
        <v>5490</v>
      </c>
      <c r="C125" s="299">
        <f>'Summary Medians'!$G249</f>
        <v>5640</v>
      </c>
      <c r="D125" s="299">
        <f>'Summary Medians'!$G250</f>
        <v>5410</v>
      </c>
      <c r="E125" s="299">
        <f>'Summary Medians'!$G251</f>
        <v>4980</v>
      </c>
      <c r="F125" s="342">
        <f>+'Summary Medians'!$G$252</f>
        <v>5410</v>
      </c>
      <c r="G125" s="301">
        <f>+'Summary Medians'!$G$253</f>
        <v>0</v>
      </c>
      <c r="H125" s="299">
        <f>+'Summary Medians'!$G$254</f>
        <v>0</v>
      </c>
      <c r="I125" s="321">
        <f>+'Summary Medians'!$G$255</f>
        <v>0</v>
      </c>
      <c r="J125" s="299">
        <f>+'Summary Medians'!$G$256</f>
        <v>0</v>
      </c>
      <c r="L125" s="294"/>
      <c r="M125" s="294"/>
      <c r="N125" s="294"/>
      <c r="O125" s="294"/>
      <c r="P125" s="294"/>
      <c r="Q125" s="294"/>
      <c r="R125" s="294"/>
      <c r="S125" s="294"/>
    </row>
    <row r="126" spans="1:19">
      <c r="A126" s="288" t="s">
        <v>912</v>
      </c>
      <c r="B126" s="299">
        <f>'Summary Medians'!$G265</f>
        <v>0</v>
      </c>
      <c r="C126" s="299">
        <f>'Summary Medians'!$G266</f>
        <v>10435</v>
      </c>
      <c r="D126" s="299">
        <f>'Summary Medians'!$G267</f>
        <v>10435</v>
      </c>
      <c r="E126" s="299">
        <f>'Summary Medians'!$G268</f>
        <v>10435</v>
      </c>
      <c r="F126" s="342">
        <f>+'Summary Medians'!$G$269</f>
        <v>10435</v>
      </c>
      <c r="G126" s="301">
        <f>+'Summary Medians'!$G$270</f>
        <v>0</v>
      </c>
      <c r="H126" s="299">
        <f>+'Summary Medians'!$G$271</f>
        <v>0</v>
      </c>
      <c r="I126" s="321">
        <f>+'Summary Medians'!$G$272</f>
        <v>0</v>
      </c>
      <c r="J126" s="299">
        <f>+'Summary Medians'!$G$273</f>
        <v>0</v>
      </c>
      <c r="L126" s="294"/>
      <c r="M126" s="294"/>
      <c r="N126" s="294"/>
      <c r="O126" s="294"/>
      <c r="P126" s="294"/>
      <c r="Q126" s="294"/>
      <c r="R126" s="294"/>
      <c r="S126" s="294"/>
    </row>
    <row r="127" spans="1:19">
      <c r="A127" s="302" t="s">
        <v>904</v>
      </c>
      <c r="B127" s="303">
        <f>'Summary Medians'!$G282</f>
        <v>10752</v>
      </c>
      <c r="C127" s="303">
        <f>'Summary Medians'!$G283</f>
        <v>0</v>
      </c>
      <c r="D127" s="303">
        <f>'Summary Medians'!$G284</f>
        <v>0</v>
      </c>
      <c r="E127" s="303">
        <f>'Summary Medians'!$G285</f>
        <v>8412</v>
      </c>
      <c r="F127" s="343">
        <f>+'Summary Medians'!$G$286</f>
        <v>8724</v>
      </c>
      <c r="G127" s="304">
        <f>+'Summary Medians'!$G$287</f>
        <v>0</v>
      </c>
      <c r="H127" s="303">
        <f>+'Summary Medians'!$G$288</f>
        <v>0</v>
      </c>
      <c r="I127" s="323">
        <f>+'Summary Medians'!$G$289</f>
        <v>0</v>
      </c>
      <c r="J127" s="303">
        <f>+'Summary Medians'!$G$290</f>
        <v>0</v>
      </c>
      <c r="L127" s="294"/>
      <c r="M127" s="294"/>
      <c r="N127" s="294"/>
      <c r="O127" s="294"/>
      <c r="P127" s="294"/>
      <c r="Q127" s="294"/>
      <c r="R127" s="294"/>
      <c r="S127" s="294"/>
    </row>
    <row r="128" spans="1:19" ht="16.5" customHeight="1">
      <c r="A128" s="324" t="s">
        <v>913</v>
      </c>
      <c r="B128" s="325"/>
      <c r="C128" s="325"/>
      <c r="D128" s="325"/>
      <c r="E128" s="325"/>
      <c r="F128" s="325"/>
      <c r="G128" s="325"/>
      <c r="H128" s="325"/>
      <c r="I128" s="325"/>
      <c r="J128" s="325"/>
      <c r="L128" s="294"/>
      <c r="M128" s="294"/>
      <c r="N128" s="294"/>
      <c r="O128" s="294"/>
      <c r="P128" s="294"/>
      <c r="Q128" s="294"/>
      <c r="R128" s="294"/>
      <c r="S128" s="294"/>
    </row>
    <row r="129" spans="1:19" ht="61.5" customHeight="1">
      <c r="A129" s="404" t="s">
        <v>919</v>
      </c>
      <c r="B129" s="404"/>
      <c r="C129" s="404"/>
      <c r="D129" s="404"/>
      <c r="E129" s="404"/>
      <c r="F129" s="404"/>
      <c r="G129" s="404"/>
      <c r="H129" s="404"/>
      <c r="I129" s="404"/>
      <c r="J129" s="404"/>
      <c r="L129" s="294"/>
      <c r="M129" s="294"/>
      <c r="N129" s="294"/>
      <c r="O129" s="294"/>
      <c r="P129" s="294"/>
      <c r="Q129" s="294"/>
      <c r="R129" s="294"/>
      <c r="S129" s="294"/>
    </row>
    <row r="130" spans="1:19">
      <c r="A130"/>
      <c r="B130"/>
      <c r="C130"/>
      <c r="D130"/>
      <c r="E130"/>
      <c r="F130"/>
      <c r="G130"/>
      <c r="H130"/>
      <c r="I130"/>
      <c r="J130" s="305" t="s">
        <v>939</v>
      </c>
      <c r="L130" s="294"/>
      <c r="M130" s="294"/>
      <c r="N130" s="294"/>
      <c r="O130" s="294"/>
      <c r="P130" s="294"/>
      <c r="Q130" s="294"/>
      <c r="R130" s="294"/>
      <c r="S130" s="294"/>
    </row>
    <row r="131" spans="1:19" ht="18">
      <c r="A131" s="403" t="s">
        <v>920</v>
      </c>
      <c r="B131" s="403"/>
      <c r="C131" s="403"/>
      <c r="D131" s="403"/>
      <c r="E131" s="403"/>
      <c r="F131" s="403"/>
      <c r="G131" s="403"/>
      <c r="H131" s="403"/>
      <c r="L131" s="294"/>
      <c r="M131" s="294"/>
      <c r="N131" s="294"/>
      <c r="O131" s="294"/>
      <c r="P131" s="294"/>
      <c r="Q131" s="294"/>
      <c r="R131" s="294"/>
      <c r="S131" s="294"/>
    </row>
    <row r="132" spans="1:19" ht="18">
      <c r="A132" s="306"/>
      <c r="B132" s="306"/>
      <c r="C132" s="306"/>
      <c r="D132" s="306"/>
      <c r="E132" s="306"/>
      <c r="F132" s="306"/>
      <c r="G132" s="306"/>
      <c r="H132"/>
      <c r="L132" s="294"/>
      <c r="M132" s="294"/>
      <c r="N132" s="294"/>
      <c r="O132" s="294"/>
      <c r="P132" s="294"/>
      <c r="Q132" s="294"/>
      <c r="R132" s="294"/>
      <c r="S132" s="294"/>
    </row>
    <row r="133" spans="1:19" ht="15.75">
      <c r="A133" s="401" t="s">
        <v>884</v>
      </c>
      <c r="B133" s="401"/>
      <c r="C133" s="401"/>
      <c r="D133" s="401"/>
      <c r="E133" s="401"/>
      <c r="F133" s="401"/>
      <c r="G133" s="401"/>
      <c r="H133" s="401"/>
      <c r="L133" s="294"/>
      <c r="M133" s="294"/>
      <c r="N133" s="294"/>
      <c r="O133" s="294"/>
      <c r="P133" s="294"/>
      <c r="Q133" s="294"/>
      <c r="R133" s="294"/>
      <c r="S133" s="294"/>
    </row>
    <row r="134" spans="1:19" ht="15.75">
      <c r="A134" s="401" t="s">
        <v>921</v>
      </c>
      <c r="B134" s="401"/>
      <c r="C134" s="401"/>
      <c r="D134" s="401"/>
      <c r="E134" s="401"/>
      <c r="F134" s="401"/>
      <c r="G134" s="401"/>
      <c r="H134" s="401"/>
      <c r="L134" s="294"/>
      <c r="M134" s="294"/>
      <c r="N134" s="294"/>
      <c r="O134" s="294"/>
      <c r="P134" s="294"/>
      <c r="Q134" s="294"/>
      <c r="R134" s="294"/>
      <c r="S134" s="294"/>
    </row>
    <row r="135" spans="1:19" ht="15.75">
      <c r="A135" s="401" t="s">
        <v>938</v>
      </c>
      <c r="B135" s="401"/>
      <c r="C135" s="401"/>
      <c r="D135" s="401"/>
      <c r="E135" s="401"/>
      <c r="F135" s="401"/>
      <c r="G135" s="401"/>
      <c r="H135" s="401"/>
      <c r="L135" s="294"/>
      <c r="M135" s="294"/>
      <c r="N135" s="294"/>
      <c r="O135" s="294"/>
      <c r="P135" s="294"/>
      <c r="Q135" s="294"/>
      <c r="R135" s="294"/>
      <c r="S135" s="294"/>
    </row>
    <row r="136" spans="1:19">
      <c r="A136" s="288"/>
      <c r="B136" s="288"/>
      <c r="C136" s="288"/>
      <c r="D136" s="288"/>
      <c r="E136" s="288"/>
      <c r="F136" s="288"/>
      <c r="G136" s="288"/>
      <c r="H136"/>
      <c r="L136" s="294"/>
      <c r="M136" s="294"/>
      <c r="N136" s="294"/>
      <c r="O136" s="294"/>
      <c r="P136" s="294"/>
      <c r="Q136" s="294"/>
      <c r="R136" s="294"/>
      <c r="S136" s="294"/>
    </row>
    <row r="137" spans="1:19">
      <c r="A137" s="357"/>
      <c r="B137" s="357" t="s">
        <v>886</v>
      </c>
      <c r="C137" s="357"/>
      <c r="D137" s="357"/>
      <c r="E137" s="357"/>
      <c r="F137" s="357"/>
      <c r="G137" s="357"/>
      <c r="H137" s="391"/>
      <c r="L137" s="294"/>
      <c r="M137" s="294"/>
      <c r="N137" s="294"/>
      <c r="O137" s="294"/>
      <c r="P137" s="294"/>
      <c r="Q137" s="294"/>
      <c r="R137" s="294"/>
      <c r="S137" s="294"/>
    </row>
    <row r="138" spans="1:19">
      <c r="A138" s="345"/>
      <c r="B138" s="354">
        <v>1</v>
      </c>
      <c r="C138" s="354">
        <v>2</v>
      </c>
      <c r="D138" s="354">
        <v>3</v>
      </c>
      <c r="E138" s="354">
        <v>4</v>
      </c>
      <c r="F138" s="354">
        <v>5</v>
      </c>
      <c r="G138" s="354">
        <v>6</v>
      </c>
      <c r="H138" s="355" t="s">
        <v>887</v>
      </c>
    </row>
    <row r="139" spans="1:19">
      <c r="A139"/>
      <c r="B139" s="392"/>
      <c r="C139" s="392"/>
      <c r="D139" s="392"/>
      <c r="E139" s="392"/>
      <c r="F139" s="392"/>
      <c r="G139" s="393"/>
      <c r="H139"/>
    </row>
    <row r="140" spans="1:19">
      <c r="A140" s="288" t="s">
        <v>888</v>
      </c>
      <c r="B140" s="297">
        <f>+'Summary Medians'!$J$3</f>
        <v>11321</v>
      </c>
      <c r="C140" s="297">
        <f>+'Summary Medians'!$J$4</f>
        <v>10335</v>
      </c>
      <c r="D140" s="297">
        <f>+'Summary Medians'!$J$5</f>
        <v>9168</v>
      </c>
      <c r="E140" s="297">
        <f>+'Summary Medians'!$J$6</f>
        <v>7433.5</v>
      </c>
      <c r="F140" s="297">
        <f>+'Summary Medians'!$J$7</f>
        <v>8020</v>
      </c>
      <c r="G140" s="297">
        <f>+'Summary Medians'!$J$8</f>
        <v>8588.5</v>
      </c>
      <c r="H140" s="330">
        <f>+'Summary Medians'!$J$9</f>
        <v>9360</v>
      </c>
    </row>
    <row r="141" spans="1:19">
      <c r="A141" s="288"/>
      <c r="B141" s="370"/>
      <c r="C141" s="370"/>
      <c r="D141" s="370"/>
      <c r="E141" s="370"/>
      <c r="F141" s="370"/>
      <c r="G141" s="371"/>
      <c r="H141" s="394"/>
    </row>
    <row r="142" spans="1:19">
      <c r="A142" s="288" t="s">
        <v>889</v>
      </c>
      <c r="B142" s="299">
        <f>+'Summary Medians'!$J$20</f>
        <v>10877</v>
      </c>
      <c r="C142" s="299">
        <f>+'Summary Medians'!$J$21</f>
        <v>10854</v>
      </c>
      <c r="D142" s="299">
        <f>+'Summary Medians'!$J$22</f>
        <v>10104</v>
      </c>
      <c r="E142" s="299">
        <f>+'Summary Medians'!$J$23</f>
        <v>11284</v>
      </c>
      <c r="F142" s="299">
        <f>+'Summary Medians'!$J$24</f>
        <v>10546</v>
      </c>
      <c r="G142" s="299">
        <f>+'Summary Medians'!$J$25</f>
        <v>0</v>
      </c>
      <c r="H142" s="348">
        <f>+'Summary Medians'!$J$26</f>
        <v>10780</v>
      </c>
    </row>
    <row r="143" spans="1:19">
      <c r="A143" s="288" t="s">
        <v>890</v>
      </c>
      <c r="B143" s="299">
        <f>+'Summary Medians'!$J$37</f>
        <v>11132</v>
      </c>
      <c r="C143" s="299">
        <f>+'Summary Medians'!$J$38</f>
        <v>9400</v>
      </c>
      <c r="D143" s="299">
        <f>+'Summary Medians'!$J$39</f>
        <v>7894</v>
      </c>
      <c r="E143" s="299">
        <f>+'Summary Medians'!$J$40</f>
        <v>7807.5</v>
      </c>
      <c r="F143" s="299">
        <f>+'Summary Medians'!$J$41</f>
        <v>8400</v>
      </c>
      <c r="G143" s="299">
        <f>+'Summary Medians'!$J$42</f>
        <v>7814</v>
      </c>
      <c r="H143" s="348">
        <f>+'Summary Medians'!$J$43</f>
        <v>7921</v>
      </c>
    </row>
    <row r="144" spans="1:19">
      <c r="A144" s="288" t="s">
        <v>891</v>
      </c>
      <c r="B144" s="299">
        <f>+'Summary Medians'!$J$54</f>
        <v>32652</v>
      </c>
      <c r="C144" s="299">
        <f>+'Summary Medians'!$J$55</f>
        <v>0</v>
      </c>
      <c r="D144" s="299">
        <f>+'Summary Medians'!$J$56</f>
        <v>5510</v>
      </c>
      <c r="E144" s="299">
        <f>+'Summary Medians'!$J$57</f>
        <v>0</v>
      </c>
      <c r="F144" s="299">
        <f>+'Summary Medians'!$J$58</f>
        <v>0</v>
      </c>
      <c r="G144" s="299">
        <f>+'Summary Medians'!$J$59</f>
        <v>0</v>
      </c>
      <c r="H144" s="348">
        <f>+'Summary Medians'!$J$60</f>
        <v>19081</v>
      </c>
    </row>
    <row r="145" spans="1:8">
      <c r="A145" s="288" t="s">
        <v>892</v>
      </c>
      <c r="B145" s="299">
        <f>+'Summary Medians'!$J$71</f>
        <v>10874.5</v>
      </c>
      <c r="C145" s="299">
        <f>+'Summary Medians'!$J$72</f>
        <v>0</v>
      </c>
      <c r="D145" s="299">
        <f>+'Summary Medians'!$J$73</f>
        <v>9866</v>
      </c>
      <c r="E145" s="299">
        <f>+'Summary Medians'!$J$74</f>
        <v>8961</v>
      </c>
      <c r="F145" s="299">
        <f>+'Summary Medians'!$J$75</f>
        <v>0</v>
      </c>
      <c r="G145" s="299">
        <f>+'Summary Medians'!$J$76</f>
        <v>11384</v>
      </c>
      <c r="H145" s="348">
        <f>+'Summary Medians'!$J$77</f>
        <v>10428</v>
      </c>
    </row>
    <row r="146" spans="1:8">
      <c r="A146" s="288"/>
      <c r="B146" s="299"/>
      <c r="C146" s="299"/>
      <c r="D146" s="299"/>
      <c r="E146" s="299"/>
      <c r="F146" s="299"/>
      <c r="G146" s="299"/>
      <c r="H146" s="348"/>
    </row>
    <row r="147" spans="1:8">
      <c r="A147" s="288" t="s">
        <v>893</v>
      </c>
      <c r="B147" s="299">
        <f>+'Summary Medians'!$J$88</f>
        <v>11229</v>
      </c>
      <c r="C147" s="299">
        <f>+'Summary Medians'!$J$89</f>
        <v>15798</v>
      </c>
      <c r="D147" s="299">
        <f>+'Summary Medians'!$J$90</f>
        <v>8419</v>
      </c>
      <c r="E147" s="299">
        <f>+'Summary Medians'!$J$91</f>
        <v>6538</v>
      </c>
      <c r="F147" s="299">
        <f>+'Summary Medians'!$J$92</f>
        <v>6196</v>
      </c>
      <c r="G147" s="299">
        <f>+'Summary Medians'!$J$93</f>
        <v>5962</v>
      </c>
      <c r="H147" s="348">
        <f>+'Summary Medians'!$J$94</f>
        <v>7343</v>
      </c>
    </row>
    <row r="148" spans="1:8">
      <c r="A148" s="288" t="s">
        <v>894</v>
      </c>
      <c r="B148" s="299">
        <f>+'Summary Medians'!$J$105</f>
        <v>12584</v>
      </c>
      <c r="C148" s="299">
        <f>+'Summary Medians'!$J$106</f>
        <v>0</v>
      </c>
      <c r="D148" s="299">
        <f>+'Summary Medians'!$J$107</f>
        <v>14028</v>
      </c>
      <c r="E148" s="299">
        <f>+'Summary Medians'!$J$108</f>
        <v>10926</v>
      </c>
      <c r="F148" s="299">
        <f>+'Summary Medians'!$J$109</f>
        <v>0</v>
      </c>
      <c r="G148" s="299">
        <f>+'Summary Medians'!$J$110</f>
        <v>0</v>
      </c>
      <c r="H148" s="348">
        <f>+'Summary Medians'!$J$111</f>
        <v>13113</v>
      </c>
    </row>
    <row r="149" spans="1:8">
      <c r="A149" s="288" t="s">
        <v>895</v>
      </c>
      <c r="B149" s="299">
        <f>+'Summary Medians'!$J$122</f>
        <v>12447</v>
      </c>
      <c r="C149" s="299">
        <f>+'Summary Medians'!$J$123</f>
        <v>9603</v>
      </c>
      <c r="D149" s="299">
        <f>+'Summary Medians'!$J$124</f>
        <v>9071</v>
      </c>
      <c r="E149" s="299">
        <f>+'Summary Medians'!$J$125</f>
        <v>8002.5</v>
      </c>
      <c r="F149" s="299">
        <f>+'Summary Medians'!$J$126</f>
        <v>8676</v>
      </c>
      <c r="G149" s="299">
        <f>+'Summary Medians'!$J$127</f>
        <v>0</v>
      </c>
      <c r="H149" s="348">
        <f>+'Summary Medians'!$J$128</f>
        <v>9188</v>
      </c>
    </row>
    <row r="150" spans="1:8">
      <c r="A150" s="288" t="s">
        <v>896</v>
      </c>
      <c r="B150" s="299">
        <f>+'Summary Medians'!$J$139</f>
        <v>18286</v>
      </c>
      <c r="C150" s="299">
        <f>+'Summary Medians'!$J$140</f>
        <v>15120</v>
      </c>
      <c r="D150" s="299">
        <f>+'Summary Medians'!$J$141</f>
        <v>16249</v>
      </c>
      <c r="E150" s="299">
        <f>+'Summary Medians'!$J$142</f>
        <v>12069.5</v>
      </c>
      <c r="F150" s="299">
        <f>+'Summary Medians'!$J$143</f>
        <v>9966</v>
      </c>
      <c r="G150" s="299">
        <f>+'Summary Medians'!$J$144</f>
        <v>0</v>
      </c>
      <c r="H150" s="348">
        <f>+'Summary Medians'!$J$145</f>
        <v>12705.5</v>
      </c>
    </row>
    <row r="151" spans="1:8">
      <c r="A151" s="288"/>
      <c r="B151" s="299"/>
      <c r="C151" s="299"/>
      <c r="D151" s="299"/>
      <c r="E151" s="299"/>
      <c r="F151" s="299"/>
      <c r="G151" s="299"/>
      <c r="H151" s="348"/>
    </row>
    <row r="152" spans="1:8">
      <c r="A152" s="288" t="s">
        <v>897</v>
      </c>
      <c r="B152" s="299">
        <f>+'Summary Medians'!$J$156</f>
        <v>8300</v>
      </c>
      <c r="C152" s="299">
        <f>+'Summary Medians'!$J$157</f>
        <v>7621</v>
      </c>
      <c r="D152" s="299">
        <f>+'Summary Medians'!$J$158</f>
        <v>0</v>
      </c>
      <c r="E152" s="299">
        <f>+'Summary Medians'!$J$159</f>
        <v>6859</v>
      </c>
      <c r="F152" s="299">
        <f>+'Summary Medians'!$J$160</f>
        <v>6614</v>
      </c>
      <c r="G152" s="299">
        <f>+'Summary Medians'!$J$161</f>
        <v>0</v>
      </c>
      <c r="H152" s="348">
        <f>+'Summary Medians'!$J$162</f>
        <v>7264.5</v>
      </c>
    </row>
    <row r="153" spans="1:8">
      <c r="A153" s="288" t="s">
        <v>898</v>
      </c>
      <c r="B153" s="299">
        <f>+'Summary Medians'!$J$173</f>
        <v>9537</v>
      </c>
      <c r="C153" s="299">
        <f>+'Summary Medians'!$J$174</f>
        <v>7270</v>
      </c>
      <c r="D153" s="299">
        <f>+'Summary Medians'!$J$175</f>
        <v>7411</v>
      </c>
      <c r="E153" s="299">
        <f>+'Summary Medians'!$J$176</f>
        <v>5639</v>
      </c>
      <c r="F153" s="299">
        <f>+'Summary Medians'!$J$177</f>
        <v>6292.5</v>
      </c>
      <c r="G153" s="299">
        <f>+'Summary Medians'!$J$178</f>
        <v>6721</v>
      </c>
      <c r="H153" s="348">
        <f>+'Summary Medians'!$J$179</f>
        <v>7361</v>
      </c>
    </row>
    <row r="154" spans="1:8">
      <c r="A154" s="288" t="s">
        <v>899</v>
      </c>
      <c r="B154" s="299">
        <f>+'Summary Medians'!$J$190</f>
        <v>8387.1</v>
      </c>
      <c r="C154" s="299">
        <f>+'Summary Medians'!$J$191</f>
        <v>0</v>
      </c>
      <c r="D154" s="299">
        <f>+'Summary Medians'!$J$192</f>
        <v>6713.5</v>
      </c>
      <c r="E154" s="299">
        <f>+'Summary Medians'!$J$193</f>
        <v>6594</v>
      </c>
      <c r="F154" s="299">
        <f>+'Summary Medians'!$J$194</f>
        <v>6132</v>
      </c>
      <c r="G154" s="299">
        <f>+'Summary Medians'!$J$195</f>
        <v>0</v>
      </c>
      <c r="H154" s="348">
        <f>+'Summary Medians'!$J$196</f>
        <v>6519</v>
      </c>
    </row>
    <row r="155" spans="1:8">
      <c r="A155" s="288" t="s">
        <v>900</v>
      </c>
      <c r="B155" s="299">
        <f>+'Summary Medians'!$J$207</f>
        <v>11572.5</v>
      </c>
      <c r="C155" s="299">
        <f>+'Summary Medians'!$J$208</f>
        <v>0</v>
      </c>
      <c r="D155" s="299">
        <f>+'Summary Medians'!$J$209</f>
        <v>14298</v>
      </c>
      <c r="E155" s="299">
        <f>+'Summary Medians'!$J$210</f>
        <v>0</v>
      </c>
      <c r="F155" s="299">
        <f>+'Summary Medians'!$J$211</f>
        <v>10920</v>
      </c>
      <c r="G155" s="299">
        <f>+'Summary Medians'!$J$212</f>
        <v>13654</v>
      </c>
      <c r="H155" s="348">
        <f>+'Summary Medians'!$J$213</f>
        <v>13198</v>
      </c>
    </row>
    <row r="156" spans="1:8">
      <c r="A156" s="288"/>
      <c r="B156"/>
      <c r="C156"/>
      <c r="D156"/>
      <c r="E156"/>
      <c r="F156"/>
      <c r="G156"/>
      <c r="H156" s="383"/>
    </row>
    <row r="157" spans="1:8">
      <c r="A157" s="288" t="s">
        <v>901</v>
      </c>
      <c r="B157" s="299">
        <f>+'Summary Medians'!$J$224</f>
        <v>12595.5</v>
      </c>
      <c r="C157" s="299">
        <f>+'Summary Medians'!$J$225</f>
        <v>11316</v>
      </c>
      <c r="D157" s="299">
        <f>+'Summary Medians'!$J$226</f>
        <v>10409</v>
      </c>
      <c r="E157" s="299">
        <f>+'Summary Medians'!$J$227</f>
        <v>0</v>
      </c>
      <c r="F157" s="299">
        <f>+'Summary Medians'!$J$228</f>
        <v>10062</v>
      </c>
      <c r="G157" s="299">
        <f>+'Summary Medians'!$J$229</f>
        <v>0</v>
      </c>
      <c r="H157" s="348">
        <f>+'Summary Medians'!$J$230</f>
        <v>11316</v>
      </c>
    </row>
    <row r="158" spans="1:8">
      <c r="A158" s="288" t="s">
        <v>911</v>
      </c>
      <c r="B158" s="299">
        <f>+'Summary Medians'!$J$241</f>
        <v>11236.8</v>
      </c>
      <c r="C158" s="299">
        <f>+'Summary Medians'!$J$242</f>
        <v>9024</v>
      </c>
      <c r="D158" s="299">
        <f>+'Summary Medians'!$J$243</f>
        <v>8535.5999999999985</v>
      </c>
      <c r="E158" s="299">
        <f>+'Summary Medians'!$J$244</f>
        <v>7225.2</v>
      </c>
      <c r="F158" s="299">
        <f>+'Summary Medians'!$J$245</f>
        <v>8030.4</v>
      </c>
      <c r="G158" s="299">
        <f>+'Summary Medians'!$J$246</f>
        <v>0</v>
      </c>
      <c r="H158" s="348">
        <f>+'Summary Medians'!$J$247</f>
        <v>8799.6</v>
      </c>
    </row>
    <row r="159" spans="1:8">
      <c r="A159" s="288" t="s">
        <v>903</v>
      </c>
      <c r="B159" s="299">
        <f>+'Summary Medians'!$J$258</f>
        <v>14480</v>
      </c>
      <c r="C159" s="299">
        <f>+'Summary Medians'!$J$259</f>
        <v>15002</v>
      </c>
      <c r="D159" s="299">
        <f>+'Summary Medians'!$J$260</f>
        <v>11340</v>
      </c>
      <c r="E159" s="299">
        <f>+'Summary Medians'!$J$261</f>
        <v>0</v>
      </c>
      <c r="F159" s="299">
        <f>+'Summary Medians'!$J$262</f>
        <v>0</v>
      </c>
      <c r="G159" s="299">
        <f>+'Summary Medians'!$J$263</f>
        <v>0</v>
      </c>
      <c r="H159" s="348">
        <f>+'Summary Medians'!$J$264</f>
        <v>11880</v>
      </c>
    </row>
    <row r="160" spans="1:8">
      <c r="A160" s="302" t="s">
        <v>904</v>
      </c>
      <c r="B160" s="303">
        <f>+'Summary Medians'!$J$275</f>
        <v>9450</v>
      </c>
      <c r="C160" s="303">
        <f>+'Summary Medians'!$J$276</f>
        <v>0</v>
      </c>
      <c r="D160" s="303">
        <f>+'Summary Medians'!$J$277</f>
        <v>8088</v>
      </c>
      <c r="E160" s="303">
        <f>+'Summary Medians'!$J$278</f>
        <v>0</v>
      </c>
      <c r="F160" s="303">
        <f>+'Summary Medians'!$J$279</f>
        <v>8015</v>
      </c>
      <c r="G160" s="303">
        <f>+'Summary Medians'!$J$280</f>
        <v>7690</v>
      </c>
      <c r="H160" s="334">
        <f>+'Summary Medians'!$J$281</f>
        <v>8020</v>
      </c>
    </row>
    <row r="161" spans="1:8" ht="39.75" customHeight="1">
      <c r="A161" s="402" t="s">
        <v>922</v>
      </c>
      <c r="B161" s="402"/>
      <c r="C161" s="402"/>
      <c r="D161" s="402"/>
      <c r="E161" s="402"/>
      <c r="F161" s="402"/>
      <c r="G161" s="402"/>
      <c r="H161" s="402"/>
    </row>
    <row r="162" spans="1:8">
      <c r="A162"/>
      <c r="B162"/>
      <c r="C162"/>
      <c r="D162"/>
      <c r="E162"/>
      <c r="F162"/>
      <c r="G162"/>
      <c r="H162" s="305" t="s">
        <v>939</v>
      </c>
    </row>
    <row r="163" spans="1:8" ht="18">
      <c r="A163" s="403" t="s">
        <v>923</v>
      </c>
      <c r="B163" s="403"/>
      <c r="C163" s="403"/>
      <c r="D163" s="403"/>
      <c r="E163" s="403"/>
      <c r="F163" s="403"/>
      <c r="G163" s="403"/>
      <c r="H163" s="403"/>
    </row>
    <row r="164" spans="1:8">
      <c r="A164" s="307"/>
      <c r="B164" s="307"/>
      <c r="C164" s="307"/>
      <c r="D164" s="307"/>
      <c r="E164" s="307"/>
      <c r="F164" s="307"/>
      <c r="G164" s="307"/>
      <c r="H164" s="350"/>
    </row>
    <row r="165" spans="1:8" ht="15.75">
      <c r="A165" s="401" t="s">
        <v>884</v>
      </c>
      <c r="B165" s="401"/>
      <c r="C165" s="401"/>
      <c r="D165" s="401"/>
      <c r="E165" s="401"/>
      <c r="F165" s="401"/>
      <c r="G165" s="401"/>
      <c r="H165" s="401"/>
    </row>
    <row r="166" spans="1:8" ht="15.75">
      <c r="A166" s="401" t="s">
        <v>924</v>
      </c>
      <c r="B166" s="401"/>
      <c r="C166" s="401"/>
      <c r="D166" s="401"/>
      <c r="E166" s="401"/>
      <c r="F166" s="401"/>
      <c r="G166" s="401"/>
      <c r="H166" s="401"/>
    </row>
    <row r="167" spans="1:8" ht="15.75">
      <c r="A167" s="401" t="s">
        <v>938</v>
      </c>
      <c r="B167" s="401"/>
      <c r="C167" s="401"/>
      <c r="D167" s="401"/>
      <c r="E167" s="401"/>
      <c r="F167" s="401"/>
      <c r="G167" s="401"/>
      <c r="H167" s="401"/>
    </row>
    <row r="168" spans="1:8">
      <c r="A168" s="288"/>
      <c r="B168" s="288"/>
      <c r="C168" s="288"/>
      <c r="D168" s="288"/>
      <c r="E168" s="350"/>
      <c r="F168" s="350"/>
      <c r="G168" s="350"/>
      <c r="H168" s="351"/>
    </row>
    <row r="169" spans="1:8">
      <c r="A169" s="357"/>
      <c r="B169" s="357" t="s">
        <v>886</v>
      </c>
      <c r="C169" s="357"/>
      <c r="D169" s="357"/>
      <c r="E169" s="357"/>
      <c r="F169" s="357"/>
      <c r="G169" s="395"/>
      <c r="H169" s="353"/>
    </row>
    <row r="170" spans="1:8">
      <c r="A170" s="345"/>
      <c r="B170" s="354">
        <v>1</v>
      </c>
      <c r="C170" s="354">
        <v>2</v>
      </c>
      <c r="D170" s="354">
        <v>3</v>
      </c>
      <c r="E170" s="354">
        <v>4</v>
      </c>
      <c r="F170" s="354">
        <v>5</v>
      </c>
      <c r="G170" s="354">
        <v>6</v>
      </c>
      <c r="H170" s="355" t="s">
        <v>887</v>
      </c>
    </row>
    <row r="171" spans="1:8">
      <c r="A171"/>
      <c r="B171"/>
      <c r="C171"/>
      <c r="D171"/>
      <c r="E171"/>
      <c r="F171"/>
      <c r="G171" s="382"/>
      <c r="H171"/>
    </row>
    <row r="172" spans="1:8">
      <c r="A172" s="288" t="s">
        <v>888</v>
      </c>
      <c r="B172" s="297">
        <f>+'Summary Medians'!$M$3</f>
        <v>26416</v>
      </c>
      <c r="C172" s="297">
        <f>+'Summary Medians'!$M$4</f>
        <v>21751</v>
      </c>
      <c r="D172" s="297">
        <f>+'Summary Medians'!$M$5</f>
        <v>20208</v>
      </c>
      <c r="E172" s="297">
        <f>+'Summary Medians'!$M$6</f>
        <v>18415</v>
      </c>
      <c r="F172" s="297">
        <f>+'Summary Medians'!$M$7</f>
        <v>16862</v>
      </c>
      <c r="G172" s="297">
        <f>+'Summary Medians'!$M$8</f>
        <v>21033.5</v>
      </c>
      <c r="H172" s="330">
        <f>+'Summary Medians'!$M$9</f>
        <v>20365</v>
      </c>
    </row>
    <row r="173" spans="1:8">
      <c r="A173" s="288"/>
      <c r="B173" s="370"/>
      <c r="C173" s="370"/>
      <c r="D173" s="370"/>
      <c r="E173" s="370"/>
      <c r="F173" s="370"/>
      <c r="G173" s="371"/>
      <c r="H173" s="394"/>
    </row>
    <row r="174" spans="1:8">
      <c r="A174" s="288" t="s">
        <v>889</v>
      </c>
      <c r="B174" s="299">
        <f>+'Summary Medians'!$M$20</f>
        <v>28879</v>
      </c>
      <c r="C174" s="299">
        <f>+'Summary Medians'!$M$21</f>
        <v>23786</v>
      </c>
      <c r="D174" s="299">
        <f>+'Summary Medians'!$M$22</f>
        <v>20208</v>
      </c>
      <c r="E174" s="299">
        <f>+'Summary Medians'!$M$23</f>
        <v>22000</v>
      </c>
      <c r="F174" s="299">
        <f>+'Summary Medians'!$M$24</f>
        <v>20626</v>
      </c>
      <c r="G174" s="299">
        <f>+'Summary Medians'!$M$25</f>
        <v>0</v>
      </c>
      <c r="H174" s="348">
        <f>+'Summary Medians'!$M$26</f>
        <v>21484</v>
      </c>
    </row>
    <row r="175" spans="1:8">
      <c r="A175" s="288" t="s">
        <v>890</v>
      </c>
      <c r="B175" s="299">
        <f>+'Summary Medians'!$M$37</f>
        <v>26416</v>
      </c>
      <c r="C175" s="299">
        <f>+'Summary Medians'!$M$38</f>
        <v>19120</v>
      </c>
      <c r="D175" s="299">
        <f>+'Summary Medians'!$M$39</f>
        <v>14062</v>
      </c>
      <c r="E175" s="299">
        <f>+'Summary Medians'!$M$40</f>
        <v>12727.5</v>
      </c>
      <c r="F175" s="299">
        <f>+'Summary Medians'!$M$41</f>
        <v>14280</v>
      </c>
      <c r="G175" s="299">
        <f>+'Summary Medians'!$M$42</f>
        <v>13634</v>
      </c>
      <c r="H175" s="348">
        <f>+'Summary Medians'!$M$43</f>
        <v>14298.5</v>
      </c>
    </row>
    <row r="176" spans="1:8">
      <c r="A176" s="288" t="s">
        <v>891</v>
      </c>
      <c r="B176" s="299">
        <f>+'Summary Medians'!$M$54</f>
        <v>32652</v>
      </c>
      <c r="C176" s="299">
        <f>+'Summary Medians'!$M$55</f>
        <v>0</v>
      </c>
      <c r="D176" s="299">
        <f>+'Summary Medians'!$M$56</f>
        <v>11726</v>
      </c>
      <c r="E176" s="299">
        <f>+'Summary Medians'!$M$57</f>
        <v>0</v>
      </c>
      <c r="F176" s="299">
        <f>+'Summary Medians'!$M$58</f>
        <v>0</v>
      </c>
      <c r="G176" s="299">
        <f>+'Summary Medians'!$M$59</f>
        <v>0</v>
      </c>
      <c r="H176" s="348">
        <f>+'Summary Medians'!$M$60</f>
        <v>22189</v>
      </c>
    </row>
    <row r="177" spans="1:8">
      <c r="A177" s="288" t="s">
        <v>892</v>
      </c>
      <c r="B177" s="299">
        <f>+'Summary Medians'!$M$71</f>
        <v>25481</v>
      </c>
      <c r="C177" s="299">
        <f>+'Summary Medians'!$M$72</f>
        <v>0</v>
      </c>
      <c r="D177" s="299">
        <f>+'Summary Medians'!$M$73</f>
        <v>24894</v>
      </c>
      <c r="E177" s="299">
        <f>+'Summary Medians'!$M$74</f>
        <v>31216</v>
      </c>
      <c r="F177" s="299">
        <f>+'Summary Medians'!$M$75</f>
        <v>0</v>
      </c>
      <c r="G177" s="299">
        <f>+'Summary Medians'!$M$76</f>
        <v>28067</v>
      </c>
      <c r="H177" s="348">
        <f>+'Summary Medians'!$M$77</f>
        <v>25066</v>
      </c>
    </row>
    <row r="178" spans="1:8">
      <c r="A178" s="288"/>
      <c r="B178" s="299"/>
      <c r="C178" s="299"/>
      <c r="D178" s="299"/>
      <c r="E178" s="299"/>
      <c r="F178" s="299"/>
      <c r="G178" s="299"/>
      <c r="H178" s="348"/>
    </row>
    <row r="179" spans="1:8">
      <c r="A179" s="288" t="s">
        <v>893</v>
      </c>
      <c r="B179" s="299">
        <f>+'Summary Medians'!$M$88</f>
        <v>29555</v>
      </c>
      <c r="C179" s="299">
        <f>+'Summary Medians'!$M$89</f>
        <v>30578</v>
      </c>
      <c r="D179" s="299">
        <f>+'Summary Medians'!$M$90</f>
        <v>25378</v>
      </c>
      <c r="E179" s="299">
        <f>+'Summary Medians'!$M$91</f>
        <v>20242</v>
      </c>
      <c r="F179" s="299">
        <f>+'Summary Medians'!$M$92</f>
        <v>19339</v>
      </c>
      <c r="G179" s="299">
        <f>+'Summary Medians'!$M$93</f>
        <v>17602</v>
      </c>
      <c r="H179" s="348">
        <f>+'Summary Medians'!$M$94</f>
        <v>23272</v>
      </c>
    </row>
    <row r="180" spans="1:8">
      <c r="A180" s="288" t="s">
        <v>894</v>
      </c>
      <c r="B180" s="299">
        <f>+'Summary Medians'!$M$105</f>
        <v>27953</v>
      </c>
      <c r="C180" s="299">
        <f>+'Summary Medians'!$M$106</f>
        <v>0</v>
      </c>
      <c r="D180" s="299">
        <f>+'Summary Medians'!$M$107</f>
        <v>20888</v>
      </c>
      <c r="E180" s="299">
        <f>+'Summary Medians'!$M$108</f>
        <v>16254</v>
      </c>
      <c r="F180" s="299">
        <f>+'Summary Medians'!$M$109</f>
        <v>0</v>
      </c>
      <c r="G180" s="299">
        <f>+'Summary Medians'!$M$110</f>
        <v>0</v>
      </c>
      <c r="H180" s="348">
        <f>+'Summary Medians'!$M$111</f>
        <v>21412</v>
      </c>
    </row>
    <row r="181" spans="1:8">
      <c r="A181" s="288" t="s">
        <v>895</v>
      </c>
      <c r="B181" s="299">
        <f>+'Summary Medians'!$M$122</f>
        <v>29382</v>
      </c>
      <c r="C181" s="299">
        <f>+'Summary Medians'!$M$123</f>
        <v>16344</v>
      </c>
      <c r="D181" s="299">
        <f>+'Summary Medians'!$M$124</f>
        <v>20264.5</v>
      </c>
      <c r="E181" s="299">
        <f>+'Summary Medians'!$M$125</f>
        <v>18193.5</v>
      </c>
      <c r="F181" s="299">
        <f>+'Summary Medians'!$M$126</f>
        <v>15617</v>
      </c>
      <c r="G181" s="299">
        <f>+'Summary Medians'!$M$127</f>
        <v>0</v>
      </c>
      <c r="H181" s="348">
        <f>+'Summary Medians'!$M$128</f>
        <v>19241</v>
      </c>
    </row>
    <row r="182" spans="1:8">
      <c r="A182" s="288" t="s">
        <v>896</v>
      </c>
      <c r="B182" s="299">
        <f>+'Summary Medians'!$M$139</f>
        <v>37270</v>
      </c>
      <c r="C182" s="299">
        <f>+'Summary Medians'!$M$140</f>
        <v>25008</v>
      </c>
      <c r="D182" s="299">
        <f>+'Summary Medians'!$M$141</f>
        <v>25693</v>
      </c>
      <c r="E182" s="299">
        <f>+'Summary Medians'!$M$142</f>
        <v>17568</v>
      </c>
      <c r="F182" s="299">
        <f>+'Summary Medians'!$M$143</f>
        <v>16638</v>
      </c>
      <c r="G182" s="299">
        <f>+'Summary Medians'!$M$144</f>
        <v>0</v>
      </c>
      <c r="H182" s="348">
        <f>+'Summary Medians'!$M$145</f>
        <v>20397.5</v>
      </c>
    </row>
    <row r="183" spans="1:8">
      <c r="A183" s="288"/>
      <c r="B183" s="299"/>
      <c r="C183" s="299"/>
      <c r="D183" s="299"/>
      <c r="E183" s="299"/>
      <c r="F183" s="299"/>
      <c r="G183" s="299"/>
      <c r="H183" s="348"/>
    </row>
    <row r="184" spans="1:8">
      <c r="A184" s="288" t="s">
        <v>897</v>
      </c>
      <c r="B184" s="299">
        <f>+'Summary Medians'!$M$156</f>
        <v>22358</v>
      </c>
      <c r="C184" s="299">
        <f>+'Summary Medians'!$M$157</f>
        <v>18314</v>
      </c>
      <c r="D184" s="299">
        <f>+'Summary Medians'!$M$158</f>
        <v>0</v>
      </c>
      <c r="E184" s="299">
        <f>+'Summary Medians'!$M$159</f>
        <v>6859</v>
      </c>
      <c r="F184" s="299">
        <f>+'Summary Medians'!$M$160</f>
        <v>18155</v>
      </c>
      <c r="G184" s="299">
        <f>+'Summary Medians'!$M$161</f>
        <v>0</v>
      </c>
      <c r="H184" s="348">
        <f>+'Summary Medians'!$M$162</f>
        <v>14186.5</v>
      </c>
    </row>
    <row r="185" spans="1:8">
      <c r="A185" s="288" t="s">
        <v>898</v>
      </c>
      <c r="B185" s="299">
        <f>+'Summary Medians'!$M$173</f>
        <v>24133.5</v>
      </c>
      <c r="C185" s="299">
        <f>+'Summary Medians'!$M$174</f>
        <v>20419</v>
      </c>
      <c r="D185" s="299">
        <f>+'Summary Medians'!$M$175</f>
        <v>20365</v>
      </c>
      <c r="E185" s="299">
        <f>+'Summary Medians'!$M$176</f>
        <v>16704</v>
      </c>
      <c r="F185" s="299">
        <f>+'Summary Medians'!$M$177</f>
        <v>16733</v>
      </c>
      <c r="G185" s="299">
        <f>+'Summary Medians'!$M$178</f>
        <v>21413</v>
      </c>
      <c r="H185" s="348">
        <f>+'Summary Medians'!$M$179</f>
        <v>20391</v>
      </c>
    </row>
    <row r="186" spans="1:8">
      <c r="A186" s="288" t="s">
        <v>899</v>
      </c>
      <c r="B186" s="299">
        <f>+'Summary Medians'!$M$190</f>
        <v>23227.9</v>
      </c>
      <c r="C186" s="299">
        <f>+'Summary Medians'!$M$191</f>
        <v>0</v>
      </c>
      <c r="D186" s="299">
        <f>+'Summary Medians'!$M$192</f>
        <v>14822.5</v>
      </c>
      <c r="E186" s="299">
        <f>+'Summary Medians'!$M$193</f>
        <v>13938</v>
      </c>
      <c r="F186" s="299">
        <f>+'Summary Medians'!$M$194</f>
        <v>13812</v>
      </c>
      <c r="G186" s="299">
        <f>+'Summary Medians'!$M$195</f>
        <v>0</v>
      </c>
      <c r="H186" s="348">
        <f>+'Summary Medians'!$M$196</f>
        <v>14832</v>
      </c>
    </row>
    <row r="187" spans="1:8">
      <c r="A187" s="288" t="s">
        <v>900</v>
      </c>
      <c r="B187" s="299">
        <f>+'Summary Medians'!$M$207</f>
        <v>23865</v>
      </c>
      <c r="C187" s="299">
        <f>+'Summary Medians'!$M$208</f>
        <v>0</v>
      </c>
      <c r="D187" s="299">
        <f>+'Summary Medians'!$M$209</f>
        <v>28530</v>
      </c>
      <c r="E187" s="299">
        <f>+'Summary Medians'!$M$210</f>
        <v>0</v>
      </c>
      <c r="F187" s="299">
        <f>+'Summary Medians'!$M$211</f>
        <v>21466</v>
      </c>
      <c r="G187" s="299">
        <f>+'Summary Medians'!$M$212</f>
        <v>28768</v>
      </c>
      <c r="H187" s="348">
        <f>+'Summary Medians'!$M$213</f>
        <v>23922</v>
      </c>
    </row>
    <row r="188" spans="1:8">
      <c r="A188" s="288"/>
      <c r="B188"/>
      <c r="C188"/>
      <c r="D188"/>
      <c r="E188"/>
      <c r="F188"/>
      <c r="G188"/>
      <c r="H188" s="383"/>
    </row>
    <row r="189" spans="1:8">
      <c r="A189" s="288" t="s">
        <v>901</v>
      </c>
      <c r="B189" s="299">
        <f>+'Summary Medians'!$M$224</f>
        <v>26684.5</v>
      </c>
      <c r="C189" s="299">
        <f>+'Summary Medians'!$M$225</f>
        <v>28184</v>
      </c>
      <c r="D189" s="299">
        <f>+'Summary Medians'!$M$226</f>
        <v>26138</v>
      </c>
      <c r="E189" s="299">
        <f>+'Summary Medians'!$M$227</f>
        <v>0</v>
      </c>
      <c r="F189" s="299">
        <f>+'Summary Medians'!$M$228</f>
        <v>15822</v>
      </c>
      <c r="G189" s="299">
        <f>+'Summary Medians'!$M$229</f>
        <v>0</v>
      </c>
      <c r="H189" s="348">
        <f>+'Summary Medians'!$M$230</f>
        <v>26138</v>
      </c>
    </row>
    <row r="190" spans="1:8">
      <c r="A190" s="288" t="s">
        <v>911</v>
      </c>
      <c r="B190" s="299">
        <f>+'Summary Medians'!$M$241</f>
        <v>21500.400000000001</v>
      </c>
      <c r="C190" s="299">
        <f>+'Summary Medians'!$M$242</f>
        <v>19824</v>
      </c>
      <c r="D190" s="299">
        <f>+'Summary Medians'!$M$243</f>
        <v>18436.199999999997</v>
      </c>
      <c r="E190" s="299">
        <f>+'Summary Medians'!$M$244</f>
        <v>17727.599999999999</v>
      </c>
      <c r="F190" s="299">
        <f>+'Summary Medians'!$M$245</f>
        <v>17640</v>
      </c>
      <c r="G190" s="299">
        <f>+'Summary Medians'!$M$246</f>
        <v>0</v>
      </c>
      <c r="H190" s="348">
        <f>+'Summary Medians'!$M$247</f>
        <v>18710.400000000001</v>
      </c>
    </row>
    <row r="191" spans="1:8">
      <c r="A191" s="288" t="s">
        <v>903</v>
      </c>
      <c r="B191" s="299">
        <f>+'Summary Medians'!$M$258</f>
        <v>30276</v>
      </c>
      <c r="C191" s="299">
        <f>+'Summary Medians'!$M$259</f>
        <v>31864</v>
      </c>
      <c r="D191" s="299">
        <f>+'Summary Medians'!$M$260</f>
        <v>22615</v>
      </c>
      <c r="E191" s="299">
        <f>+'Summary Medians'!$M$261</f>
        <v>0</v>
      </c>
      <c r="F191" s="299">
        <f>+'Summary Medians'!$M$262</f>
        <v>0</v>
      </c>
      <c r="G191" s="299">
        <f>+'Summary Medians'!$M$263</f>
        <v>0</v>
      </c>
      <c r="H191" s="348">
        <f>+'Summary Medians'!$M$264</f>
        <v>27562</v>
      </c>
    </row>
    <row r="192" spans="1:8">
      <c r="A192" s="302" t="s">
        <v>904</v>
      </c>
      <c r="B192" s="303">
        <f>+'Summary Medians'!$M$275</f>
        <v>24390</v>
      </c>
      <c r="C192" s="303">
        <f>+'Summary Medians'!$M$276</f>
        <v>0</v>
      </c>
      <c r="D192" s="303">
        <f>+'Summary Medians'!$M$277</f>
        <v>19522</v>
      </c>
      <c r="E192" s="303">
        <f>+'Summary Medians'!$M$278</f>
        <v>0</v>
      </c>
      <c r="F192" s="303">
        <f>+'Summary Medians'!$M$279</f>
        <v>12814</v>
      </c>
      <c r="G192" s="303">
        <f>+'Summary Medians'!$M$280</f>
        <v>17982</v>
      </c>
      <c r="H192" s="334">
        <f>+'Summary Medians'!$M$281</f>
        <v>16862</v>
      </c>
    </row>
    <row r="193" spans="1:8" ht="39.75" customHeight="1">
      <c r="A193" s="402" t="s">
        <v>922</v>
      </c>
      <c r="B193" s="402"/>
      <c r="C193" s="402"/>
      <c r="D193" s="402"/>
      <c r="E193" s="402"/>
      <c r="F193" s="402"/>
      <c r="G193" s="402"/>
      <c r="H193" s="402"/>
    </row>
    <row r="194" spans="1:8">
      <c r="A194"/>
      <c r="B194"/>
      <c r="C194"/>
      <c r="D194"/>
      <c r="E194"/>
      <c r="F194"/>
      <c r="G194"/>
      <c r="H194" s="305" t="s">
        <v>939</v>
      </c>
    </row>
    <row r="195" spans="1:8" ht="18">
      <c r="A195" s="403" t="s">
        <v>925</v>
      </c>
      <c r="B195" s="403"/>
      <c r="C195" s="403"/>
      <c r="D195" s="403"/>
      <c r="E195" s="403"/>
      <c r="F195" s="403"/>
      <c r="G195" s="403"/>
      <c r="H195" s="403"/>
    </row>
    <row r="196" spans="1:8">
      <c r="A196" s="307"/>
      <c r="B196" s="307"/>
      <c r="C196" s="307"/>
      <c r="D196" s="307"/>
      <c r="E196" s="307"/>
      <c r="F196" s="307"/>
      <c r="G196" s="307"/>
      <c r="H196" s="350"/>
    </row>
    <row r="197" spans="1:8" ht="15.75">
      <c r="A197" s="401" t="s">
        <v>884</v>
      </c>
      <c r="B197" s="401"/>
      <c r="C197" s="401"/>
      <c r="D197" s="401"/>
      <c r="E197" s="401"/>
      <c r="F197" s="401"/>
      <c r="G197" s="401"/>
      <c r="H197" s="401"/>
    </row>
    <row r="198" spans="1:8" ht="15.75">
      <c r="A198" s="401" t="s">
        <v>926</v>
      </c>
      <c r="B198" s="401"/>
      <c r="C198" s="401"/>
      <c r="D198" s="401"/>
      <c r="E198" s="401"/>
      <c r="F198" s="401"/>
      <c r="G198" s="401"/>
      <c r="H198" s="401"/>
    </row>
    <row r="199" spans="1:8" ht="15.75">
      <c r="A199" s="401" t="s">
        <v>938</v>
      </c>
      <c r="B199" s="401"/>
      <c r="C199" s="401"/>
      <c r="D199" s="401"/>
      <c r="E199" s="401"/>
      <c r="F199" s="401"/>
      <c r="G199" s="401"/>
      <c r="H199" s="401"/>
    </row>
    <row r="200" spans="1:8">
      <c r="A200" s="288"/>
      <c r="B200" s="288"/>
      <c r="C200" s="288"/>
      <c r="D200" s="288"/>
      <c r="E200" s="350"/>
      <c r="F200" s="350"/>
      <c r="G200" s="350"/>
      <c r="H200" s="351"/>
    </row>
    <row r="201" spans="1:8">
      <c r="A201" s="357"/>
      <c r="B201" s="357"/>
      <c r="C201" s="357"/>
      <c r="D201" s="357"/>
      <c r="E201" s="357"/>
      <c r="F201" s="357"/>
      <c r="G201" s="358" t="s">
        <v>927</v>
      </c>
      <c r="H201" s="358" t="s">
        <v>928</v>
      </c>
    </row>
    <row r="202" spans="1:8">
      <c r="A202" s="345"/>
      <c r="B202" s="359" t="s">
        <v>4</v>
      </c>
      <c r="C202" s="359" t="s">
        <v>5</v>
      </c>
      <c r="D202" s="359" t="s">
        <v>6</v>
      </c>
      <c r="E202" s="359" t="s">
        <v>7</v>
      </c>
      <c r="F202" s="359" t="s">
        <v>8</v>
      </c>
      <c r="G202" s="359" t="s">
        <v>5</v>
      </c>
      <c r="H202" s="359" t="s">
        <v>5</v>
      </c>
    </row>
    <row r="203" spans="1:8">
      <c r="A203"/>
      <c r="B203"/>
      <c r="C203"/>
      <c r="D203"/>
      <c r="E203"/>
      <c r="F203"/>
      <c r="G203" s="396"/>
      <c r="H203"/>
    </row>
    <row r="204" spans="1:8">
      <c r="A204" s="288" t="s">
        <v>888</v>
      </c>
      <c r="B204" s="297">
        <f>+'Summary Medians'!$P$19</f>
        <v>19754</v>
      </c>
      <c r="C204" s="297">
        <f>+'Summary Medians'!$V$19</f>
        <v>29949.5</v>
      </c>
      <c r="D204" s="297">
        <f>+'Summary Medians'!$AB$19</f>
        <v>33260.9</v>
      </c>
      <c r="E204" s="297">
        <f>+'Summary Medians'!$AH$19</f>
        <v>21540</v>
      </c>
      <c r="F204" s="297">
        <f>+'Summary Medians'!$AN$19</f>
        <v>18147.2</v>
      </c>
      <c r="G204" s="297">
        <f>+'Summary Medians'!$AT$19</f>
        <v>23000.400000000001</v>
      </c>
      <c r="H204" s="297">
        <f>+'Summary Medians'!$AZ$19</f>
        <v>25203</v>
      </c>
    </row>
    <row r="205" spans="1:8">
      <c r="A205" s="288"/>
      <c r="B205" s="370"/>
      <c r="C205" s="370"/>
      <c r="D205" s="370"/>
      <c r="E205" s="370"/>
      <c r="F205" s="370"/>
      <c r="G205" s="370"/>
      <c r="H205" s="370"/>
    </row>
    <row r="206" spans="1:8">
      <c r="A206" s="288" t="s">
        <v>889</v>
      </c>
      <c r="B206" s="299">
        <f>+'Summary Medians'!$P$36</f>
        <v>23410</v>
      </c>
      <c r="C206" s="299">
        <f>+'Summary Medians'!$V$36</f>
        <v>27582</v>
      </c>
      <c r="D206" s="299">
        <f>+'Summary Medians'!$AB$36</f>
        <v>26936</v>
      </c>
      <c r="E206" s="299">
        <f>+'Summary Medians'!$AH$36</f>
        <v>21540</v>
      </c>
      <c r="F206" s="299">
        <f>+'Summary Medians'!$AN$36</f>
        <v>26376</v>
      </c>
      <c r="G206" s="299">
        <f>+'Summary Medians'!$AT$36</f>
        <v>0</v>
      </c>
      <c r="H206" s="299">
        <f>+'Summary Medians'!$AZ$36</f>
        <v>20058</v>
      </c>
    </row>
    <row r="207" spans="1:8">
      <c r="A207" s="288" t="s">
        <v>890</v>
      </c>
      <c r="B207" s="299">
        <f>+'Summary Medians'!$P$53</f>
        <v>12475</v>
      </c>
      <c r="C207" s="299">
        <f>+'Summary Medians'!$V$53</f>
        <v>30781</v>
      </c>
      <c r="D207" s="299">
        <f>+'Summary Medians'!$AB$53</f>
        <v>0</v>
      </c>
      <c r="E207" s="299">
        <f>+'Summary Medians'!$AH$53</f>
        <v>19073</v>
      </c>
      <c r="F207" s="299">
        <f>+'Summary Medians'!$AN$53</f>
        <v>0</v>
      </c>
      <c r="G207" s="299">
        <f>+'Summary Medians'!$AT$53</f>
        <v>0</v>
      </c>
      <c r="H207" s="299">
        <f>+'Summary Medians'!$AZ$53</f>
        <v>0</v>
      </c>
    </row>
    <row r="208" spans="1:8">
      <c r="A208" s="288" t="s">
        <v>891</v>
      </c>
      <c r="B208" s="299">
        <f>+'Summary Medians'!$P$70</f>
        <v>0</v>
      </c>
      <c r="C208" s="299">
        <f>+'Summary Medians'!$V$70</f>
        <v>0</v>
      </c>
      <c r="D208" s="299">
        <f>+'Summary Medians'!$AB$70</f>
        <v>0</v>
      </c>
      <c r="E208" s="299">
        <f>+'Summary Medians'!$AH$70</f>
        <v>0</v>
      </c>
      <c r="F208" s="299">
        <f>+'Summary Medians'!$AN$70</f>
        <v>0</v>
      </c>
      <c r="G208" s="299">
        <f>+'Summary Medians'!$AT$70</f>
        <v>0</v>
      </c>
      <c r="H208" s="299">
        <f>+'Summary Medians'!$AZ$70</f>
        <v>0</v>
      </c>
    </row>
    <row r="209" spans="1:8">
      <c r="A209" s="288" t="s">
        <v>892</v>
      </c>
      <c r="B209" s="299">
        <f>+'Summary Medians'!$P$87</f>
        <v>16756.5</v>
      </c>
      <c r="C209" s="299">
        <f>+'Summary Medians'!$V$87</f>
        <v>33634.5</v>
      </c>
      <c r="D209" s="299">
        <f>+'Summary Medians'!$AB$87</f>
        <v>41718</v>
      </c>
      <c r="E209" s="299">
        <f>+'Summary Medians'!$AH$87</f>
        <v>21080</v>
      </c>
      <c r="F209" s="299">
        <f>+'Summary Medians'!$AN$87</f>
        <v>0</v>
      </c>
      <c r="G209" s="299">
        <f>+'Summary Medians'!$AT$87</f>
        <v>0</v>
      </c>
      <c r="H209" s="299">
        <f>+'Summary Medians'!$AZ$87</f>
        <v>28787</v>
      </c>
    </row>
    <row r="210" spans="1:8">
      <c r="A210" s="288"/>
      <c r="B210" s="299"/>
      <c r="C210" s="299"/>
      <c r="D210" s="299"/>
      <c r="E210" s="299"/>
      <c r="F210" s="299"/>
      <c r="G210" s="299"/>
      <c r="H210" s="299"/>
    </row>
    <row r="211" spans="1:8">
      <c r="A211" s="288" t="s">
        <v>893</v>
      </c>
      <c r="B211" s="299">
        <f>+'Summary Medians'!$P$104</f>
        <v>18316</v>
      </c>
      <c r="C211" s="299">
        <f>+'Summary Medians'!$V$104</f>
        <v>30428</v>
      </c>
      <c r="D211" s="299">
        <f>+'Summary Medians'!$AB$104</f>
        <v>20670</v>
      </c>
      <c r="E211" s="299">
        <f>+'Summary Medians'!$AH$104</f>
        <v>18576</v>
      </c>
      <c r="F211" s="299">
        <f>+'Summary Medians'!$AN$104</f>
        <v>0</v>
      </c>
      <c r="G211" s="299">
        <f>+'Summary Medians'!$AT$104</f>
        <v>0</v>
      </c>
      <c r="H211" s="299">
        <f>+'Summary Medians'!$AZ$104</f>
        <v>19436</v>
      </c>
    </row>
    <row r="212" spans="1:8">
      <c r="A212" s="288" t="s">
        <v>894</v>
      </c>
      <c r="B212" s="299">
        <f>+'Summary Medians'!$P$121</f>
        <v>21292</v>
      </c>
      <c r="C212" s="299">
        <f>+'Summary Medians'!$V$121</f>
        <v>38477</v>
      </c>
      <c r="D212" s="299">
        <f>+'Summary Medians'!$AB$121</f>
        <v>32957.5</v>
      </c>
      <c r="E212" s="299">
        <f>+'Summary Medians'!$AH$121</f>
        <v>27250</v>
      </c>
      <c r="F212" s="299">
        <f>+'Summary Medians'!$AN$121</f>
        <v>0</v>
      </c>
      <c r="G212" s="299">
        <f>+'Summary Medians'!$AT$121</f>
        <v>0</v>
      </c>
      <c r="H212" s="299">
        <f>+'Summary Medians'!$AZ$121</f>
        <v>0</v>
      </c>
    </row>
    <row r="213" spans="1:8">
      <c r="A213" s="288" t="s">
        <v>895</v>
      </c>
      <c r="B213" s="299">
        <f>+'Summary Medians'!$P$138</f>
        <v>18791</v>
      </c>
      <c r="C213" s="299">
        <f>+'Summary Medians'!$V$138</f>
        <v>31140</v>
      </c>
      <c r="D213" s="299">
        <f>+'Summary Medians'!$AB$138</f>
        <v>29916</v>
      </c>
      <c r="E213" s="299">
        <f>+'Summary Medians'!$AH$138</f>
        <v>23462</v>
      </c>
      <c r="F213" s="299">
        <f>+'Summary Medians'!$AN$138</f>
        <v>0</v>
      </c>
      <c r="G213" s="299">
        <f>+'Summary Medians'!$AT$138</f>
        <v>0</v>
      </c>
      <c r="H213" s="299">
        <f>+'Summary Medians'!$AZ$138</f>
        <v>26817</v>
      </c>
    </row>
    <row r="214" spans="1:8">
      <c r="A214" s="288" t="s">
        <v>896</v>
      </c>
      <c r="B214" s="299">
        <f>+'Summary Medians'!$P$155</f>
        <v>31788</v>
      </c>
      <c r="C214" s="299">
        <f>+'Summary Medians'!$V$155</f>
        <v>36891</v>
      </c>
      <c r="D214" s="299">
        <f>+'Summary Medians'!$AB$155</f>
        <v>40075</v>
      </c>
      <c r="E214" s="299">
        <f>+'Summary Medians'!$AH$155</f>
        <v>28195</v>
      </c>
      <c r="F214" s="299">
        <f>+'Summary Medians'!$AN$155</f>
        <v>0</v>
      </c>
      <c r="G214" s="299">
        <f>+'Summary Medians'!$AT$155</f>
        <v>0</v>
      </c>
      <c r="H214" s="299">
        <f>+'Summary Medians'!$AZ$155</f>
        <v>0</v>
      </c>
    </row>
    <row r="215" spans="1:8">
      <c r="A215" s="288"/>
      <c r="B215" s="299"/>
      <c r="C215" s="299"/>
      <c r="D215" s="299"/>
      <c r="E215" s="299"/>
      <c r="F215" s="299"/>
      <c r="G215" s="299"/>
      <c r="H215" s="299"/>
    </row>
    <row r="216" spans="1:8">
      <c r="A216" s="288" t="s">
        <v>897</v>
      </c>
      <c r="B216" s="299">
        <f>+'Summary Medians'!$P$172</f>
        <v>15992</v>
      </c>
      <c r="C216" s="299">
        <f>+'Summary Medians'!$V$172</f>
        <v>29552</v>
      </c>
      <c r="D216" s="299">
        <f>+'Summary Medians'!$AB$172</f>
        <v>29523</v>
      </c>
      <c r="E216" s="299">
        <f>+'Summary Medians'!$AH$172</f>
        <v>24695</v>
      </c>
      <c r="F216" s="299">
        <f>+'Summary Medians'!$AN$172</f>
        <v>0</v>
      </c>
      <c r="G216" s="299">
        <f>+'Summary Medians'!$AT$172</f>
        <v>0</v>
      </c>
      <c r="H216" s="299">
        <f>+'Summary Medians'!$AZ$172</f>
        <v>26209</v>
      </c>
    </row>
    <row r="217" spans="1:8">
      <c r="A217" s="288" t="s">
        <v>898</v>
      </c>
      <c r="B217" s="299">
        <f>+'Summary Medians'!$P$189</f>
        <v>19941</v>
      </c>
      <c r="C217" s="299">
        <f>+'Summary Medians'!$V$189</f>
        <v>26371</v>
      </c>
      <c r="D217" s="299">
        <f>+'Summary Medians'!$AB$189</f>
        <v>36566.5</v>
      </c>
      <c r="E217" s="299">
        <f>+'Summary Medians'!$AH$189</f>
        <v>22893</v>
      </c>
      <c r="F217" s="299">
        <f>+'Summary Medians'!$AN$189</f>
        <v>0</v>
      </c>
      <c r="G217" s="299">
        <f>+'Summary Medians'!$AT$189</f>
        <v>0</v>
      </c>
      <c r="H217" s="299">
        <f>+'Summary Medians'!$AZ$189</f>
        <v>18971</v>
      </c>
    </row>
    <row r="218" spans="1:8">
      <c r="A218" s="288" t="s">
        <v>899</v>
      </c>
      <c r="B218" s="299">
        <f>+'Summary Medians'!$P$206</f>
        <v>19328</v>
      </c>
      <c r="C218" s="299">
        <f>+'Summary Medians'!$V$206</f>
        <v>27946.5</v>
      </c>
      <c r="D218" s="299">
        <f>+'Summary Medians'!$AB$206</f>
        <v>29164.5</v>
      </c>
      <c r="E218" s="299">
        <f>+'Summary Medians'!$AH$206</f>
        <v>19143.45</v>
      </c>
      <c r="F218" s="299">
        <f>+'Summary Medians'!$AN$206</f>
        <v>18147.2</v>
      </c>
      <c r="G218" s="299">
        <f>+'Summary Medians'!$AT$206</f>
        <v>26864.85</v>
      </c>
      <c r="H218" s="299">
        <f>+'Summary Medians'!$AZ$206</f>
        <v>22093.7</v>
      </c>
    </row>
    <row r="219" spans="1:8">
      <c r="A219" s="288" t="s">
        <v>900</v>
      </c>
      <c r="B219" s="299">
        <f>+'Summary Medians'!$P$223</f>
        <v>0</v>
      </c>
      <c r="C219" s="299">
        <f>+'Summary Medians'!$V$223</f>
        <v>0</v>
      </c>
      <c r="D219" s="299">
        <f>+'Summary Medians'!$AB$223</f>
        <v>0</v>
      </c>
      <c r="E219" s="299">
        <f>+'Summary Medians'!$AH$223</f>
        <v>0</v>
      </c>
      <c r="F219" s="299">
        <f>+'Summary Medians'!$AN$223</f>
        <v>0</v>
      </c>
      <c r="G219" s="299">
        <f>+'Summary Medians'!$AT$223</f>
        <v>0</v>
      </c>
      <c r="H219" s="299">
        <f>+'Summary Medians'!$AZ$223</f>
        <v>0</v>
      </c>
    </row>
    <row r="220" spans="1:8">
      <c r="A220" s="288"/>
      <c r="B220"/>
      <c r="C220"/>
      <c r="D220"/>
      <c r="E220"/>
      <c r="F220"/>
      <c r="G220"/>
      <c r="H220"/>
    </row>
    <row r="221" spans="1:8">
      <c r="A221" s="288" t="s">
        <v>901</v>
      </c>
      <c r="B221" s="299">
        <f>+'Summary Medians'!$P$240</f>
        <v>19357.5</v>
      </c>
      <c r="C221" s="299">
        <f>+'Summary Medians'!$V$240</f>
        <v>34309.5</v>
      </c>
      <c r="D221" s="299">
        <f>+'Summary Medians'!$AB$240</f>
        <v>33046</v>
      </c>
      <c r="E221" s="299">
        <f>+'Summary Medians'!$AH$240</f>
        <v>30480.5</v>
      </c>
      <c r="F221" s="299">
        <f>+'Summary Medians'!$AN$240</f>
        <v>0</v>
      </c>
      <c r="G221" s="299">
        <f>+'Summary Medians'!$AT$240</f>
        <v>0</v>
      </c>
      <c r="H221" s="299">
        <f>+'Summary Medians'!$AZ$240</f>
        <v>28734</v>
      </c>
    </row>
    <row r="222" spans="1:8">
      <c r="A222" s="288" t="s">
        <v>911</v>
      </c>
      <c r="B222" s="299">
        <f>+'Summary Medians'!$P$257</f>
        <v>22395</v>
      </c>
      <c r="C222" s="299">
        <f>+'Summary Medians'!$V$257</f>
        <v>21626.400000000001</v>
      </c>
      <c r="D222" s="299">
        <f>+'Summary Medians'!$AB$257</f>
        <v>36908.400000000001</v>
      </c>
      <c r="E222" s="299">
        <f>+'Summary Medians'!$AH$257</f>
        <v>13540.8</v>
      </c>
      <c r="F222" s="299">
        <f>+'Summary Medians'!$AN$257</f>
        <v>6807</v>
      </c>
      <c r="G222" s="299">
        <f>+'Summary Medians'!$AT$257</f>
        <v>23000.400000000001</v>
      </c>
      <c r="H222" s="299">
        <f>+'Summary Medians'!$AZ$257</f>
        <v>27494.400000000001</v>
      </c>
    </row>
    <row r="223" spans="1:8">
      <c r="A223" s="288" t="s">
        <v>903</v>
      </c>
      <c r="B223" s="299">
        <f>+'Summary Medians'!$P$274</f>
        <v>32964</v>
      </c>
      <c r="C223" s="299">
        <f>+'Summary Medians'!$V$274</f>
        <v>39753.5</v>
      </c>
      <c r="D223" s="299">
        <f>+'Summary Medians'!$AB$274</f>
        <v>51511</v>
      </c>
      <c r="E223" s="299">
        <f>+'Summary Medians'!$AH$274</f>
        <v>29325</v>
      </c>
      <c r="F223" s="299">
        <f>+'Summary Medians'!$AN$274</f>
        <v>0</v>
      </c>
      <c r="G223" s="299">
        <f>+'Summary Medians'!$AT$274</f>
        <v>0</v>
      </c>
      <c r="H223" s="299">
        <f>+'Summary Medians'!$AZ$274</f>
        <v>24197</v>
      </c>
    </row>
    <row r="224" spans="1:8">
      <c r="A224" s="397" t="s">
        <v>904</v>
      </c>
      <c r="B224" s="398">
        <f>+'Summary Medians'!$P$291</f>
        <v>22878</v>
      </c>
      <c r="C224" s="398">
        <f>+'Summary Medians'!$V$291</f>
        <v>26224</v>
      </c>
      <c r="D224" s="398">
        <f>+'Summary Medians'!$AB$291</f>
        <v>23022</v>
      </c>
      <c r="E224" s="398">
        <f>+'Summary Medians'!$AH$291</f>
        <v>20425</v>
      </c>
      <c r="F224" s="398">
        <f>+'Summary Medians'!$AN$291</f>
        <v>0</v>
      </c>
      <c r="G224" s="398">
        <f>+'Summary Medians'!$AT$291</f>
        <v>21706</v>
      </c>
      <c r="H224" s="398">
        <f>+'Summary Medians'!$AZ$291</f>
        <v>0</v>
      </c>
    </row>
    <row r="225" spans="1:8" ht="33" customHeight="1">
      <c r="A225" s="402" t="s">
        <v>929</v>
      </c>
      <c r="B225" s="402"/>
      <c r="C225" s="402"/>
      <c r="D225" s="402"/>
      <c r="E225" s="402"/>
      <c r="F225" s="402"/>
      <c r="G225" s="402"/>
      <c r="H225" s="402"/>
    </row>
    <row r="226" spans="1:8">
      <c r="A226"/>
      <c r="B226"/>
      <c r="C226"/>
      <c r="D226"/>
      <c r="E226"/>
      <c r="F226"/>
      <c r="G226"/>
      <c r="H226" s="305" t="s">
        <v>939</v>
      </c>
    </row>
    <row r="227" spans="1:8" ht="18">
      <c r="A227" s="284" t="s">
        <v>930</v>
      </c>
      <c r="B227" s="284"/>
      <c r="C227" s="284"/>
      <c r="D227" s="284"/>
      <c r="E227" s="284"/>
      <c r="F227" s="284"/>
      <c r="G227" s="284"/>
      <c r="H227" s="284"/>
    </row>
    <row r="228" spans="1:8">
      <c r="A228" s="286"/>
      <c r="B228" s="286"/>
      <c r="C228" s="286"/>
      <c r="D228" s="286"/>
      <c r="E228" s="286"/>
      <c r="F228" s="286"/>
      <c r="G228" s="286"/>
      <c r="H228" s="286"/>
    </row>
    <row r="229" spans="1:8" ht="15.75">
      <c r="A229" s="287" t="s">
        <v>884</v>
      </c>
      <c r="B229" s="287"/>
      <c r="C229" s="287"/>
      <c r="D229" s="287"/>
      <c r="E229" s="287"/>
      <c r="F229" s="287"/>
      <c r="G229" s="287"/>
      <c r="H229" s="287"/>
    </row>
    <row r="230" spans="1:8" ht="15.75">
      <c r="A230" s="287" t="s">
        <v>931</v>
      </c>
      <c r="B230" s="287"/>
      <c r="C230" s="287"/>
      <c r="D230" s="287"/>
      <c r="E230" s="287"/>
      <c r="F230" s="287"/>
      <c r="G230" s="287"/>
      <c r="H230" s="287"/>
    </row>
    <row r="231" spans="1:8" ht="15.75">
      <c r="A231" s="287" t="s">
        <v>938</v>
      </c>
      <c r="B231" s="287"/>
      <c r="C231" s="287"/>
      <c r="D231" s="287"/>
      <c r="E231" s="287"/>
      <c r="F231" s="287"/>
      <c r="G231" s="287"/>
      <c r="H231" s="287"/>
    </row>
    <row r="232" spans="1:8">
      <c r="A232" s="350"/>
      <c r="B232" s="350"/>
      <c r="C232" s="350"/>
      <c r="D232" s="350"/>
      <c r="E232" s="350"/>
      <c r="F232" s="350"/>
      <c r="G232" s="350"/>
      <c r="H232" s="350"/>
    </row>
    <row r="233" spans="1:8">
      <c r="A233" s="361"/>
      <c r="B233" s="362"/>
      <c r="C233" s="362"/>
      <c r="D233" s="362"/>
      <c r="E233" s="362"/>
      <c r="F233" s="362"/>
      <c r="G233" s="362" t="s">
        <v>927</v>
      </c>
      <c r="H233" s="362" t="s">
        <v>928</v>
      </c>
    </row>
    <row r="234" spans="1:8">
      <c r="A234" s="363"/>
      <c r="B234" s="364" t="s">
        <v>4</v>
      </c>
      <c r="C234" s="364" t="s">
        <v>5</v>
      </c>
      <c r="D234" s="364" t="s">
        <v>6</v>
      </c>
      <c r="E234" s="364" t="s">
        <v>7</v>
      </c>
      <c r="F234" s="364" t="s">
        <v>8</v>
      </c>
      <c r="G234" s="364" t="s">
        <v>5</v>
      </c>
      <c r="H234" s="364" t="s">
        <v>5</v>
      </c>
    </row>
    <row r="235" spans="1:8">
      <c r="A235" s="365"/>
      <c r="B235" s="399"/>
      <c r="C235" s="399"/>
      <c r="D235" s="399"/>
      <c r="E235" s="399"/>
      <c r="F235" s="399"/>
      <c r="G235" s="399"/>
      <c r="H235" s="399"/>
    </row>
    <row r="236" spans="1:8">
      <c r="A236" s="288" t="s">
        <v>888</v>
      </c>
      <c r="B236" s="297">
        <f>+'Summary Medians'!$S$19</f>
        <v>37818</v>
      </c>
      <c r="C236" s="297">
        <f>+'Summary Medians'!$Y$19</f>
        <v>59102.5</v>
      </c>
      <c r="D236" s="297">
        <f>+'Summary Medians'!$AE$19</f>
        <v>63130.5</v>
      </c>
      <c r="E236" s="297">
        <f>+'Summary Medians'!$AK$19</f>
        <v>39116</v>
      </c>
      <c r="F236" s="297">
        <f>+'Summary Medians'!$AQ$19</f>
        <v>35247.199999999997</v>
      </c>
      <c r="G236" s="297">
        <f>+'Summary Medians'!$AW$19</f>
        <v>51828</v>
      </c>
      <c r="H236" s="297">
        <f>+'Summary Medians'!$BC$19</f>
        <v>47962.5</v>
      </c>
    </row>
    <row r="237" spans="1:8">
      <c r="A237" s="400"/>
      <c r="B237" s="370"/>
      <c r="C237" s="370"/>
      <c r="D237" s="370"/>
      <c r="E237" s="370"/>
      <c r="F237" s="370"/>
      <c r="G237" s="370"/>
      <c r="H237" s="370"/>
    </row>
    <row r="238" spans="1:8">
      <c r="A238" s="288" t="s">
        <v>889</v>
      </c>
      <c r="B238" s="299">
        <f>+'Summary Medians'!$S$36</f>
        <v>40360</v>
      </c>
      <c r="C238" s="299">
        <f>+'Summary Medians'!$Y$36</f>
        <v>61848</v>
      </c>
      <c r="D238" s="299">
        <f>+'Summary Medians'!$AE$36</f>
        <v>62392</v>
      </c>
      <c r="E238" s="299">
        <f>+'Summary Medians'!$AK$36</f>
        <v>40224</v>
      </c>
      <c r="F238" s="299">
        <f>+'Summary Medians'!$AQ$36</f>
        <v>54012</v>
      </c>
      <c r="G238" s="299">
        <f>+'Summary Medians'!$AW$36</f>
        <v>0</v>
      </c>
      <c r="H238" s="299">
        <f>+'Summary Medians'!$BC$36</f>
        <v>46742</v>
      </c>
    </row>
    <row r="239" spans="1:8">
      <c r="A239" s="288" t="s">
        <v>890</v>
      </c>
      <c r="B239" s="299">
        <f>+'Summary Medians'!$S$53</f>
        <v>25748</v>
      </c>
      <c r="C239" s="299">
        <f>+'Summary Medians'!$Y$53</f>
        <v>59985</v>
      </c>
      <c r="D239" s="299">
        <f>+'Summary Medians'!$AE$53</f>
        <v>0</v>
      </c>
      <c r="E239" s="299">
        <f>+'Summary Medians'!$AK$53</f>
        <v>36569</v>
      </c>
      <c r="F239" s="299">
        <f>+'Summary Medians'!$AQ$53</f>
        <v>0</v>
      </c>
      <c r="G239" s="299">
        <f>+'Summary Medians'!$AW$53</f>
        <v>0</v>
      </c>
      <c r="H239" s="299">
        <f>+'Summary Medians'!$BC$53</f>
        <v>0</v>
      </c>
    </row>
    <row r="240" spans="1:8">
      <c r="A240" s="288" t="s">
        <v>891</v>
      </c>
      <c r="B240" s="299">
        <f>+'Summary Medians'!$S$70</f>
        <v>0</v>
      </c>
      <c r="C240" s="299">
        <f>+'Summary Medians'!$Y$70</f>
        <v>0</v>
      </c>
      <c r="D240" s="299">
        <f>+'Summary Medians'!$AE$70</f>
        <v>0</v>
      </c>
      <c r="E240" s="299">
        <f>+'Summary Medians'!$AK$70</f>
        <v>0</v>
      </c>
      <c r="F240" s="299">
        <f>+'Summary Medians'!$AQ$70</f>
        <v>0</v>
      </c>
      <c r="G240" s="299">
        <f>+'Summary Medians'!$AW$70</f>
        <v>0</v>
      </c>
      <c r="H240" s="299">
        <f>+'Summary Medians'!$BC$70</f>
        <v>0</v>
      </c>
    </row>
    <row r="241" spans="1:8">
      <c r="A241" s="288" t="s">
        <v>892</v>
      </c>
      <c r="B241" s="299">
        <f>+'Summary Medians'!$S$87</f>
        <v>29554.5</v>
      </c>
      <c r="C241" s="299">
        <f>+'Summary Medians'!$Y$87</f>
        <v>62423</v>
      </c>
      <c r="D241" s="299">
        <f>+'Summary Medians'!$AE$87</f>
        <v>68199</v>
      </c>
      <c r="E241" s="299">
        <f>+'Summary Medians'!$AK$87</f>
        <v>39712</v>
      </c>
      <c r="F241" s="299">
        <f>+'Summary Medians'!$AQ$87</f>
        <v>0</v>
      </c>
      <c r="G241" s="299">
        <f>+'Summary Medians'!$AW$87</f>
        <v>0</v>
      </c>
      <c r="H241" s="299">
        <f>+'Summary Medians'!$BC$87</f>
        <v>49762</v>
      </c>
    </row>
    <row r="242" spans="1:8">
      <c r="A242" s="288"/>
      <c r="B242" s="299"/>
      <c r="C242" s="299"/>
      <c r="D242" s="299"/>
      <c r="E242" s="299"/>
      <c r="F242" s="299"/>
      <c r="G242" s="299"/>
      <c r="H242" s="299"/>
    </row>
    <row r="243" spans="1:8">
      <c r="A243" s="288" t="s">
        <v>893</v>
      </c>
      <c r="B243" s="299">
        <f>+'Summary Medians'!$S$104</f>
        <v>37339</v>
      </c>
      <c r="C243" s="299">
        <f>+'Summary Medians'!$Y$104</f>
        <v>58786</v>
      </c>
      <c r="D243" s="299">
        <f>+'Summary Medians'!$AE$104</f>
        <v>47810</v>
      </c>
      <c r="E243" s="299">
        <f>+'Summary Medians'!$AK$104</f>
        <v>39116</v>
      </c>
      <c r="F243" s="299">
        <f>+'Summary Medians'!$AQ$104</f>
        <v>0</v>
      </c>
      <c r="G243" s="299">
        <f>+'Summary Medians'!$AW$104</f>
        <v>0</v>
      </c>
      <c r="H243" s="299">
        <f>+'Summary Medians'!$BC$104</f>
        <v>48516</v>
      </c>
    </row>
    <row r="244" spans="1:8">
      <c r="A244" s="288" t="s">
        <v>894</v>
      </c>
      <c r="B244" s="299">
        <f>+'Summary Medians'!$S$121</f>
        <v>39498</v>
      </c>
      <c r="C244" s="299">
        <f>+'Summary Medians'!$Y$121</f>
        <v>63196</v>
      </c>
      <c r="D244" s="299">
        <f>+'Summary Medians'!$AE$121</f>
        <v>68697</v>
      </c>
      <c r="E244" s="299">
        <f>+'Summary Medians'!$AK$121</f>
        <v>49480</v>
      </c>
      <c r="F244" s="299">
        <f>+'Summary Medians'!$AQ$121</f>
        <v>0</v>
      </c>
      <c r="G244" s="299">
        <f>+'Summary Medians'!$AW$121</f>
        <v>0</v>
      </c>
      <c r="H244" s="299">
        <f>+'Summary Medians'!$BC$121</f>
        <v>0</v>
      </c>
    </row>
    <row r="245" spans="1:8">
      <c r="A245" s="288" t="s">
        <v>895</v>
      </c>
      <c r="B245" s="299">
        <f>+'Summary Medians'!$S$138</f>
        <v>32811</v>
      </c>
      <c r="C245" s="299">
        <f>+'Summary Medians'!$Y$138</f>
        <v>61114</v>
      </c>
      <c r="D245" s="299">
        <f>+'Summary Medians'!$AE$138</f>
        <v>63869</v>
      </c>
      <c r="E245" s="299">
        <f>+'Summary Medians'!$AK$138</f>
        <v>43718</v>
      </c>
      <c r="F245" s="299">
        <f>+'Summary Medians'!$AQ$138</f>
        <v>0</v>
      </c>
      <c r="G245" s="299">
        <f>+'Summary Medians'!$AW$138</f>
        <v>0</v>
      </c>
      <c r="H245" s="299">
        <f>+'Summary Medians'!$BC$138</f>
        <v>55917</v>
      </c>
    </row>
    <row r="246" spans="1:8">
      <c r="A246" s="288" t="s">
        <v>896</v>
      </c>
      <c r="B246" s="299">
        <f>+'Summary Medians'!$S$155</f>
        <v>46181</v>
      </c>
      <c r="C246" s="299">
        <f>+'Summary Medians'!$Y$155</f>
        <v>63791</v>
      </c>
      <c r="D246" s="299">
        <f>+'Summary Medians'!$AE$155</f>
        <v>72870</v>
      </c>
      <c r="E246" s="299">
        <f>+'Summary Medians'!$AK$155</f>
        <v>51161.5</v>
      </c>
      <c r="F246" s="299">
        <f>+'Summary Medians'!$AQ$155</f>
        <v>0</v>
      </c>
      <c r="G246" s="299">
        <f>+'Summary Medians'!$AW$155</f>
        <v>0</v>
      </c>
      <c r="H246" s="299">
        <f>+'Summary Medians'!$BC$155</f>
        <v>0</v>
      </c>
    </row>
    <row r="247" spans="1:8">
      <c r="A247" s="288"/>
      <c r="B247" s="299"/>
      <c r="C247" s="299"/>
      <c r="D247" s="299"/>
      <c r="E247" s="299"/>
      <c r="F247" s="299"/>
      <c r="G247" s="299"/>
      <c r="H247" s="299"/>
    </row>
    <row r="248" spans="1:8">
      <c r="A248" s="288" t="s">
        <v>897</v>
      </c>
      <c r="B248" s="299">
        <f>+'Summary Medians'!$S$172</f>
        <v>35364</v>
      </c>
      <c r="C248" s="299">
        <f>+'Summary Medians'!$Y$172</f>
        <v>69584</v>
      </c>
      <c r="D248" s="299">
        <f>+'Summary Medians'!$AE$172</f>
        <v>69357</v>
      </c>
      <c r="E248" s="299">
        <f>+'Summary Medians'!$AK$172</f>
        <v>49703</v>
      </c>
      <c r="F248" s="299">
        <f>+'Summary Medians'!$AQ$172</f>
        <v>0</v>
      </c>
      <c r="G248" s="299">
        <f>+'Summary Medians'!$AW$172</f>
        <v>0</v>
      </c>
      <c r="H248" s="299">
        <f>+'Summary Medians'!$BC$172</f>
        <v>47409</v>
      </c>
    </row>
    <row r="249" spans="1:8">
      <c r="A249" s="288" t="s">
        <v>898</v>
      </c>
      <c r="B249" s="299">
        <f>+'Summary Medians'!$S$189</f>
        <v>39465.5</v>
      </c>
      <c r="C249" s="299">
        <f>+'Summary Medians'!$Y$189</f>
        <v>39810.5</v>
      </c>
      <c r="D249" s="299">
        <f>+'Summary Medians'!$AE$189</f>
        <v>47314</v>
      </c>
      <c r="E249" s="299">
        <f>+'Summary Medians'!$AK$189</f>
        <v>45357</v>
      </c>
      <c r="F249" s="299">
        <f>+'Summary Medians'!$AQ$189</f>
        <v>0</v>
      </c>
      <c r="G249" s="299">
        <f>+'Summary Medians'!$AW$189</f>
        <v>0</v>
      </c>
      <c r="H249" s="299">
        <f>+'Summary Medians'!$BC$189</f>
        <v>45161</v>
      </c>
    </row>
    <row r="250" spans="1:8">
      <c r="A250" s="288" t="s">
        <v>899</v>
      </c>
      <c r="B250" s="299">
        <f>+'Summary Medians'!$S$206</f>
        <v>30713</v>
      </c>
      <c r="C250" s="299">
        <f>+'Summary Medians'!$Y$206</f>
        <v>59686.5</v>
      </c>
      <c r="D250" s="299">
        <f>+'Summary Medians'!$AE$206</f>
        <v>65189.5</v>
      </c>
      <c r="E250" s="299">
        <f>+'Summary Medians'!$AK$206</f>
        <v>35855.449999999997</v>
      </c>
      <c r="F250" s="299">
        <f>+'Summary Medians'!$AQ$206</f>
        <v>35247.199999999997</v>
      </c>
      <c r="G250" s="299">
        <f>+'Summary Medians'!$AW$206</f>
        <v>52796.84</v>
      </c>
      <c r="H250" s="299">
        <f>+'Summary Medians'!$BC$206</f>
        <v>47199.7</v>
      </c>
    </row>
    <row r="251" spans="1:8">
      <c r="A251" s="288" t="s">
        <v>900</v>
      </c>
      <c r="B251" s="299">
        <f>+'Summary Medians'!$S$223</f>
        <v>0</v>
      </c>
      <c r="C251" s="299">
        <f>+'Summary Medians'!$Y$223</f>
        <v>0</v>
      </c>
      <c r="D251" s="299">
        <f>+'Summary Medians'!$AE$223</f>
        <v>0</v>
      </c>
      <c r="E251" s="299">
        <f>+'Summary Medians'!$AK$223</f>
        <v>0</v>
      </c>
      <c r="F251" s="299">
        <f>+'Summary Medians'!$AQ$223</f>
        <v>0</v>
      </c>
      <c r="G251" s="299">
        <f>+'Summary Medians'!$AW$223</f>
        <v>0</v>
      </c>
      <c r="H251" s="299">
        <f>+'Summary Medians'!$BC$223</f>
        <v>0</v>
      </c>
    </row>
    <row r="252" spans="1:8">
      <c r="A252" s="288"/>
      <c r="B252"/>
      <c r="C252"/>
      <c r="D252"/>
      <c r="E252"/>
      <c r="F252"/>
      <c r="G252"/>
      <c r="H252"/>
    </row>
    <row r="253" spans="1:8">
      <c r="A253" s="288" t="s">
        <v>901</v>
      </c>
      <c r="B253" s="299">
        <f>+'Summary Medians'!$S$240</f>
        <v>32297</v>
      </c>
      <c r="C253" s="299">
        <f>+'Summary Medians'!$Y$240</f>
        <v>67237.5</v>
      </c>
      <c r="D253" s="299">
        <f>+'Summary Medians'!$AE$240</f>
        <v>71806</v>
      </c>
      <c r="E253" s="299">
        <f>+'Summary Medians'!$AK$240</f>
        <v>40485.5</v>
      </c>
      <c r="F253" s="299">
        <f>+'Summary Medians'!$AQ$240</f>
        <v>0</v>
      </c>
      <c r="G253" s="299">
        <f>+'Summary Medians'!$AW$240</f>
        <v>0</v>
      </c>
      <c r="H253" s="299">
        <f>+'Summary Medians'!$BC$240</f>
        <v>56540</v>
      </c>
    </row>
    <row r="254" spans="1:8">
      <c r="A254" s="288" t="s">
        <v>911</v>
      </c>
      <c r="B254" s="299">
        <f>+'Summary Medians'!$S$257</f>
        <v>31815</v>
      </c>
      <c r="C254" s="299">
        <f>+'Summary Medians'!$Y$257</f>
        <v>37768.800000000003</v>
      </c>
      <c r="D254" s="299">
        <f>+'Summary Medians'!$AE$257</f>
        <v>49868.4</v>
      </c>
      <c r="E254" s="299">
        <f>+'Summary Medians'!$AK$257</f>
        <v>29230.199999999997</v>
      </c>
      <c r="F254" s="299">
        <f>+'Summary Medians'!$AQ$257</f>
        <v>19167</v>
      </c>
      <c r="G254" s="299">
        <f>+'Summary Medians'!$AW$257</f>
        <v>41826</v>
      </c>
      <c r="H254" s="299">
        <f>+'Summary Medians'!$BC$257</f>
        <v>41518.800000000003</v>
      </c>
    </row>
    <row r="255" spans="1:8">
      <c r="A255" s="288" t="s">
        <v>903</v>
      </c>
      <c r="B255" s="299">
        <f>+'Summary Medians'!$S$274</f>
        <v>41964</v>
      </c>
      <c r="C255" s="299">
        <f>+'Summary Medians'!$Y$274</f>
        <v>54773.5</v>
      </c>
      <c r="D255" s="299">
        <f>+'Summary Medians'!$AE$274</f>
        <v>80675</v>
      </c>
      <c r="E255" s="299">
        <f>+'Summary Medians'!$AK$274</f>
        <v>41664</v>
      </c>
      <c r="F255" s="299">
        <f>+'Summary Medians'!$AQ$274</f>
        <v>0</v>
      </c>
      <c r="G255" s="299">
        <f>+'Summary Medians'!$AW$274</f>
        <v>0</v>
      </c>
      <c r="H255" s="299">
        <f>+'Summary Medians'!$BC$274</f>
        <v>51996</v>
      </c>
    </row>
    <row r="256" spans="1:8">
      <c r="A256" s="397" t="s">
        <v>904</v>
      </c>
      <c r="B256" s="398">
        <f>+'Summary Medians'!$S$291</f>
        <v>37818</v>
      </c>
      <c r="C256" s="398">
        <f>+'Summary Medians'!$Y$291</f>
        <v>55899</v>
      </c>
      <c r="D256" s="398">
        <f>+'Summary Medians'!$AE$291</f>
        <v>52524</v>
      </c>
      <c r="E256" s="398">
        <f>+'Summary Medians'!$AK$291</f>
        <v>37783</v>
      </c>
      <c r="F256" s="398">
        <f>+'Summary Medians'!$AQ$291</f>
        <v>0</v>
      </c>
      <c r="G256" s="398">
        <f>+'Summary Medians'!$AW$291</f>
        <v>51828</v>
      </c>
      <c r="H256" s="398">
        <f>+'Summary Medians'!$BC$291</f>
        <v>0</v>
      </c>
    </row>
    <row r="257" spans="1:8" ht="32.25" customHeight="1">
      <c r="A257" s="402" t="s">
        <v>932</v>
      </c>
      <c r="B257" s="402"/>
      <c r="C257" s="402"/>
      <c r="D257" s="402"/>
      <c r="E257" s="402"/>
      <c r="F257" s="402"/>
      <c r="G257" s="402"/>
      <c r="H257" s="402"/>
    </row>
    <row r="258" spans="1:8">
      <c r="A258"/>
      <c r="B258"/>
      <c r="C258"/>
      <c r="D258"/>
      <c r="E258"/>
      <c r="F258"/>
      <c r="G258"/>
      <c r="H258" s="305" t="s">
        <v>939</v>
      </c>
    </row>
  </sheetData>
  <mergeCells count="28">
    <mergeCell ref="A64:J64"/>
    <mergeCell ref="A31:H31"/>
    <mergeCell ref="A33:J33"/>
    <mergeCell ref="A35:J35"/>
    <mergeCell ref="A36:J36"/>
    <mergeCell ref="A37:J37"/>
    <mergeCell ref="A163:H163"/>
    <mergeCell ref="A96:H96"/>
    <mergeCell ref="A98:J98"/>
    <mergeCell ref="A100:J100"/>
    <mergeCell ref="A101:J101"/>
    <mergeCell ref="A102:J102"/>
    <mergeCell ref="A129:J129"/>
    <mergeCell ref="A131:H131"/>
    <mergeCell ref="A133:H133"/>
    <mergeCell ref="A134:H134"/>
    <mergeCell ref="A135:H135"/>
    <mergeCell ref="A161:H161"/>
    <mergeCell ref="A198:H198"/>
    <mergeCell ref="A199:H199"/>
    <mergeCell ref="A225:H225"/>
    <mergeCell ref="A257:H257"/>
    <mergeCell ref="A165:H165"/>
    <mergeCell ref="A166:H166"/>
    <mergeCell ref="A167:H167"/>
    <mergeCell ref="A193:H193"/>
    <mergeCell ref="A195:H195"/>
    <mergeCell ref="A197:H197"/>
  </mergeCells>
  <pageMargins left="0.75" right="0.75" top="1" bottom="1" header="0.75" footer="0.5"/>
  <pageSetup scale="88" firstPageNumber="145" orientation="landscape" useFirstPageNumber="1" r:id="rId1"/>
  <headerFooter alignWithMargins="0">
    <oddHeader>&amp;R&amp;"Arial,Regular"&amp;8SREB-State Data Exchange</oddHeader>
    <oddFooter>&amp;C&amp;"Arial,Regular"&amp;10&amp;P</oddFooter>
  </headerFooter>
  <rowBreaks count="7" manualBreakCount="7">
    <brk id="32" max="9" man="1"/>
    <brk id="65" max="9" man="1"/>
    <brk id="97" max="9" man="1"/>
    <brk id="130" max="9" man="1"/>
    <brk id="162" max="9" man="1"/>
    <brk id="194" max="9" man="1"/>
    <brk id="22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E8BEE-86A6-4B41-BFE3-FB2AA723A99B}">
  <sheetPr>
    <tabColor theme="5" tint="0.59999389629810485"/>
  </sheetPr>
  <dimension ref="A1:S258"/>
  <sheetViews>
    <sheetView showZeros="0" tabSelected="1" view="pageBreakPreview" topLeftCell="A136" zoomScaleNormal="100" zoomScaleSheetLayoutView="100" workbookViewId="0">
      <selection activeCell="L19" sqref="L19"/>
    </sheetView>
  </sheetViews>
  <sheetFormatPr defaultColWidth="9" defaultRowHeight="15"/>
  <cols>
    <col min="1" max="1" width="12" style="285" customWidth="1"/>
    <col min="2" max="6" width="8.6640625" style="285" customWidth="1"/>
    <col min="7" max="7" width="9.6640625" style="285" customWidth="1"/>
    <col min="8" max="8" width="8.6640625" style="285" customWidth="1"/>
    <col min="9" max="9" width="5.77734375" style="285" customWidth="1"/>
    <col min="10" max="16384" width="9" style="285"/>
  </cols>
  <sheetData>
    <row r="1" spans="1:18" ht="18">
      <c r="A1" s="284" t="s">
        <v>883</v>
      </c>
      <c r="B1" s="284"/>
      <c r="C1" s="284"/>
      <c r="D1" s="284"/>
      <c r="E1" s="284"/>
      <c r="F1" s="284"/>
      <c r="G1" s="284"/>
      <c r="H1" s="284"/>
    </row>
    <row r="2" spans="1:18" s="61" customFormat="1" ht="12.75">
      <c r="A2" s="286"/>
      <c r="B2" s="286"/>
      <c r="C2" s="286"/>
      <c r="D2" s="286"/>
      <c r="E2" s="286"/>
      <c r="F2" s="286"/>
      <c r="G2" s="286"/>
      <c r="H2" s="286"/>
    </row>
    <row r="3" spans="1:18" ht="15.75">
      <c r="A3" s="287" t="s">
        <v>884</v>
      </c>
      <c r="B3" s="287"/>
      <c r="C3" s="287"/>
      <c r="D3" s="287"/>
      <c r="E3" s="287"/>
      <c r="F3" s="287"/>
      <c r="G3" s="287"/>
      <c r="H3" s="287"/>
    </row>
    <row r="4" spans="1:18" ht="15.75">
      <c r="A4" s="287" t="s">
        <v>885</v>
      </c>
      <c r="B4" s="287"/>
      <c r="C4" s="287"/>
      <c r="D4" s="287"/>
      <c r="E4" s="287"/>
      <c r="F4" s="287"/>
      <c r="G4" s="287"/>
      <c r="H4" s="287"/>
    </row>
    <row r="5" spans="1:18" ht="15.75">
      <c r="A5" s="287" t="s">
        <v>933</v>
      </c>
      <c r="B5" s="287"/>
      <c r="C5" s="287"/>
      <c r="D5" s="287"/>
      <c r="E5" s="287"/>
      <c r="F5" s="287"/>
      <c r="G5" s="287"/>
      <c r="H5" s="287"/>
    </row>
    <row r="6" spans="1:18" s="61" customFormat="1" ht="12.75">
      <c r="A6" s="288"/>
      <c r="B6" s="288"/>
      <c r="C6" s="288"/>
      <c r="D6" s="288"/>
      <c r="E6" s="288"/>
      <c r="F6" s="288"/>
      <c r="G6" s="288"/>
      <c r="H6" s="288"/>
    </row>
    <row r="7" spans="1:18">
      <c r="A7" s="289"/>
      <c r="B7" s="290" t="s">
        <v>886</v>
      </c>
      <c r="C7" s="290"/>
      <c r="D7" s="290"/>
      <c r="E7" s="290"/>
      <c r="F7" s="290"/>
      <c r="G7" s="290"/>
      <c r="H7" s="290"/>
    </row>
    <row r="8" spans="1:18" s="294" customFormat="1">
      <c r="A8" s="291"/>
      <c r="B8" s="292">
        <v>1</v>
      </c>
      <c r="C8" s="292">
        <v>2</v>
      </c>
      <c r="D8" s="292">
        <v>3</v>
      </c>
      <c r="E8" s="292">
        <v>4</v>
      </c>
      <c r="F8" s="292">
        <v>5</v>
      </c>
      <c r="G8" s="292">
        <v>6</v>
      </c>
      <c r="H8" s="293" t="s">
        <v>887</v>
      </c>
    </row>
    <row r="9" spans="1:18" ht="12.75" customHeight="1">
      <c r="A9" s="288"/>
      <c r="B9" s="295"/>
      <c r="C9" s="295"/>
      <c r="D9" s="295"/>
      <c r="E9" s="295"/>
      <c r="F9" s="295"/>
      <c r="G9" s="296"/>
      <c r="H9" s="295"/>
      <c r="L9" s="294"/>
      <c r="M9" s="294"/>
      <c r="N9" s="294"/>
      <c r="O9" s="294"/>
      <c r="P9" s="294"/>
      <c r="Q9" s="294"/>
      <c r="R9" s="294"/>
    </row>
    <row r="10" spans="1:18" ht="12.75" customHeight="1">
      <c r="A10" s="288" t="s">
        <v>888</v>
      </c>
      <c r="B10" s="297">
        <f>+'Summary Medians'!$C$3</f>
        <v>10092</v>
      </c>
      <c r="C10" s="297">
        <f>+'Summary Medians'!$C$4</f>
        <v>8921.1850000000013</v>
      </c>
      <c r="D10" s="297">
        <f>+'Summary Medians'!$C$5</f>
        <v>8224</v>
      </c>
      <c r="E10" s="297">
        <f>+'Summary Medians'!$C$6</f>
        <v>7317</v>
      </c>
      <c r="F10" s="297">
        <f>+'Summary Medians'!$C$7</f>
        <v>7125</v>
      </c>
      <c r="G10" s="297">
        <f>+'Summary Medians'!$C$8</f>
        <v>6704.5</v>
      </c>
      <c r="H10" s="298">
        <f>+'Summary Medians'!$C$9</f>
        <v>8019</v>
      </c>
      <c r="L10" s="294"/>
      <c r="M10" s="294"/>
      <c r="N10" s="294"/>
      <c r="O10" s="294"/>
      <c r="P10" s="294"/>
      <c r="Q10" s="294"/>
      <c r="R10" s="294"/>
    </row>
    <row r="11" spans="1:18" ht="12.75" customHeight="1">
      <c r="A11" s="288"/>
      <c r="B11" s="299"/>
      <c r="C11" s="299"/>
      <c r="D11" s="299"/>
      <c r="E11" s="299"/>
      <c r="F11" s="299"/>
      <c r="G11" s="300"/>
      <c r="H11" s="299"/>
      <c r="L11" s="294"/>
      <c r="M11" s="294"/>
      <c r="N11" s="294"/>
      <c r="O11" s="294"/>
      <c r="P11" s="294"/>
      <c r="Q11" s="294"/>
      <c r="R11" s="294"/>
    </row>
    <row r="12" spans="1:18" ht="12.75" customHeight="1">
      <c r="A12" s="288" t="s">
        <v>889</v>
      </c>
      <c r="B12" s="299">
        <f>+'Summary Medians'!$C$20</f>
        <v>10583</v>
      </c>
      <c r="C12" s="299">
        <f>+'Summary Medians'!$C$21</f>
        <v>9889</v>
      </c>
      <c r="D12" s="299">
        <f>+'Summary Medians'!$C$22</f>
        <v>9366</v>
      </c>
      <c r="E12" s="299">
        <f>+'Summary Medians'!$C$23</f>
        <v>9430</v>
      </c>
      <c r="F12" s="299">
        <f>+'Summary Medians'!$C$24</f>
        <v>10458</v>
      </c>
      <c r="G12" s="299">
        <f>+'Summary Medians'!$C$25</f>
        <v>6480</v>
      </c>
      <c r="H12" s="301">
        <f>+'Summary Medians'!$C$26</f>
        <v>9741</v>
      </c>
      <c r="L12" s="294"/>
      <c r="M12" s="294"/>
      <c r="N12" s="294"/>
      <c r="O12" s="294"/>
      <c r="P12" s="294"/>
      <c r="Q12" s="294"/>
      <c r="R12" s="294"/>
    </row>
    <row r="13" spans="1:18" ht="12.75" customHeight="1">
      <c r="A13" s="288" t="s">
        <v>890</v>
      </c>
      <c r="B13" s="299">
        <f>+'Summary Medians'!$C$37</f>
        <v>8819</v>
      </c>
      <c r="C13" s="299">
        <f>+'Summary Medians'!$C$38</f>
        <v>8633</v>
      </c>
      <c r="D13" s="299">
        <f>+'Summary Medians'!$C$39</f>
        <v>8224</v>
      </c>
      <c r="E13" s="299">
        <f>+'Summary Medians'!$C$40</f>
        <v>8156</v>
      </c>
      <c r="F13" s="299">
        <f>+'Summary Medians'!$C$41</f>
        <v>7210</v>
      </c>
      <c r="G13" s="299">
        <f>+'Summary Medians'!$C$42</f>
        <v>6688.5</v>
      </c>
      <c r="H13" s="301">
        <f>+'Summary Medians'!$C$43</f>
        <v>8198</v>
      </c>
      <c r="L13" s="294"/>
      <c r="M13" s="294"/>
      <c r="N13" s="294"/>
      <c r="O13" s="294"/>
      <c r="P13" s="294"/>
      <c r="Q13" s="294"/>
      <c r="R13" s="294"/>
    </row>
    <row r="14" spans="1:18" ht="12.75" customHeight="1">
      <c r="A14" s="288" t="s">
        <v>891</v>
      </c>
      <c r="B14" s="299">
        <f>+'Summary Medians'!$C$54</f>
        <v>12830</v>
      </c>
      <c r="C14" s="299">
        <f>+'Summary Medians'!$C$55</f>
        <v>0</v>
      </c>
      <c r="D14" s="299">
        <f>+'Summary Medians'!$C$56</f>
        <v>7532</v>
      </c>
      <c r="E14" s="299">
        <f>+'Summary Medians'!$C$57</f>
        <v>0</v>
      </c>
      <c r="F14" s="299">
        <f>+'Summary Medians'!$C$58</f>
        <v>0</v>
      </c>
      <c r="G14" s="299">
        <f>+'Summary Medians'!$C$59</f>
        <v>0</v>
      </c>
      <c r="H14" s="301">
        <f>+'Summary Medians'!$C$60</f>
        <v>10181</v>
      </c>
      <c r="L14" s="294"/>
      <c r="M14" s="294"/>
      <c r="N14" s="294"/>
      <c r="O14" s="294"/>
      <c r="P14" s="294"/>
      <c r="Q14" s="294"/>
      <c r="R14" s="294"/>
    </row>
    <row r="15" spans="1:18" ht="12.75" customHeight="1">
      <c r="A15" s="288" t="s">
        <v>892</v>
      </c>
      <c r="B15" s="299">
        <f>+'Summary Medians'!$C$71</f>
        <v>6395.5</v>
      </c>
      <c r="C15" s="299">
        <f>+'Summary Medians'!$C$72</f>
        <v>0</v>
      </c>
      <c r="D15" s="299">
        <f>+'Summary Medians'!$C$73</f>
        <v>6359.4</v>
      </c>
      <c r="E15" s="299">
        <f>+'Summary Medians'!$C$74</f>
        <v>6170.7</v>
      </c>
      <c r="F15" s="299">
        <f>+'Summary Medians'!$C$75</f>
        <v>0</v>
      </c>
      <c r="G15" s="299">
        <f>+'Summary Medians'!$C$76</f>
        <v>5763</v>
      </c>
      <c r="H15" s="301">
        <f>+'Summary Medians'!$C$77</f>
        <v>6368.4</v>
      </c>
      <c r="L15" s="294"/>
      <c r="M15" s="294"/>
      <c r="N15" s="294"/>
      <c r="O15" s="294"/>
      <c r="P15" s="294"/>
      <c r="Q15" s="294"/>
      <c r="R15" s="294"/>
    </row>
    <row r="16" spans="1:18" ht="12.75" customHeight="1">
      <c r="A16" s="288"/>
      <c r="B16" s="299"/>
      <c r="C16" s="299"/>
      <c r="D16" s="299"/>
      <c r="E16" s="299"/>
      <c r="F16" s="299"/>
      <c r="G16" s="299"/>
      <c r="H16" s="301"/>
      <c r="L16" s="294"/>
      <c r="M16" s="294"/>
      <c r="N16" s="294"/>
      <c r="O16" s="294"/>
      <c r="P16" s="294"/>
      <c r="Q16" s="294"/>
      <c r="R16" s="294"/>
    </row>
    <row r="17" spans="1:18" ht="12.75" customHeight="1">
      <c r="A17" s="288" t="s">
        <v>893</v>
      </c>
      <c r="B17" s="299">
        <f>+'Summary Medians'!$C$88</f>
        <v>11160</v>
      </c>
      <c r="C17" s="299">
        <f>+'Summary Medians'!$C$89</f>
        <v>12212</v>
      </c>
      <c r="D17" s="299">
        <f>+'Summary Medians'!$C$90</f>
        <v>7322</v>
      </c>
      <c r="E17" s="299">
        <f>+'Summary Medians'!$C$91</f>
        <v>6566</v>
      </c>
      <c r="F17" s="299">
        <f>+'Summary Medians'!$C$92</f>
        <v>6425</v>
      </c>
      <c r="G17" s="299">
        <f>+'Summary Medians'!$C$93</f>
        <v>4488</v>
      </c>
      <c r="H17" s="301">
        <f>+'Summary Medians'!$C$94</f>
        <v>7076</v>
      </c>
      <c r="L17" s="294"/>
      <c r="M17" s="294"/>
      <c r="N17" s="294"/>
      <c r="O17" s="294"/>
      <c r="P17" s="294"/>
      <c r="Q17" s="294"/>
      <c r="R17" s="294"/>
    </row>
    <row r="18" spans="1:18" ht="12.75" customHeight="1">
      <c r="A18" s="288" t="s">
        <v>894</v>
      </c>
      <c r="B18" s="299">
        <f>+'Summary Medians'!$C$105</f>
        <v>11373.5</v>
      </c>
      <c r="C18" s="299">
        <f>+'Summary Medians'!$C$106</f>
        <v>0</v>
      </c>
      <c r="D18" s="299">
        <f>+'Summary Medians'!$C$107</f>
        <v>8868</v>
      </c>
      <c r="E18" s="299">
        <f>+'Summary Medians'!$C$108</f>
        <v>7796</v>
      </c>
      <c r="F18" s="299">
        <f>+'Summary Medians'!$C$109</f>
        <v>0</v>
      </c>
      <c r="G18" s="299">
        <f>+'Summary Medians'!$C$110</f>
        <v>0</v>
      </c>
      <c r="H18" s="301">
        <f>+'Summary Medians'!$C$111</f>
        <v>9126</v>
      </c>
      <c r="L18" s="294"/>
      <c r="M18" s="294"/>
      <c r="N18" s="294"/>
      <c r="O18" s="294"/>
      <c r="P18" s="294"/>
      <c r="Q18" s="294"/>
      <c r="R18" s="294"/>
    </row>
    <row r="19" spans="1:18" ht="12.75" customHeight="1">
      <c r="A19" s="288" t="s">
        <v>895</v>
      </c>
      <c r="B19" s="299">
        <f>+'Summary Medians'!$C$122</f>
        <v>10814</v>
      </c>
      <c r="C19" s="299">
        <f>+'Summary Medians'!$C$123</f>
        <v>9117</v>
      </c>
      <c r="D19" s="299">
        <f>+'Summary Medians'!$C$124</f>
        <v>7969.5</v>
      </c>
      <c r="E19" s="299">
        <f>+'Summary Medians'!$C$125</f>
        <v>7521</v>
      </c>
      <c r="F19" s="299">
        <f>+'Summary Medians'!$C$126</f>
        <v>6603</v>
      </c>
      <c r="G19" s="299">
        <f>+'Summary Medians'!$C$127</f>
        <v>6708</v>
      </c>
      <c r="H19" s="301">
        <f>+'Summary Medians'!$C$128</f>
        <v>7969.5</v>
      </c>
      <c r="L19" s="294"/>
      <c r="M19" s="294"/>
      <c r="N19" s="294"/>
      <c r="O19" s="294"/>
      <c r="P19" s="294"/>
      <c r="Q19" s="294"/>
      <c r="R19" s="294"/>
    </row>
    <row r="20" spans="1:18" ht="12.75" customHeight="1">
      <c r="A20" s="288" t="s">
        <v>896</v>
      </c>
      <c r="B20" s="299">
        <f>+'Summary Medians'!$C$139</f>
        <v>10181</v>
      </c>
      <c r="C20" s="299">
        <f>+'Summary Medians'!$C$140</f>
        <v>9450</v>
      </c>
      <c r="D20" s="299">
        <f>+'Summary Medians'!$C$141</f>
        <v>9002</v>
      </c>
      <c r="E20" s="299">
        <f>+'Summary Medians'!$C$142</f>
        <v>8291</v>
      </c>
      <c r="F20" s="299">
        <f>+'Summary Medians'!$C$143</f>
        <v>6448</v>
      </c>
      <c r="G20" s="299">
        <f>+'Summary Medians'!$C$144</f>
        <v>14192</v>
      </c>
      <c r="H20" s="301">
        <f>+'Summary Medians'!$C$145</f>
        <v>8702</v>
      </c>
      <c r="L20" s="294"/>
      <c r="M20" s="294"/>
      <c r="N20" s="294"/>
      <c r="O20" s="294"/>
      <c r="P20" s="294"/>
      <c r="Q20" s="294"/>
      <c r="R20" s="294"/>
    </row>
    <row r="21" spans="1:18" ht="12.75" customHeight="1">
      <c r="A21" s="288"/>
      <c r="B21" s="299"/>
      <c r="C21" s="299"/>
      <c r="D21" s="299"/>
      <c r="E21" s="299"/>
      <c r="F21" s="299"/>
      <c r="G21" s="299"/>
      <c r="H21" s="301"/>
      <c r="L21" s="294"/>
      <c r="M21" s="294"/>
      <c r="N21" s="294"/>
      <c r="O21" s="294"/>
      <c r="P21" s="294"/>
      <c r="Q21" s="294"/>
      <c r="R21" s="294"/>
    </row>
    <row r="22" spans="1:18" ht="12.75" customHeight="1">
      <c r="A22" s="288" t="s">
        <v>897</v>
      </c>
      <c r="B22" s="299">
        <f>+'Summary Medians'!$C$156</f>
        <v>7754</v>
      </c>
      <c r="C22" s="299">
        <f>+'Summary Medians'!$C$157</f>
        <v>7261</v>
      </c>
      <c r="D22" s="299">
        <f>+'Summary Medians'!$C$158</f>
        <v>0</v>
      </c>
      <c r="E22" s="299">
        <f>+'Summary Medians'!$C$159</f>
        <v>6418</v>
      </c>
      <c r="F22" s="299">
        <f>+'Summary Medians'!$C$160</f>
        <v>6065</v>
      </c>
      <c r="G22" s="299">
        <f>+'Summary Medians'!$C$161</f>
        <v>0</v>
      </c>
      <c r="H22" s="301">
        <f>+'Summary Medians'!$C$162</f>
        <v>6903.5</v>
      </c>
      <c r="L22" s="294"/>
      <c r="M22" s="294"/>
      <c r="N22" s="294"/>
      <c r="O22" s="294"/>
      <c r="P22" s="294"/>
      <c r="Q22" s="294"/>
      <c r="R22" s="294"/>
    </row>
    <row r="23" spans="1:18" ht="12.75" customHeight="1">
      <c r="A23" s="288" t="s">
        <v>898</v>
      </c>
      <c r="B23" s="299">
        <f>+'Summary Medians'!$C$173</f>
        <v>7902.5</v>
      </c>
      <c r="C23" s="299">
        <f>+'Summary Medians'!$C$174</f>
        <v>6997</v>
      </c>
      <c r="D23" s="299">
        <f>+'Summary Medians'!$C$175</f>
        <v>6737</v>
      </c>
      <c r="E23" s="299">
        <f>+'Summary Medians'!$C$176</f>
        <v>5085</v>
      </c>
      <c r="F23" s="299">
        <f>+'Summary Medians'!$C$177</f>
        <v>5810</v>
      </c>
      <c r="G23" s="299">
        <f>+'Summary Medians'!$C$178</f>
        <v>5933</v>
      </c>
      <c r="H23" s="301">
        <f>+'Summary Medians'!$C$179</f>
        <v>6763</v>
      </c>
      <c r="L23" s="294"/>
      <c r="M23" s="294"/>
      <c r="N23" s="294"/>
      <c r="O23" s="294"/>
      <c r="P23" s="294"/>
      <c r="Q23" s="294"/>
      <c r="R23" s="294"/>
    </row>
    <row r="24" spans="1:18" ht="12.75" customHeight="1">
      <c r="A24" s="288" t="s">
        <v>899</v>
      </c>
      <c r="B24" s="299">
        <f>+'Summary Medians'!$C$190</f>
        <v>8475.5</v>
      </c>
      <c r="C24" s="299">
        <f>+'Summary Medians'!$C$191</f>
        <v>0</v>
      </c>
      <c r="D24" s="299">
        <f>+'Summary Medians'!$C$192</f>
        <v>6453</v>
      </c>
      <c r="E24" s="299">
        <f>+'Summary Medians'!$C$193</f>
        <v>6420</v>
      </c>
      <c r="F24" s="299">
        <f>+'Summary Medians'!$C$194</f>
        <v>6180</v>
      </c>
      <c r="G24" s="299">
        <f>+'Summary Medians'!$C$195</f>
        <v>7074</v>
      </c>
      <c r="H24" s="301">
        <f>+'Summary Medians'!$C$196</f>
        <v>6450</v>
      </c>
      <c r="L24" s="294"/>
      <c r="M24" s="294"/>
      <c r="N24" s="294"/>
      <c r="O24" s="294"/>
      <c r="P24" s="294"/>
      <c r="Q24" s="294"/>
      <c r="R24" s="294"/>
    </row>
    <row r="25" spans="1:18" ht="12.75" customHeight="1">
      <c r="A25" s="288" t="s">
        <v>900</v>
      </c>
      <c r="B25" s="299">
        <f>+'Summary Medians'!$C$207</f>
        <v>13087</v>
      </c>
      <c r="C25" s="299">
        <f>+'Summary Medians'!$C$208</f>
        <v>0</v>
      </c>
      <c r="D25" s="299">
        <f>+'Summary Medians'!$C$209</f>
        <v>11734</v>
      </c>
      <c r="E25" s="299">
        <f>+'Summary Medians'!$C$210</f>
        <v>0</v>
      </c>
      <c r="F25" s="299">
        <f>+'Summary Medians'!$C$211</f>
        <v>10453</v>
      </c>
      <c r="G25" s="299">
        <f>+'Summary Medians'!$C$212</f>
        <v>10693</v>
      </c>
      <c r="H25" s="301">
        <f>+'Summary Medians'!$C$213</f>
        <v>11195</v>
      </c>
      <c r="L25" s="294"/>
      <c r="M25" s="294"/>
      <c r="N25" s="294"/>
      <c r="O25" s="294"/>
      <c r="P25" s="294"/>
      <c r="Q25" s="294"/>
      <c r="R25" s="294"/>
    </row>
    <row r="26" spans="1:18" ht="12.75" customHeight="1">
      <c r="A26" s="288"/>
      <c r="B26" s="299"/>
      <c r="C26" s="299"/>
      <c r="D26" s="299"/>
      <c r="E26" s="299"/>
      <c r="F26" s="299"/>
      <c r="G26" s="299"/>
      <c r="H26" s="301"/>
      <c r="L26" s="294"/>
      <c r="M26" s="294"/>
      <c r="N26" s="294"/>
      <c r="O26" s="294"/>
      <c r="P26" s="294"/>
      <c r="Q26" s="294"/>
      <c r="R26" s="294"/>
    </row>
    <row r="27" spans="1:18" ht="12.75" customHeight="1">
      <c r="A27" s="288" t="s">
        <v>901</v>
      </c>
      <c r="B27" s="299">
        <f>+'Summary Medians'!$C$224</f>
        <v>11110.5</v>
      </c>
      <c r="C27" s="299">
        <f>+'Summary Medians'!$C$225</f>
        <v>8610</v>
      </c>
      <c r="D27" s="299">
        <f>+'Summary Medians'!$C$226</f>
        <v>8544</v>
      </c>
      <c r="E27" s="299">
        <f>+'Summary Medians'!$C$227</f>
        <v>0</v>
      </c>
      <c r="F27" s="299">
        <f>+'Summary Medians'!$C$228</f>
        <v>9088</v>
      </c>
      <c r="G27" s="299">
        <f>+'Summary Medians'!$C$229</f>
        <v>0</v>
      </c>
      <c r="H27" s="301">
        <f>+'Summary Medians'!$C$230</f>
        <v>8610</v>
      </c>
      <c r="L27" s="294"/>
      <c r="M27" s="294"/>
      <c r="N27" s="294"/>
      <c r="O27" s="294"/>
      <c r="P27" s="294"/>
      <c r="Q27" s="294"/>
      <c r="R27" s="294"/>
    </row>
    <row r="28" spans="1:18" ht="12.75" customHeight="1">
      <c r="A28" s="288" t="s">
        <v>902</v>
      </c>
      <c r="B28" s="299">
        <f>+'Summary Medians'!$C$241</f>
        <v>10293</v>
      </c>
      <c r="C28" s="299">
        <f>+'Summary Medians'!$C$242</f>
        <v>8988</v>
      </c>
      <c r="D28" s="299">
        <f>+'Summary Medians'!$C$243</f>
        <v>7965</v>
      </c>
      <c r="E28" s="299">
        <f>+'Summary Medians'!$C$244</f>
        <v>7370</v>
      </c>
      <c r="F28" s="299">
        <f>+'Summary Medians'!$C$245</f>
        <v>8053</v>
      </c>
      <c r="G28" s="299">
        <f>+'Summary Medians'!$C$246</f>
        <v>0</v>
      </c>
      <c r="H28" s="301">
        <f>+'Summary Medians'!$C$247</f>
        <v>8492</v>
      </c>
      <c r="L28" s="294"/>
      <c r="M28" s="294"/>
      <c r="N28" s="294"/>
      <c r="O28" s="294"/>
      <c r="P28" s="294"/>
      <c r="Q28" s="294"/>
      <c r="R28" s="294"/>
    </row>
    <row r="29" spans="1:18" ht="12.75" customHeight="1">
      <c r="A29" s="288" t="s">
        <v>903</v>
      </c>
      <c r="B29" s="299">
        <f>+'Summary Medians'!$C$258</f>
        <v>12852</v>
      </c>
      <c r="C29" s="299">
        <f>+'Summary Medians'!$C$259</f>
        <v>21234</v>
      </c>
      <c r="D29" s="299">
        <f>+'Summary Medians'!$C$260</f>
        <v>10235.5</v>
      </c>
      <c r="E29" s="299">
        <f>+'Summary Medians'!$C$261</f>
        <v>0</v>
      </c>
      <c r="F29" s="299">
        <f>+'Summary Medians'!$C$262</f>
        <v>13054</v>
      </c>
      <c r="G29" s="299">
        <f>+'Summary Medians'!$C$263</f>
        <v>9539</v>
      </c>
      <c r="H29" s="301">
        <f>+'Summary Medians'!$C$264</f>
        <v>11435</v>
      </c>
      <c r="L29" s="294"/>
      <c r="M29" s="294"/>
      <c r="N29" s="294"/>
      <c r="O29" s="294"/>
      <c r="P29" s="294"/>
      <c r="Q29" s="294"/>
      <c r="R29" s="294"/>
    </row>
    <row r="30" spans="1:18" ht="12.75" customHeight="1">
      <c r="A30" s="302" t="s">
        <v>904</v>
      </c>
      <c r="B30" s="303">
        <f>+'Summary Medians'!$C$275</f>
        <v>7992</v>
      </c>
      <c r="C30" s="303">
        <f>+'Summary Medians'!$C$276</f>
        <v>0</v>
      </c>
      <c r="D30" s="303">
        <f>+'Summary Medians'!$C$277</f>
        <v>7154</v>
      </c>
      <c r="E30" s="303">
        <f>+'Summary Medians'!$C$278</f>
        <v>0</v>
      </c>
      <c r="F30" s="303">
        <f>+'Summary Medians'!$C$279</f>
        <v>7059</v>
      </c>
      <c r="G30" s="303">
        <f>+'Summary Medians'!$C$280</f>
        <v>6822</v>
      </c>
      <c r="H30" s="304">
        <f>+'Summary Medians'!$C$281</f>
        <v>7059</v>
      </c>
      <c r="L30" s="294"/>
      <c r="M30" s="294"/>
      <c r="N30" s="294"/>
      <c r="O30" s="294"/>
      <c r="P30" s="294"/>
      <c r="Q30" s="294"/>
      <c r="R30" s="294"/>
    </row>
    <row r="31" spans="1:18" ht="37.5" customHeight="1">
      <c r="A31" s="402" t="s">
        <v>905</v>
      </c>
      <c r="B31" s="402"/>
      <c r="C31" s="402"/>
      <c r="D31" s="402"/>
      <c r="E31" s="402"/>
      <c r="F31" s="402"/>
      <c r="G31" s="402"/>
      <c r="H31" s="402"/>
      <c r="L31" s="294"/>
      <c r="M31" s="294"/>
      <c r="N31" s="294"/>
      <c r="O31" s="294"/>
      <c r="P31" s="294"/>
      <c r="Q31" s="294"/>
      <c r="R31" s="294"/>
    </row>
    <row r="32" spans="1:18">
      <c r="H32" s="305" t="s">
        <v>939</v>
      </c>
    </row>
    <row r="33" spans="1:19" ht="18">
      <c r="A33" s="403" t="s">
        <v>906</v>
      </c>
      <c r="B33" s="403"/>
      <c r="C33" s="403"/>
      <c r="D33" s="403"/>
      <c r="E33" s="403"/>
      <c r="F33" s="403"/>
      <c r="G33" s="403"/>
      <c r="H33" s="403"/>
      <c r="I33" s="403"/>
      <c r="J33" s="403"/>
    </row>
    <row r="34" spans="1:19">
      <c r="A34" s="307"/>
      <c r="B34" s="307"/>
      <c r="C34" s="307"/>
      <c r="D34" s="307"/>
      <c r="E34" s="307"/>
      <c r="F34" s="307"/>
      <c r="G34" s="307"/>
      <c r="H34" s="307"/>
      <c r="I34" s="307"/>
      <c r="J34" s="307"/>
      <c r="K34" s="61"/>
      <c r="L34" s="61"/>
      <c r="M34" s="61"/>
      <c r="N34" s="61"/>
      <c r="O34" s="61"/>
      <c r="P34" s="61"/>
      <c r="Q34" s="61"/>
      <c r="R34" s="61"/>
      <c r="S34" s="61"/>
    </row>
    <row r="35" spans="1:19" ht="15.75">
      <c r="A35" s="401" t="s">
        <v>884</v>
      </c>
      <c r="B35" s="401"/>
      <c r="C35" s="401"/>
      <c r="D35" s="401"/>
      <c r="E35" s="401"/>
      <c r="F35" s="401"/>
      <c r="G35" s="401"/>
      <c r="H35" s="401"/>
      <c r="I35" s="401"/>
      <c r="J35" s="401"/>
    </row>
    <row r="36" spans="1:19" ht="15.75">
      <c r="A36" s="401" t="s">
        <v>885</v>
      </c>
      <c r="B36" s="401"/>
      <c r="C36" s="401"/>
      <c r="D36" s="401"/>
      <c r="E36" s="401"/>
      <c r="F36" s="401"/>
      <c r="G36" s="401"/>
      <c r="H36" s="401"/>
      <c r="I36" s="401"/>
      <c r="J36" s="401"/>
    </row>
    <row r="37" spans="1:19" ht="15.75">
      <c r="A37" s="401" t="s">
        <v>934</v>
      </c>
      <c r="B37" s="401"/>
      <c r="C37" s="401"/>
      <c r="D37" s="401"/>
      <c r="E37" s="401"/>
      <c r="F37" s="401"/>
      <c r="G37" s="401"/>
      <c r="H37" s="401"/>
      <c r="I37" s="401"/>
      <c r="J37" s="401"/>
    </row>
    <row r="38" spans="1:19">
      <c r="A38" s="288"/>
      <c r="B38" s="288"/>
      <c r="C38" s="288"/>
      <c r="D38" s="288"/>
      <c r="E38" s="288"/>
      <c r="F38" s="288"/>
      <c r="G38" s="288"/>
      <c r="H38" s="288"/>
      <c r="I38" s="288"/>
      <c r="J38" s="288"/>
      <c r="K38" s="61"/>
      <c r="L38" s="61"/>
      <c r="M38" s="61"/>
      <c r="N38" s="61"/>
      <c r="O38" s="61"/>
      <c r="P38" s="61"/>
      <c r="Q38" s="61"/>
      <c r="R38" s="61"/>
      <c r="S38" s="61"/>
    </row>
    <row r="39" spans="1:19">
      <c r="A39" s="289"/>
      <c r="B39" s="290" t="s">
        <v>907</v>
      </c>
      <c r="C39" s="290"/>
      <c r="D39" s="290"/>
      <c r="E39" s="290"/>
      <c r="F39" s="308"/>
      <c r="G39" s="309" t="s">
        <v>908</v>
      </c>
      <c r="H39" s="290"/>
      <c r="I39" s="290"/>
      <c r="J39" s="310"/>
    </row>
    <row r="40" spans="1:19" ht="24">
      <c r="A40" s="291"/>
      <c r="B40" s="311" t="s">
        <v>909</v>
      </c>
      <c r="C40" s="292">
        <v>1</v>
      </c>
      <c r="D40" s="292">
        <v>2</v>
      </c>
      <c r="E40" s="292">
        <v>3</v>
      </c>
      <c r="F40" s="312" t="s">
        <v>887</v>
      </c>
      <c r="G40" s="292">
        <v>1</v>
      </c>
      <c r="H40" s="292">
        <v>2</v>
      </c>
      <c r="I40" s="313" t="s">
        <v>910</v>
      </c>
      <c r="J40" s="293" t="s">
        <v>887</v>
      </c>
      <c r="K40" s="294"/>
      <c r="L40" s="61"/>
      <c r="M40" s="61"/>
      <c r="N40" s="61"/>
      <c r="O40" s="61"/>
      <c r="P40" s="61"/>
      <c r="Q40" s="61"/>
      <c r="R40" s="61"/>
      <c r="S40" s="61"/>
    </row>
    <row r="41" spans="1:19">
      <c r="A41" s="288"/>
      <c r="B41" s="295"/>
      <c r="C41" s="295"/>
      <c r="D41" s="295"/>
      <c r="E41" s="296"/>
      <c r="F41" s="314"/>
      <c r="G41" s="315"/>
      <c r="H41" s="316"/>
      <c r="I41" s="317"/>
      <c r="J41" s="316"/>
    </row>
    <row r="42" spans="1:19">
      <c r="A42" s="288" t="s">
        <v>888</v>
      </c>
      <c r="B42" s="297">
        <f>'Summary Medians'!C10</f>
        <v>3213</v>
      </c>
      <c r="C42" s="297">
        <f>'Summary Medians'!C11</f>
        <v>3208</v>
      </c>
      <c r="D42" s="297">
        <f>'Summary Medians'!C12</f>
        <v>3706</v>
      </c>
      <c r="E42" s="297">
        <f>'Summary Medians'!C13</f>
        <v>3700.5</v>
      </c>
      <c r="F42" s="318">
        <f>+'Summary Medians'!$C$14</f>
        <v>3474.75</v>
      </c>
      <c r="G42" s="298">
        <f>+'Summary Medians'!$C$15</f>
        <v>3292</v>
      </c>
      <c r="H42" s="297">
        <f>+'Summary Medians'!$C$16</f>
        <v>2250</v>
      </c>
      <c r="I42" s="319">
        <f>+'Summary Medians'!$C$17</f>
        <v>3453.93</v>
      </c>
      <c r="J42" s="298">
        <f>+'Summary Medians'!$C$18</f>
        <v>3280</v>
      </c>
      <c r="L42" s="61"/>
      <c r="M42" s="61"/>
      <c r="N42" s="61"/>
      <c r="O42" s="61"/>
      <c r="P42" s="61"/>
      <c r="Q42" s="61"/>
      <c r="R42" s="61"/>
      <c r="S42" s="61"/>
    </row>
    <row r="43" spans="1:19">
      <c r="A43" s="288"/>
      <c r="B43" s="299"/>
      <c r="C43" s="299"/>
      <c r="D43" s="299"/>
      <c r="E43" s="299"/>
      <c r="F43" s="320"/>
      <c r="G43" s="301"/>
      <c r="H43" s="299"/>
      <c r="I43" s="321"/>
      <c r="J43" s="301"/>
    </row>
    <row r="44" spans="1:19">
      <c r="A44" s="288" t="s">
        <v>889</v>
      </c>
      <c r="B44" s="299">
        <f>'Summary Medians'!C27</f>
        <v>0</v>
      </c>
      <c r="C44" s="299">
        <f>'Summary Medians'!C28</f>
        <v>4450</v>
      </c>
      <c r="D44" s="299">
        <f>'Summary Medians'!C29</f>
        <v>4357.5</v>
      </c>
      <c r="E44" s="299">
        <f>'Summary Medians'!C30</f>
        <v>4380</v>
      </c>
      <c r="F44" s="320">
        <f>+'Summary Medians'!$C$31</f>
        <v>4380</v>
      </c>
      <c r="G44" s="301">
        <f>+'Summary Medians'!$C$32</f>
        <v>4290</v>
      </c>
      <c r="H44" s="299">
        <f>+'Summary Medians'!$C$33</f>
        <v>4350</v>
      </c>
      <c r="I44" s="321">
        <f>+'Summary Medians'!$C$34</f>
        <v>0</v>
      </c>
      <c r="J44" s="301">
        <f>'Summary Medians'!$C$35</f>
        <v>4320</v>
      </c>
      <c r="L44" s="61"/>
      <c r="M44" s="61"/>
      <c r="N44" s="61"/>
      <c r="O44" s="61"/>
      <c r="P44" s="61"/>
      <c r="Q44" s="61"/>
      <c r="R44" s="61"/>
      <c r="S44" s="61"/>
    </row>
    <row r="45" spans="1:19">
      <c r="A45" s="288" t="s">
        <v>890</v>
      </c>
      <c r="B45" s="299">
        <f>'Summary Medians'!C44</f>
        <v>0</v>
      </c>
      <c r="C45" s="299">
        <f>'Summary Medians'!C45</f>
        <v>4244</v>
      </c>
      <c r="D45" s="299">
        <f>'Summary Medians'!C46</f>
        <v>3480</v>
      </c>
      <c r="E45" s="299">
        <f>'Summary Medians'!C47</f>
        <v>3160</v>
      </c>
      <c r="F45" s="320">
        <f>+'Summary Medians'!$C$48</f>
        <v>3209</v>
      </c>
      <c r="G45" s="301">
        <f>+'Summary Medians'!$C$49</f>
        <v>0</v>
      </c>
      <c r="H45" s="299">
        <f>+'Summary Medians'!$C$50</f>
        <v>0</v>
      </c>
      <c r="I45" s="321">
        <f>+'Summary Medians'!$C$51</f>
        <v>0</v>
      </c>
      <c r="J45" s="301">
        <f>+'Summary Medians'!$C$52</f>
        <v>0</v>
      </c>
    </row>
    <row r="46" spans="1:19">
      <c r="A46" s="288" t="s">
        <v>891</v>
      </c>
      <c r="B46" s="299">
        <f>'Summary Medians'!C61</f>
        <v>0</v>
      </c>
      <c r="C46" s="299">
        <f>'Summary Medians'!C62</f>
        <v>0</v>
      </c>
      <c r="D46" s="299">
        <f>'Summary Medians'!C63</f>
        <v>3774</v>
      </c>
      <c r="E46" s="299">
        <f>'Summary Medians'!C64</f>
        <v>0</v>
      </c>
      <c r="F46" s="320">
        <f>+'Summary Medians'!$C$65</f>
        <v>3774</v>
      </c>
      <c r="G46" s="301">
        <f>+'Summary Medians'!$C$66</f>
        <v>0</v>
      </c>
      <c r="H46" s="299">
        <f>+'Summary Medians'!$C$67</f>
        <v>0</v>
      </c>
      <c r="I46" s="321">
        <f>+'Summary Medians'!$C$68</f>
        <v>0</v>
      </c>
      <c r="J46" s="301">
        <f>+'Summary Medians'!$C$69</f>
        <v>0</v>
      </c>
      <c r="L46" s="61"/>
      <c r="M46" s="61"/>
      <c r="N46" s="61"/>
      <c r="O46" s="61"/>
      <c r="P46" s="61"/>
      <c r="Q46" s="61"/>
      <c r="R46" s="61"/>
      <c r="S46" s="61"/>
    </row>
    <row r="47" spans="1:19">
      <c r="A47" s="288" t="s">
        <v>892</v>
      </c>
      <c r="B47" s="299">
        <f>'Summary Medians'!C78</f>
        <v>3122.4</v>
      </c>
      <c r="C47" s="299">
        <f>'Summary Medians'!C79</f>
        <v>3115.5</v>
      </c>
      <c r="D47" s="299">
        <f>'Summary Medians'!C80</f>
        <v>0</v>
      </c>
      <c r="E47" s="299">
        <f>'Summary Medians'!C81</f>
        <v>3135.3</v>
      </c>
      <c r="F47" s="320">
        <f>+'Summary Medians'!$C$82</f>
        <v>3121.3500000000004</v>
      </c>
      <c r="G47" s="301">
        <f>+'Summary Medians'!$C$83</f>
        <v>0</v>
      </c>
      <c r="H47" s="299">
        <f>+'Summary Medians'!$C$84</f>
        <v>0</v>
      </c>
      <c r="I47" s="321">
        <f>+'Summary Medians'!$C$85</f>
        <v>0</v>
      </c>
      <c r="J47" s="301">
        <f>+'Summary Medians'!$C$86</f>
        <v>0</v>
      </c>
    </row>
    <row r="48" spans="1:19">
      <c r="A48" s="288"/>
      <c r="B48" s="299"/>
      <c r="C48" s="299"/>
      <c r="D48" s="299"/>
      <c r="E48" s="299"/>
      <c r="F48" s="320"/>
      <c r="G48" s="301"/>
      <c r="H48" s="299"/>
      <c r="I48" s="321"/>
      <c r="J48" s="301"/>
    </row>
    <row r="49" spans="1:19">
      <c r="A49" s="288" t="s">
        <v>893</v>
      </c>
      <c r="B49" s="299">
        <f>'Summary Medians'!C95</f>
        <v>3790</v>
      </c>
      <c r="C49" s="299">
        <f>'Summary Medians'!C96</f>
        <v>3806</v>
      </c>
      <c r="D49" s="299">
        <f>'Summary Medians'!C97</f>
        <v>0</v>
      </c>
      <c r="E49" s="299">
        <f>'Summary Medians'!C98</f>
        <v>3772</v>
      </c>
      <c r="F49" s="320">
        <f>+'Summary Medians'!$C$99</f>
        <v>3806</v>
      </c>
      <c r="G49" s="301">
        <f>+'Summary Medians'!$C$100</f>
        <v>3279</v>
      </c>
      <c r="H49" s="299">
        <f>+'Summary Medians'!$C$101</f>
        <v>0</v>
      </c>
      <c r="I49" s="321">
        <f>+'Summary Medians'!$C$102</f>
        <v>0</v>
      </c>
      <c r="J49" s="301">
        <f>+'Summary Medians'!$C$103</f>
        <v>3279</v>
      </c>
    </row>
    <row r="50" spans="1:19">
      <c r="A50" s="288" t="s">
        <v>894</v>
      </c>
      <c r="B50" s="299">
        <f>'Summary Medians'!C112</f>
        <v>0</v>
      </c>
      <c r="C50" s="299">
        <f>'Summary Medians'!C113</f>
        <v>4920</v>
      </c>
      <c r="D50" s="299">
        <f>'Summary Medians'!C114</f>
        <v>4920</v>
      </c>
      <c r="E50" s="299">
        <f>'Summary Medians'!C115</f>
        <v>4920</v>
      </c>
      <c r="F50" s="320">
        <f>+'Summary Medians'!$C$116</f>
        <v>4920</v>
      </c>
      <c r="G50" s="301">
        <f>+'Summary Medians'!$C$117</f>
        <v>4920</v>
      </c>
      <c r="H50" s="299">
        <f>+'Summary Medians'!$C$118</f>
        <v>0</v>
      </c>
      <c r="I50" s="321">
        <f>+'Summary Medians'!$C$119</f>
        <v>0</v>
      </c>
      <c r="J50" s="301">
        <f>+'Summary Medians'!$C$120</f>
        <v>4920</v>
      </c>
      <c r="L50" s="61"/>
      <c r="M50" s="61"/>
      <c r="N50" s="61"/>
      <c r="O50" s="61"/>
      <c r="P50" s="61"/>
      <c r="Q50" s="61"/>
      <c r="R50" s="61"/>
      <c r="S50" s="61"/>
    </row>
    <row r="51" spans="1:19">
      <c r="A51" s="288" t="s">
        <v>895</v>
      </c>
      <c r="B51" s="299">
        <f>'Summary Medians'!C129</f>
        <v>0</v>
      </c>
      <c r="C51" s="299">
        <f>'Summary Medians'!C130</f>
        <v>4149</v>
      </c>
      <c r="D51" s="299">
        <f>'Summary Medians'!C131</f>
        <v>4159</v>
      </c>
      <c r="E51" s="299">
        <f>'Summary Medians'!C132</f>
        <v>4103</v>
      </c>
      <c r="F51" s="320">
        <f>+'Summary Medians'!$C$133</f>
        <v>4149</v>
      </c>
      <c r="G51" s="301">
        <f>+'Summary Medians'!$C$134</f>
        <v>4094</v>
      </c>
      <c r="H51" s="299">
        <f>+'Summary Medians'!$C$135</f>
        <v>0</v>
      </c>
      <c r="I51" s="321">
        <f>+'Summary Medians'!$C$136</f>
        <v>0</v>
      </c>
      <c r="J51" s="301">
        <f>+'Summary Medians'!$C$137</f>
        <v>4094</v>
      </c>
    </row>
    <row r="52" spans="1:19">
      <c r="A52" s="288" t="s">
        <v>896</v>
      </c>
      <c r="B52" s="299">
        <f>'Summary Medians'!C146</f>
        <v>0</v>
      </c>
      <c r="C52" s="299">
        <f>'Summary Medians'!C147</f>
        <v>4544.5</v>
      </c>
      <c r="D52" s="299">
        <f>'Summary Medians'!C148</f>
        <v>4053</v>
      </c>
      <c r="E52" s="299">
        <f>'Summary Medians'!C149</f>
        <v>3735</v>
      </c>
      <c r="F52" s="320">
        <f>+'Summary Medians'!$C$150</f>
        <v>0</v>
      </c>
      <c r="G52" s="301">
        <f>+'Summary Medians'!$C$151</f>
        <v>0</v>
      </c>
      <c r="H52" s="299">
        <f>+'Summary Medians'!$C$152</f>
        <v>0</v>
      </c>
      <c r="I52" s="321">
        <f>+'Summary Medians'!$C$153</f>
        <v>0</v>
      </c>
      <c r="J52" s="301">
        <f>+'Summary Medians'!$C$154</f>
        <v>0</v>
      </c>
      <c r="L52" s="61"/>
      <c r="M52" s="61"/>
      <c r="N52" s="61"/>
      <c r="O52" s="61"/>
      <c r="P52" s="61"/>
      <c r="Q52" s="61"/>
      <c r="R52" s="61"/>
      <c r="S52" s="61"/>
    </row>
    <row r="53" spans="1:19">
      <c r="A53" s="288"/>
      <c r="B53" s="299"/>
      <c r="C53" s="299"/>
      <c r="D53" s="299"/>
      <c r="E53" s="299"/>
      <c r="F53" s="320"/>
      <c r="G53" s="301"/>
      <c r="H53" s="299"/>
      <c r="I53" s="321"/>
      <c r="J53" s="301"/>
      <c r="L53" s="61"/>
      <c r="M53" s="61"/>
      <c r="N53" s="61"/>
      <c r="O53" s="61"/>
      <c r="P53" s="61"/>
      <c r="Q53" s="61"/>
      <c r="R53" s="61"/>
      <c r="S53" s="61"/>
    </row>
    <row r="54" spans="1:19">
      <c r="A54" s="288" t="s">
        <v>897</v>
      </c>
      <c r="B54" s="299">
        <f>'Summary Medians'!C163</f>
        <v>0</v>
      </c>
      <c r="C54" s="299">
        <f>'Summary Medians'!C164</f>
        <v>2800</v>
      </c>
      <c r="D54" s="299">
        <f>'Summary Medians'!C165</f>
        <v>2716</v>
      </c>
      <c r="E54" s="299">
        <f>'Summary Medians'!C166</f>
        <v>2735</v>
      </c>
      <c r="F54" s="320">
        <f>+'Summary Medians'!$C$167</f>
        <v>2740</v>
      </c>
      <c r="G54" s="301">
        <f>+'Summary Medians'!$C$168</f>
        <v>0</v>
      </c>
      <c r="H54" s="299">
        <f>+'Summary Medians'!$C$169</f>
        <v>0</v>
      </c>
      <c r="I54" s="321">
        <f>+'Summary Medians'!$C$170</f>
        <v>0</v>
      </c>
      <c r="J54" s="301">
        <f>+'Summary Medians'!$C$171</f>
        <v>0</v>
      </c>
      <c r="L54" s="61"/>
      <c r="M54" s="61"/>
      <c r="N54" s="61"/>
      <c r="O54" s="61"/>
      <c r="P54" s="61"/>
      <c r="Q54" s="61"/>
      <c r="R54" s="61"/>
      <c r="S54" s="61"/>
    </row>
    <row r="55" spans="1:19">
      <c r="A55" s="288" t="s">
        <v>898</v>
      </c>
      <c r="B55" s="299">
        <f>'Summary Medians'!C180</f>
        <v>0</v>
      </c>
      <c r="C55" s="299">
        <f>'Summary Medians'!C181</f>
        <v>2547</v>
      </c>
      <c r="D55" s="299">
        <f>'Summary Medians'!C182</f>
        <v>2527.5</v>
      </c>
      <c r="E55" s="299">
        <f>'Summary Medians'!C183</f>
        <v>2528</v>
      </c>
      <c r="F55" s="320">
        <f>+'Summary Medians'!$C$184</f>
        <v>2528.5</v>
      </c>
      <c r="G55" s="301">
        <f>+'Summary Medians'!$C$185</f>
        <v>0</v>
      </c>
      <c r="H55" s="299">
        <f>+'Summary Medians'!$C$186</f>
        <v>0</v>
      </c>
      <c r="I55" s="321">
        <f>+'Summary Medians'!$C$187</f>
        <v>0</v>
      </c>
      <c r="J55" s="299">
        <f>+'Summary Medians'!$C$188</f>
        <v>0</v>
      </c>
    </row>
    <row r="56" spans="1:19">
      <c r="A56" s="288" t="s">
        <v>899</v>
      </c>
      <c r="B56" s="299">
        <f>'Summary Medians'!C197</f>
        <v>4631.75</v>
      </c>
      <c r="C56" s="299">
        <f>'Summary Medians'!C198</f>
        <v>3764.355</v>
      </c>
      <c r="D56" s="299">
        <f>'Summary Medians'!C199</f>
        <v>3648.25</v>
      </c>
      <c r="E56" s="299">
        <f>'Summary Medians'!C200</f>
        <v>4147.05</v>
      </c>
      <c r="F56" s="320">
        <f>+'Summary Medians'!$C$201</f>
        <v>4132.5</v>
      </c>
      <c r="G56" s="301">
        <f>+'Summary Medians'!$C$202</f>
        <v>1980</v>
      </c>
      <c r="H56" s="299">
        <f>+'Summary Medians'!$C$203</f>
        <v>1800</v>
      </c>
      <c r="I56" s="321">
        <f>+'Summary Medians'!$C$204</f>
        <v>0</v>
      </c>
      <c r="J56" s="299">
        <f>+'Summary Medians'!$C$205</f>
        <v>1800</v>
      </c>
      <c r="L56" s="61"/>
      <c r="M56" s="61"/>
      <c r="N56" s="61"/>
      <c r="O56" s="61"/>
      <c r="P56" s="61"/>
      <c r="Q56" s="61"/>
      <c r="R56" s="61"/>
      <c r="S56" s="61"/>
    </row>
    <row r="57" spans="1:19">
      <c r="A57" s="288" t="s">
        <v>900</v>
      </c>
      <c r="B57" s="299">
        <f>'Summary Medians'!C214</f>
        <v>0</v>
      </c>
      <c r="C57" s="299">
        <f>'Summary Medians'!C215</f>
        <v>5065</v>
      </c>
      <c r="D57" s="299">
        <f>'Summary Medians'!C216</f>
        <v>5102.5</v>
      </c>
      <c r="E57" s="299">
        <f>'Summary Medians'!C217</f>
        <v>5350</v>
      </c>
      <c r="F57" s="320">
        <f>+'Summary Medians'!$C$218</f>
        <v>5153.5</v>
      </c>
      <c r="G57" s="301">
        <f>+'Summary Medians'!$C$219</f>
        <v>0</v>
      </c>
      <c r="H57" s="299">
        <f>+'Summary Medians'!$C$220</f>
        <v>0</v>
      </c>
      <c r="I57" s="321">
        <f>+'Summary Medians'!$C$221</f>
        <v>0</v>
      </c>
      <c r="J57" s="299">
        <f>+'Summary Medians'!$C$222</f>
        <v>0</v>
      </c>
    </row>
    <row r="58" spans="1:19">
      <c r="A58" s="288"/>
      <c r="B58" s="299"/>
      <c r="C58" s="299"/>
      <c r="D58" s="299"/>
      <c r="E58" s="299"/>
      <c r="F58" s="320"/>
      <c r="G58" s="301"/>
      <c r="H58" s="299"/>
      <c r="I58" s="321"/>
      <c r="J58" s="299"/>
    </row>
    <row r="59" spans="1:19">
      <c r="A59" s="288" t="s">
        <v>901</v>
      </c>
      <c r="B59" s="299">
        <f>'Summary Medians'!C231</f>
        <v>0</v>
      </c>
      <c r="C59" s="299">
        <f>'Summary Medians'!C232</f>
        <v>4235</v>
      </c>
      <c r="D59" s="299">
        <f>'Summary Medians'!C233</f>
        <v>4229</v>
      </c>
      <c r="E59" s="299">
        <f>'Summary Medians'!C234</f>
        <v>4229</v>
      </c>
      <c r="F59" s="320">
        <f>+'Summary Medians'!$C$235</f>
        <v>4229</v>
      </c>
      <c r="G59" s="301">
        <f>+'Summary Medians'!$C$236</f>
        <v>3647</v>
      </c>
      <c r="H59" s="299">
        <f>+'Summary Medians'!$C$237</f>
        <v>3647</v>
      </c>
      <c r="I59" s="321">
        <f>+'Summary Medians'!$C$238</f>
        <v>0</v>
      </c>
      <c r="J59" s="299">
        <f>+'Summary Medians'!$C$239</f>
        <v>3647</v>
      </c>
    </row>
    <row r="60" spans="1:19">
      <c r="A60" s="288" t="s">
        <v>911</v>
      </c>
      <c r="B60" s="299">
        <f>'Summary Medians'!C248</f>
        <v>2580</v>
      </c>
      <c r="C60" s="299">
        <f>'Summary Medians'!C249</f>
        <v>2460</v>
      </c>
      <c r="D60" s="299">
        <f>'Summary Medians'!C250</f>
        <v>2764</v>
      </c>
      <c r="E60" s="299">
        <f>'Summary Medians'!C251</f>
        <v>3295</v>
      </c>
      <c r="F60" s="320">
        <f>+'Summary Medians'!$C$252</f>
        <v>2686</v>
      </c>
      <c r="G60" s="301">
        <f>+'Summary Medians'!$C$253</f>
        <v>0</v>
      </c>
      <c r="H60" s="299">
        <f>+'Summary Medians'!$C$254</f>
        <v>0</v>
      </c>
      <c r="I60" s="321">
        <f>+'Summary Medians'!$C$255</f>
        <v>0</v>
      </c>
      <c r="J60" s="299">
        <f>+'Summary Medians'!$C$256</f>
        <v>0</v>
      </c>
      <c r="L60" s="61"/>
      <c r="M60" s="61"/>
      <c r="N60" s="61"/>
      <c r="O60" s="61"/>
      <c r="P60" s="61"/>
      <c r="Q60" s="61"/>
      <c r="R60" s="61"/>
      <c r="S60" s="61"/>
    </row>
    <row r="61" spans="1:19">
      <c r="A61" s="288" t="s">
        <v>912</v>
      </c>
      <c r="B61" s="299">
        <f>'Summary Medians'!C265</f>
        <v>0</v>
      </c>
      <c r="C61" s="299">
        <f>'Summary Medians'!C266</f>
        <v>4387</v>
      </c>
      <c r="D61" s="299">
        <f>'Summary Medians'!C267</f>
        <v>4387</v>
      </c>
      <c r="E61" s="299">
        <f>'Summary Medians'!C268</f>
        <v>4387</v>
      </c>
      <c r="F61" s="320">
        <f>+'Summary Medians'!$C$269</f>
        <v>4387</v>
      </c>
      <c r="G61" s="301">
        <f>+'Summary Medians'!$C$270</f>
        <v>0</v>
      </c>
      <c r="H61" s="299">
        <f>+'Summary Medians'!$C$271</f>
        <v>0</v>
      </c>
      <c r="I61" s="321">
        <f>+'Summary Medians'!$C$272</f>
        <v>0</v>
      </c>
      <c r="J61" s="299">
        <f>+'Summary Medians'!$C$273</f>
        <v>0</v>
      </c>
    </row>
    <row r="62" spans="1:19">
      <c r="A62" s="302" t="s">
        <v>904</v>
      </c>
      <c r="B62" s="303">
        <f>'Summary Medians'!C282</f>
        <v>4056</v>
      </c>
      <c r="C62" s="303">
        <f>'Summary Medians'!C283</f>
        <v>0</v>
      </c>
      <c r="D62" s="303">
        <f>'Summary Medians'!C284</f>
        <v>0</v>
      </c>
      <c r="E62" s="303">
        <f>'Summary Medians'!C285</f>
        <v>3804</v>
      </c>
      <c r="F62" s="322">
        <f>+'Summary Medians'!$C$286</f>
        <v>3804</v>
      </c>
      <c r="G62" s="304">
        <f>+'Summary Medians'!$C$287</f>
        <v>0</v>
      </c>
      <c r="H62" s="303">
        <f>+'Summary Medians'!$C$288</f>
        <v>0</v>
      </c>
      <c r="I62" s="323">
        <f>+'Summary Medians'!$C$289</f>
        <v>3453.93</v>
      </c>
      <c r="J62" s="303">
        <f>+'Summary Medians'!$C$290</f>
        <v>3453.93</v>
      </c>
      <c r="L62" s="61"/>
      <c r="M62" s="61"/>
      <c r="N62" s="61"/>
      <c r="O62" s="61"/>
      <c r="P62" s="61"/>
      <c r="Q62" s="61"/>
      <c r="R62" s="61"/>
      <c r="S62" s="61"/>
    </row>
    <row r="63" spans="1:19" ht="18.75" customHeight="1">
      <c r="A63" s="324" t="s">
        <v>913</v>
      </c>
      <c r="B63" s="325"/>
      <c r="C63" s="325"/>
      <c r="D63" s="325"/>
      <c r="E63" s="325"/>
      <c r="F63" s="325"/>
      <c r="G63" s="325"/>
      <c r="H63" s="325"/>
      <c r="I63" s="325"/>
      <c r="J63" s="325"/>
    </row>
    <row r="64" spans="1:19" ht="61.5" customHeight="1">
      <c r="A64" s="402" t="s">
        <v>914</v>
      </c>
      <c r="B64" s="402"/>
      <c r="C64" s="402"/>
      <c r="D64" s="402"/>
      <c r="E64" s="402"/>
      <c r="F64" s="402"/>
      <c r="G64" s="402"/>
      <c r="H64" s="402"/>
      <c r="I64" s="402"/>
      <c r="J64" s="402"/>
      <c r="L64" s="61"/>
      <c r="M64" s="61"/>
      <c r="N64" s="61"/>
      <c r="O64" s="61"/>
      <c r="P64" s="61"/>
      <c r="Q64" s="61"/>
      <c r="R64" s="61"/>
      <c r="S64" s="61"/>
    </row>
    <row r="65" spans="1:19">
      <c r="J65" s="305" t="s">
        <v>939</v>
      </c>
    </row>
    <row r="66" spans="1:19" ht="18">
      <c r="A66" s="284" t="s">
        <v>915</v>
      </c>
      <c r="B66" s="284"/>
      <c r="C66" s="284"/>
      <c r="D66" s="284"/>
      <c r="E66" s="284"/>
      <c r="F66" s="284"/>
      <c r="G66" s="284"/>
      <c r="H66" s="284"/>
      <c r="L66" s="61"/>
      <c r="M66" s="61"/>
      <c r="N66" s="61"/>
      <c r="O66" s="61"/>
      <c r="P66" s="61"/>
      <c r="Q66" s="61"/>
      <c r="R66" s="61"/>
      <c r="S66" s="61"/>
    </row>
    <row r="67" spans="1:19">
      <c r="A67" s="286"/>
      <c r="B67" s="286"/>
      <c r="C67" s="286"/>
      <c r="D67" s="286"/>
      <c r="E67" s="286"/>
      <c r="F67" s="286"/>
      <c r="G67" s="286"/>
      <c r="H67" s="286"/>
    </row>
    <row r="68" spans="1:19" ht="15.75">
      <c r="A68" s="287" t="s">
        <v>884</v>
      </c>
      <c r="B68" s="287"/>
      <c r="C68" s="287"/>
      <c r="D68" s="287"/>
      <c r="E68" s="287"/>
      <c r="F68" s="287"/>
      <c r="G68" s="287"/>
      <c r="H68" s="287"/>
      <c r="L68" s="61"/>
      <c r="M68" s="61"/>
      <c r="N68" s="61"/>
      <c r="O68" s="61"/>
      <c r="P68" s="61"/>
      <c r="Q68" s="61"/>
      <c r="R68" s="61"/>
      <c r="S68" s="61"/>
    </row>
    <row r="69" spans="1:19" ht="15.75">
      <c r="A69" s="287" t="s">
        <v>916</v>
      </c>
      <c r="B69" s="287"/>
      <c r="C69" s="287"/>
      <c r="D69" s="287"/>
      <c r="E69" s="287"/>
      <c r="F69" s="287"/>
      <c r="G69" s="287"/>
      <c r="H69" s="287"/>
    </row>
    <row r="70" spans="1:19" ht="15.75">
      <c r="A70" s="287" t="s">
        <v>933</v>
      </c>
      <c r="B70" s="287"/>
      <c r="C70" s="287"/>
      <c r="D70" s="287"/>
      <c r="E70" s="287"/>
      <c r="F70" s="287"/>
      <c r="G70" s="287"/>
      <c r="H70" s="287"/>
      <c r="L70" s="61"/>
      <c r="M70" s="61"/>
      <c r="N70" s="61"/>
      <c r="O70" s="61"/>
      <c r="P70" s="61"/>
      <c r="Q70" s="61"/>
      <c r="R70" s="61"/>
      <c r="S70" s="61"/>
    </row>
    <row r="71" spans="1:19">
      <c r="A71" s="326"/>
      <c r="B71" s="326"/>
      <c r="C71" s="326"/>
      <c r="D71" s="326"/>
      <c r="E71" s="326"/>
      <c r="F71" s="326"/>
      <c r="G71" s="326"/>
      <c r="H71" s="326"/>
    </row>
    <row r="72" spans="1:19">
      <c r="A72" s="289"/>
      <c r="B72" s="290" t="s">
        <v>886</v>
      </c>
      <c r="C72" s="290"/>
      <c r="D72" s="290"/>
      <c r="E72" s="290"/>
      <c r="F72" s="290"/>
      <c r="G72" s="290"/>
      <c r="H72" s="290"/>
      <c r="L72" s="61"/>
      <c r="M72" s="61"/>
      <c r="N72" s="61"/>
      <c r="O72" s="61"/>
      <c r="P72" s="61"/>
      <c r="Q72" s="61"/>
      <c r="R72" s="61"/>
      <c r="S72" s="61"/>
    </row>
    <row r="73" spans="1:19">
      <c r="A73" s="291"/>
      <c r="B73" s="292">
        <v>1</v>
      </c>
      <c r="C73" s="292">
        <v>2</v>
      </c>
      <c r="D73" s="292">
        <v>3</v>
      </c>
      <c r="E73" s="292">
        <v>4</v>
      </c>
      <c r="F73" s="292">
        <v>5</v>
      </c>
      <c r="G73" s="292">
        <v>6</v>
      </c>
      <c r="H73" s="327" t="s">
        <v>887</v>
      </c>
    </row>
    <row r="74" spans="1:19" ht="15.75">
      <c r="A74" s="328"/>
      <c r="B74" s="328"/>
      <c r="C74" s="328"/>
      <c r="D74" s="328"/>
      <c r="E74" s="328"/>
      <c r="F74" s="328"/>
      <c r="G74" s="329"/>
      <c r="H74" s="328"/>
      <c r="L74" s="61"/>
      <c r="M74" s="61"/>
      <c r="N74" s="61"/>
      <c r="O74" s="61"/>
      <c r="P74" s="61"/>
      <c r="Q74" s="61"/>
      <c r="R74" s="61"/>
      <c r="S74" s="61"/>
    </row>
    <row r="75" spans="1:19">
      <c r="A75" s="288" t="s">
        <v>888</v>
      </c>
      <c r="B75" s="297">
        <f>+'Summary Medians'!$F$3</f>
        <v>26334</v>
      </c>
      <c r="C75" s="297">
        <f>+'Summary Medians'!$F$4</f>
        <v>22757.684999999998</v>
      </c>
      <c r="D75" s="297">
        <f>+'Summary Medians'!$F$5</f>
        <v>20337</v>
      </c>
      <c r="E75" s="297">
        <f>+'Summary Medians'!$F$6</f>
        <v>18653</v>
      </c>
      <c r="F75" s="297">
        <f>+'Summary Medians'!$F$7</f>
        <v>16398</v>
      </c>
      <c r="G75" s="297">
        <f>+'Summary Medians'!$F$8</f>
        <v>16576</v>
      </c>
      <c r="H75" s="330">
        <f>+'Summary Medians'!$F$9</f>
        <v>20337.5</v>
      </c>
    </row>
    <row r="76" spans="1:19">
      <c r="A76" s="288"/>
      <c r="B76" s="299"/>
      <c r="C76" s="299"/>
      <c r="D76" s="299"/>
      <c r="E76" s="299"/>
      <c r="F76" s="299"/>
      <c r="G76" s="331"/>
      <c r="H76" s="299"/>
      <c r="L76" s="61"/>
      <c r="M76" s="61"/>
      <c r="N76" s="61"/>
      <c r="O76" s="61"/>
      <c r="P76" s="61"/>
      <c r="Q76" s="61"/>
      <c r="R76" s="61"/>
      <c r="S76" s="61"/>
    </row>
    <row r="77" spans="1:19">
      <c r="A77" s="288" t="s">
        <v>889</v>
      </c>
      <c r="B77" s="299">
        <f>+'Summary Medians'!$F$20</f>
        <v>27895</v>
      </c>
      <c r="C77" s="299">
        <f>+'Summary Medians'!$F$21</f>
        <v>21728</v>
      </c>
      <c r="D77" s="299">
        <f>+'Summary Medians'!$F$22</f>
        <v>18120</v>
      </c>
      <c r="E77" s="299">
        <f>+'Summary Medians'!$F$23</f>
        <v>18433</v>
      </c>
      <c r="F77" s="299">
        <f>+'Summary Medians'!$F$24</f>
        <v>20236</v>
      </c>
      <c r="G77" s="299">
        <f>+'Summary Medians'!$F$25</f>
        <v>12210</v>
      </c>
      <c r="H77" s="332">
        <f>+'Summary Medians'!$F$26</f>
        <v>18815</v>
      </c>
    </row>
    <row r="78" spans="1:19">
      <c r="A78" s="288" t="s">
        <v>890</v>
      </c>
      <c r="B78" s="299">
        <f>+'Summary Medians'!$F$37</f>
        <v>23168</v>
      </c>
      <c r="C78" s="299">
        <f>+'Summary Medians'!$F$38</f>
        <v>20888</v>
      </c>
      <c r="D78" s="299">
        <f>+'Summary Medians'!$F$39</f>
        <v>14447</v>
      </c>
      <c r="E78" s="299">
        <f>+'Summary Medians'!$F$40</f>
        <v>13406</v>
      </c>
      <c r="F78" s="299">
        <f>+'Summary Medians'!$F$41</f>
        <v>13060</v>
      </c>
      <c r="G78" s="299">
        <f>+'Summary Medians'!$F$42</f>
        <v>13858.5</v>
      </c>
      <c r="H78" s="332">
        <f>+'Summary Medians'!$F$43</f>
        <v>14648.5</v>
      </c>
    </row>
    <row r="79" spans="1:19">
      <c r="A79" s="288" t="s">
        <v>891</v>
      </c>
      <c r="B79" s="299">
        <f>+'Summary Medians'!$F$54</f>
        <v>32250</v>
      </c>
      <c r="C79" s="299">
        <f>+'Summary Medians'!$F$55</f>
        <v>0</v>
      </c>
      <c r="D79" s="299">
        <f>+'Summary Medians'!$F$56</f>
        <v>16138</v>
      </c>
      <c r="E79" s="299">
        <f>+'Summary Medians'!$F$57</f>
        <v>0</v>
      </c>
      <c r="F79" s="299">
        <f>+'Summary Medians'!$F$58</f>
        <v>0</v>
      </c>
      <c r="G79" s="299">
        <f>+'Summary Medians'!$F$59</f>
        <v>0</v>
      </c>
      <c r="H79" s="332">
        <f>+'Summary Medians'!$F$60</f>
        <v>24194</v>
      </c>
    </row>
    <row r="80" spans="1:19">
      <c r="A80" s="288" t="s">
        <v>892</v>
      </c>
      <c r="B80" s="299">
        <f>+'Summary Medians'!$F$71</f>
        <v>21711</v>
      </c>
      <c r="C80" s="299">
        <f>+'Summary Medians'!$F$72</f>
        <v>0</v>
      </c>
      <c r="D80" s="299">
        <f>+'Summary Medians'!$F$73</f>
        <v>19241.099999999999</v>
      </c>
      <c r="E80" s="299">
        <f>+'Summary Medians'!$F$74</f>
        <v>25214.400000000001</v>
      </c>
      <c r="F80" s="299">
        <f>+'Summary Medians'!$F$75</f>
        <v>0</v>
      </c>
      <c r="G80" s="299">
        <f>+'Summary Medians'!$F$76</f>
        <v>24953.7</v>
      </c>
      <c r="H80" s="332">
        <f>+'Summary Medians'!$F$77</f>
        <v>21673</v>
      </c>
    </row>
    <row r="81" spans="1:8">
      <c r="A81" s="288"/>
      <c r="B81" s="299"/>
      <c r="C81" s="299"/>
      <c r="D81" s="299"/>
      <c r="E81" s="299"/>
      <c r="F81" s="299"/>
      <c r="G81" s="299"/>
      <c r="H81" s="332"/>
    </row>
    <row r="82" spans="1:8">
      <c r="A82" s="288" t="s">
        <v>893</v>
      </c>
      <c r="B82" s="299">
        <f>+'Summary Medians'!$F$88</f>
        <v>29370</v>
      </c>
      <c r="C82" s="299">
        <f>+'Summary Medians'!$F$89</f>
        <v>32404</v>
      </c>
      <c r="D82" s="299">
        <f>+'Summary Medians'!$F$90</f>
        <v>20548</v>
      </c>
      <c r="E82" s="299">
        <f>+'Summary Medians'!$F$91</f>
        <v>19386</v>
      </c>
      <c r="F82" s="299">
        <f>+'Summary Medians'!$F$92</f>
        <v>19245</v>
      </c>
      <c r="G82" s="299">
        <f>+'Summary Medians'!$F$93</f>
        <v>13010</v>
      </c>
      <c r="H82" s="332">
        <f>+'Summary Medians'!$F$94</f>
        <v>20294</v>
      </c>
    </row>
    <row r="83" spans="1:8">
      <c r="A83" s="288" t="s">
        <v>894</v>
      </c>
      <c r="B83" s="299">
        <f>+'Summary Medians'!$F$105</f>
        <v>26310</v>
      </c>
      <c r="C83" s="299">
        <f>+'Summary Medians'!$F$106</f>
        <v>0</v>
      </c>
      <c r="D83" s="299">
        <f>+'Summary Medians'!$F$107</f>
        <v>18384</v>
      </c>
      <c r="E83" s="299">
        <f>+'Summary Medians'!$F$108</f>
        <v>18704</v>
      </c>
      <c r="F83" s="299">
        <f>+'Summary Medians'!$F$109</f>
        <v>0</v>
      </c>
      <c r="G83" s="299">
        <f>+'Summary Medians'!$F$110</f>
        <v>0</v>
      </c>
      <c r="H83" s="332">
        <f>+'Summary Medians'!$F$111</f>
        <v>20692</v>
      </c>
    </row>
    <row r="84" spans="1:8">
      <c r="A84" s="288" t="s">
        <v>895</v>
      </c>
      <c r="B84" s="299">
        <f>+'Summary Medians'!$F$122</f>
        <v>27491</v>
      </c>
      <c r="C84" s="299">
        <f>+'Summary Medians'!$F$123</f>
        <v>23778</v>
      </c>
      <c r="D84" s="299">
        <f>+'Summary Medians'!$F$124</f>
        <v>19360.5</v>
      </c>
      <c r="E84" s="299">
        <f>+'Summary Medians'!$F$125</f>
        <v>18928</v>
      </c>
      <c r="F84" s="299">
        <f>+'Summary Medians'!$F$126</f>
        <v>15504</v>
      </c>
      <c r="G84" s="299">
        <f>+'Summary Medians'!$F$127</f>
        <v>13974</v>
      </c>
      <c r="H84" s="332">
        <f>+'Summary Medians'!$F$128</f>
        <v>19795.5</v>
      </c>
    </row>
    <row r="85" spans="1:8">
      <c r="A85" s="288" t="s">
        <v>896</v>
      </c>
      <c r="B85" s="299">
        <f>+'Summary Medians'!$F$139</f>
        <v>32045</v>
      </c>
      <c r="C85" s="299">
        <f>+'Summary Medians'!$F$140</f>
        <v>20998</v>
      </c>
      <c r="D85" s="299">
        <f>+'Summary Medians'!$F$141</f>
        <v>20659</v>
      </c>
      <c r="E85" s="299">
        <f>+'Summary Medians'!$F$142</f>
        <v>18096</v>
      </c>
      <c r="F85" s="299">
        <f>+'Summary Medians'!$F$143</f>
        <v>12178</v>
      </c>
      <c r="G85" s="299">
        <f>+'Summary Medians'!$F$144</f>
        <v>29340</v>
      </c>
      <c r="H85" s="332">
        <f>+'Summary Medians'!$F$145</f>
        <v>20242</v>
      </c>
    </row>
    <row r="86" spans="1:8">
      <c r="A86" s="288"/>
      <c r="B86" s="299"/>
      <c r="C86" s="299"/>
      <c r="D86" s="299"/>
      <c r="E86" s="299"/>
      <c r="F86" s="299"/>
      <c r="G86" s="299"/>
      <c r="H86" s="332"/>
    </row>
    <row r="87" spans="1:8">
      <c r="A87" s="288" t="s">
        <v>897</v>
      </c>
      <c r="B87" s="299">
        <f>+'Summary Medians'!$F$156</f>
        <v>20900</v>
      </c>
      <c r="C87" s="299">
        <f>+'Summary Medians'!$F$157</f>
        <v>17614</v>
      </c>
      <c r="D87" s="299">
        <f>+'Summary Medians'!$F$158</f>
        <v>0</v>
      </c>
      <c r="E87" s="299">
        <f>+'Summary Medians'!$F$159</f>
        <v>6418</v>
      </c>
      <c r="F87" s="299">
        <f>+'Summary Medians'!$F$160</f>
        <v>16634</v>
      </c>
      <c r="G87" s="299">
        <f>+'Summary Medians'!$F$161</f>
        <v>0</v>
      </c>
      <c r="H87" s="332">
        <f>+'Summary Medians'!$F$162</f>
        <v>16581.5</v>
      </c>
    </row>
    <row r="88" spans="1:8">
      <c r="A88" s="288" t="s">
        <v>898</v>
      </c>
      <c r="B88" s="299">
        <f>+'Summary Medians'!$F$173</f>
        <v>24116</v>
      </c>
      <c r="C88" s="299">
        <f>+'Summary Medians'!$F$174</f>
        <v>22955</v>
      </c>
      <c r="D88" s="299">
        <f>+'Summary Medians'!$F$175</f>
        <v>19132</v>
      </c>
      <c r="E88" s="299">
        <f>+'Summary Medians'!$F$176</f>
        <v>16693</v>
      </c>
      <c r="F88" s="299">
        <f>+'Summary Medians'!$F$177</f>
        <v>16337.5</v>
      </c>
      <c r="G88" s="299">
        <f>+'Summary Medians'!$F$178</f>
        <v>20616</v>
      </c>
      <c r="H88" s="332">
        <f>+'Summary Medians'!$F$179</f>
        <v>19934</v>
      </c>
    </row>
    <row r="89" spans="1:8">
      <c r="A89" s="288" t="s">
        <v>899</v>
      </c>
      <c r="B89" s="299">
        <f>+'Summary Medians'!$F$190</f>
        <v>22697.75</v>
      </c>
      <c r="C89" s="299">
        <f>+'Summary Medians'!$F$191</f>
        <v>0</v>
      </c>
      <c r="D89" s="299">
        <f>+'Summary Medians'!$F$192</f>
        <v>15083.254999999999</v>
      </c>
      <c r="E89" s="299">
        <f>+'Summary Medians'!$F$193</f>
        <v>14430</v>
      </c>
      <c r="F89" s="299">
        <f>+'Summary Medians'!$F$194</f>
        <v>14223.75</v>
      </c>
      <c r="G89" s="299">
        <f>+'Summary Medians'!$F$195</f>
        <v>14460</v>
      </c>
      <c r="H89" s="332">
        <f>+'Summary Medians'!$F$196</f>
        <v>15210</v>
      </c>
    </row>
    <row r="90" spans="1:8">
      <c r="A90" s="288" t="s">
        <v>900</v>
      </c>
      <c r="B90" s="299">
        <f>+'Summary Medians'!$F$207</f>
        <v>32742</v>
      </c>
      <c r="C90" s="299">
        <f>+'Summary Medians'!$F$208</f>
        <v>0</v>
      </c>
      <c r="D90" s="299">
        <f>+'Summary Medians'!$F$209</f>
        <v>29544</v>
      </c>
      <c r="E90" s="299">
        <f>+'Summary Medians'!$F$210</f>
        <v>0</v>
      </c>
      <c r="F90" s="299">
        <f>+'Summary Medians'!$F$211</f>
        <v>20500</v>
      </c>
      <c r="G90" s="299">
        <f>+'Summary Medians'!$F$212</f>
        <v>20465</v>
      </c>
      <c r="H90" s="332">
        <f>+'Summary Medians'!$F$213</f>
        <v>23654</v>
      </c>
    </row>
    <row r="91" spans="1:8" ht="15.75">
      <c r="A91" s="288"/>
      <c r="B91" s="328"/>
      <c r="C91" s="328"/>
      <c r="D91" s="328"/>
      <c r="E91" s="328"/>
      <c r="F91" s="328"/>
      <c r="G91" s="328"/>
      <c r="H91" s="333"/>
    </row>
    <row r="92" spans="1:8">
      <c r="A92" s="288" t="s">
        <v>901</v>
      </c>
      <c r="B92" s="299">
        <f>+'Summary Medians'!$F$224</f>
        <v>26176.5</v>
      </c>
      <c r="C92" s="299">
        <f>+'Summary Medians'!$F$225</f>
        <v>26610</v>
      </c>
      <c r="D92" s="299">
        <f>+'Summary Medians'!$F$226</f>
        <v>24662</v>
      </c>
      <c r="E92" s="299">
        <f>+'Summary Medians'!$F$227</f>
        <v>0</v>
      </c>
      <c r="F92" s="299">
        <f>+'Summary Medians'!$F$228</f>
        <v>14848</v>
      </c>
      <c r="G92" s="299">
        <f>+'Summary Medians'!$F$229</f>
        <v>0</v>
      </c>
      <c r="H92" s="332">
        <f>+'Summary Medians'!$F$230</f>
        <v>24662</v>
      </c>
    </row>
    <row r="93" spans="1:8">
      <c r="A93" s="288" t="s">
        <v>911</v>
      </c>
      <c r="B93" s="299">
        <f>+'Summary Medians'!$F$241</f>
        <v>23287</v>
      </c>
      <c r="C93" s="299">
        <f>+'Summary Medians'!$F$242</f>
        <v>22440</v>
      </c>
      <c r="D93" s="299">
        <f>+'Summary Medians'!$F$243</f>
        <v>20432</v>
      </c>
      <c r="E93" s="299">
        <f>+'Summary Medians'!$F$244</f>
        <v>18576</v>
      </c>
      <c r="F93" s="299">
        <f>+'Summary Medians'!$F$245</f>
        <v>19739.5</v>
      </c>
      <c r="G93" s="299">
        <f>+'Summary Medians'!$F$246</f>
        <v>0</v>
      </c>
      <c r="H93" s="332">
        <f>+'Summary Medians'!$F$247</f>
        <v>21296</v>
      </c>
    </row>
    <row r="94" spans="1:8">
      <c r="A94" s="288" t="s">
        <v>903</v>
      </c>
      <c r="B94" s="299">
        <f>+'Summary Medians'!$F$258</f>
        <v>32287</v>
      </c>
      <c r="C94" s="299">
        <f>+'Summary Medians'!$F$259</f>
        <v>42274</v>
      </c>
      <c r="D94" s="299">
        <f>+'Summary Medians'!$F$260</f>
        <v>24161</v>
      </c>
      <c r="E94" s="299">
        <f>+'Summary Medians'!$F$261</f>
        <v>0</v>
      </c>
      <c r="F94" s="299">
        <f>+'Summary Medians'!$F$262</f>
        <v>24680</v>
      </c>
      <c r="G94" s="299">
        <f>+'Summary Medians'!$F$263</f>
        <v>26249</v>
      </c>
      <c r="H94" s="332">
        <f>+'Summary Medians'!$F$264</f>
        <v>26459.5</v>
      </c>
    </row>
    <row r="95" spans="1:8">
      <c r="A95" s="302" t="s">
        <v>904</v>
      </c>
      <c r="B95" s="303">
        <f>+'Summary Medians'!$F$275</f>
        <v>22488</v>
      </c>
      <c r="C95" s="303">
        <f>+'Summary Medians'!$F$276</f>
        <v>0</v>
      </c>
      <c r="D95" s="303">
        <f>+'Summary Medians'!$F$277</f>
        <v>16382</v>
      </c>
      <c r="E95" s="303">
        <f>+'Summary Medians'!$F$278</f>
        <v>0</v>
      </c>
      <c r="F95" s="303">
        <f>+'Summary Medians'!$F$279</f>
        <v>15115</v>
      </c>
      <c r="G95" s="303">
        <f>+'Summary Medians'!$F$280</f>
        <v>16086</v>
      </c>
      <c r="H95" s="334">
        <f>+'Summary Medians'!$F$281</f>
        <v>15977</v>
      </c>
    </row>
    <row r="96" spans="1:8" ht="40.5" customHeight="1">
      <c r="A96" s="402" t="s">
        <v>905</v>
      </c>
      <c r="B96" s="402"/>
      <c r="C96" s="402"/>
      <c r="D96" s="402"/>
      <c r="E96" s="402"/>
      <c r="F96" s="402"/>
      <c r="G96" s="402"/>
      <c r="H96" s="402"/>
    </row>
    <row r="97" spans="1:10" ht="15.75">
      <c r="A97" s="328"/>
      <c r="B97" s="328"/>
      <c r="C97" s="328"/>
      <c r="D97" s="328"/>
      <c r="E97" s="328"/>
      <c r="F97" s="328"/>
      <c r="G97" s="328"/>
      <c r="H97" s="305" t="s">
        <v>939</v>
      </c>
    </row>
    <row r="98" spans="1:10" ht="18">
      <c r="A98" s="403" t="s">
        <v>917</v>
      </c>
      <c r="B98" s="403"/>
      <c r="C98" s="403"/>
      <c r="D98" s="403"/>
      <c r="E98" s="403"/>
      <c r="F98" s="403"/>
      <c r="G98" s="403"/>
      <c r="H98" s="403"/>
      <c r="I98" s="403"/>
      <c r="J98" s="403"/>
    </row>
    <row r="99" spans="1:10">
      <c r="A99" s="307"/>
      <c r="B99" s="307"/>
      <c r="C99" s="307"/>
      <c r="D99" s="307"/>
      <c r="E99" s="307"/>
      <c r="F99" s="307"/>
      <c r="G99" s="307"/>
      <c r="H99" s="307"/>
      <c r="I99" s="307"/>
      <c r="J99" s="307"/>
    </row>
    <row r="100" spans="1:10" ht="15.75">
      <c r="A100" s="401" t="s">
        <v>884</v>
      </c>
      <c r="B100" s="401"/>
      <c r="C100" s="401"/>
      <c r="D100" s="401"/>
      <c r="E100" s="401"/>
      <c r="F100" s="401"/>
      <c r="G100" s="401"/>
      <c r="H100" s="401"/>
      <c r="I100" s="401"/>
      <c r="J100" s="401"/>
    </row>
    <row r="101" spans="1:10" ht="15.75">
      <c r="A101" s="401" t="s">
        <v>916</v>
      </c>
      <c r="B101" s="401"/>
      <c r="C101" s="401"/>
      <c r="D101" s="401"/>
      <c r="E101" s="401"/>
      <c r="F101" s="401"/>
      <c r="G101" s="401"/>
      <c r="H101" s="401"/>
      <c r="I101" s="401"/>
      <c r="J101" s="401"/>
    </row>
    <row r="102" spans="1:10" ht="15.75">
      <c r="A102" s="401" t="s">
        <v>934</v>
      </c>
      <c r="B102" s="401"/>
      <c r="C102" s="401"/>
      <c r="D102" s="401"/>
      <c r="E102" s="401"/>
      <c r="F102" s="401"/>
      <c r="G102" s="401"/>
      <c r="H102" s="401"/>
      <c r="I102" s="401"/>
      <c r="J102" s="401"/>
    </row>
    <row r="103" spans="1:10">
      <c r="A103" s="288"/>
      <c r="B103" s="288"/>
      <c r="C103" s="288"/>
      <c r="D103" s="288"/>
      <c r="E103" s="288"/>
      <c r="F103" s="288"/>
      <c r="G103" s="288"/>
      <c r="H103" s="288"/>
      <c r="I103" s="288"/>
      <c r="J103" s="288"/>
    </row>
    <row r="104" spans="1:10">
      <c r="A104" s="289"/>
      <c r="B104" s="335" t="s">
        <v>907</v>
      </c>
      <c r="C104" s="335"/>
      <c r="D104" s="335"/>
      <c r="E104" s="335"/>
      <c r="F104" s="336"/>
      <c r="G104" s="337" t="s">
        <v>908</v>
      </c>
      <c r="H104" s="335"/>
      <c r="I104" s="335"/>
      <c r="J104" s="338"/>
    </row>
    <row r="105" spans="1:10" ht="24">
      <c r="A105" s="291"/>
      <c r="B105" s="311" t="s">
        <v>918</v>
      </c>
      <c r="C105" s="292">
        <v>1</v>
      </c>
      <c r="D105" s="292">
        <v>2</v>
      </c>
      <c r="E105" s="292">
        <v>3</v>
      </c>
      <c r="F105" s="312" t="s">
        <v>887</v>
      </c>
      <c r="G105" s="292">
        <v>1</v>
      </c>
      <c r="H105" s="292">
        <v>2</v>
      </c>
      <c r="I105" s="313" t="s">
        <v>910</v>
      </c>
      <c r="J105" s="293" t="s">
        <v>887</v>
      </c>
    </row>
    <row r="106" spans="1:10">
      <c r="A106" s="288"/>
      <c r="B106" s="295"/>
      <c r="C106" s="295"/>
      <c r="D106" s="295"/>
      <c r="E106" s="296"/>
      <c r="F106" s="314"/>
      <c r="G106" s="339"/>
      <c r="H106" s="340"/>
      <c r="I106" s="340"/>
      <c r="J106" s="341"/>
    </row>
    <row r="107" spans="1:10">
      <c r="A107" s="288" t="s">
        <v>888</v>
      </c>
      <c r="B107" s="297">
        <f>'Summary Medians'!$F10</f>
        <v>11607</v>
      </c>
      <c r="C107" s="297">
        <f>'Summary Medians'!$F11</f>
        <v>8770</v>
      </c>
      <c r="D107" s="297">
        <f>'Summary Medians'!$F12</f>
        <v>8424</v>
      </c>
      <c r="E107" s="297">
        <f>'Summary Medians'!$F13</f>
        <v>8254</v>
      </c>
      <c r="F107" s="342">
        <f>+'Summary Medians'!$F$14</f>
        <v>8674.5</v>
      </c>
      <c r="G107" s="298">
        <f>+'Summary Medians'!$F$15</f>
        <v>5968</v>
      </c>
      <c r="H107" s="297">
        <f>+'Summary Medians'!$F$16</f>
        <v>3600</v>
      </c>
      <c r="I107" s="319">
        <f>+'Summary Medians'!$F$17</f>
        <v>0</v>
      </c>
      <c r="J107" s="298">
        <f>+'Summary Medians'!$F$18</f>
        <v>5130</v>
      </c>
    </row>
    <row r="108" spans="1:10">
      <c r="A108" s="288"/>
      <c r="B108" s="299"/>
      <c r="C108" s="299"/>
      <c r="D108" s="299"/>
      <c r="E108" s="299"/>
      <c r="F108" s="342"/>
      <c r="G108" s="301"/>
      <c r="H108" s="299"/>
      <c r="I108" s="321"/>
      <c r="J108" s="301"/>
    </row>
    <row r="109" spans="1:10">
      <c r="A109" s="288" t="s">
        <v>889</v>
      </c>
      <c r="B109" s="299">
        <f>'Summary Medians'!$F27</f>
        <v>0</v>
      </c>
      <c r="C109" s="299">
        <f>'Summary Medians'!$F28</f>
        <v>7960</v>
      </c>
      <c r="D109" s="299">
        <f>'Summary Medians'!$F29</f>
        <v>7890</v>
      </c>
      <c r="E109" s="299">
        <f>'Summary Medians'!$F30</f>
        <v>7890</v>
      </c>
      <c r="F109" s="342">
        <f>+'Summary Medians'!$F$31</f>
        <v>7890</v>
      </c>
      <c r="G109" s="301">
        <f>+'Summary Medians'!$F$32</f>
        <v>7800</v>
      </c>
      <c r="H109" s="299">
        <f>+'Summary Medians'!$F$33</f>
        <v>7895</v>
      </c>
      <c r="I109" s="321">
        <f>+'Summary Medians'!$F$34</f>
        <v>0</v>
      </c>
      <c r="J109" s="301">
        <f>+'Summary Medians'!$F$35</f>
        <v>7860</v>
      </c>
    </row>
    <row r="110" spans="1:10">
      <c r="A110" s="288" t="s">
        <v>890</v>
      </c>
      <c r="B110" s="299">
        <f>'Summary Medians'!$F44</f>
        <v>0</v>
      </c>
      <c r="C110" s="299">
        <f>'Summary Medians'!$F45</f>
        <v>5564</v>
      </c>
      <c r="D110" s="299">
        <f>'Summary Medians'!$F46</f>
        <v>5610</v>
      </c>
      <c r="E110" s="299">
        <f>'Summary Medians'!$F47</f>
        <v>5460</v>
      </c>
      <c r="F110" s="342">
        <f>+'Summary Medians'!$F$48</f>
        <v>5460</v>
      </c>
      <c r="G110" s="301">
        <f>+'Summary Medians'!$F$49</f>
        <v>0</v>
      </c>
      <c r="H110" s="299">
        <f>+'Summary Medians'!$F$50</f>
        <v>0</v>
      </c>
      <c r="I110" s="321">
        <f>+'Summary Medians'!$F$51</f>
        <v>0</v>
      </c>
      <c r="J110" s="301">
        <f>+'Summary Medians'!$F$52</f>
        <v>0</v>
      </c>
    </row>
    <row r="111" spans="1:10">
      <c r="A111" s="288" t="s">
        <v>891</v>
      </c>
      <c r="B111" s="299">
        <f>'Summary Medians'!$F61</f>
        <v>0</v>
      </c>
      <c r="C111" s="299">
        <f>'Summary Medians'!$F62</f>
        <v>0</v>
      </c>
      <c r="D111" s="299">
        <f>'Summary Medians'!$F63</f>
        <v>0</v>
      </c>
      <c r="E111" s="299">
        <f>'Summary Medians'!$F64</f>
        <v>0</v>
      </c>
      <c r="F111" s="342">
        <f>+'Summary Medians'!$F$65</f>
        <v>0</v>
      </c>
      <c r="G111" s="301">
        <f>+'Summary Medians'!$F$66</f>
        <v>0</v>
      </c>
      <c r="H111" s="299">
        <f>+'Summary Medians'!$F$67</f>
        <v>0</v>
      </c>
      <c r="I111" s="321">
        <f>+'Summary Medians'!$F$68</f>
        <v>0</v>
      </c>
      <c r="J111" s="301">
        <f>+'Summary Medians'!$F$69</f>
        <v>0</v>
      </c>
    </row>
    <row r="112" spans="1:10">
      <c r="A112" s="288" t="s">
        <v>892</v>
      </c>
      <c r="B112" s="299">
        <f>'Summary Medians'!$F78</f>
        <v>11728.8</v>
      </c>
      <c r="C112" s="299">
        <f>'Summary Medians'!$F79</f>
        <v>11372.1</v>
      </c>
      <c r="D112" s="299">
        <f>'Summary Medians'!$F80</f>
        <v>0</v>
      </c>
      <c r="E112" s="299">
        <f>'Summary Medians'!$F81</f>
        <v>12525.45</v>
      </c>
      <c r="F112" s="342">
        <f>+'Summary Medians'!$F$82</f>
        <v>11779.05</v>
      </c>
      <c r="G112" s="301">
        <f>+'Summary Medians'!$F$83</f>
        <v>0</v>
      </c>
      <c r="H112" s="299">
        <f>+'Summary Medians'!$F$84</f>
        <v>0</v>
      </c>
      <c r="I112" s="321">
        <f>+'Summary Medians'!$F$85</f>
        <v>0</v>
      </c>
      <c r="J112" s="301">
        <f>+'Summary Medians'!$F$86</f>
        <v>0</v>
      </c>
    </row>
    <row r="113" spans="1:10">
      <c r="A113" s="288"/>
      <c r="B113" s="299"/>
      <c r="C113" s="299"/>
      <c r="D113" s="299"/>
      <c r="E113" s="299"/>
      <c r="F113" s="342"/>
      <c r="G113" s="301"/>
      <c r="H113" s="299"/>
      <c r="I113" s="321"/>
      <c r="J113" s="301"/>
    </row>
    <row r="114" spans="1:10">
      <c r="A114" s="288" t="s">
        <v>893</v>
      </c>
      <c r="B114" s="299">
        <f>'Summary Medians'!$F95</f>
        <v>11384</v>
      </c>
      <c r="C114" s="299">
        <f>'Summary Medians'!$F96</f>
        <v>11400</v>
      </c>
      <c r="D114" s="299">
        <f>'Summary Medians'!$F97</f>
        <v>0</v>
      </c>
      <c r="E114" s="299">
        <f>'Summary Medians'!$F98</f>
        <v>11366</v>
      </c>
      <c r="F114" s="342">
        <f>+'Summary Medians'!$F$99</f>
        <v>11400</v>
      </c>
      <c r="G114" s="301">
        <f>+'Summary Medians'!$F$100</f>
        <v>5949</v>
      </c>
      <c r="H114" s="299">
        <f>+'Summary Medians'!$F$101</f>
        <v>0</v>
      </c>
      <c r="I114" s="321">
        <f>+'Summary Medians'!$F$102</f>
        <v>0</v>
      </c>
      <c r="J114" s="301">
        <f>+'Summary Medians'!$F$103</f>
        <v>5949</v>
      </c>
    </row>
    <row r="115" spans="1:10">
      <c r="A115" s="288" t="s">
        <v>894</v>
      </c>
      <c r="B115" s="299">
        <f>'Summary Medians'!$F112</f>
        <v>0</v>
      </c>
      <c r="C115" s="299">
        <f>'Summary Medians'!$F113</f>
        <v>16620</v>
      </c>
      <c r="D115" s="299">
        <f>'Summary Medians'!$F114</f>
        <v>16620</v>
      </c>
      <c r="E115" s="299">
        <f>'Summary Medians'!$F115</f>
        <v>16620</v>
      </c>
      <c r="F115" s="342">
        <f>+'Summary Medians'!$F$116</f>
        <v>16620</v>
      </c>
      <c r="G115" s="301">
        <f>+'Summary Medians'!$F$117</f>
        <v>16620</v>
      </c>
      <c r="H115" s="299">
        <f>+'Summary Medians'!$F$118</f>
        <v>0</v>
      </c>
      <c r="I115" s="321">
        <f>+'Summary Medians'!$F$119</f>
        <v>0</v>
      </c>
      <c r="J115" s="301">
        <f>+'Summary Medians'!$F$120</f>
        <v>16620</v>
      </c>
    </row>
    <row r="116" spans="1:10">
      <c r="A116" s="288" t="s">
        <v>895</v>
      </c>
      <c r="B116" s="299">
        <f>'Summary Medians'!$F129</f>
        <v>0</v>
      </c>
      <c r="C116" s="299">
        <f>'Summary Medians'!$F130</f>
        <v>8438</v>
      </c>
      <c r="D116" s="299">
        <f>'Summary Medians'!$F131</f>
        <v>7612</v>
      </c>
      <c r="E116" s="299">
        <f>'Summary Medians'!$F132</f>
        <v>7612</v>
      </c>
      <c r="F116" s="342">
        <f>+'Summary Medians'!$F$133</f>
        <v>7790</v>
      </c>
      <c r="G116" s="301">
        <f>+'Summary Medians'!$F$134</f>
        <v>7697.5</v>
      </c>
      <c r="H116" s="299">
        <f>+'Summary Medians'!$F$135</f>
        <v>0</v>
      </c>
      <c r="I116" s="321">
        <f>+'Summary Medians'!$F$136</f>
        <v>0</v>
      </c>
      <c r="J116" s="301">
        <f>+'Summary Medians'!$F$137</f>
        <v>7697.5</v>
      </c>
    </row>
    <row r="117" spans="1:10">
      <c r="A117" s="288" t="s">
        <v>896</v>
      </c>
      <c r="B117" s="299">
        <f>'Summary Medians'!$F146</f>
        <v>0</v>
      </c>
      <c r="C117" s="299">
        <f>'Summary Medians'!$F147</f>
        <v>10875</v>
      </c>
      <c r="D117" s="299">
        <f>'Summary Medians'!$F148</f>
        <v>8955.5</v>
      </c>
      <c r="E117" s="299">
        <f>'Summary Medians'!$F149</f>
        <v>8698</v>
      </c>
      <c r="F117" s="342">
        <f>+'Summary Medians'!$F$150</f>
        <v>9333</v>
      </c>
      <c r="G117" s="301">
        <f>+'Summary Medians'!$F$151</f>
        <v>0</v>
      </c>
      <c r="H117" s="299">
        <f>+'Summary Medians'!$F$152</f>
        <v>0</v>
      </c>
      <c r="I117" s="321">
        <f>+'Summary Medians'!$F$153</f>
        <v>0</v>
      </c>
      <c r="J117" s="301">
        <f>+'Summary Medians'!$F$154</f>
        <v>0</v>
      </c>
    </row>
    <row r="118" spans="1:10">
      <c r="A118" s="288"/>
      <c r="B118" s="299"/>
      <c r="C118" s="299"/>
      <c r="D118" s="299"/>
      <c r="E118" s="299"/>
      <c r="F118" s="342"/>
      <c r="G118" s="301"/>
      <c r="H118" s="299"/>
      <c r="I118" s="321"/>
      <c r="J118" s="301"/>
    </row>
    <row r="119" spans="1:10">
      <c r="A119" s="288" t="s">
        <v>897</v>
      </c>
      <c r="B119" s="299">
        <f>'Summary Medians'!$F163</f>
        <v>0</v>
      </c>
      <c r="C119" s="299">
        <f>'Summary Medians'!$F164</f>
        <v>5320</v>
      </c>
      <c r="D119" s="299">
        <f>'Summary Medians'!$F165</f>
        <v>4841</v>
      </c>
      <c r="E119" s="299">
        <f>'Summary Medians'!$F166</f>
        <v>5635</v>
      </c>
      <c r="F119" s="342">
        <f>+'Summary Medians'!$F$167</f>
        <v>5200</v>
      </c>
      <c r="G119" s="301">
        <f>+'Summary Medians'!$F$168</f>
        <v>0</v>
      </c>
      <c r="H119" s="299">
        <f>+'Summary Medians'!$F$169</f>
        <v>0</v>
      </c>
      <c r="I119" s="321">
        <f>+'Summary Medians'!$F$170</f>
        <v>0</v>
      </c>
      <c r="J119" s="301">
        <f>+'Summary Medians'!$F$171</f>
        <v>0</v>
      </c>
    </row>
    <row r="120" spans="1:10">
      <c r="A120" s="288" t="s">
        <v>898</v>
      </c>
      <c r="B120" s="299">
        <f>'Summary Medians'!$F180</f>
        <v>0</v>
      </c>
      <c r="C120" s="299">
        <f>'Summary Medians'!$F181</f>
        <v>8691</v>
      </c>
      <c r="D120" s="299">
        <f>'Summary Medians'!$F182</f>
        <v>8671.5</v>
      </c>
      <c r="E120" s="299">
        <f>'Summary Medians'!$F183</f>
        <v>8672</v>
      </c>
      <c r="F120" s="342">
        <f>+'Summary Medians'!$F$184</f>
        <v>8672.5</v>
      </c>
      <c r="G120" s="301">
        <f>+'Summary Medians'!$F$185</f>
        <v>0</v>
      </c>
      <c r="H120" s="299">
        <f>+'Summary Medians'!$F$186</f>
        <v>0</v>
      </c>
      <c r="I120" s="321">
        <f>+'Summary Medians'!$F$187</f>
        <v>0</v>
      </c>
      <c r="J120" s="299">
        <f>+'Summary Medians'!$F$188</f>
        <v>0</v>
      </c>
    </row>
    <row r="121" spans="1:10">
      <c r="A121" s="288" t="s">
        <v>899</v>
      </c>
      <c r="B121" s="299">
        <f>'Summary Medians'!$F197</f>
        <v>10707.875</v>
      </c>
      <c r="C121" s="299">
        <f>'Summary Medians'!$F198</f>
        <v>9530.869999999999</v>
      </c>
      <c r="D121" s="299">
        <f>'Summary Medians'!$F199</f>
        <v>9649</v>
      </c>
      <c r="E121" s="299">
        <f>'Summary Medians'!$F200</f>
        <v>8446.65</v>
      </c>
      <c r="F121" s="342">
        <f>+'Summary Medians'!$F$201</f>
        <v>9497.07</v>
      </c>
      <c r="G121" s="301">
        <f>+'Summary Medians'!$F$202</f>
        <v>3960</v>
      </c>
      <c r="H121" s="299">
        <f>+'Summary Medians'!$F$203</f>
        <v>3600</v>
      </c>
      <c r="I121" s="321">
        <f>+'Summary Medians'!$F$204</f>
        <v>0</v>
      </c>
      <c r="J121" s="299">
        <f>+'Summary Medians'!$F$205</f>
        <v>3600</v>
      </c>
    </row>
    <row r="122" spans="1:10">
      <c r="A122" s="288" t="s">
        <v>900</v>
      </c>
      <c r="B122" s="299">
        <f>'Summary Medians'!$F214</f>
        <v>0</v>
      </c>
      <c r="C122" s="299">
        <f>'Summary Medians'!$F215</f>
        <v>10620</v>
      </c>
      <c r="D122" s="299">
        <f>'Summary Medians'!$F216</f>
        <v>8631</v>
      </c>
      <c r="E122" s="299">
        <f>'Summary Medians'!$F217</f>
        <v>11536</v>
      </c>
      <c r="F122" s="342">
        <f>+'Summary Medians'!$F$218</f>
        <v>9743.5</v>
      </c>
      <c r="G122" s="301">
        <f>+'Summary Medians'!$F$219</f>
        <v>0</v>
      </c>
      <c r="H122" s="299">
        <f>+'Summary Medians'!$F$220</f>
        <v>0</v>
      </c>
      <c r="I122" s="321">
        <f>+'Summary Medians'!$F$221</f>
        <v>0</v>
      </c>
      <c r="J122" s="299">
        <f>+'Summary Medians'!$F$222</f>
        <v>0</v>
      </c>
    </row>
    <row r="123" spans="1:10">
      <c r="A123" s="288"/>
      <c r="B123" s="299"/>
      <c r="C123" s="299"/>
      <c r="D123" s="299"/>
      <c r="E123" s="299"/>
      <c r="F123" s="342"/>
      <c r="G123" s="301"/>
      <c r="H123" s="299"/>
      <c r="I123" s="321"/>
      <c r="J123" s="299"/>
    </row>
    <row r="124" spans="1:10">
      <c r="A124" s="288" t="s">
        <v>901</v>
      </c>
      <c r="B124" s="299">
        <f>'Summary Medians'!$F231</f>
        <v>0</v>
      </c>
      <c r="C124" s="299">
        <f>'Summary Medians'!$F232</f>
        <v>20411</v>
      </c>
      <c r="D124" s="299">
        <f>'Summary Medians'!$F233</f>
        <v>20405</v>
      </c>
      <c r="E124" s="299">
        <f>'Summary Medians'!$F234</f>
        <v>20405</v>
      </c>
      <c r="F124" s="342">
        <f>+'Summary Medians'!$F$235</f>
        <v>20405</v>
      </c>
      <c r="G124" s="301">
        <f>+'Summary Medians'!$F$236</f>
        <v>0</v>
      </c>
      <c r="H124" s="299">
        <f>+'Summary Medians'!$F$237</f>
        <v>0</v>
      </c>
      <c r="I124" s="321">
        <f>+'Summary Medians'!$F$238</f>
        <v>0</v>
      </c>
      <c r="J124" s="299">
        <f>+'Summary Medians'!$F$239</f>
        <v>0</v>
      </c>
    </row>
    <row r="125" spans="1:10">
      <c r="A125" s="288" t="s">
        <v>911</v>
      </c>
      <c r="B125" s="299">
        <f>'Summary Medians'!$F248</f>
        <v>5145</v>
      </c>
      <c r="C125" s="299">
        <f>'Summary Medians'!$F249</f>
        <v>5524</v>
      </c>
      <c r="D125" s="299">
        <f>'Summary Medians'!$F250</f>
        <v>5370</v>
      </c>
      <c r="E125" s="299">
        <f>'Summary Medians'!$F251</f>
        <v>5205</v>
      </c>
      <c r="F125" s="342">
        <f>+'Summary Medians'!$F$252</f>
        <v>5360</v>
      </c>
      <c r="G125" s="301">
        <f>+'Summary Medians'!$F$253</f>
        <v>0</v>
      </c>
      <c r="H125" s="299">
        <f>+'Summary Medians'!$F$254</f>
        <v>0</v>
      </c>
      <c r="I125" s="321">
        <f>+'Summary Medians'!$F$255</f>
        <v>0</v>
      </c>
      <c r="J125" s="299">
        <f>+'Summary Medians'!$F$256</f>
        <v>0</v>
      </c>
    </row>
    <row r="126" spans="1:10">
      <c r="A126" s="288" t="s">
        <v>912</v>
      </c>
      <c r="B126" s="299">
        <f>'Summary Medians'!$F265</f>
        <v>0</v>
      </c>
      <c r="C126" s="299">
        <f>'Summary Medians'!$F266</f>
        <v>10285</v>
      </c>
      <c r="D126" s="299">
        <f>'Summary Medians'!$F267</f>
        <v>10285</v>
      </c>
      <c r="E126" s="299">
        <f>'Summary Medians'!$F268</f>
        <v>10285</v>
      </c>
      <c r="F126" s="342">
        <f>+'Summary Medians'!$F$269</f>
        <v>10285</v>
      </c>
      <c r="G126" s="301">
        <f>+'Summary Medians'!$F$270</f>
        <v>0</v>
      </c>
      <c r="H126" s="299">
        <f>+'Summary Medians'!$F$271</f>
        <v>0</v>
      </c>
      <c r="I126" s="321">
        <f>+'Summary Medians'!$F$272</f>
        <v>0</v>
      </c>
      <c r="J126" s="299">
        <f>+'Summary Medians'!$F$273</f>
        <v>0</v>
      </c>
    </row>
    <row r="127" spans="1:10">
      <c r="A127" s="302" t="s">
        <v>904</v>
      </c>
      <c r="B127" s="303">
        <f>'Summary Medians'!$F282</f>
        <v>10416</v>
      </c>
      <c r="C127" s="303">
        <f>'Summary Medians'!$F283</f>
        <v>0</v>
      </c>
      <c r="D127" s="303">
        <f>'Summary Medians'!$F284</f>
        <v>0</v>
      </c>
      <c r="E127" s="303">
        <f>'Summary Medians'!$F285</f>
        <v>8256</v>
      </c>
      <c r="F127" s="343">
        <f>+'Summary Medians'!$F$286</f>
        <v>8724</v>
      </c>
      <c r="G127" s="304">
        <f>+'Summary Medians'!$F$287</f>
        <v>0</v>
      </c>
      <c r="H127" s="303">
        <f>+'Summary Medians'!$F$288</f>
        <v>0</v>
      </c>
      <c r="I127" s="323">
        <f>+'Summary Medians'!$F$289</f>
        <v>0</v>
      </c>
      <c r="J127" s="303">
        <f>+'Summary Medians'!$F$290</f>
        <v>0</v>
      </c>
    </row>
    <row r="128" spans="1:10" ht="21" customHeight="1">
      <c r="A128" s="324" t="s">
        <v>913</v>
      </c>
      <c r="B128" s="325"/>
      <c r="C128" s="325"/>
      <c r="D128" s="325"/>
      <c r="E128" s="325"/>
      <c r="F128" s="325"/>
      <c r="G128" s="325"/>
      <c r="H128" s="325"/>
      <c r="I128" s="325"/>
      <c r="J128" s="325"/>
    </row>
    <row r="129" spans="1:10" ht="61.5" customHeight="1">
      <c r="A129" s="404" t="s">
        <v>919</v>
      </c>
      <c r="B129" s="404"/>
      <c r="C129" s="404"/>
      <c r="D129" s="404"/>
      <c r="E129" s="404"/>
      <c r="F129" s="404"/>
      <c r="G129" s="404"/>
      <c r="H129" s="404"/>
      <c r="I129" s="404"/>
      <c r="J129" s="404"/>
    </row>
    <row r="130" spans="1:10" ht="15.75">
      <c r="A130" s="328"/>
      <c r="B130" s="328"/>
      <c r="C130" s="328"/>
      <c r="D130" s="328"/>
      <c r="E130" s="328"/>
      <c r="F130" s="328"/>
      <c r="G130" s="328"/>
      <c r="H130" s="328"/>
      <c r="I130" s="328"/>
      <c r="J130" s="305" t="s">
        <v>939</v>
      </c>
    </row>
    <row r="131" spans="1:10" ht="18">
      <c r="A131" s="403" t="s">
        <v>920</v>
      </c>
      <c r="B131" s="403"/>
      <c r="C131" s="403"/>
      <c r="D131" s="403"/>
      <c r="E131" s="403"/>
      <c r="F131" s="403"/>
      <c r="G131" s="403"/>
      <c r="H131" s="403"/>
    </row>
    <row r="132" spans="1:10" ht="18">
      <c r="A132" s="306"/>
      <c r="B132" s="306"/>
      <c r="C132" s="306"/>
      <c r="D132" s="306"/>
      <c r="E132" s="306"/>
      <c r="F132" s="306"/>
      <c r="G132" s="306"/>
      <c r="H132" s="328"/>
    </row>
    <row r="133" spans="1:10" ht="15.75">
      <c r="A133" s="401" t="s">
        <v>884</v>
      </c>
      <c r="B133" s="401"/>
      <c r="C133" s="401"/>
      <c r="D133" s="401"/>
      <c r="E133" s="401"/>
      <c r="F133" s="401"/>
      <c r="G133" s="401"/>
      <c r="H133" s="401"/>
    </row>
    <row r="134" spans="1:10" ht="15.75">
      <c r="A134" s="401" t="s">
        <v>921</v>
      </c>
      <c r="B134" s="401"/>
      <c r="C134" s="401"/>
      <c r="D134" s="401"/>
      <c r="E134" s="401"/>
      <c r="F134" s="401"/>
      <c r="G134" s="401"/>
      <c r="H134" s="401"/>
    </row>
    <row r="135" spans="1:10" ht="15.75">
      <c r="A135" s="401" t="s">
        <v>935</v>
      </c>
      <c r="B135" s="401"/>
      <c r="C135" s="401"/>
      <c r="D135" s="401"/>
      <c r="E135" s="401"/>
      <c r="F135" s="401"/>
      <c r="G135" s="401"/>
      <c r="H135" s="401"/>
    </row>
    <row r="136" spans="1:10" ht="15.75">
      <c r="A136" s="288"/>
      <c r="B136" s="288"/>
      <c r="C136" s="288"/>
      <c r="D136" s="288"/>
      <c r="E136" s="288"/>
      <c r="F136" s="288"/>
      <c r="G136" s="288"/>
      <c r="H136" s="328"/>
    </row>
    <row r="137" spans="1:10">
      <c r="A137" s="335"/>
      <c r="B137" s="335" t="s">
        <v>886</v>
      </c>
      <c r="C137" s="335"/>
      <c r="D137" s="335"/>
      <c r="E137" s="335"/>
      <c r="F137" s="335"/>
      <c r="G137" s="335"/>
      <c r="H137" s="344"/>
    </row>
    <row r="138" spans="1:10">
      <c r="A138" s="345"/>
      <c r="B138" s="292">
        <v>1</v>
      </c>
      <c r="C138" s="292">
        <v>2</v>
      </c>
      <c r="D138" s="292">
        <v>3</v>
      </c>
      <c r="E138" s="292">
        <v>4</v>
      </c>
      <c r="F138" s="292">
        <v>5</v>
      </c>
      <c r="G138" s="292">
        <v>6</v>
      </c>
      <c r="H138" s="327" t="s">
        <v>887</v>
      </c>
    </row>
    <row r="139" spans="1:10" ht="15.75">
      <c r="A139" s="328"/>
      <c r="B139" s="346"/>
      <c r="C139" s="346"/>
      <c r="D139" s="346"/>
      <c r="E139" s="346"/>
      <c r="F139" s="346"/>
      <c r="G139" s="347"/>
      <c r="H139" s="328"/>
    </row>
    <row r="140" spans="1:10">
      <c r="A140" s="288" t="s">
        <v>888</v>
      </c>
      <c r="B140" s="297">
        <f>+'Summary Medians'!$I$3</f>
        <v>11296</v>
      </c>
      <c r="C140" s="297">
        <f>+'Summary Medians'!$I$4</f>
        <v>9859.5</v>
      </c>
      <c r="D140" s="297">
        <f>+'Summary Medians'!$I$5</f>
        <v>9062.4</v>
      </c>
      <c r="E140" s="297">
        <f>+'Summary Medians'!$I$6</f>
        <v>7355.5</v>
      </c>
      <c r="F140" s="297">
        <f>+'Summary Medians'!$I$7</f>
        <v>7650</v>
      </c>
      <c r="G140" s="297">
        <f>+'Summary Medians'!$I$8</f>
        <v>9277</v>
      </c>
      <c r="H140" s="330">
        <f>+'Summary Medians'!$I$9</f>
        <v>9204</v>
      </c>
    </row>
    <row r="141" spans="1:10">
      <c r="A141" s="288"/>
      <c r="B141" s="299"/>
      <c r="C141" s="299"/>
      <c r="D141" s="299"/>
      <c r="E141" s="299"/>
      <c r="F141" s="299"/>
      <c r="G141" s="331"/>
      <c r="H141" s="348"/>
    </row>
    <row r="142" spans="1:10">
      <c r="A142" s="288" t="s">
        <v>889</v>
      </c>
      <c r="B142" s="299">
        <f>+'Summary Medians'!$I$20</f>
        <v>10583</v>
      </c>
      <c r="C142" s="299">
        <f>+'Summary Medians'!$I$21</f>
        <v>10153</v>
      </c>
      <c r="D142" s="299">
        <f>+'Summary Medians'!$I$22</f>
        <v>9768</v>
      </c>
      <c r="E142" s="299">
        <f>+'Summary Medians'!$I$23</f>
        <v>10126</v>
      </c>
      <c r="F142" s="299">
        <f>+'Summary Medians'!$I$24</f>
        <v>9738</v>
      </c>
      <c r="G142" s="299">
        <f>+'Summary Medians'!$I$25</f>
        <v>0</v>
      </c>
      <c r="H142" s="348">
        <f>+'Summary Medians'!$I$26</f>
        <v>10342</v>
      </c>
    </row>
    <row r="143" spans="1:10">
      <c r="A143" s="288" t="s">
        <v>890</v>
      </c>
      <c r="B143" s="299">
        <f>+'Summary Medians'!$I$37</f>
        <v>11132</v>
      </c>
      <c r="C143" s="299">
        <f>+'Summary Medians'!$I$38</f>
        <v>9400</v>
      </c>
      <c r="D143" s="299">
        <f>+'Summary Medians'!$I$39</f>
        <v>7894</v>
      </c>
      <c r="E143" s="299">
        <f>+'Summary Medians'!$I$40</f>
        <v>7807.5</v>
      </c>
      <c r="F143" s="299">
        <f>+'Summary Medians'!$I$41</f>
        <v>8400</v>
      </c>
      <c r="G143" s="299">
        <f>+'Summary Medians'!$I$42</f>
        <v>8594</v>
      </c>
      <c r="H143" s="348">
        <f>+'Summary Medians'!$I$43</f>
        <v>7921</v>
      </c>
    </row>
    <row r="144" spans="1:10">
      <c r="A144" s="288" t="s">
        <v>891</v>
      </c>
      <c r="B144" s="299">
        <f>+'Summary Medians'!$I$54</f>
        <v>31752</v>
      </c>
      <c r="C144" s="299">
        <f>+'Summary Medians'!$I$55</f>
        <v>0</v>
      </c>
      <c r="D144" s="299">
        <f>+'Summary Medians'!$I$56</f>
        <v>5510</v>
      </c>
      <c r="E144" s="299">
        <f>+'Summary Medians'!$I$57</f>
        <v>0</v>
      </c>
      <c r="F144" s="299">
        <f>+'Summary Medians'!$I$58</f>
        <v>0</v>
      </c>
      <c r="G144" s="299">
        <f>+'Summary Medians'!$I$59</f>
        <v>0</v>
      </c>
      <c r="H144" s="348">
        <f>+'Summary Medians'!$I$60</f>
        <v>18631</v>
      </c>
    </row>
    <row r="145" spans="1:8">
      <c r="A145" s="288" t="s">
        <v>892</v>
      </c>
      <c r="B145" s="299">
        <f>+'Summary Medians'!$I$71</f>
        <v>10874.529999999999</v>
      </c>
      <c r="C145" s="299">
        <f>+'Summary Medians'!$I$72</f>
        <v>0</v>
      </c>
      <c r="D145" s="299">
        <f>+'Summary Medians'!$I$73</f>
        <v>9866.08</v>
      </c>
      <c r="E145" s="299">
        <f>+'Summary Medians'!$I$74</f>
        <v>8961.1200000000008</v>
      </c>
      <c r="F145" s="299">
        <f>+'Summary Medians'!$I$75</f>
        <v>0</v>
      </c>
      <c r="G145" s="299">
        <f>+'Summary Medians'!$I$76</f>
        <v>11383.92</v>
      </c>
      <c r="H145" s="348">
        <f>+'Summary Medians'!$I$77</f>
        <v>10428.32</v>
      </c>
    </row>
    <row r="146" spans="1:8">
      <c r="A146" s="288"/>
      <c r="B146" s="299"/>
      <c r="C146" s="299"/>
      <c r="D146" s="299"/>
      <c r="E146" s="299"/>
      <c r="F146" s="299"/>
      <c r="G146" s="299"/>
      <c r="H146" s="348"/>
    </row>
    <row r="147" spans="1:8">
      <c r="A147" s="288" t="s">
        <v>893</v>
      </c>
      <c r="B147" s="299">
        <f>+'Summary Medians'!$I$88</f>
        <v>11029</v>
      </c>
      <c r="C147" s="299">
        <f>+'Summary Medians'!$I$89</f>
        <v>15652</v>
      </c>
      <c r="D147" s="299">
        <f>+'Summary Medians'!$I$90</f>
        <v>8331</v>
      </c>
      <c r="E147" s="299">
        <f>+'Summary Medians'!$I$91</f>
        <v>6538</v>
      </c>
      <c r="F147" s="299">
        <f>+'Summary Medians'!$I$92</f>
        <v>6130</v>
      </c>
      <c r="G147" s="299">
        <f>+'Summary Medians'!$I$93</f>
        <v>5962</v>
      </c>
      <c r="H147" s="348">
        <f>+'Summary Medians'!$I$94</f>
        <v>7277</v>
      </c>
    </row>
    <row r="148" spans="1:8">
      <c r="A148" s="288" t="s">
        <v>894</v>
      </c>
      <c r="B148" s="299">
        <f>+'Summary Medians'!$I$105</f>
        <v>12339</v>
      </c>
      <c r="C148" s="299">
        <f>+'Summary Medians'!$I$106</f>
        <v>0</v>
      </c>
      <c r="D148" s="299">
        <f>+'Summary Medians'!$I$107</f>
        <v>13616</v>
      </c>
      <c r="E148" s="299">
        <f>+'Summary Medians'!$I$108</f>
        <v>10032</v>
      </c>
      <c r="F148" s="299">
        <f>+'Summary Medians'!$I$109</f>
        <v>0</v>
      </c>
      <c r="G148" s="299">
        <f>+'Summary Medians'!$I$110</f>
        <v>0</v>
      </c>
      <c r="H148" s="348">
        <f>+'Summary Medians'!$I$111</f>
        <v>12671</v>
      </c>
    </row>
    <row r="149" spans="1:8">
      <c r="A149" s="288" t="s">
        <v>895</v>
      </c>
      <c r="B149" s="299">
        <f>+'Summary Medians'!$I$122</f>
        <v>11887</v>
      </c>
      <c r="C149" s="299">
        <f>+'Summary Medians'!$I$123</f>
        <v>9360.3700000000008</v>
      </c>
      <c r="D149" s="299">
        <f>+'Summary Medians'!$I$124</f>
        <v>8761</v>
      </c>
      <c r="E149" s="299">
        <f>+'Summary Medians'!$I$125</f>
        <v>7838</v>
      </c>
      <c r="F149" s="299">
        <f>+'Summary Medians'!$I$126</f>
        <v>8282</v>
      </c>
      <c r="G149" s="299">
        <f>+'Summary Medians'!$I$127</f>
        <v>0</v>
      </c>
      <c r="H149" s="348">
        <f>+'Summary Medians'!$I$128</f>
        <v>8983</v>
      </c>
    </row>
    <row r="150" spans="1:8">
      <c r="A150" s="288" t="s">
        <v>896</v>
      </c>
      <c r="B150" s="299">
        <f>+'Summary Medians'!$I$139</f>
        <v>17426</v>
      </c>
      <c r="C150" s="299">
        <f>+'Summary Medians'!$I$140</f>
        <v>14616</v>
      </c>
      <c r="D150" s="299">
        <f>+'Summary Medians'!$I$141</f>
        <v>15637</v>
      </c>
      <c r="E150" s="299">
        <f>+'Summary Medians'!$I$142</f>
        <v>11709.5</v>
      </c>
      <c r="F150" s="299">
        <f>+'Summary Medians'!$I$143</f>
        <v>9582</v>
      </c>
      <c r="G150" s="299">
        <f>+'Summary Medians'!$I$144</f>
        <v>0</v>
      </c>
      <c r="H150" s="348">
        <f>+'Summary Medians'!$I$145</f>
        <v>12261.5</v>
      </c>
    </row>
    <row r="151" spans="1:8">
      <c r="A151" s="288"/>
      <c r="B151" s="299"/>
      <c r="C151" s="299"/>
      <c r="D151" s="299"/>
      <c r="E151" s="299"/>
      <c r="F151" s="299"/>
      <c r="G151" s="299"/>
      <c r="H151" s="348"/>
    </row>
    <row r="152" spans="1:8">
      <c r="A152" s="288" t="s">
        <v>897</v>
      </c>
      <c r="B152" s="299">
        <f>+'Summary Medians'!$I$156</f>
        <v>7754</v>
      </c>
      <c r="C152" s="299">
        <f>+'Summary Medians'!$I$157</f>
        <v>7261</v>
      </c>
      <c r="D152" s="299">
        <f>+'Summary Medians'!$I$158</f>
        <v>0</v>
      </c>
      <c r="E152" s="299">
        <f>+'Summary Medians'!$I$159</f>
        <v>6418</v>
      </c>
      <c r="F152" s="299">
        <f>+'Summary Medians'!$I$160</f>
        <v>6065</v>
      </c>
      <c r="G152" s="299">
        <f>+'Summary Medians'!$I$161</f>
        <v>0</v>
      </c>
      <c r="H152" s="348">
        <f>+'Summary Medians'!$I$162</f>
        <v>6903.5</v>
      </c>
    </row>
    <row r="153" spans="1:8">
      <c r="A153" s="288" t="s">
        <v>898</v>
      </c>
      <c r="B153" s="299">
        <f>+'Summary Medians'!$I$173</f>
        <v>9162.5</v>
      </c>
      <c r="C153" s="299">
        <f>+'Summary Medians'!$I$174</f>
        <v>7288</v>
      </c>
      <c r="D153" s="299">
        <f>+'Summary Medians'!$I$175</f>
        <v>7192</v>
      </c>
      <c r="E153" s="299">
        <f>+'Summary Medians'!$I$176</f>
        <v>5533</v>
      </c>
      <c r="F153" s="299">
        <f>+'Summary Medians'!$I$177</f>
        <v>6094.5</v>
      </c>
      <c r="G153" s="299">
        <f>+'Summary Medians'!$I$178</f>
        <v>6609</v>
      </c>
      <c r="H153" s="348">
        <f>+'Summary Medians'!$I$179</f>
        <v>7278</v>
      </c>
    </row>
    <row r="154" spans="1:8">
      <c r="A154" s="288" t="s">
        <v>899</v>
      </c>
      <c r="B154" s="299">
        <f>+'Summary Medians'!$I$190</f>
        <v>7952.2999999999993</v>
      </c>
      <c r="C154" s="299">
        <f>+'Summary Medians'!$I$191</f>
        <v>0</v>
      </c>
      <c r="D154" s="299">
        <f>+'Summary Medians'!$I$192</f>
        <v>6445.2</v>
      </c>
      <c r="E154" s="299">
        <f>+'Summary Medians'!$I$193</f>
        <v>6276</v>
      </c>
      <c r="F154" s="299">
        <f>+'Summary Medians'!$I$194</f>
        <v>5874</v>
      </c>
      <c r="G154" s="299">
        <f>+'Summary Medians'!$I$195</f>
        <v>0</v>
      </c>
      <c r="H154" s="348">
        <f>+'Summary Medians'!$I$196</f>
        <v>6213.1</v>
      </c>
    </row>
    <row r="155" spans="1:8">
      <c r="A155" s="288" t="s">
        <v>900</v>
      </c>
      <c r="B155" s="299">
        <f>+'Summary Medians'!$I$207</f>
        <v>11036</v>
      </c>
      <c r="C155" s="299">
        <f>+'Summary Medians'!$I$208</f>
        <v>0</v>
      </c>
      <c r="D155" s="299">
        <f>+'Summary Medians'!$I$209</f>
        <v>13791</v>
      </c>
      <c r="E155" s="299">
        <f>+'Summary Medians'!$I$210</f>
        <v>0</v>
      </c>
      <c r="F155" s="299">
        <f>+'Summary Medians'!$I$211</f>
        <v>10420</v>
      </c>
      <c r="G155" s="299">
        <f>+'Summary Medians'!$I$212</f>
        <v>13200</v>
      </c>
      <c r="H155" s="348">
        <f>+'Summary Medians'!$I$213</f>
        <v>12524</v>
      </c>
    </row>
    <row r="156" spans="1:8" ht="15.75">
      <c r="A156" s="288"/>
      <c r="B156" s="328"/>
      <c r="C156" s="328"/>
      <c r="D156" s="328"/>
      <c r="E156" s="328"/>
      <c r="F156" s="328"/>
      <c r="G156" s="328"/>
      <c r="H156" s="349"/>
    </row>
    <row r="157" spans="1:8">
      <c r="A157" s="288" t="s">
        <v>901</v>
      </c>
      <c r="B157" s="299">
        <f>+'Summary Medians'!$I$224</f>
        <v>12331.5</v>
      </c>
      <c r="C157" s="299">
        <f>+'Summary Medians'!$I$225</f>
        <v>10615</v>
      </c>
      <c r="D157" s="299">
        <f>+'Summary Medians'!$I$226</f>
        <v>10105</v>
      </c>
      <c r="E157" s="299">
        <f>+'Summary Medians'!$I$227</f>
        <v>0</v>
      </c>
      <c r="F157" s="299">
        <f>+'Summary Medians'!$I$228</f>
        <v>9910</v>
      </c>
      <c r="G157" s="299">
        <f>+'Summary Medians'!$I$229</f>
        <v>0</v>
      </c>
      <c r="H157" s="348">
        <f>+'Summary Medians'!$I$230</f>
        <v>10615</v>
      </c>
    </row>
    <row r="158" spans="1:8">
      <c r="A158" s="288" t="s">
        <v>911</v>
      </c>
      <c r="B158" s="299">
        <f>+'Summary Medians'!$I$241</f>
        <v>10935.6</v>
      </c>
      <c r="C158" s="299">
        <f>+'Summary Medians'!$I$242</f>
        <v>8976</v>
      </c>
      <c r="D158" s="299">
        <f>+'Summary Medians'!$I$243</f>
        <v>8340.5999999999985</v>
      </c>
      <c r="E158" s="299">
        <f>+'Summary Medians'!$I$244</f>
        <v>6979.2</v>
      </c>
      <c r="F158" s="299">
        <f>+'Summary Medians'!$I$245</f>
        <v>7890</v>
      </c>
      <c r="G158" s="299">
        <f>+'Summary Medians'!$I$246</f>
        <v>0</v>
      </c>
      <c r="H158" s="348">
        <f>+'Summary Medians'!$I$247</f>
        <v>8631.5999999999985</v>
      </c>
    </row>
    <row r="159" spans="1:8">
      <c r="A159" s="288" t="s">
        <v>903</v>
      </c>
      <c r="B159" s="299">
        <f>+'Summary Medians'!$I$258</f>
        <v>13724</v>
      </c>
      <c r="C159" s="299">
        <f>+'Summary Medians'!$I$259</f>
        <v>14258</v>
      </c>
      <c r="D159" s="299">
        <f>+'Summary Medians'!$I$260</f>
        <v>10821</v>
      </c>
      <c r="E159" s="299">
        <f>+'Summary Medians'!$I$261</f>
        <v>0</v>
      </c>
      <c r="F159" s="299">
        <f>+'Summary Medians'!$I$262</f>
        <v>0</v>
      </c>
      <c r="G159" s="299">
        <f>+'Summary Medians'!$I$263</f>
        <v>0</v>
      </c>
      <c r="H159" s="348">
        <f>+'Summary Medians'!$I$264</f>
        <v>11363</v>
      </c>
    </row>
    <row r="160" spans="1:8">
      <c r="A160" s="302" t="s">
        <v>904</v>
      </c>
      <c r="B160" s="303">
        <f>+'Summary Medians'!$I$275</f>
        <v>9000</v>
      </c>
      <c r="C160" s="303">
        <f>+'Summary Medians'!$I$276</f>
        <v>0</v>
      </c>
      <c r="D160" s="303">
        <f>+'Summary Medians'!$I$277</f>
        <v>7420</v>
      </c>
      <c r="E160" s="303">
        <f>+'Summary Medians'!$I$278</f>
        <v>0</v>
      </c>
      <c r="F160" s="303">
        <f>+'Summary Medians'!$I$279</f>
        <v>7625</v>
      </c>
      <c r="G160" s="303">
        <f>+'Summary Medians'!$I$280</f>
        <v>7324</v>
      </c>
      <c r="H160" s="334">
        <f>+'Summary Medians'!$I$281</f>
        <v>7600</v>
      </c>
    </row>
    <row r="161" spans="1:8" ht="39.75" customHeight="1">
      <c r="A161" s="402" t="s">
        <v>922</v>
      </c>
      <c r="B161" s="402"/>
      <c r="C161" s="402"/>
      <c r="D161" s="402"/>
      <c r="E161" s="402"/>
      <c r="F161" s="402"/>
      <c r="G161" s="402"/>
      <c r="H161" s="402"/>
    </row>
    <row r="162" spans="1:8" ht="15.75">
      <c r="A162" s="328"/>
      <c r="B162" s="328"/>
      <c r="C162" s="328"/>
      <c r="D162" s="328"/>
      <c r="E162" s="328"/>
      <c r="F162" s="328"/>
      <c r="G162" s="328"/>
      <c r="H162" s="305" t="s">
        <v>939</v>
      </c>
    </row>
    <row r="163" spans="1:8" ht="18">
      <c r="A163" s="403" t="s">
        <v>923</v>
      </c>
      <c r="B163" s="403"/>
      <c r="C163" s="403"/>
      <c r="D163" s="403"/>
      <c r="E163" s="403"/>
      <c r="F163" s="403"/>
      <c r="G163" s="403"/>
      <c r="H163" s="403"/>
    </row>
    <row r="164" spans="1:8">
      <c r="A164" s="307"/>
      <c r="B164" s="307"/>
      <c r="C164" s="307"/>
      <c r="D164" s="307"/>
      <c r="E164" s="307"/>
      <c r="F164" s="307"/>
      <c r="G164" s="307"/>
      <c r="H164" s="350"/>
    </row>
    <row r="165" spans="1:8" ht="15.75">
      <c r="A165" s="401" t="s">
        <v>884</v>
      </c>
      <c r="B165" s="401"/>
      <c r="C165" s="401"/>
      <c r="D165" s="401"/>
      <c r="E165" s="401"/>
      <c r="F165" s="401"/>
      <c r="G165" s="401"/>
      <c r="H165" s="401"/>
    </row>
    <row r="166" spans="1:8" ht="15.75">
      <c r="A166" s="401" t="s">
        <v>924</v>
      </c>
      <c r="B166" s="401"/>
      <c r="C166" s="401"/>
      <c r="D166" s="401"/>
      <c r="E166" s="401"/>
      <c r="F166" s="401"/>
      <c r="G166" s="401"/>
      <c r="H166" s="401"/>
    </row>
    <row r="167" spans="1:8" ht="15.75">
      <c r="A167" s="401" t="s">
        <v>935</v>
      </c>
      <c r="B167" s="401"/>
      <c r="C167" s="401"/>
      <c r="D167" s="401"/>
      <c r="E167" s="401"/>
      <c r="F167" s="401"/>
      <c r="G167" s="401"/>
      <c r="H167" s="401"/>
    </row>
    <row r="168" spans="1:8">
      <c r="A168" s="288"/>
      <c r="B168" s="288"/>
      <c r="C168" s="288"/>
      <c r="D168" s="288"/>
      <c r="E168" s="350"/>
      <c r="F168" s="350"/>
      <c r="G168" s="350"/>
      <c r="H168" s="351"/>
    </row>
    <row r="169" spans="1:8">
      <c r="A169" s="335"/>
      <c r="B169" s="335" t="s">
        <v>886</v>
      </c>
      <c r="C169" s="335"/>
      <c r="D169" s="335"/>
      <c r="E169" s="335"/>
      <c r="F169" s="335"/>
      <c r="G169" s="352"/>
      <c r="H169" s="353"/>
    </row>
    <row r="170" spans="1:8">
      <c r="A170" s="345"/>
      <c r="B170" s="354">
        <v>1</v>
      </c>
      <c r="C170" s="354">
        <v>2</v>
      </c>
      <c r="D170" s="354">
        <v>3</v>
      </c>
      <c r="E170" s="354">
        <v>4</v>
      </c>
      <c r="F170" s="354">
        <v>5</v>
      </c>
      <c r="G170" s="354">
        <v>6</v>
      </c>
      <c r="H170" s="355" t="s">
        <v>887</v>
      </c>
    </row>
    <row r="171" spans="1:8" ht="15.75">
      <c r="A171" s="328"/>
      <c r="B171" s="328"/>
      <c r="C171" s="328"/>
      <c r="D171" s="328"/>
      <c r="E171" s="328"/>
      <c r="F171" s="328"/>
      <c r="G171" s="356"/>
      <c r="H171" s="328"/>
    </row>
    <row r="172" spans="1:8">
      <c r="A172" s="288" t="s">
        <v>888</v>
      </c>
      <c r="B172" s="297">
        <f>+'Summary Medians'!$L$3</f>
        <v>26360</v>
      </c>
      <c r="C172" s="297">
        <f>+'Summary Medians'!$L$4</f>
        <v>22149.5</v>
      </c>
      <c r="D172" s="297">
        <f>+'Summary Medians'!$L$5</f>
        <v>19831.2</v>
      </c>
      <c r="E172" s="297">
        <f>+'Summary Medians'!$L$6</f>
        <v>18422</v>
      </c>
      <c r="F172" s="297">
        <f>+'Summary Medians'!$L$7</f>
        <v>16181</v>
      </c>
      <c r="G172" s="297">
        <f>+'Summary Medians'!$L$8</f>
        <v>20513</v>
      </c>
      <c r="H172" s="330">
        <f>+'Summary Medians'!$L$9</f>
        <v>20092</v>
      </c>
    </row>
    <row r="173" spans="1:8">
      <c r="A173" s="288"/>
      <c r="B173" s="299"/>
      <c r="C173" s="299"/>
      <c r="D173" s="299"/>
      <c r="E173" s="299"/>
      <c r="F173" s="299"/>
      <c r="G173" s="331"/>
      <c r="H173" s="348"/>
    </row>
    <row r="174" spans="1:8">
      <c r="A174" s="288" t="s">
        <v>889</v>
      </c>
      <c r="B174" s="299">
        <f>+'Summary Medians'!$L$20</f>
        <v>27895</v>
      </c>
      <c r="C174" s="299">
        <f>+'Summary Medians'!$L$21</f>
        <v>22621</v>
      </c>
      <c r="D174" s="299">
        <f>+'Summary Medians'!$L$22</f>
        <v>19536</v>
      </c>
      <c r="E174" s="299">
        <f>+'Summary Medians'!$L$23</f>
        <v>19846</v>
      </c>
      <c r="F174" s="299">
        <f>+'Summary Medians'!$L$24</f>
        <v>19326</v>
      </c>
      <c r="G174" s="299">
        <f>+'Summary Medians'!$L$25</f>
        <v>0</v>
      </c>
      <c r="H174" s="348">
        <f>+'Summary Medians'!$L$26</f>
        <v>20944</v>
      </c>
    </row>
    <row r="175" spans="1:8">
      <c r="A175" s="288" t="s">
        <v>890</v>
      </c>
      <c r="B175" s="299">
        <f>+'Summary Medians'!$L$37</f>
        <v>26416</v>
      </c>
      <c r="C175" s="299">
        <f>+'Summary Medians'!$L$38</f>
        <v>19120</v>
      </c>
      <c r="D175" s="299">
        <f>+'Summary Medians'!$L$39</f>
        <v>14062</v>
      </c>
      <c r="E175" s="299">
        <f>+'Summary Medians'!$L$40</f>
        <v>12727.5</v>
      </c>
      <c r="F175" s="299">
        <f>+'Summary Medians'!$L$41</f>
        <v>14280</v>
      </c>
      <c r="G175" s="299">
        <f>+'Summary Medians'!$L$42</f>
        <v>14414</v>
      </c>
      <c r="H175" s="348">
        <f>+'Summary Medians'!$L$43</f>
        <v>14298.5</v>
      </c>
    </row>
    <row r="176" spans="1:8">
      <c r="A176" s="288" t="s">
        <v>891</v>
      </c>
      <c r="B176" s="299">
        <f>+'Summary Medians'!$L$54</f>
        <v>31752</v>
      </c>
      <c r="C176" s="299">
        <f>+'Summary Medians'!$L$55</f>
        <v>0</v>
      </c>
      <c r="D176" s="299">
        <f>+'Summary Medians'!$L$56</f>
        <v>11726</v>
      </c>
      <c r="E176" s="299">
        <f>+'Summary Medians'!$L$57</f>
        <v>0</v>
      </c>
      <c r="F176" s="299">
        <f>+'Summary Medians'!$L$58</f>
        <v>0</v>
      </c>
      <c r="G176" s="299">
        <f>+'Summary Medians'!$L$59</f>
        <v>0</v>
      </c>
      <c r="H176" s="348">
        <f>+'Summary Medians'!$L$60</f>
        <v>21739</v>
      </c>
    </row>
    <row r="177" spans="1:8">
      <c r="A177" s="288" t="s">
        <v>892</v>
      </c>
      <c r="B177" s="299">
        <f>+'Summary Medians'!$L$71</f>
        <v>25723.260000000002</v>
      </c>
      <c r="C177" s="299">
        <f>+'Summary Medians'!$L$72</f>
        <v>0</v>
      </c>
      <c r="D177" s="299">
        <f>+'Summary Medians'!$L$73</f>
        <v>24893.759999999998</v>
      </c>
      <c r="E177" s="299">
        <f>+'Summary Medians'!$L$74</f>
        <v>31215.84</v>
      </c>
      <c r="F177" s="299">
        <f>+'Summary Medians'!$L$75</f>
        <v>0</v>
      </c>
      <c r="G177" s="299">
        <f>+'Summary Medians'!$L$76</f>
        <v>28067.279999999999</v>
      </c>
      <c r="H177" s="348">
        <f>+'Summary Medians'!$L$77</f>
        <v>25066.080000000002</v>
      </c>
    </row>
    <row r="178" spans="1:8">
      <c r="A178" s="288"/>
      <c r="B178" s="299"/>
      <c r="C178" s="299"/>
      <c r="D178" s="299"/>
      <c r="E178" s="299"/>
      <c r="F178" s="299"/>
      <c r="G178" s="299"/>
      <c r="H178" s="348"/>
    </row>
    <row r="179" spans="1:8">
      <c r="A179" s="288" t="s">
        <v>893</v>
      </c>
      <c r="B179" s="299">
        <f>+'Summary Medians'!$L$88</f>
        <v>29155</v>
      </c>
      <c r="C179" s="299">
        <f>+'Summary Medians'!$L$89</f>
        <v>30072</v>
      </c>
      <c r="D179" s="299">
        <f>+'Summary Medians'!$L$90</f>
        <v>24794</v>
      </c>
      <c r="E179" s="299">
        <f>+'Summary Medians'!$L$91</f>
        <v>20242</v>
      </c>
      <c r="F179" s="299">
        <f>+'Summary Medians'!$L$92</f>
        <v>19108</v>
      </c>
      <c r="G179" s="299">
        <f>+'Summary Medians'!$L$93</f>
        <v>17602</v>
      </c>
      <c r="H179" s="348">
        <f>+'Summary Medians'!$L$94</f>
        <v>22868</v>
      </c>
    </row>
    <row r="180" spans="1:8">
      <c r="A180" s="288" t="s">
        <v>894</v>
      </c>
      <c r="B180" s="299">
        <f>+'Summary Medians'!$L$105</f>
        <v>27031</v>
      </c>
      <c r="C180" s="299">
        <f>+'Summary Medians'!$L$106</f>
        <v>0</v>
      </c>
      <c r="D180" s="299">
        <f>+'Summary Medians'!$L$107</f>
        <v>20820</v>
      </c>
      <c r="E180" s="299">
        <f>+'Summary Medians'!$L$108</f>
        <v>15486</v>
      </c>
      <c r="F180" s="299">
        <f>+'Summary Medians'!$L$109</f>
        <v>0</v>
      </c>
      <c r="G180" s="299">
        <f>+'Summary Medians'!$L$110</f>
        <v>0</v>
      </c>
      <c r="H180" s="348">
        <f>+'Summary Medians'!$L$111</f>
        <v>20862</v>
      </c>
    </row>
    <row r="181" spans="1:8">
      <c r="A181" s="288" t="s">
        <v>895</v>
      </c>
      <c r="B181" s="299">
        <f>+'Summary Medians'!$L$122</f>
        <v>28822</v>
      </c>
      <c r="C181" s="299">
        <f>+'Summary Medians'!$L$123</f>
        <v>22799.37</v>
      </c>
      <c r="D181" s="299">
        <f>+'Summary Medians'!$L$124</f>
        <v>19878</v>
      </c>
      <c r="E181" s="299">
        <f>+'Summary Medians'!$L$125</f>
        <v>19552</v>
      </c>
      <c r="F181" s="299">
        <f>+'Summary Medians'!$L$126</f>
        <v>15223</v>
      </c>
      <c r="G181" s="299">
        <f>+'Summary Medians'!$L$127</f>
        <v>0</v>
      </c>
      <c r="H181" s="348">
        <f>+'Summary Medians'!$L$128</f>
        <v>20112</v>
      </c>
    </row>
    <row r="182" spans="1:8">
      <c r="A182" s="288" t="s">
        <v>896</v>
      </c>
      <c r="B182" s="299">
        <f>+'Summary Medians'!$L$139</f>
        <v>35498</v>
      </c>
      <c r="C182" s="299">
        <f>+'Summary Medians'!$L$140</f>
        <v>23868</v>
      </c>
      <c r="D182" s="299">
        <f>+'Summary Medians'!$L$141</f>
        <v>24709</v>
      </c>
      <c r="E182" s="299">
        <f>+'Summary Medians'!$L$142</f>
        <v>16740</v>
      </c>
      <c r="F182" s="299">
        <f>+'Summary Medians'!$L$143</f>
        <v>15942</v>
      </c>
      <c r="G182" s="299">
        <f>+'Summary Medians'!$L$144</f>
        <v>0</v>
      </c>
      <c r="H182" s="348">
        <f>+'Summary Medians'!$L$145</f>
        <v>19773.5</v>
      </c>
    </row>
    <row r="183" spans="1:8">
      <c r="A183" s="288"/>
      <c r="B183" s="299"/>
      <c r="C183" s="299"/>
      <c r="D183" s="299"/>
      <c r="E183" s="299"/>
      <c r="F183" s="299"/>
      <c r="G183" s="299"/>
      <c r="H183" s="348"/>
    </row>
    <row r="184" spans="1:8">
      <c r="A184" s="288" t="s">
        <v>897</v>
      </c>
      <c r="B184" s="299">
        <f>+'Summary Medians'!$L$156</f>
        <v>20900</v>
      </c>
      <c r="C184" s="299">
        <f>+'Summary Medians'!$L$157</f>
        <v>17614</v>
      </c>
      <c r="D184" s="299">
        <f>+'Summary Medians'!$L$158</f>
        <v>0</v>
      </c>
      <c r="E184" s="299">
        <f>+'Summary Medians'!$L$159</f>
        <v>6418</v>
      </c>
      <c r="F184" s="299">
        <f>+'Summary Medians'!$L$160</f>
        <v>16634</v>
      </c>
      <c r="G184" s="299">
        <f>+'Summary Medians'!$L$161</f>
        <v>0</v>
      </c>
      <c r="H184" s="348">
        <f>+'Summary Medians'!$L$162</f>
        <v>16581.5</v>
      </c>
    </row>
    <row r="185" spans="1:8">
      <c r="A185" s="288" t="s">
        <v>898</v>
      </c>
      <c r="B185" s="299">
        <f>+'Summary Medians'!$L$173</f>
        <v>23148</v>
      </c>
      <c r="C185" s="299">
        <f>+'Summary Medians'!$L$174</f>
        <v>20179</v>
      </c>
      <c r="D185" s="299">
        <f>+'Summary Medians'!$L$175</f>
        <v>19824</v>
      </c>
      <c r="E185" s="299">
        <f>+'Summary Medians'!$L$176</f>
        <v>16381</v>
      </c>
      <c r="F185" s="299">
        <f>+'Summary Medians'!$L$177</f>
        <v>16181.5</v>
      </c>
      <c r="G185" s="299">
        <f>+'Summary Medians'!$L$178</f>
        <v>21141</v>
      </c>
      <c r="H185" s="348">
        <f>+'Summary Medians'!$L$179</f>
        <v>19852</v>
      </c>
    </row>
    <row r="186" spans="1:8">
      <c r="A186" s="288" t="s">
        <v>899</v>
      </c>
      <c r="B186" s="299">
        <f>+'Summary Medians'!$L$190</f>
        <v>22387.699999999997</v>
      </c>
      <c r="C186" s="299">
        <f>+'Summary Medians'!$L$191</f>
        <v>0</v>
      </c>
      <c r="D186" s="299">
        <f>+'Summary Medians'!$L$192</f>
        <v>14204.4</v>
      </c>
      <c r="E186" s="299">
        <f>+'Summary Medians'!$L$193</f>
        <v>13584</v>
      </c>
      <c r="F186" s="299">
        <f>+'Summary Medians'!$L$194</f>
        <v>13374</v>
      </c>
      <c r="G186" s="299">
        <f>+'Summary Medians'!$L$195</f>
        <v>0</v>
      </c>
      <c r="H186" s="348">
        <f>+'Summary Medians'!$L$196</f>
        <v>14532</v>
      </c>
    </row>
    <row r="187" spans="1:8">
      <c r="A187" s="288" t="s">
        <v>900</v>
      </c>
      <c r="B187" s="299">
        <f>+'Summary Medians'!$L$207</f>
        <v>22746</v>
      </c>
      <c r="C187" s="299">
        <f>+'Summary Medians'!$L$208</f>
        <v>0</v>
      </c>
      <c r="D187" s="299">
        <f>+'Summary Medians'!$L$209</f>
        <v>27570</v>
      </c>
      <c r="E187" s="299">
        <f>+'Summary Medians'!$L$210</f>
        <v>0</v>
      </c>
      <c r="F187" s="299">
        <f>+'Summary Medians'!$L$211</f>
        <v>20500</v>
      </c>
      <c r="G187" s="299">
        <f>+'Summary Medians'!$L$212</f>
        <v>27810</v>
      </c>
      <c r="H187" s="348">
        <f>+'Summary Medians'!$L$213</f>
        <v>23103</v>
      </c>
    </row>
    <row r="188" spans="1:8" ht="15.75">
      <c r="A188" s="288"/>
      <c r="B188" s="328"/>
      <c r="C188" s="328"/>
      <c r="D188" s="328"/>
      <c r="E188" s="328"/>
      <c r="F188" s="328"/>
      <c r="G188" s="328"/>
      <c r="H188" s="349"/>
    </row>
    <row r="189" spans="1:8">
      <c r="A189" s="288" t="s">
        <v>901</v>
      </c>
      <c r="B189" s="299">
        <f>+'Summary Medians'!$L$224</f>
        <v>27396.5</v>
      </c>
      <c r="C189" s="299">
        <f>+'Summary Medians'!$L$225</f>
        <v>27091</v>
      </c>
      <c r="D189" s="299">
        <f>+'Summary Medians'!$L$226</f>
        <v>25835</v>
      </c>
      <c r="E189" s="299">
        <f>+'Summary Medians'!$L$227</f>
        <v>0</v>
      </c>
      <c r="F189" s="299">
        <f>+'Summary Medians'!$L$228</f>
        <v>15670</v>
      </c>
      <c r="G189" s="299">
        <f>+'Summary Medians'!$L$229</f>
        <v>0</v>
      </c>
      <c r="H189" s="348">
        <f>+'Summary Medians'!$L$230</f>
        <v>25835</v>
      </c>
    </row>
    <row r="190" spans="1:8">
      <c r="A190" s="288" t="s">
        <v>911</v>
      </c>
      <c r="B190" s="299">
        <f>+'Summary Medians'!$L$241</f>
        <v>22231.200000000001</v>
      </c>
      <c r="C190" s="299">
        <f>+'Summary Medians'!$L$242</f>
        <v>19344</v>
      </c>
      <c r="D190" s="299">
        <f>+'Summary Medians'!$L$243</f>
        <v>18018.599999999999</v>
      </c>
      <c r="E190" s="299">
        <f>+'Summary Medians'!$L$244</f>
        <v>17166</v>
      </c>
      <c r="F190" s="299">
        <f>+'Summary Medians'!$L$245</f>
        <v>17256</v>
      </c>
      <c r="G190" s="299">
        <f>+'Summary Medians'!$L$246</f>
        <v>0</v>
      </c>
      <c r="H190" s="348">
        <f>+'Summary Medians'!$L$247</f>
        <v>18483</v>
      </c>
    </row>
    <row r="191" spans="1:8">
      <c r="A191" s="288" t="s">
        <v>903</v>
      </c>
      <c r="B191" s="299">
        <f>+'Summary Medians'!$L$258</f>
        <v>28578</v>
      </c>
      <c r="C191" s="299">
        <f>+'Summary Medians'!$L$259</f>
        <v>30501</v>
      </c>
      <c r="D191" s="299">
        <f>+'Summary Medians'!$L$260</f>
        <v>21428</v>
      </c>
      <c r="E191" s="299">
        <f>+'Summary Medians'!$L$261</f>
        <v>0</v>
      </c>
      <c r="F191" s="299">
        <f>+'Summary Medians'!$L$262</f>
        <v>0</v>
      </c>
      <c r="G191" s="299">
        <f>+'Summary Medians'!$L$263</f>
        <v>0</v>
      </c>
      <c r="H191" s="348">
        <f>+'Summary Medians'!$L$264</f>
        <v>26518</v>
      </c>
    </row>
    <row r="192" spans="1:8">
      <c r="A192" s="302" t="s">
        <v>904</v>
      </c>
      <c r="B192" s="303">
        <f>+'Summary Medians'!$L$275</f>
        <v>23238</v>
      </c>
      <c r="C192" s="303">
        <f>+'Summary Medians'!$L$276</f>
        <v>0</v>
      </c>
      <c r="D192" s="303">
        <f>+'Summary Medians'!$L$277</f>
        <v>17910</v>
      </c>
      <c r="E192" s="303">
        <f>+'Summary Medians'!$L$278</f>
        <v>0</v>
      </c>
      <c r="F192" s="303">
        <f>+'Summary Medians'!$L$279</f>
        <v>12224</v>
      </c>
      <c r="G192" s="303">
        <f>+'Summary Medians'!$L$280</f>
        <v>17128</v>
      </c>
      <c r="H192" s="334">
        <f>+'Summary Medians'!$L$281</f>
        <v>16060</v>
      </c>
    </row>
    <row r="193" spans="1:8" ht="39.75" customHeight="1">
      <c r="A193" s="402" t="s">
        <v>922</v>
      </c>
      <c r="B193" s="402"/>
      <c r="C193" s="402"/>
      <c r="D193" s="402"/>
      <c r="E193" s="402"/>
      <c r="F193" s="402"/>
      <c r="G193" s="402"/>
      <c r="H193" s="402"/>
    </row>
    <row r="194" spans="1:8" ht="15.75">
      <c r="A194" s="328"/>
      <c r="B194" s="328"/>
      <c r="C194" s="328"/>
      <c r="D194" s="328"/>
      <c r="E194" s="328"/>
      <c r="F194" s="328"/>
      <c r="G194" s="328"/>
      <c r="H194" s="305" t="s">
        <v>939</v>
      </c>
    </row>
    <row r="195" spans="1:8" ht="18">
      <c r="A195" s="403" t="s">
        <v>925</v>
      </c>
      <c r="B195" s="403"/>
      <c r="C195" s="403"/>
      <c r="D195" s="403"/>
      <c r="E195" s="403"/>
      <c r="F195" s="403"/>
      <c r="G195" s="403"/>
      <c r="H195" s="403"/>
    </row>
    <row r="196" spans="1:8">
      <c r="A196" s="307"/>
      <c r="B196" s="307"/>
      <c r="C196" s="307"/>
      <c r="D196" s="307"/>
      <c r="E196" s="307"/>
      <c r="F196" s="307"/>
      <c r="G196" s="307"/>
      <c r="H196" s="350"/>
    </row>
    <row r="197" spans="1:8" ht="15.75">
      <c r="A197" s="401" t="s">
        <v>884</v>
      </c>
      <c r="B197" s="401"/>
      <c r="C197" s="401"/>
      <c r="D197" s="401"/>
      <c r="E197" s="401"/>
      <c r="F197" s="401"/>
      <c r="G197" s="401"/>
      <c r="H197" s="401"/>
    </row>
    <row r="198" spans="1:8" ht="15.75">
      <c r="A198" s="401" t="s">
        <v>926</v>
      </c>
      <c r="B198" s="401"/>
      <c r="C198" s="401"/>
      <c r="D198" s="401"/>
      <c r="E198" s="401"/>
      <c r="F198" s="401"/>
      <c r="G198" s="401"/>
      <c r="H198" s="401"/>
    </row>
    <row r="199" spans="1:8" ht="15.75">
      <c r="A199" s="401" t="s">
        <v>935</v>
      </c>
      <c r="B199" s="401"/>
      <c r="C199" s="401"/>
      <c r="D199" s="401"/>
      <c r="E199" s="401"/>
      <c r="F199" s="401"/>
      <c r="G199" s="401"/>
      <c r="H199" s="401"/>
    </row>
    <row r="200" spans="1:8">
      <c r="A200" s="288"/>
      <c r="B200" s="288"/>
      <c r="C200" s="288"/>
      <c r="D200" s="288"/>
      <c r="E200" s="350"/>
      <c r="F200" s="350"/>
      <c r="G200" s="350"/>
      <c r="H200" s="351"/>
    </row>
    <row r="201" spans="1:8">
      <c r="A201" s="357"/>
      <c r="B201" s="357"/>
      <c r="C201" s="357"/>
      <c r="D201" s="357"/>
      <c r="E201" s="357"/>
      <c r="F201" s="357"/>
      <c r="G201" s="358" t="s">
        <v>927</v>
      </c>
      <c r="H201" s="358" t="s">
        <v>928</v>
      </c>
    </row>
    <row r="202" spans="1:8">
      <c r="A202" s="345"/>
      <c r="B202" s="359" t="s">
        <v>4</v>
      </c>
      <c r="C202" s="359" t="s">
        <v>5</v>
      </c>
      <c r="D202" s="359" t="s">
        <v>6</v>
      </c>
      <c r="E202" s="359" t="s">
        <v>7</v>
      </c>
      <c r="F202" s="359" t="s">
        <v>8</v>
      </c>
      <c r="G202" s="359" t="s">
        <v>5</v>
      </c>
      <c r="H202" s="359" t="s">
        <v>5</v>
      </c>
    </row>
    <row r="203" spans="1:8" ht="15.75">
      <c r="A203" s="328"/>
      <c r="B203" s="328"/>
      <c r="C203" s="328"/>
      <c r="D203" s="328"/>
      <c r="E203" s="328"/>
      <c r="F203" s="328"/>
      <c r="G203" s="360"/>
      <c r="H203" s="328"/>
    </row>
    <row r="204" spans="1:8">
      <c r="A204" s="288" t="s">
        <v>888</v>
      </c>
      <c r="B204" s="297">
        <f>+'Summary Medians'!$O$19</f>
        <v>19488</v>
      </c>
      <c r="C204" s="297">
        <f>+'Summary Medians'!$U$19</f>
        <v>29358.5</v>
      </c>
      <c r="D204" s="297">
        <f>+'Summary Medians'!$AA$19</f>
        <v>33345</v>
      </c>
      <c r="E204" s="297">
        <f>+'Summary Medians'!$AG$19</f>
        <v>21262</v>
      </c>
      <c r="F204" s="297">
        <f>+'Summary Medians'!$AM$19</f>
        <v>17727.2</v>
      </c>
      <c r="G204" s="297">
        <f>+'Summary Medians'!$AS$19</f>
        <v>22936</v>
      </c>
      <c r="H204" s="297">
        <f>+'Summary Medians'!$AY$19</f>
        <v>23413</v>
      </c>
    </row>
    <row r="205" spans="1:8">
      <c r="A205" s="288"/>
      <c r="B205" s="299"/>
      <c r="C205" s="299"/>
      <c r="D205" s="299"/>
      <c r="E205" s="299"/>
      <c r="F205" s="299"/>
      <c r="G205" s="299"/>
      <c r="H205" s="299"/>
    </row>
    <row r="206" spans="1:8">
      <c r="A206" s="288" t="s">
        <v>889</v>
      </c>
      <c r="B206" s="299">
        <f>+'Summary Medians'!$O$36</f>
        <v>22760</v>
      </c>
      <c r="C206" s="299">
        <f>+'Summary Medians'!$U$36</f>
        <v>26778</v>
      </c>
      <c r="D206" s="299">
        <f>+'Summary Medians'!$AA$36</f>
        <v>26430</v>
      </c>
      <c r="E206" s="299">
        <f>+'Summary Medians'!$AG$36</f>
        <v>21262</v>
      </c>
      <c r="F206" s="299">
        <f>+'Summary Medians'!$AM$36</f>
        <v>25728</v>
      </c>
      <c r="G206" s="299">
        <f>+'Summary Medians'!$AS$36</f>
        <v>0</v>
      </c>
      <c r="H206" s="299">
        <f>+'Summary Medians'!$AY$36</f>
        <v>18696</v>
      </c>
    </row>
    <row r="207" spans="1:8">
      <c r="A207" s="288" t="s">
        <v>890</v>
      </c>
      <c r="B207" s="299">
        <f>+'Summary Medians'!$O$53</f>
        <v>12475</v>
      </c>
      <c r="C207" s="299">
        <f>+'Summary Medians'!$U$53</f>
        <v>30781</v>
      </c>
      <c r="D207" s="299">
        <f>+'Summary Medians'!$AA$53</f>
        <v>0</v>
      </c>
      <c r="E207" s="299">
        <f>+'Summary Medians'!$AG$53</f>
        <v>19073</v>
      </c>
      <c r="F207" s="299">
        <f>+'Summary Medians'!$AM$53</f>
        <v>0</v>
      </c>
      <c r="G207" s="299">
        <f>+'Summary Medians'!$AS$53</f>
        <v>0</v>
      </c>
      <c r="H207" s="299">
        <f>+'Summary Medians'!$AY$53</f>
        <v>0</v>
      </c>
    </row>
    <row r="208" spans="1:8">
      <c r="A208" s="288" t="s">
        <v>891</v>
      </c>
      <c r="B208" s="299">
        <f>+'Summary Medians'!$O$70</f>
        <v>0</v>
      </c>
      <c r="C208" s="299">
        <f>+'Summary Medians'!$U$70</f>
        <v>0</v>
      </c>
      <c r="D208" s="299">
        <f>+'Summary Medians'!$AA$70</f>
        <v>0</v>
      </c>
      <c r="E208" s="299">
        <f>+'Summary Medians'!$AG$70</f>
        <v>0</v>
      </c>
      <c r="F208" s="299">
        <f>+'Summary Medians'!$AM$70</f>
        <v>0</v>
      </c>
      <c r="G208" s="299">
        <f>+'Summary Medians'!$AS$70</f>
        <v>0</v>
      </c>
      <c r="H208" s="299">
        <f>+'Summary Medians'!$AY$70</f>
        <v>0</v>
      </c>
    </row>
    <row r="209" spans="1:8">
      <c r="A209" s="288" t="s">
        <v>892</v>
      </c>
      <c r="B209" s="299">
        <f>+'Summary Medians'!$O$87</f>
        <v>16756.489999999998</v>
      </c>
      <c r="C209" s="299">
        <f>+'Summary Medians'!$U$87</f>
        <v>32732.690000000002</v>
      </c>
      <c r="D209" s="299">
        <f>+'Summary Medians'!$AA$87</f>
        <v>41717.980000000003</v>
      </c>
      <c r="E209" s="299">
        <f>+'Summary Medians'!$AG$87</f>
        <v>19904.68</v>
      </c>
      <c r="F209" s="299">
        <f>+'Summary Medians'!$AM$87</f>
        <v>0</v>
      </c>
      <c r="G209" s="299">
        <f>+'Summary Medians'!$AS$87</f>
        <v>0</v>
      </c>
      <c r="H209" s="299">
        <f>+'Summary Medians'!$AY$87</f>
        <v>28786.86</v>
      </c>
    </row>
    <row r="210" spans="1:8">
      <c r="A210" s="288"/>
      <c r="B210" s="299"/>
      <c r="C210" s="299"/>
      <c r="D210" s="299"/>
      <c r="E210" s="299"/>
      <c r="F210" s="299"/>
      <c r="G210" s="299"/>
      <c r="H210" s="299"/>
    </row>
    <row r="211" spans="1:8">
      <c r="A211" s="288" t="s">
        <v>893</v>
      </c>
      <c r="B211" s="299">
        <f>+'Summary Medians'!$O$104</f>
        <v>18116</v>
      </c>
      <c r="C211" s="299">
        <f>+'Summary Medians'!$U$104</f>
        <v>30378</v>
      </c>
      <c r="D211" s="299">
        <f>+'Summary Medians'!$AA$104</f>
        <v>20620</v>
      </c>
      <c r="E211" s="299">
        <f>+'Summary Medians'!$AG$104</f>
        <v>18220</v>
      </c>
      <c r="F211" s="299">
        <f>+'Summary Medians'!$AM$104</f>
        <v>0</v>
      </c>
      <c r="G211" s="299">
        <f>+'Summary Medians'!$AS$104</f>
        <v>0</v>
      </c>
      <c r="H211" s="299">
        <f>+'Summary Medians'!$AY$104</f>
        <v>19022</v>
      </c>
    </row>
    <row r="212" spans="1:8">
      <c r="A212" s="288" t="s">
        <v>894</v>
      </c>
      <c r="B212" s="299">
        <f>+'Summary Medians'!$O$121</f>
        <v>21292</v>
      </c>
      <c r="C212" s="299">
        <f>+'Summary Medians'!$U$121</f>
        <v>38099</v>
      </c>
      <c r="D212" s="299">
        <f>+'Summary Medians'!$AA$121</f>
        <v>32319</v>
      </c>
      <c r="E212" s="299">
        <f>+'Summary Medians'!$AG$121</f>
        <v>27250</v>
      </c>
      <c r="F212" s="299">
        <f>+'Summary Medians'!$AM$121</f>
        <v>0</v>
      </c>
      <c r="G212" s="299">
        <f>+'Summary Medians'!$AS$121</f>
        <v>0</v>
      </c>
      <c r="H212" s="299">
        <f>+'Summary Medians'!$AY$121</f>
        <v>0</v>
      </c>
    </row>
    <row r="213" spans="1:8">
      <c r="A213" s="288" t="s">
        <v>895</v>
      </c>
      <c r="B213" s="299">
        <f>+'Summary Medians'!$O$138</f>
        <v>18738.5</v>
      </c>
      <c r="C213" s="299">
        <f>+'Summary Medians'!$U$138</f>
        <v>31140</v>
      </c>
      <c r="D213" s="299">
        <f>+'Summary Medians'!$AA$138</f>
        <v>29916</v>
      </c>
      <c r="E213" s="299">
        <f>+'Summary Medians'!$AG$138</f>
        <v>23257</v>
      </c>
      <c r="F213" s="299">
        <f>+'Summary Medians'!$AM$138</f>
        <v>0</v>
      </c>
      <c r="G213" s="299">
        <f>+'Summary Medians'!$AS$138</f>
        <v>0</v>
      </c>
      <c r="H213" s="299">
        <f>+'Summary Medians'!$AY$138</f>
        <v>26797</v>
      </c>
    </row>
    <row r="214" spans="1:8">
      <c r="A214" s="288" t="s">
        <v>896</v>
      </c>
      <c r="B214" s="299">
        <f>+'Summary Medians'!$O$155</f>
        <v>30762</v>
      </c>
      <c r="C214" s="299">
        <f>+'Summary Medians'!$U$155</f>
        <v>35547</v>
      </c>
      <c r="D214" s="299">
        <f>+'Summary Medians'!$AA$155</f>
        <v>37269</v>
      </c>
      <c r="E214" s="299">
        <f>+'Summary Medians'!$AG$155</f>
        <v>26929</v>
      </c>
      <c r="F214" s="299">
        <f>+'Summary Medians'!$AM$155</f>
        <v>0</v>
      </c>
      <c r="G214" s="299">
        <f>+'Summary Medians'!$AS$155</f>
        <v>0</v>
      </c>
      <c r="H214" s="299">
        <f>+'Summary Medians'!$AY$155</f>
        <v>0</v>
      </c>
    </row>
    <row r="215" spans="1:8">
      <c r="A215" s="288"/>
      <c r="B215" s="299"/>
      <c r="C215" s="299"/>
      <c r="D215" s="299"/>
      <c r="E215" s="299"/>
      <c r="F215" s="299"/>
      <c r="G215" s="299"/>
      <c r="H215" s="299"/>
    </row>
    <row r="216" spans="1:8">
      <c r="A216" s="288" t="s">
        <v>897</v>
      </c>
      <c r="B216" s="299">
        <f>+'Summary Medians'!$O$172</f>
        <v>15446</v>
      </c>
      <c r="C216" s="299">
        <f>+'Summary Medians'!$U$172</f>
        <v>26949</v>
      </c>
      <c r="D216" s="299">
        <f>+'Summary Medians'!$AA$172</f>
        <v>26800</v>
      </c>
      <c r="E216" s="299">
        <f>+'Summary Medians'!$AG$172</f>
        <v>22969</v>
      </c>
      <c r="F216" s="299">
        <f>+'Summary Medians'!$AM$172</f>
        <v>0</v>
      </c>
      <c r="G216" s="299">
        <f>+'Summary Medians'!$AS$172</f>
        <v>0</v>
      </c>
      <c r="H216" s="299">
        <f>+'Summary Medians'!$AY$172</f>
        <v>23209</v>
      </c>
    </row>
    <row r="217" spans="1:8">
      <c r="A217" s="288" t="s">
        <v>898</v>
      </c>
      <c r="B217" s="299">
        <f>+'Summary Medians'!$O$189</f>
        <v>19689.5</v>
      </c>
      <c r="C217" s="299">
        <f>+'Summary Medians'!$U$189</f>
        <v>23858</v>
      </c>
      <c r="D217" s="299">
        <f>+'Summary Medians'!$AA$189</f>
        <v>35051</v>
      </c>
      <c r="E217" s="299">
        <f>+'Summary Medians'!$AG$189</f>
        <v>22167</v>
      </c>
      <c r="F217" s="299">
        <f>+'Summary Medians'!$AM$189</f>
        <v>0</v>
      </c>
      <c r="G217" s="299">
        <f>+'Summary Medians'!$AS$189</f>
        <v>0</v>
      </c>
      <c r="H217" s="299">
        <f>+'Summary Medians'!$AY$189</f>
        <v>18516</v>
      </c>
    </row>
    <row r="218" spans="1:8">
      <c r="A218" s="288" t="s">
        <v>899</v>
      </c>
      <c r="B218" s="299">
        <f>+'Summary Medians'!$O$206</f>
        <v>18398</v>
      </c>
      <c r="C218" s="299">
        <f>+'Summary Medians'!$U$206</f>
        <v>27104.5</v>
      </c>
      <c r="D218" s="299">
        <f>+'Summary Medians'!$AA$206</f>
        <v>26898.5</v>
      </c>
      <c r="E218" s="299">
        <f>+'Summary Medians'!$AG$206</f>
        <v>18666.45</v>
      </c>
      <c r="F218" s="299">
        <f>+'Summary Medians'!$AM$206</f>
        <v>17727.2</v>
      </c>
      <c r="G218" s="299">
        <f>+'Summary Medians'!$AS$206</f>
        <v>24926.2</v>
      </c>
      <c r="H218" s="299">
        <f>+'Summary Medians'!$AY$206</f>
        <v>20347.599999999999</v>
      </c>
    </row>
    <row r="219" spans="1:8">
      <c r="A219" s="288" t="s">
        <v>900</v>
      </c>
      <c r="B219" s="299">
        <f>+'Summary Medians'!$O$223</f>
        <v>0</v>
      </c>
      <c r="C219" s="299">
        <f>+'Summary Medians'!$U$223</f>
        <v>0</v>
      </c>
      <c r="D219" s="299">
        <f>+'Summary Medians'!$AA$223</f>
        <v>0</v>
      </c>
      <c r="E219" s="299">
        <f>+'Summary Medians'!$AG$223</f>
        <v>0</v>
      </c>
      <c r="F219" s="299">
        <f>+'Summary Medians'!$AM$223</f>
        <v>0</v>
      </c>
      <c r="G219" s="299">
        <f>+'Summary Medians'!$AS$223</f>
        <v>0</v>
      </c>
      <c r="H219" s="299">
        <f>+'Summary Medians'!$AY$223</f>
        <v>0</v>
      </c>
    </row>
    <row r="220" spans="1:8" ht="15.75">
      <c r="A220" s="288"/>
      <c r="B220" s="328"/>
      <c r="C220" s="328"/>
      <c r="D220" s="328"/>
      <c r="E220" s="328"/>
      <c r="F220" s="328"/>
      <c r="G220" s="328"/>
      <c r="H220" s="328"/>
    </row>
    <row r="221" spans="1:8">
      <c r="A221" s="288" t="s">
        <v>901</v>
      </c>
      <c r="B221" s="299">
        <f>+'Summary Medians'!$O$240</f>
        <v>18819.5</v>
      </c>
      <c r="C221" s="299">
        <f>+'Summary Medians'!$U$240</f>
        <v>33607.5</v>
      </c>
      <c r="D221" s="299">
        <f>+'Summary Medians'!$AA$240</f>
        <v>33366</v>
      </c>
      <c r="E221" s="299">
        <f>+'Summary Medians'!$AG$240</f>
        <v>29849.5</v>
      </c>
      <c r="F221" s="299">
        <f>+'Summary Medians'!$AM$240</f>
        <v>0</v>
      </c>
      <c r="G221" s="299">
        <f>+'Summary Medians'!$AS$240</f>
        <v>0</v>
      </c>
      <c r="H221" s="299">
        <f>+'Summary Medians'!$AY$240</f>
        <v>28428</v>
      </c>
    </row>
    <row r="222" spans="1:8">
      <c r="A222" s="288" t="s">
        <v>911</v>
      </c>
      <c r="B222" s="299">
        <f>+'Summary Medians'!$O$257</f>
        <v>21900.75</v>
      </c>
      <c r="C222" s="299">
        <f>+'Summary Medians'!$U$257</f>
        <v>21540.6</v>
      </c>
      <c r="D222" s="299">
        <f>+'Summary Medians'!$AA$257</f>
        <v>36889.199999999997</v>
      </c>
      <c r="E222" s="299">
        <f>+'Summary Medians'!$AG$257</f>
        <v>13721.5</v>
      </c>
      <c r="F222" s="299">
        <f>+'Summary Medians'!$AM$257</f>
        <v>6807</v>
      </c>
      <c r="G222" s="299">
        <f>+'Summary Medians'!$AS$257</f>
        <v>22936</v>
      </c>
      <c r="H222" s="299">
        <f>+'Summary Medians'!$AY$257</f>
        <v>26964</v>
      </c>
    </row>
    <row r="223" spans="1:8">
      <c r="A223" s="288" t="s">
        <v>903</v>
      </c>
      <c r="B223" s="299">
        <f>+'Summary Medians'!$O$274</f>
        <v>32000</v>
      </c>
      <c r="C223" s="299">
        <f>+'Summary Medians'!$U$274</f>
        <v>39467.5</v>
      </c>
      <c r="D223" s="299">
        <f>+'Summary Medians'!$AA$274</f>
        <v>49129</v>
      </c>
      <c r="E223" s="299">
        <f>+'Summary Medians'!$AG$274</f>
        <v>28679</v>
      </c>
      <c r="F223" s="299">
        <f>+'Summary Medians'!$AM$274</f>
        <v>0</v>
      </c>
      <c r="G223" s="299">
        <f>+'Summary Medians'!$AS$274</f>
        <v>0</v>
      </c>
      <c r="H223" s="299">
        <f>+'Summary Medians'!$AY$274</f>
        <v>23617</v>
      </c>
    </row>
    <row r="224" spans="1:8">
      <c r="A224" s="302" t="s">
        <v>904</v>
      </c>
      <c r="B224" s="303">
        <f>+'Summary Medians'!$O$291</f>
        <v>20916</v>
      </c>
      <c r="C224" s="303">
        <f>+'Summary Medians'!$U$291</f>
        <v>25474</v>
      </c>
      <c r="D224" s="303">
        <f>+'Summary Medians'!$AA$291</f>
        <v>21330</v>
      </c>
      <c r="E224" s="303">
        <f>+'Summary Medians'!$AG$291</f>
        <v>19492</v>
      </c>
      <c r="F224" s="303">
        <f>+'Summary Medians'!$AM$291</f>
        <v>0</v>
      </c>
      <c r="G224" s="303">
        <f>+'Summary Medians'!$AS$291</f>
        <v>21705.5</v>
      </c>
      <c r="H224" s="303">
        <f>+'Summary Medians'!$AY$291</f>
        <v>0</v>
      </c>
    </row>
    <row r="225" spans="1:8" ht="29.25" customHeight="1">
      <c r="A225" s="402" t="s">
        <v>929</v>
      </c>
      <c r="B225" s="402"/>
      <c r="C225" s="402"/>
      <c r="D225" s="402"/>
      <c r="E225" s="402"/>
      <c r="F225" s="402"/>
      <c r="G225" s="402"/>
      <c r="H225" s="402"/>
    </row>
    <row r="226" spans="1:8" ht="15.75">
      <c r="A226" s="328"/>
      <c r="B226" s="328"/>
      <c r="C226" s="328"/>
      <c r="D226" s="328"/>
      <c r="E226" s="328"/>
      <c r="F226" s="328"/>
      <c r="G226" s="328"/>
      <c r="H226" s="305" t="s">
        <v>939</v>
      </c>
    </row>
    <row r="227" spans="1:8" ht="18">
      <c r="A227" s="284" t="s">
        <v>930</v>
      </c>
      <c r="B227" s="284"/>
      <c r="C227" s="284"/>
      <c r="D227" s="284"/>
      <c r="E227" s="284"/>
      <c r="F227" s="284"/>
      <c r="G227" s="284"/>
      <c r="H227" s="284"/>
    </row>
    <row r="228" spans="1:8">
      <c r="A228" s="286"/>
      <c r="B228" s="286"/>
      <c r="C228" s="286"/>
      <c r="D228" s="286"/>
      <c r="E228" s="286"/>
      <c r="F228" s="286"/>
      <c r="G228" s="286"/>
      <c r="H228" s="286"/>
    </row>
    <row r="229" spans="1:8" ht="15.75">
      <c r="A229" s="287" t="s">
        <v>884</v>
      </c>
      <c r="B229" s="287"/>
      <c r="C229" s="287"/>
      <c r="D229" s="287"/>
      <c r="E229" s="287"/>
      <c r="F229" s="287"/>
      <c r="G229" s="287"/>
      <c r="H229" s="287"/>
    </row>
    <row r="230" spans="1:8" ht="15.75">
      <c r="A230" s="287" t="s">
        <v>931</v>
      </c>
      <c r="B230" s="287"/>
      <c r="C230" s="287"/>
      <c r="D230" s="287"/>
      <c r="E230" s="287"/>
      <c r="F230" s="287"/>
      <c r="G230" s="287"/>
      <c r="H230" s="287"/>
    </row>
    <row r="231" spans="1:8" ht="15.75">
      <c r="A231" s="287" t="s">
        <v>935</v>
      </c>
      <c r="B231" s="287"/>
      <c r="C231" s="287"/>
      <c r="D231" s="287"/>
      <c r="E231" s="287"/>
      <c r="F231" s="287"/>
      <c r="G231" s="287"/>
      <c r="H231" s="287"/>
    </row>
    <row r="232" spans="1:8">
      <c r="A232" s="350"/>
      <c r="B232" s="350"/>
      <c r="C232" s="350"/>
      <c r="D232" s="350"/>
      <c r="E232" s="350"/>
      <c r="F232" s="350"/>
      <c r="G232" s="350"/>
      <c r="H232" s="350"/>
    </row>
    <row r="233" spans="1:8">
      <c r="A233" s="361"/>
      <c r="B233" s="362"/>
      <c r="C233" s="362"/>
      <c r="D233" s="362"/>
      <c r="E233" s="362"/>
      <c r="F233" s="362"/>
      <c r="G233" s="362" t="s">
        <v>927</v>
      </c>
      <c r="H233" s="362" t="s">
        <v>928</v>
      </c>
    </row>
    <row r="234" spans="1:8">
      <c r="A234" s="363"/>
      <c r="B234" s="364" t="s">
        <v>4</v>
      </c>
      <c r="C234" s="364" t="s">
        <v>5</v>
      </c>
      <c r="D234" s="364" t="s">
        <v>6</v>
      </c>
      <c r="E234" s="364" t="s">
        <v>7</v>
      </c>
      <c r="F234" s="364" t="s">
        <v>8</v>
      </c>
      <c r="G234" s="364" t="s">
        <v>5</v>
      </c>
      <c r="H234" s="364" t="s">
        <v>5</v>
      </c>
    </row>
    <row r="235" spans="1:8" ht="15.75">
      <c r="A235" s="365"/>
      <c r="B235" s="366"/>
      <c r="C235" s="366"/>
      <c r="D235" s="366"/>
      <c r="E235" s="366"/>
      <c r="F235" s="366"/>
      <c r="G235" s="366"/>
      <c r="H235" s="366"/>
    </row>
    <row r="236" spans="1:8">
      <c r="A236" s="288" t="s">
        <v>888</v>
      </c>
      <c r="B236" s="297">
        <f>+'Summary Medians'!$R$19</f>
        <v>36666</v>
      </c>
      <c r="C236" s="297">
        <f>+'Summary Medians'!$X$19</f>
        <v>58425</v>
      </c>
      <c r="D236" s="297">
        <f>+'Summary Medians'!$AD$19</f>
        <v>60207</v>
      </c>
      <c r="E236" s="297">
        <f>+'Summary Medians'!$AJ$19</f>
        <v>38518</v>
      </c>
      <c r="F236" s="297">
        <f>+'Summary Medians'!$AP$19</f>
        <v>34407.199999999997</v>
      </c>
      <c r="G236" s="297">
        <f>+'Summary Medians'!$AV$19</f>
        <v>48717.06</v>
      </c>
      <c r="H236" s="297">
        <f>+'Summary Medians'!$BB$19</f>
        <v>46900.5</v>
      </c>
    </row>
    <row r="237" spans="1:8">
      <c r="A237" s="288"/>
      <c r="B237" s="299"/>
      <c r="C237" s="299"/>
      <c r="D237" s="299"/>
      <c r="E237" s="299"/>
      <c r="F237" s="299"/>
      <c r="G237" s="299"/>
      <c r="H237" s="299"/>
    </row>
    <row r="238" spans="1:8">
      <c r="A238" s="288" t="s">
        <v>889</v>
      </c>
      <c r="B238" s="299">
        <f>+'Summary Medians'!$R$36</f>
        <v>38820</v>
      </c>
      <c r="C238" s="299">
        <f>+'Summary Medians'!$X$36</f>
        <v>61848</v>
      </c>
      <c r="D238" s="299">
        <f>+'Summary Medians'!$AD$36</f>
        <v>60414</v>
      </c>
      <c r="E238" s="299">
        <f>+'Summary Medians'!$AJ$36</f>
        <v>39406</v>
      </c>
      <c r="F238" s="299">
        <f>+'Summary Medians'!$AP$36</f>
        <v>54012</v>
      </c>
      <c r="G238" s="299">
        <f>+'Summary Medians'!$AV$36</f>
        <v>0</v>
      </c>
      <c r="H238" s="299">
        <f>+'Summary Medians'!$BB$36</f>
        <v>44840</v>
      </c>
    </row>
    <row r="239" spans="1:8">
      <c r="A239" s="288" t="s">
        <v>890</v>
      </c>
      <c r="B239" s="299">
        <f>+'Summary Medians'!$R$53</f>
        <v>25748</v>
      </c>
      <c r="C239" s="299">
        <f>+'Summary Medians'!$X$53</f>
        <v>59985</v>
      </c>
      <c r="D239" s="299">
        <f>+'Summary Medians'!$AD$53</f>
        <v>0</v>
      </c>
      <c r="E239" s="299">
        <f>+'Summary Medians'!$AJ$53</f>
        <v>36569</v>
      </c>
      <c r="F239" s="299">
        <f>+'Summary Medians'!$AP$53</f>
        <v>0</v>
      </c>
      <c r="G239" s="299">
        <f>+'Summary Medians'!$AV$53</f>
        <v>0</v>
      </c>
      <c r="H239" s="299">
        <f>+'Summary Medians'!$BB$53</f>
        <v>0</v>
      </c>
    </row>
    <row r="240" spans="1:8">
      <c r="A240" s="288" t="s">
        <v>891</v>
      </c>
      <c r="B240" s="299">
        <f>+'Summary Medians'!$R$70</f>
        <v>0</v>
      </c>
      <c r="C240" s="299">
        <f>+'Summary Medians'!$X$70</f>
        <v>0</v>
      </c>
      <c r="D240" s="299">
        <f>+'Summary Medians'!$AD$70</f>
        <v>0</v>
      </c>
      <c r="E240" s="299">
        <f>+'Summary Medians'!$AJ$70</f>
        <v>0</v>
      </c>
      <c r="F240" s="299">
        <f>+'Summary Medians'!$AP$70</f>
        <v>0</v>
      </c>
      <c r="G240" s="299">
        <f>+'Summary Medians'!$AV$70</f>
        <v>0</v>
      </c>
      <c r="H240" s="299">
        <f>+'Summary Medians'!$BB$70</f>
        <v>0</v>
      </c>
    </row>
    <row r="241" spans="1:8">
      <c r="A241" s="288" t="s">
        <v>892</v>
      </c>
      <c r="B241" s="299">
        <f>+'Summary Medians'!$R$87</f>
        <v>29554.65</v>
      </c>
      <c r="C241" s="299">
        <f>+'Summary Medians'!$X$87</f>
        <v>63029.61</v>
      </c>
      <c r="D241" s="299">
        <f>+'Summary Medians'!$AD$87</f>
        <v>68198.740000000005</v>
      </c>
      <c r="E241" s="299">
        <f>+'Summary Medians'!$AJ$87</f>
        <v>38536.93</v>
      </c>
      <c r="F241" s="299">
        <f>+'Summary Medians'!$AP$87</f>
        <v>0</v>
      </c>
      <c r="G241" s="299">
        <f>+'Summary Medians'!$AV$87</f>
        <v>0</v>
      </c>
      <c r="H241" s="299">
        <f>+'Summary Medians'!$BB$87</f>
        <v>49762.06</v>
      </c>
    </row>
    <row r="242" spans="1:8">
      <c r="A242" s="288"/>
      <c r="B242" s="299"/>
      <c r="C242" s="299"/>
      <c r="D242" s="299"/>
      <c r="E242" s="299"/>
      <c r="F242" s="299"/>
      <c r="G242" s="299"/>
      <c r="H242" s="299"/>
    </row>
    <row r="243" spans="1:8">
      <c r="A243" s="288" t="s">
        <v>893</v>
      </c>
      <c r="B243" s="299">
        <f>+'Summary Medians'!$R$104</f>
        <v>36939</v>
      </c>
      <c r="C243" s="299">
        <f>+'Summary Medians'!$X$104</f>
        <v>58736</v>
      </c>
      <c r="D243" s="299">
        <f>+'Summary Medians'!$AD$104</f>
        <v>47760</v>
      </c>
      <c r="E243" s="299">
        <f>+'Summary Medians'!$AJ$104</f>
        <v>38518</v>
      </c>
      <c r="F243" s="299">
        <f>+'Summary Medians'!$AP$104</f>
        <v>0</v>
      </c>
      <c r="G243" s="299">
        <f>+'Summary Medians'!$AV$104</f>
        <v>0</v>
      </c>
      <c r="H243" s="299">
        <f>+'Summary Medians'!$BB$104</f>
        <v>47392</v>
      </c>
    </row>
    <row r="244" spans="1:8">
      <c r="A244" s="288" t="s">
        <v>894</v>
      </c>
      <c r="B244" s="299">
        <f>+'Summary Medians'!$R$121</f>
        <v>39498</v>
      </c>
      <c r="C244" s="299">
        <f>+'Summary Medians'!$X$121</f>
        <v>62126.5</v>
      </c>
      <c r="D244" s="299">
        <f>+'Summary Medians'!$AD$121</f>
        <v>66573</v>
      </c>
      <c r="E244" s="299">
        <f>+'Summary Medians'!$AJ$121</f>
        <v>49480</v>
      </c>
      <c r="F244" s="299">
        <f>+'Summary Medians'!$AP$121</f>
        <v>0</v>
      </c>
      <c r="G244" s="299">
        <f>+'Summary Medians'!$AV$121</f>
        <v>0</v>
      </c>
      <c r="H244" s="299">
        <f>+'Summary Medians'!$BB$121</f>
        <v>0</v>
      </c>
    </row>
    <row r="245" spans="1:8">
      <c r="A245" s="288" t="s">
        <v>895</v>
      </c>
      <c r="B245" s="299">
        <f>+'Summary Medians'!$R$138</f>
        <v>34213.5</v>
      </c>
      <c r="C245" s="299">
        <f>+'Summary Medians'!$X$138</f>
        <v>61139.5</v>
      </c>
      <c r="D245" s="299">
        <f>+'Summary Medians'!$AD$138</f>
        <v>63869</v>
      </c>
      <c r="E245" s="299">
        <f>+'Summary Medians'!$AJ$138</f>
        <v>43513</v>
      </c>
      <c r="F245" s="299">
        <f>+'Summary Medians'!$AP$138</f>
        <v>0</v>
      </c>
      <c r="G245" s="299">
        <f>+'Summary Medians'!$AV$138</f>
        <v>0</v>
      </c>
      <c r="H245" s="299">
        <f>+'Summary Medians'!$BB$138</f>
        <v>55897</v>
      </c>
    </row>
    <row r="246" spans="1:8">
      <c r="A246" s="288" t="s">
        <v>896</v>
      </c>
      <c r="B246" s="299">
        <f>+'Summary Medians'!$R$155</f>
        <v>44685.5</v>
      </c>
      <c r="C246" s="299">
        <f>+'Summary Medians'!$X$155</f>
        <v>61413</v>
      </c>
      <c r="D246" s="299">
        <f>+'Summary Medians'!$AD$155</f>
        <v>67635</v>
      </c>
      <c r="E246" s="299">
        <f>+'Summary Medians'!$AJ$155</f>
        <v>48681.5</v>
      </c>
      <c r="F246" s="299">
        <f>+'Summary Medians'!$AP$155</f>
        <v>0</v>
      </c>
      <c r="G246" s="299">
        <f>+'Summary Medians'!$AV$155</f>
        <v>0</v>
      </c>
      <c r="H246" s="299">
        <f>+'Summary Medians'!$BB$155</f>
        <v>0</v>
      </c>
    </row>
    <row r="247" spans="1:8">
      <c r="A247" s="288"/>
      <c r="B247" s="299"/>
      <c r="C247" s="299"/>
      <c r="D247" s="299"/>
      <c r="E247" s="299"/>
      <c r="F247" s="299"/>
      <c r="G247" s="299"/>
      <c r="H247" s="299"/>
    </row>
    <row r="248" spans="1:8">
      <c r="A248" s="288" t="s">
        <v>897</v>
      </c>
      <c r="B248" s="299">
        <f>+'Summary Medians'!$R$172</f>
        <v>33822</v>
      </c>
      <c r="C248" s="299">
        <f>+'Summary Medians'!$X$172</f>
        <v>62881</v>
      </c>
      <c r="D248" s="299">
        <f>+'Summary Medians'!$AD$172</f>
        <v>62450</v>
      </c>
      <c r="E248" s="299">
        <f>+'Summary Medians'!$AJ$172</f>
        <v>48159</v>
      </c>
      <c r="F248" s="299">
        <f>+'Summary Medians'!$AP$172</f>
        <v>0</v>
      </c>
      <c r="G248" s="299">
        <f>+'Summary Medians'!$AV$172</f>
        <v>0</v>
      </c>
      <c r="H248" s="299">
        <f>+'Summary Medians'!$BB$172</f>
        <v>46409</v>
      </c>
    </row>
    <row r="249" spans="1:8">
      <c r="A249" s="288" t="s">
        <v>898</v>
      </c>
      <c r="B249" s="299">
        <f>+'Summary Medians'!$R$189</f>
        <v>39214</v>
      </c>
      <c r="C249" s="299">
        <f>+'Summary Medians'!$X$189</f>
        <v>37297.5</v>
      </c>
      <c r="D249" s="299">
        <f>+'Summary Medians'!$AD$189</f>
        <v>45798.5</v>
      </c>
      <c r="E249" s="299">
        <f>+'Summary Medians'!$AJ$189</f>
        <v>44631</v>
      </c>
      <c r="F249" s="299">
        <f>+'Summary Medians'!$AP$189</f>
        <v>0</v>
      </c>
      <c r="G249" s="299">
        <f>+'Summary Medians'!$AV$189</f>
        <v>0</v>
      </c>
      <c r="H249" s="299">
        <f>+'Summary Medians'!$BB$189</f>
        <v>43753</v>
      </c>
    </row>
    <row r="250" spans="1:8">
      <c r="A250" s="288" t="s">
        <v>899</v>
      </c>
      <c r="B250" s="299">
        <f>+'Summary Medians'!$R$206</f>
        <v>28823</v>
      </c>
      <c r="C250" s="299">
        <f>+'Summary Medians'!$X$206</f>
        <v>57918.5</v>
      </c>
      <c r="D250" s="299">
        <f>+'Summary Medians'!$AD$206</f>
        <v>59948.5</v>
      </c>
      <c r="E250" s="299">
        <f>+'Summary Medians'!$AJ$206</f>
        <v>35378.449999999997</v>
      </c>
      <c r="F250" s="299">
        <f>+'Summary Medians'!$AP$206</f>
        <v>34407.199999999997</v>
      </c>
      <c r="G250" s="299">
        <f>+'Summary Medians'!$AV$206</f>
        <v>48717.06</v>
      </c>
      <c r="H250" s="299">
        <f>+'Summary Medians'!$BB$206</f>
        <v>45453.599999999999</v>
      </c>
    </row>
    <row r="251" spans="1:8">
      <c r="A251" s="288" t="s">
        <v>900</v>
      </c>
      <c r="B251" s="299">
        <f>+'Summary Medians'!$R$223</f>
        <v>0</v>
      </c>
      <c r="C251" s="299">
        <f>+'Summary Medians'!$X$223</f>
        <v>0</v>
      </c>
      <c r="D251" s="299">
        <f>+'Summary Medians'!$AD$223</f>
        <v>0</v>
      </c>
      <c r="E251" s="299">
        <f>+'Summary Medians'!$AJ$223</f>
        <v>0</v>
      </c>
      <c r="F251" s="299">
        <f>+'Summary Medians'!$AP$223</f>
        <v>0</v>
      </c>
      <c r="G251" s="299">
        <f>+'Summary Medians'!$AV$223</f>
        <v>0</v>
      </c>
      <c r="H251" s="299">
        <f>+'Summary Medians'!$BB$223</f>
        <v>0</v>
      </c>
    </row>
    <row r="252" spans="1:8" ht="15.75">
      <c r="A252" s="288"/>
      <c r="B252" s="328"/>
      <c r="C252" s="328"/>
      <c r="D252" s="328"/>
      <c r="E252" s="328"/>
      <c r="F252" s="328"/>
      <c r="G252" s="328"/>
      <c r="H252" s="328"/>
    </row>
    <row r="253" spans="1:8">
      <c r="A253" s="288" t="s">
        <v>901</v>
      </c>
      <c r="B253" s="299">
        <f>+'Summary Medians'!$R$240</f>
        <v>32086.5</v>
      </c>
      <c r="C253" s="299">
        <f>+'Summary Medians'!$X$240</f>
        <v>65883.5</v>
      </c>
      <c r="D253" s="299">
        <f>+'Summary Medians'!$AD$240</f>
        <v>73032</v>
      </c>
      <c r="E253" s="299">
        <f>+'Summary Medians'!$AJ$240</f>
        <v>40025.5</v>
      </c>
      <c r="F253" s="299">
        <f>+'Summary Medians'!$AP$240</f>
        <v>0</v>
      </c>
      <c r="G253" s="299">
        <f>+'Summary Medians'!$AV$240</f>
        <v>0</v>
      </c>
      <c r="H253" s="299">
        <f>+'Summary Medians'!$BB$240</f>
        <v>56500</v>
      </c>
    </row>
    <row r="254" spans="1:8">
      <c r="A254" s="288" t="s">
        <v>911</v>
      </c>
      <c r="B254" s="299">
        <f>+'Summary Medians'!$R$257</f>
        <v>31236.400000000001</v>
      </c>
      <c r="C254" s="299">
        <f>+'Summary Medians'!$X$257</f>
        <v>37483.199999999997</v>
      </c>
      <c r="D254" s="299">
        <f>+'Summary Medians'!$AD$257</f>
        <v>49849.2</v>
      </c>
      <c r="E254" s="299">
        <f>+'Summary Medians'!$AJ$257</f>
        <v>25053</v>
      </c>
      <c r="F254" s="299">
        <f>+'Summary Medians'!$AP$257</f>
        <v>19167</v>
      </c>
      <c r="G254" s="299">
        <f>+'Summary Medians'!$AV$257</f>
        <v>41761</v>
      </c>
      <c r="H254" s="299">
        <f>+'Summary Medians'!$BB$257</f>
        <v>40642</v>
      </c>
    </row>
    <row r="255" spans="1:8">
      <c r="A255" s="288" t="s">
        <v>912</v>
      </c>
      <c r="B255" s="299">
        <f>+'Summary Medians'!$R$274</f>
        <v>41000</v>
      </c>
      <c r="C255" s="299">
        <f>+'Summary Medians'!$X$274</f>
        <v>53783</v>
      </c>
      <c r="D255" s="299">
        <f>+'Summary Medians'!$AD$274</f>
        <v>76393</v>
      </c>
      <c r="E255" s="299">
        <f>+'Summary Medians'!$AJ$274</f>
        <v>40698</v>
      </c>
      <c r="F255" s="299">
        <f>+'Summary Medians'!$AP$274</f>
        <v>0</v>
      </c>
      <c r="G255" s="299">
        <f>+'Summary Medians'!$AV$274</f>
        <v>0</v>
      </c>
      <c r="H255" s="299">
        <f>+'Summary Medians'!$BB$274</f>
        <v>50753</v>
      </c>
    </row>
    <row r="256" spans="1:8">
      <c r="A256" s="302" t="s">
        <v>904</v>
      </c>
      <c r="B256" s="303">
        <f>+'Summary Medians'!$R$291</f>
        <v>36666</v>
      </c>
      <c r="C256" s="303">
        <f>+'Summary Medians'!$X$291</f>
        <v>54089</v>
      </c>
      <c r="D256" s="303">
        <f>+'Summary Medians'!$AD$291</f>
        <v>48816</v>
      </c>
      <c r="E256" s="303">
        <f>+'Summary Medians'!$AJ$291</f>
        <v>36671</v>
      </c>
      <c r="F256" s="303">
        <f>+'Summary Medians'!$AP$291</f>
        <v>0</v>
      </c>
      <c r="G256" s="303">
        <f>+'Summary Medians'!$AV$291</f>
        <v>51827.5</v>
      </c>
      <c r="H256" s="303">
        <f>+'Summary Medians'!$BB$291</f>
        <v>0</v>
      </c>
    </row>
    <row r="257" spans="1:8" ht="30.75" customHeight="1">
      <c r="A257" s="402" t="s">
        <v>932</v>
      </c>
      <c r="B257" s="402"/>
      <c r="C257" s="402"/>
      <c r="D257" s="402"/>
      <c r="E257" s="402"/>
      <c r="F257" s="402"/>
      <c r="G257" s="402"/>
      <c r="H257" s="402"/>
    </row>
    <row r="258" spans="1:8" ht="15.75">
      <c r="A258" s="328"/>
      <c r="B258" s="328"/>
      <c r="C258" s="328"/>
      <c r="D258" s="328"/>
      <c r="E258" s="328"/>
      <c r="F258" s="328"/>
      <c r="G258" s="328"/>
      <c r="H258" s="305" t="s">
        <v>939</v>
      </c>
    </row>
  </sheetData>
  <mergeCells count="28">
    <mergeCell ref="A64:J64"/>
    <mergeCell ref="A31:H31"/>
    <mergeCell ref="A33:J33"/>
    <mergeCell ref="A35:J35"/>
    <mergeCell ref="A36:J36"/>
    <mergeCell ref="A37:J37"/>
    <mergeCell ref="A163:H163"/>
    <mergeCell ref="A96:H96"/>
    <mergeCell ref="A98:J98"/>
    <mergeCell ref="A100:J100"/>
    <mergeCell ref="A101:J101"/>
    <mergeCell ref="A102:J102"/>
    <mergeCell ref="A129:J129"/>
    <mergeCell ref="A131:H131"/>
    <mergeCell ref="A133:H133"/>
    <mergeCell ref="A134:H134"/>
    <mergeCell ref="A135:H135"/>
    <mergeCell ref="A161:H161"/>
    <mergeCell ref="A198:H198"/>
    <mergeCell ref="A199:H199"/>
    <mergeCell ref="A225:H225"/>
    <mergeCell ref="A257:H257"/>
    <mergeCell ref="A165:H165"/>
    <mergeCell ref="A166:H166"/>
    <mergeCell ref="A167:H167"/>
    <mergeCell ref="A193:H193"/>
    <mergeCell ref="A195:H195"/>
    <mergeCell ref="A197:H197"/>
  </mergeCells>
  <printOptions horizontalCentered="1"/>
  <pageMargins left="0.75" right="0.75" top="1" bottom="1" header="0.75" footer="0.5"/>
  <pageSetup scale="83" firstPageNumber="134" orientation="landscape" useFirstPageNumber="1" r:id="rId1"/>
  <headerFooter alignWithMargins="0">
    <oddHeader>&amp;R&amp;"Arial,Regular"&amp;8SREB-State Data Exchange</oddHeader>
    <oddFooter>&amp;C&amp;"Arial,Regular"&amp;10C-&amp;P</oddFooter>
  </headerFooter>
  <rowBreaks count="7" manualBreakCount="7">
    <brk id="32" max="9" man="1"/>
    <brk id="65" max="9" man="1"/>
    <brk id="97" max="9" man="1"/>
    <brk id="130" max="9" man="1"/>
    <brk id="162" max="9" man="1"/>
    <brk id="194" max="9" man="1"/>
    <brk id="226"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C91EE-C587-4340-9C89-91C024488B08}">
  <sheetPr>
    <tabColor rgb="FF00B050"/>
  </sheetPr>
  <dimension ref="A1:BD292"/>
  <sheetViews>
    <sheetView showGridLines="0" showZeros="0" zoomScaleNormal="100" workbookViewId="0">
      <pane xSplit="2" ySplit="2" topLeftCell="AG276" activePane="bottomRight" state="frozen"/>
      <selection pane="topRight" activeCell="C1" sqref="C1"/>
      <selection pane="bottomLeft" activeCell="A3" sqref="A3"/>
      <selection pane="bottomRight" activeCell="J25" sqref="J25"/>
    </sheetView>
  </sheetViews>
  <sheetFormatPr defaultColWidth="9" defaultRowHeight="12.75"/>
  <cols>
    <col min="1" max="1" width="5" style="229" customWidth="1"/>
    <col min="2" max="2" width="20.77734375" style="238" customWidth="1"/>
    <col min="3" max="3" width="6.6640625" style="229" customWidth="1"/>
    <col min="4" max="4" width="6.21875" style="229" customWidth="1"/>
    <col min="5" max="5" width="7.77734375" style="229" customWidth="1"/>
    <col min="6" max="6" width="6.21875" style="229" customWidth="1"/>
    <col min="7" max="7" width="7.109375" style="229" customWidth="1"/>
    <col min="8" max="8" width="7.77734375" style="229" customWidth="1"/>
    <col min="9" max="10" width="6" style="229" customWidth="1"/>
    <col min="11" max="11" width="7" style="229" customWidth="1"/>
    <col min="12" max="13" width="6.21875" style="229" customWidth="1"/>
    <col min="14" max="14" width="8" style="229" customWidth="1"/>
    <col min="15" max="15" width="6.21875" style="229" customWidth="1"/>
    <col min="16" max="16" width="6.77734375" style="229" customWidth="1"/>
    <col min="17" max="17" width="8" style="229" customWidth="1"/>
    <col min="18" max="18" width="6.21875" style="229" customWidth="1"/>
    <col min="19" max="19" width="6" style="229" customWidth="1"/>
    <col min="20" max="20" width="8" style="229" customWidth="1"/>
    <col min="21" max="21" width="7" style="229" customWidth="1"/>
    <col min="22" max="22" width="6.44140625" style="229" customWidth="1"/>
    <col min="23" max="23" width="8.21875" style="229" customWidth="1"/>
    <col min="24" max="25" width="6.77734375" style="229" customWidth="1"/>
    <col min="26" max="26" width="8.21875" style="229" customWidth="1"/>
    <col min="27" max="28" width="6.44140625" style="229" customWidth="1"/>
    <col min="29" max="29" width="8.21875" style="229" customWidth="1"/>
    <col min="30" max="31" width="6.77734375" style="229" customWidth="1"/>
    <col min="32" max="32" width="8.21875" style="229" customWidth="1"/>
    <col min="33" max="34" width="6.44140625" style="229" customWidth="1"/>
    <col min="35" max="35" width="8.21875" style="229" customWidth="1"/>
    <col min="36" max="37" width="6.77734375" style="229" customWidth="1"/>
    <col min="38" max="38" width="8.21875" style="229" customWidth="1"/>
    <col min="39" max="40" width="6.44140625" style="229" customWidth="1"/>
    <col min="41" max="41" width="8.21875" style="229" customWidth="1"/>
    <col min="42" max="43" width="6.77734375" style="229" customWidth="1"/>
    <col min="44" max="44" width="8.21875" style="229" customWidth="1"/>
    <col min="45" max="45" width="6.44140625" style="229" customWidth="1"/>
    <col min="46" max="46" width="6.77734375" style="229" customWidth="1"/>
    <col min="47" max="47" width="8.109375" style="229" customWidth="1"/>
    <col min="48" max="48" width="6.21875" style="229" customWidth="1"/>
    <col min="49" max="49" width="6.77734375" style="229" customWidth="1"/>
    <col min="50" max="50" width="8.109375" style="229" customWidth="1"/>
    <col min="51" max="52" width="7.44140625" style="229" customWidth="1"/>
    <col min="53" max="53" width="8.109375" style="229" customWidth="1"/>
    <col min="54" max="55" width="7.44140625" style="229" bestFit="1" customWidth="1"/>
    <col min="56" max="56" width="8.109375" style="229" bestFit="1" customWidth="1"/>
    <col min="57" max="16384" width="9" style="229"/>
  </cols>
  <sheetData>
    <row r="1" spans="1:56" ht="25.5">
      <c r="A1" s="224" t="s">
        <v>843</v>
      </c>
      <c r="B1" s="225"/>
      <c r="C1" s="226" t="s">
        <v>844</v>
      </c>
      <c r="D1" s="226"/>
      <c r="E1" s="227"/>
      <c r="F1" s="226" t="s">
        <v>845</v>
      </c>
      <c r="G1" s="226"/>
      <c r="H1" s="226"/>
      <c r="I1" s="228" t="s">
        <v>846</v>
      </c>
      <c r="J1" s="226"/>
      <c r="K1" s="226"/>
      <c r="L1" s="228" t="s">
        <v>847</v>
      </c>
      <c r="M1" s="226"/>
      <c r="N1" s="227"/>
      <c r="O1" s="228" t="s">
        <v>848</v>
      </c>
      <c r="P1" s="226"/>
      <c r="Q1" s="227"/>
      <c r="R1" s="228" t="s">
        <v>849</v>
      </c>
      <c r="S1" s="226"/>
      <c r="T1" s="227"/>
      <c r="U1" s="228" t="s">
        <v>850</v>
      </c>
      <c r="V1" s="226"/>
      <c r="W1" s="227"/>
      <c r="X1" s="228" t="s">
        <v>851</v>
      </c>
      <c r="Y1" s="226"/>
      <c r="Z1" s="227"/>
      <c r="AA1" s="228" t="s">
        <v>852</v>
      </c>
      <c r="AB1" s="226"/>
      <c r="AC1" s="227"/>
      <c r="AD1" s="228" t="s">
        <v>853</v>
      </c>
      <c r="AE1" s="226"/>
      <c r="AF1" s="227"/>
      <c r="AG1" s="228" t="s">
        <v>854</v>
      </c>
      <c r="AH1" s="226"/>
      <c r="AI1" s="227"/>
      <c r="AJ1" s="228" t="s">
        <v>855</v>
      </c>
      <c r="AK1" s="226"/>
      <c r="AL1" s="227"/>
      <c r="AM1" s="228" t="s">
        <v>856</v>
      </c>
      <c r="AN1" s="226"/>
      <c r="AO1" s="227"/>
      <c r="AP1" s="228" t="s">
        <v>857</v>
      </c>
      <c r="AQ1" s="226"/>
      <c r="AR1" s="227"/>
      <c r="AS1" s="228" t="s">
        <v>858</v>
      </c>
      <c r="AT1" s="226"/>
      <c r="AU1" s="227"/>
      <c r="AV1" s="228" t="s">
        <v>859</v>
      </c>
      <c r="AW1" s="226"/>
      <c r="AX1" s="227"/>
      <c r="AY1" s="228" t="s">
        <v>860</v>
      </c>
      <c r="AZ1" s="226"/>
      <c r="BA1" s="227"/>
      <c r="BB1" s="228" t="s">
        <v>861</v>
      </c>
      <c r="BC1" s="226"/>
      <c r="BD1" s="227"/>
    </row>
    <row r="2" spans="1:56" s="236" customFormat="1" ht="25.5">
      <c r="A2" s="230" t="s">
        <v>14</v>
      </c>
      <c r="B2" s="231" t="s">
        <v>23</v>
      </c>
      <c r="C2" s="232" t="s">
        <v>862</v>
      </c>
      <c r="D2" s="232" t="s">
        <v>863</v>
      </c>
      <c r="E2" s="233" t="s">
        <v>864</v>
      </c>
      <c r="F2" s="232" t="s">
        <v>862</v>
      </c>
      <c r="G2" s="232" t="s">
        <v>863</v>
      </c>
      <c r="H2" s="234" t="s">
        <v>864</v>
      </c>
      <c r="I2" s="230" t="s">
        <v>862</v>
      </c>
      <c r="J2" s="232" t="s">
        <v>863</v>
      </c>
      <c r="K2" s="234" t="s">
        <v>864</v>
      </c>
      <c r="L2" s="235" t="s">
        <v>862</v>
      </c>
      <c r="M2" s="232" t="s">
        <v>863</v>
      </c>
      <c r="N2" s="233" t="s">
        <v>864</v>
      </c>
      <c r="O2" s="232" t="s">
        <v>862</v>
      </c>
      <c r="P2" s="232" t="s">
        <v>863</v>
      </c>
      <c r="Q2" s="233" t="s">
        <v>864</v>
      </c>
      <c r="R2" s="232" t="s">
        <v>862</v>
      </c>
      <c r="S2" s="232" t="s">
        <v>863</v>
      </c>
      <c r="T2" s="233" t="s">
        <v>864</v>
      </c>
      <c r="U2" s="232" t="s">
        <v>862</v>
      </c>
      <c r="V2" s="232" t="s">
        <v>863</v>
      </c>
      <c r="W2" s="233" t="s">
        <v>864</v>
      </c>
      <c r="X2" s="232" t="s">
        <v>862</v>
      </c>
      <c r="Y2" s="232" t="s">
        <v>863</v>
      </c>
      <c r="Z2" s="233" t="s">
        <v>864</v>
      </c>
      <c r="AA2" s="232" t="s">
        <v>862</v>
      </c>
      <c r="AB2" s="232" t="s">
        <v>863</v>
      </c>
      <c r="AC2" s="233" t="s">
        <v>864</v>
      </c>
      <c r="AD2" s="232" t="s">
        <v>862</v>
      </c>
      <c r="AE2" s="232" t="s">
        <v>863</v>
      </c>
      <c r="AF2" s="233" t="s">
        <v>864</v>
      </c>
      <c r="AG2" s="232" t="s">
        <v>862</v>
      </c>
      <c r="AH2" s="232" t="s">
        <v>863</v>
      </c>
      <c r="AI2" s="233" t="s">
        <v>864</v>
      </c>
      <c r="AJ2" s="232" t="s">
        <v>862</v>
      </c>
      <c r="AK2" s="232" t="s">
        <v>863</v>
      </c>
      <c r="AL2" s="233" t="s">
        <v>864</v>
      </c>
      <c r="AM2" s="232" t="s">
        <v>862</v>
      </c>
      <c r="AN2" s="232" t="s">
        <v>863</v>
      </c>
      <c r="AO2" s="233" t="s">
        <v>864</v>
      </c>
      <c r="AP2" s="232" t="s">
        <v>862</v>
      </c>
      <c r="AQ2" s="232" t="s">
        <v>863</v>
      </c>
      <c r="AR2" s="233" t="s">
        <v>864</v>
      </c>
      <c r="AS2" s="232" t="s">
        <v>862</v>
      </c>
      <c r="AT2" s="232" t="s">
        <v>863</v>
      </c>
      <c r="AU2" s="233" t="s">
        <v>864</v>
      </c>
      <c r="AV2" s="232" t="s">
        <v>862</v>
      </c>
      <c r="AW2" s="232" t="s">
        <v>863</v>
      </c>
      <c r="AX2" s="233" t="s">
        <v>864</v>
      </c>
      <c r="AY2" s="232" t="s">
        <v>862</v>
      </c>
      <c r="AZ2" s="232" t="s">
        <v>863</v>
      </c>
      <c r="BA2" s="233" t="s">
        <v>864</v>
      </c>
      <c r="BB2" s="232" t="s">
        <v>862</v>
      </c>
      <c r="BC2" s="232" t="s">
        <v>863</v>
      </c>
      <c r="BD2" s="233" t="s">
        <v>864</v>
      </c>
    </row>
    <row r="3" spans="1:56">
      <c r="A3" s="237" t="s">
        <v>865</v>
      </c>
      <c r="B3" s="238" t="s">
        <v>866</v>
      </c>
      <c r="C3" s="239">
        <v>10092</v>
      </c>
      <c r="D3" s="239">
        <v>10382</v>
      </c>
      <c r="E3" s="240">
        <f t="shared" ref="E3:E9" si="0">IF(C3&gt;0,(((D3-C3)/C3)*100),0)</f>
        <v>2.8735632183908044</v>
      </c>
      <c r="F3" s="239">
        <v>26334</v>
      </c>
      <c r="G3" s="239">
        <v>27406</v>
      </c>
      <c r="H3" s="243">
        <f t="shared" ref="H3:H18" si="1">IF(F3&gt;0,(((G3-F3)/F3)*100),0)</f>
        <v>4.0707830181514391</v>
      </c>
      <c r="I3" s="242">
        <v>11296</v>
      </c>
      <c r="J3" s="239">
        <v>11321</v>
      </c>
      <c r="K3" s="243">
        <f t="shared" ref="K3:K9" si="2">IF(I3&gt;0,(((J3-I3)/I3)*100),0)</f>
        <v>0.2213172804532578</v>
      </c>
      <c r="L3" s="242">
        <v>26360</v>
      </c>
      <c r="M3" s="239">
        <v>26416</v>
      </c>
      <c r="N3" s="244">
        <f t="shared" ref="N3:N9" si="3">IF(L3&gt;0,(((M3-L3)/L3)*100),0)</f>
        <v>0.21244309559939303</v>
      </c>
      <c r="O3" s="245"/>
      <c r="P3" s="246"/>
      <c r="Q3" s="247"/>
      <c r="R3" s="245"/>
      <c r="S3" s="246"/>
      <c r="T3" s="247"/>
      <c r="U3" s="245"/>
      <c r="V3" s="246"/>
      <c r="W3" s="247"/>
      <c r="X3" s="245"/>
      <c r="Y3" s="246"/>
      <c r="Z3" s="247"/>
      <c r="AA3" s="245"/>
      <c r="AB3" s="246"/>
      <c r="AC3" s="247"/>
      <c r="AD3" s="245"/>
      <c r="AE3" s="246"/>
      <c r="AF3" s="247"/>
      <c r="AG3" s="245"/>
      <c r="AH3" s="246"/>
      <c r="AI3" s="247"/>
      <c r="AJ3" s="245"/>
      <c r="AK3" s="246"/>
      <c r="AL3" s="247"/>
      <c r="AM3" s="245"/>
      <c r="AN3" s="246"/>
      <c r="AO3" s="247"/>
      <c r="AP3" s="245"/>
      <c r="AQ3" s="246"/>
      <c r="AR3" s="247"/>
      <c r="AS3" s="245"/>
      <c r="AT3" s="246"/>
      <c r="AU3" s="247"/>
      <c r="AV3" s="245"/>
      <c r="AW3" s="246"/>
      <c r="AX3" s="247"/>
      <c r="AY3" s="245"/>
      <c r="AZ3" s="246"/>
      <c r="BA3" s="247"/>
      <c r="BB3" s="245"/>
      <c r="BC3" s="246"/>
      <c r="BD3" s="247"/>
    </row>
    <row r="4" spans="1:56">
      <c r="A4" s="248"/>
      <c r="B4" s="238" t="s">
        <v>867</v>
      </c>
      <c r="C4" s="239">
        <v>8921.1850000000013</v>
      </c>
      <c r="D4" s="239">
        <v>9155.5</v>
      </c>
      <c r="E4" s="240">
        <f t="shared" si="0"/>
        <v>2.6265008516245167</v>
      </c>
      <c r="F4" s="239">
        <v>22757.684999999998</v>
      </c>
      <c r="G4" s="239">
        <v>22300</v>
      </c>
      <c r="H4" s="243">
        <f t="shared" si="1"/>
        <v>-2.011122836088107</v>
      </c>
      <c r="I4" s="242">
        <v>9859.5</v>
      </c>
      <c r="J4" s="239">
        <v>10335</v>
      </c>
      <c r="K4" s="243">
        <f t="shared" si="2"/>
        <v>4.8227597748364524</v>
      </c>
      <c r="L4" s="242">
        <v>22149.5</v>
      </c>
      <c r="M4" s="239">
        <v>21751</v>
      </c>
      <c r="N4" s="244">
        <f t="shared" si="3"/>
        <v>-1.7991376780514232</v>
      </c>
      <c r="O4" s="245"/>
      <c r="P4" s="246"/>
      <c r="Q4" s="247"/>
      <c r="R4" s="245"/>
      <c r="S4" s="246"/>
      <c r="T4" s="247"/>
      <c r="U4" s="245"/>
      <c r="V4" s="246"/>
      <c r="W4" s="247"/>
      <c r="X4" s="245"/>
      <c r="Y4" s="246"/>
      <c r="Z4" s="247"/>
      <c r="AA4" s="245"/>
      <c r="AB4" s="246"/>
      <c r="AC4" s="247"/>
      <c r="AD4" s="245"/>
      <c r="AE4" s="246"/>
      <c r="AF4" s="247"/>
      <c r="AG4" s="245"/>
      <c r="AH4" s="246"/>
      <c r="AI4" s="247"/>
      <c r="AJ4" s="245"/>
      <c r="AK4" s="246"/>
      <c r="AL4" s="247"/>
      <c r="AM4" s="245"/>
      <c r="AN4" s="246"/>
      <c r="AO4" s="247"/>
      <c r="AP4" s="245"/>
      <c r="AQ4" s="246"/>
      <c r="AR4" s="247"/>
      <c r="AS4" s="245"/>
      <c r="AT4" s="246"/>
      <c r="AU4" s="247"/>
      <c r="AV4" s="245"/>
      <c r="AW4" s="246"/>
      <c r="AX4" s="247"/>
      <c r="AY4" s="245"/>
      <c r="AZ4" s="246"/>
      <c r="BA4" s="247"/>
      <c r="BB4" s="245"/>
      <c r="BC4" s="246"/>
      <c r="BD4" s="247"/>
    </row>
    <row r="5" spans="1:56">
      <c r="A5" s="248"/>
      <c r="B5" s="238" t="s">
        <v>868</v>
      </c>
      <c r="C5" s="239">
        <v>8224</v>
      </c>
      <c r="D5" s="239">
        <v>8470</v>
      </c>
      <c r="E5" s="240">
        <f t="shared" si="0"/>
        <v>2.9912451361867705</v>
      </c>
      <c r="F5" s="239">
        <v>20337</v>
      </c>
      <c r="G5" s="239">
        <v>20751</v>
      </c>
      <c r="H5" s="243">
        <f>IF(F5&gt;0,(((G5-F5)/F5)*100),0)</f>
        <v>2.0356984806018588</v>
      </c>
      <c r="I5" s="242">
        <v>9062.4</v>
      </c>
      <c r="J5" s="239">
        <v>9168</v>
      </c>
      <c r="K5" s="243">
        <f t="shared" si="2"/>
        <v>1.1652542372881396</v>
      </c>
      <c r="L5" s="242">
        <v>19831.2</v>
      </c>
      <c r="M5" s="239">
        <v>20208</v>
      </c>
      <c r="N5" s="244">
        <f t="shared" si="3"/>
        <v>1.9000363064262338</v>
      </c>
      <c r="O5" s="245"/>
      <c r="P5" s="246"/>
      <c r="Q5" s="247"/>
      <c r="R5" s="245"/>
      <c r="S5" s="246"/>
      <c r="T5" s="247"/>
      <c r="U5" s="245"/>
      <c r="V5" s="246"/>
      <c r="W5" s="247"/>
      <c r="X5" s="245"/>
      <c r="Y5" s="246"/>
      <c r="Z5" s="247"/>
      <c r="AA5" s="245"/>
      <c r="AB5" s="246"/>
      <c r="AC5" s="247"/>
      <c r="AD5" s="245"/>
      <c r="AE5" s="246"/>
      <c r="AF5" s="247"/>
      <c r="AG5" s="245"/>
      <c r="AH5" s="246"/>
      <c r="AI5" s="247"/>
      <c r="AJ5" s="245"/>
      <c r="AK5" s="246"/>
      <c r="AL5" s="247"/>
      <c r="AM5" s="245"/>
      <c r="AN5" s="246"/>
      <c r="AO5" s="247"/>
      <c r="AP5" s="245"/>
      <c r="AQ5" s="246"/>
      <c r="AR5" s="247"/>
      <c r="AS5" s="245"/>
      <c r="AT5" s="246"/>
      <c r="AU5" s="247"/>
      <c r="AV5" s="245"/>
      <c r="AW5" s="246"/>
      <c r="AX5" s="247"/>
      <c r="AY5" s="245"/>
      <c r="AZ5" s="246"/>
      <c r="BA5" s="247"/>
      <c r="BB5" s="245"/>
      <c r="BC5" s="246"/>
      <c r="BD5" s="247"/>
    </row>
    <row r="6" spans="1:56">
      <c r="A6" s="248"/>
      <c r="B6" s="238" t="s">
        <v>869</v>
      </c>
      <c r="C6" s="239">
        <v>7317</v>
      </c>
      <c r="D6" s="239">
        <v>7401</v>
      </c>
      <c r="E6" s="240">
        <f t="shared" si="0"/>
        <v>1.1480114801148011</v>
      </c>
      <c r="F6" s="239">
        <v>18653</v>
      </c>
      <c r="G6" s="239">
        <v>19401</v>
      </c>
      <c r="H6" s="243">
        <f>IF(F6&gt;0,(((G6-F6)/F6)*100),0)</f>
        <v>4.0100788076984939</v>
      </c>
      <c r="I6" s="242">
        <v>7355.5</v>
      </c>
      <c r="J6" s="239">
        <v>7433.5</v>
      </c>
      <c r="K6" s="243">
        <f t="shared" si="2"/>
        <v>1.0604309700224321</v>
      </c>
      <c r="L6" s="242">
        <v>18422</v>
      </c>
      <c r="M6" s="239">
        <v>18415</v>
      </c>
      <c r="N6" s="244">
        <f t="shared" si="3"/>
        <v>-3.799804581478667E-2</v>
      </c>
      <c r="O6" s="245"/>
      <c r="P6" s="246"/>
      <c r="Q6" s="247"/>
      <c r="R6" s="245"/>
      <c r="S6" s="246"/>
      <c r="T6" s="247"/>
      <c r="U6" s="245"/>
      <c r="V6" s="246"/>
      <c r="W6" s="247"/>
      <c r="X6" s="245"/>
      <c r="Y6" s="246"/>
      <c r="Z6" s="247"/>
      <c r="AA6" s="245"/>
      <c r="AB6" s="246"/>
      <c r="AC6" s="247"/>
      <c r="AD6" s="245"/>
      <c r="AE6" s="246"/>
      <c r="AF6" s="247"/>
      <c r="AG6" s="245"/>
      <c r="AH6" s="246"/>
      <c r="AI6" s="247"/>
      <c r="AJ6" s="245"/>
      <c r="AK6" s="246"/>
      <c r="AL6" s="247"/>
      <c r="AM6" s="245"/>
      <c r="AN6" s="246"/>
      <c r="AO6" s="247"/>
      <c r="AP6" s="245"/>
      <c r="AQ6" s="246"/>
      <c r="AR6" s="247"/>
      <c r="AS6" s="245"/>
      <c r="AT6" s="246"/>
      <c r="AU6" s="247"/>
      <c r="AV6" s="245"/>
      <c r="AW6" s="246"/>
      <c r="AX6" s="247"/>
      <c r="AY6" s="245"/>
      <c r="AZ6" s="246"/>
      <c r="BA6" s="247"/>
      <c r="BB6" s="245"/>
      <c r="BC6" s="246"/>
      <c r="BD6" s="247"/>
    </row>
    <row r="7" spans="1:56">
      <c r="A7" s="248"/>
      <c r="B7" s="238" t="s">
        <v>870</v>
      </c>
      <c r="C7" s="239">
        <v>7125</v>
      </c>
      <c r="D7" s="239">
        <v>7354</v>
      </c>
      <c r="E7" s="240">
        <f t="shared" si="0"/>
        <v>3.2140350877192985</v>
      </c>
      <c r="F7" s="239">
        <v>16398</v>
      </c>
      <c r="G7" s="239">
        <v>17332</v>
      </c>
      <c r="H7" s="243">
        <f>IF(F7&gt;0,(((G7-F7)/F7)*100),0)</f>
        <v>5.6958165629954873</v>
      </c>
      <c r="I7" s="242">
        <v>7650</v>
      </c>
      <c r="J7" s="239">
        <v>8020</v>
      </c>
      <c r="K7" s="243">
        <f t="shared" si="2"/>
        <v>4.8366013071895431</v>
      </c>
      <c r="L7" s="242">
        <v>16181</v>
      </c>
      <c r="M7" s="239">
        <v>16862</v>
      </c>
      <c r="N7" s="244">
        <f t="shared" si="3"/>
        <v>4.2086397626846299</v>
      </c>
      <c r="O7" s="245"/>
      <c r="P7" s="246"/>
      <c r="Q7" s="247"/>
      <c r="R7" s="245"/>
      <c r="S7" s="246"/>
      <c r="T7" s="247"/>
      <c r="U7" s="245"/>
      <c r="V7" s="246"/>
      <c r="W7" s="247"/>
      <c r="X7" s="245"/>
      <c r="Y7" s="246"/>
      <c r="Z7" s="247"/>
      <c r="AA7" s="245"/>
      <c r="AB7" s="246"/>
      <c r="AC7" s="247"/>
      <c r="AD7" s="245"/>
      <c r="AE7" s="246"/>
      <c r="AF7" s="247"/>
      <c r="AG7" s="245"/>
      <c r="AH7" s="246"/>
      <c r="AI7" s="247"/>
      <c r="AJ7" s="245"/>
      <c r="AK7" s="246"/>
      <c r="AL7" s="247"/>
      <c r="AM7" s="245"/>
      <c r="AN7" s="246"/>
      <c r="AO7" s="247"/>
      <c r="AP7" s="245"/>
      <c r="AQ7" s="246"/>
      <c r="AR7" s="247"/>
      <c r="AS7" s="245"/>
      <c r="AT7" s="246"/>
      <c r="AU7" s="247"/>
      <c r="AV7" s="245"/>
      <c r="AW7" s="246"/>
      <c r="AX7" s="247"/>
      <c r="AY7" s="245"/>
      <c r="AZ7" s="246"/>
      <c r="BA7" s="247"/>
      <c r="BB7" s="245"/>
      <c r="BC7" s="246"/>
      <c r="BD7" s="247"/>
    </row>
    <row r="8" spans="1:56">
      <c r="A8" s="248"/>
      <c r="B8" s="238" t="s">
        <v>871</v>
      </c>
      <c r="C8" s="239">
        <v>6704.5</v>
      </c>
      <c r="D8" s="239">
        <v>6915</v>
      </c>
      <c r="E8" s="240">
        <f t="shared" si="0"/>
        <v>3.1396823029308671</v>
      </c>
      <c r="F8" s="239">
        <v>16576</v>
      </c>
      <c r="G8" s="239">
        <v>16718</v>
      </c>
      <c r="H8" s="243">
        <f>IF(F8&gt;0,(((G8-F8)/F8)*100),0)</f>
        <v>0.85666023166023164</v>
      </c>
      <c r="I8" s="242">
        <v>9277</v>
      </c>
      <c r="J8" s="239">
        <v>8588.5</v>
      </c>
      <c r="K8" s="243">
        <f t="shared" si="2"/>
        <v>-7.4215802522367147</v>
      </c>
      <c r="L8" s="242">
        <v>20513</v>
      </c>
      <c r="M8" s="239">
        <v>21033.5</v>
      </c>
      <c r="N8" s="244">
        <f t="shared" si="3"/>
        <v>2.5374152976161457</v>
      </c>
      <c r="O8" s="245"/>
      <c r="P8" s="246"/>
      <c r="Q8" s="247"/>
      <c r="R8" s="245"/>
      <c r="S8" s="246"/>
      <c r="T8" s="247"/>
      <c r="U8" s="245"/>
      <c r="V8" s="246"/>
      <c r="W8" s="247"/>
      <c r="X8" s="245"/>
      <c r="Y8" s="246"/>
      <c r="Z8" s="247"/>
      <c r="AA8" s="245"/>
      <c r="AB8" s="246"/>
      <c r="AC8" s="247"/>
      <c r="AD8" s="245"/>
      <c r="AE8" s="246"/>
      <c r="AF8" s="247"/>
      <c r="AG8" s="245"/>
      <c r="AH8" s="246"/>
      <c r="AI8" s="247"/>
      <c r="AJ8" s="245"/>
      <c r="AK8" s="246"/>
      <c r="AL8" s="247"/>
      <c r="AM8" s="245"/>
      <c r="AN8" s="246"/>
      <c r="AO8" s="247"/>
      <c r="AP8" s="245"/>
      <c r="AQ8" s="246"/>
      <c r="AR8" s="247"/>
      <c r="AS8" s="245"/>
      <c r="AT8" s="246"/>
      <c r="AU8" s="247"/>
      <c r="AV8" s="245"/>
      <c r="AW8" s="246"/>
      <c r="AX8" s="247"/>
      <c r="AY8" s="245"/>
      <c r="AZ8" s="246"/>
      <c r="BA8" s="247"/>
      <c r="BB8" s="245"/>
      <c r="BC8" s="246"/>
      <c r="BD8" s="247"/>
    </row>
    <row r="9" spans="1:56" s="259" customFormat="1" ht="19.5" customHeight="1">
      <c r="A9" s="249"/>
      <c r="B9" s="250" t="s">
        <v>872</v>
      </c>
      <c r="C9" s="251">
        <v>8019</v>
      </c>
      <c r="D9" s="251">
        <v>8290</v>
      </c>
      <c r="E9" s="252">
        <f t="shared" si="0"/>
        <v>3.3794737498441205</v>
      </c>
      <c r="F9" s="251">
        <v>20337.5</v>
      </c>
      <c r="G9" s="251">
        <v>20762.5</v>
      </c>
      <c r="H9" s="253">
        <f t="shared" si="1"/>
        <v>2.0897357098955132</v>
      </c>
      <c r="I9" s="254">
        <v>9204</v>
      </c>
      <c r="J9" s="251">
        <v>9360</v>
      </c>
      <c r="K9" s="253">
        <f t="shared" si="2"/>
        <v>1.6949152542372881</v>
      </c>
      <c r="L9" s="254">
        <v>20092</v>
      </c>
      <c r="M9" s="251">
        <v>20365</v>
      </c>
      <c r="N9" s="255">
        <f t="shared" si="3"/>
        <v>1.3587497511447342</v>
      </c>
      <c r="O9" s="256"/>
      <c r="P9" s="257"/>
      <c r="Q9" s="258"/>
      <c r="R9" s="256"/>
      <c r="S9" s="257"/>
      <c r="T9" s="258"/>
      <c r="U9" s="256"/>
      <c r="V9" s="257"/>
      <c r="W9" s="258"/>
      <c r="X9" s="256"/>
      <c r="Y9" s="257"/>
      <c r="Z9" s="258"/>
      <c r="AA9" s="256"/>
      <c r="AB9" s="257"/>
      <c r="AC9" s="258"/>
      <c r="AD9" s="256"/>
      <c r="AE9" s="257"/>
      <c r="AF9" s="258"/>
      <c r="AG9" s="256"/>
      <c r="AH9" s="257"/>
      <c r="AI9" s="258"/>
      <c r="AJ9" s="256"/>
      <c r="AK9" s="257"/>
      <c r="AL9" s="258"/>
      <c r="AM9" s="256"/>
      <c r="AN9" s="257"/>
      <c r="AO9" s="258"/>
      <c r="AP9" s="256"/>
      <c r="AQ9" s="257"/>
      <c r="AR9" s="258"/>
      <c r="AS9" s="256"/>
      <c r="AT9" s="257"/>
      <c r="AU9" s="258"/>
      <c r="AV9" s="256"/>
      <c r="AW9" s="257"/>
      <c r="AX9" s="258"/>
      <c r="AY9" s="256"/>
      <c r="AZ9" s="257"/>
      <c r="BA9" s="258"/>
      <c r="BB9" s="256"/>
      <c r="BC9" s="257"/>
      <c r="BD9" s="258"/>
    </row>
    <row r="10" spans="1:56">
      <c r="A10" s="248"/>
      <c r="B10" s="238" t="s">
        <v>873</v>
      </c>
      <c r="C10" s="239">
        <v>3213</v>
      </c>
      <c r="D10" s="239">
        <v>3180</v>
      </c>
      <c r="E10" s="240">
        <f t="shared" ref="E10:E17" si="4">IF(C10&gt;0,(((D10-C10)/C10)*100),0)</f>
        <v>-1.0270774976657329</v>
      </c>
      <c r="F10" s="239">
        <v>11607</v>
      </c>
      <c r="G10" s="239">
        <v>11608.2</v>
      </c>
      <c r="H10" s="243">
        <f t="shared" si="1"/>
        <v>1.0338588782637438E-2</v>
      </c>
      <c r="I10" s="242"/>
      <c r="J10" s="239"/>
      <c r="K10" s="243"/>
      <c r="L10" s="242"/>
      <c r="M10" s="239"/>
      <c r="N10" s="244"/>
      <c r="O10" s="245"/>
      <c r="P10" s="246"/>
      <c r="Q10" s="247"/>
      <c r="R10" s="245"/>
      <c r="S10" s="246"/>
      <c r="T10" s="247"/>
      <c r="U10" s="245"/>
      <c r="V10" s="246"/>
      <c r="W10" s="247"/>
      <c r="X10" s="245"/>
      <c r="Y10" s="246"/>
      <c r="Z10" s="247"/>
      <c r="AA10" s="245"/>
      <c r="AB10" s="246"/>
      <c r="AC10" s="247"/>
      <c r="AD10" s="245"/>
      <c r="AE10" s="246"/>
      <c r="AF10" s="247"/>
      <c r="AG10" s="245"/>
      <c r="AH10" s="246"/>
      <c r="AI10" s="247"/>
      <c r="AJ10" s="245"/>
      <c r="AK10" s="246"/>
      <c r="AL10" s="247"/>
      <c r="AM10" s="245"/>
      <c r="AN10" s="246"/>
      <c r="AO10" s="247"/>
      <c r="AP10" s="245"/>
      <c r="AQ10" s="246"/>
      <c r="AR10" s="247"/>
      <c r="AS10" s="245"/>
      <c r="AT10" s="246"/>
      <c r="AU10" s="247"/>
      <c r="AV10" s="245"/>
      <c r="AW10" s="246"/>
      <c r="AX10" s="247"/>
      <c r="AY10" s="245"/>
      <c r="AZ10" s="246"/>
      <c r="BA10" s="247"/>
      <c r="BB10" s="245"/>
      <c r="BC10" s="246"/>
      <c r="BD10" s="247"/>
    </row>
    <row r="11" spans="1:56">
      <c r="A11" s="248"/>
      <c r="B11" s="238" t="s">
        <v>874</v>
      </c>
      <c r="C11" s="239">
        <v>3208</v>
      </c>
      <c r="D11" s="239">
        <v>3460</v>
      </c>
      <c r="E11" s="240">
        <f t="shared" si="4"/>
        <v>7.8553615960099759</v>
      </c>
      <c r="F11" s="239">
        <v>8770</v>
      </c>
      <c r="G11" s="239">
        <v>8770</v>
      </c>
      <c r="H11" s="243">
        <f t="shared" si="1"/>
        <v>0</v>
      </c>
      <c r="I11" s="242"/>
      <c r="J11" s="239"/>
      <c r="K11" s="243"/>
      <c r="L11" s="242"/>
      <c r="M11" s="239"/>
      <c r="N11" s="244"/>
      <c r="O11" s="245"/>
      <c r="P11" s="246"/>
      <c r="Q11" s="247"/>
      <c r="R11" s="245"/>
      <c r="S11" s="246"/>
      <c r="T11" s="247"/>
      <c r="U11" s="245"/>
      <c r="V11" s="246"/>
      <c r="W11" s="247"/>
      <c r="X11" s="245"/>
      <c r="Y11" s="246"/>
      <c r="Z11" s="247"/>
      <c r="AA11" s="245"/>
      <c r="AB11" s="246"/>
      <c r="AC11" s="247"/>
      <c r="AD11" s="245"/>
      <c r="AE11" s="246"/>
      <c r="AF11" s="247"/>
      <c r="AG11" s="245"/>
      <c r="AH11" s="246"/>
      <c r="AI11" s="247"/>
      <c r="AJ11" s="245"/>
      <c r="AK11" s="246"/>
      <c r="AL11" s="247"/>
      <c r="AM11" s="245"/>
      <c r="AN11" s="246"/>
      <c r="AO11" s="247"/>
      <c r="AP11" s="245"/>
      <c r="AQ11" s="246"/>
      <c r="AR11" s="247"/>
      <c r="AS11" s="245"/>
      <c r="AT11" s="246"/>
      <c r="AU11" s="247"/>
      <c r="AV11" s="245"/>
      <c r="AW11" s="246"/>
      <c r="AX11" s="247"/>
      <c r="AY11" s="245"/>
      <c r="AZ11" s="246"/>
      <c r="BA11" s="247"/>
      <c r="BB11" s="245"/>
      <c r="BC11" s="246"/>
      <c r="BD11" s="247"/>
    </row>
    <row r="12" spans="1:56">
      <c r="A12" s="248"/>
      <c r="B12" s="238" t="s">
        <v>875</v>
      </c>
      <c r="C12" s="239">
        <v>3706</v>
      </c>
      <c r="D12" s="239">
        <v>3948</v>
      </c>
      <c r="E12" s="240">
        <f t="shared" si="4"/>
        <v>6.5299514301133303</v>
      </c>
      <c r="F12" s="239">
        <v>8424</v>
      </c>
      <c r="G12" s="239">
        <v>8369.5</v>
      </c>
      <c r="H12" s="243">
        <f t="shared" si="1"/>
        <v>-0.64696106362773032</v>
      </c>
      <c r="I12" s="242"/>
      <c r="J12" s="239"/>
      <c r="K12" s="243"/>
      <c r="L12" s="242"/>
      <c r="M12" s="239"/>
      <c r="N12" s="244"/>
      <c r="O12" s="245"/>
      <c r="P12" s="246"/>
      <c r="Q12" s="247"/>
      <c r="R12" s="245"/>
      <c r="S12" s="246"/>
      <c r="T12" s="247"/>
      <c r="U12" s="245"/>
      <c r="V12" s="246"/>
      <c r="W12" s="247"/>
      <c r="X12" s="245"/>
      <c r="Y12" s="246"/>
      <c r="Z12" s="247"/>
      <c r="AA12" s="245"/>
      <c r="AB12" s="246"/>
      <c r="AC12" s="247"/>
      <c r="AD12" s="245"/>
      <c r="AE12" s="246"/>
      <c r="AF12" s="247"/>
      <c r="AG12" s="245"/>
      <c r="AH12" s="246"/>
      <c r="AI12" s="247"/>
      <c r="AJ12" s="245"/>
      <c r="AK12" s="246"/>
      <c r="AL12" s="247"/>
      <c r="AM12" s="245"/>
      <c r="AN12" s="246"/>
      <c r="AO12" s="247"/>
      <c r="AP12" s="245"/>
      <c r="AQ12" s="246"/>
      <c r="AR12" s="247"/>
      <c r="AS12" s="245"/>
      <c r="AT12" s="246"/>
      <c r="AU12" s="247"/>
      <c r="AV12" s="245"/>
      <c r="AW12" s="246"/>
      <c r="AX12" s="247"/>
      <c r="AY12" s="245"/>
      <c r="AZ12" s="246"/>
      <c r="BA12" s="247"/>
      <c r="BB12" s="245"/>
      <c r="BC12" s="246"/>
      <c r="BD12" s="247"/>
    </row>
    <row r="13" spans="1:56">
      <c r="A13" s="248"/>
      <c r="B13" s="238" t="s">
        <v>876</v>
      </c>
      <c r="C13" s="239">
        <v>3700.5</v>
      </c>
      <c r="D13" s="239">
        <v>3713.5</v>
      </c>
      <c r="E13" s="240">
        <f t="shared" si="4"/>
        <v>0.35130387785434403</v>
      </c>
      <c r="F13" s="239">
        <v>8254</v>
      </c>
      <c r="G13" s="239">
        <v>8469.5</v>
      </c>
      <c r="H13" s="243">
        <f t="shared" si="1"/>
        <v>2.610855342864066</v>
      </c>
      <c r="I13" s="242"/>
      <c r="J13" s="239"/>
      <c r="K13" s="243"/>
      <c r="L13" s="242"/>
      <c r="M13" s="239"/>
      <c r="N13" s="244"/>
      <c r="O13" s="245"/>
      <c r="P13" s="246"/>
      <c r="Q13" s="247"/>
      <c r="R13" s="245"/>
      <c r="S13" s="246"/>
      <c r="T13" s="247"/>
      <c r="U13" s="245"/>
      <c r="V13" s="246"/>
      <c r="W13" s="247"/>
      <c r="X13" s="245"/>
      <c r="Y13" s="246"/>
      <c r="Z13" s="247"/>
      <c r="AA13" s="245"/>
      <c r="AB13" s="246"/>
      <c r="AC13" s="247"/>
      <c r="AD13" s="245"/>
      <c r="AE13" s="246"/>
      <c r="AF13" s="247"/>
      <c r="AG13" s="245"/>
      <c r="AH13" s="246"/>
      <c r="AI13" s="247"/>
      <c r="AJ13" s="245"/>
      <c r="AK13" s="246"/>
      <c r="AL13" s="247"/>
      <c r="AM13" s="245"/>
      <c r="AN13" s="246"/>
      <c r="AO13" s="247"/>
      <c r="AP13" s="245"/>
      <c r="AQ13" s="246"/>
      <c r="AR13" s="247"/>
      <c r="AS13" s="245"/>
      <c r="AT13" s="246"/>
      <c r="AU13" s="247"/>
      <c r="AV13" s="245"/>
      <c r="AW13" s="246"/>
      <c r="AX13" s="247"/>
      <c r="AY13" s="245"/>
      <c r="AZ13" s="246"/>
      <c r="BA13" s="247"/>
      <c r="BB13" s="245"/>
      <c r="BC13" s="246"/>
      <c r="BD13" s="247"/>
    </row>
    <row r="14" spans="1:56" s="259" customFormat="1" ht="20.25" customHeight="1">
      <c r="A14" s="249"/>
      <c r="B14" s="250" t="s">
        <v>877</v>
      </c>
      <c r="C14" s="251">
        <v>3474.75</v>
      </c>
      <c r="D14" s="251">
        <v>3490</v>
      </c>
      <c r="E14" s="252">
        <f t="shared" si="4"/>
        <v>0.43888049499964021</v>
      </c>
      <c r="F14" s="251">
        <v>8674.5</v>
      </c>
      <c r="G14" s="251">
        <v>8687</v>
      </c>
      <c r="H14" s="253">
        <f t="shared" si="1"/>
        <v>0.14410052452590927</v>
      </c>
      <c r="I14" s="254"/>
      <c r="J14" s="251"/>
      <c r="K14" s="253"/>
      <c r="L14" s="254"/>
      <c r="M14" s="251"/>
      <c r="N14" s="255"/>
      <c r="O14" s="256"/>
      <c r="P14" s="257"/>
      <c r="Q14" s="258"/>
      <c r="R14" s="256"/>
      <c r="S14" s="257"/>
      <c r="T14" s="258"/>
      <c r="U14" s="256"/>
      <c r="V14" s="257"/>
      <c r="W14" s="258"/>
      <c r="X14" s="256"/>
      <c r="Y14" s="257"/>
      <c r="Z14" s="258"/>
      <c r="AA14" s="256"/>
      <c r="AB14" s="257"/>
      <c r="AC14" s="258"/>
      <c r="AD14" s="256"/>
      <c r="AE14" s="257"/>
      <c r="AF14" s="258"/>
      <c r="AG14" s="256"/>
      <c r="AH14" s="257"/>
      <c r="AI14" s="258"/>
      <c r="AJ14" s="256"/>
      <c r="AK14" s="257"/>
      <c r="AL14" s="258"/>
      <c r="AM14" s="256"/>
      <c r="AN14" s="257"/>
      <c r="AO14" s="258"/>
      <c r="AP14" s="256"/>
      <c r="AQ14" s="257"/>
      <c r="AR14" s="258"/>
      <c r="AS14" s="256"/>
      <c r="AT14" s="257"/>
      <c r="AU14" s="258"/>
      <c r="AV14" s="256"/>
      <c r="AW14" s="257"/>
      <c r="AX14" s="258"/>
      <c r="AY14" s="256"/>
      <c r="AZ14" s="257"/>
      <c r="BA14" s="258"/>
      <c r="BB14" s="256"/>
      <c r="BC14" s="257"/>
      <c r="BD14" s="258"/>
    </row>
    <row r="15" spans="1:56">
      <c r="A15" s="248"/>
      <c r="B15" s="238" t="s">
        <v>878</v>
      </c>
      <c r="C15" s="239">
        <v>3292</v>
      </c>
      <c r="D15" s="239">
        <v>3328</v>
      </c>
      <c r="E15" s="240">
        <f t="shared" si="4"/>
        <v>1.0935601458080195</v>
      </c>
      <c r="F15" s="239">
        <v>5968</v>
      </c>
      <c r="G15" s="239">
        <v>6009</v>
      </c>
      <c r="H15" s="243">
        <f t="shared" si="1"/>
        <v>0.68699731903485262</v>
      </c>
      <c r="I15" s="242"/>
      <c r="J15" s="239"/>
      <c r="K15" s="243"/>
      <c r="L15" s="242"/>
      <c r="M15" s="239"/>
      <c r="N15" s="244"/>
      <c r="O15" s="245"/>
      <c r="P15" s="246"/>
      <c r="Q15" s="247"/>
      <c r="R15" s="245"/>
      <c r="S15" s="246"/>
      <c r="T15" s="247"/>
      <c r="U15" s="245"/>
      <c r="V15" s="246"/>
      <c r="W15" s="247"/>
      <c r="X15" s="245"/>
      <c r="Y15" s="246"/>
      <c r="Z15" s="247"/>
      <c r="AA15" s="245"/>
      <c r="AB15" s="246"/>
      <c r="AC15" s="247"/>
      <c r="AD15" s="245"/>
      <c r="AE15" s="246"/>
      <c r="AF15" s="247"/>
      <c r="AG15" s="245"/>
      <c r="AH15" s="246"/>
      <c r="AI15" s="247"/>
      <c r="AJ15" s="245"/>
      <c r="AK15" s="246"/>
      <c r="AL15" s="247"/>
      <c r="AM15" s="245"/>
      <c r="AN15" s="246"/>
      <c r="AO15" s="247"/>
      <c r="AP15" s="245"/>
      <c r="AQ15" s="246"/>
      <c r="AR15" s="247"/>
      <c r="AS15" s="245"/>
      <c r="AT15" s="246"/>
      <c r="AU15" s="247"/>
      <c r="AV15" s="245"/>
      <c r="AW15" s="246"/>
      <c r="AX15" s="247"/>
      <c r="AY15" s="245"/>
      <c r="AZ15" s="246"/>
      <c r="BA15" s="247"/>
      <c r="BB15" s="245"/>
      <c r="BC15" s="246"/>
      <c r="BD15" s="247"/>
    </row>
    <row r="16" spans="1:56">
      <c r="A16" s="248"/>
      <c r="B16" s="238" t="s">
        <v>879</v>
      </c>
      <c r="C16" s="239">
        <v>2250</v>
      </c>
      <c r="D16" s="239">
        <v>2250</v>
      </c>
      <c r="E16" s="240">
        <f t="shared" si="4"/>
        <v>0</v>
      </c>
      <c r="F16" s="239">
        <v>3600</v>
      </c>
      <c r="G16" s="239">
        <v>3600</v>
      </c>
      <c r="H16" s="243">
        <f t="shared" si="1"/>
        <v>0</v>
      </c>
      <c r="I16" s="242"/>
      <c r="J16" s="239"/>
      <c r="K16" s="243"/>
      <c r="L16" s="242"/>
      <c r="M16" s="239"/>
      <c r="N16" s="244"/>
      <c r="O16" s="245"/>
      <c r="P16" s="246"/>
      <c r="Q16" s="247"/>
      <c r="R16" s="245"/>
      <c r="S16" s="246"/>
      <c r="T16" s="247"/>
      <c r="U16" s="245"/>
      <c r="V16" s="246"/>
      <c r="W16" s="247"/>
      <c r="X16" s="245"/>
      <c r="Y16" s="246"/>
      <c r="Z16" s="247"/>
      <c r="AA16" s="245"/>
      <c r="AB16" s="246"/>
      <c r="AC16" s="247"/>
      <c r="AD16" s="245"/>
      <c r="AE16" s="246"/>
      <c r="AF16" s="247"/>
      <c r="AG16" s="245"/>
      <c r="AH16" s="246"/>
      <c r="AI16" s="247"/>
      <c r="AJ16" s="245"/>
      <c r="AK16" s="246"/>
      <c r="AL16" s="247"/>
      <c r="AM16" s="245"/>
      <c r="AN16" s="246"/>
      <c r="AO16" s="247"/>
      <c r="AP16" s="245"/>
      <c r="AQ16" s="246"/>
      <c r="AR16" s="247"/>
      <c r="AS16" s="245"/>
      <c r="AT16" s="246"/>
      <c r="AU16" s="247"/>
      <c r="AV16" s="245"/>
      <c r="AW16" s="246"/>
      <c r="AX16" s="247"/>
      <c r="AY16" s="245"/>
      <c r="AZ16" s="246"/>
      <c r="BA16" s="247"/>
      <c r="BB16" s="245"/>
      <c r="BC16" s="246"/>
      <c r="BD16" s="247"/>
    </row>
    <row r="17" spans="1:56">
      <c r="A17" s="248"/>
      <c r="B17" s="238" t="s">
        <v>880</v>
      </c>
      <c r="C17" s="239">
        <v>3453.93</v>
      </c>
      <c r="D17" s="239">
        <v>3453.93</v>
      </c>
      <c r="E17" s="240">
        <f t="shared" si="4"/>
        <v>0</v>
      </c>
      <c r="F17" s="239"/>
      <c r="G17" s="239"/>
      <c r="H17" s="243">
        <f t="shared" si="1"/>
        <v>0</v>
      </c>
      <c r="I17" s="242"/>
      <c r="J17" s="239"/>
      <c r="K17" s="243"/>
      <c r="L17" s="242"/>
      <c r="M17" s="239"/>
      <c r="N17" s="244"/>
      <c r="O17" s="245"/>
      <c r="P17" s="246"/>
      <c r="Q17" s="247"/>
      <c r="R17" s="245"/>
      <c r="S17" s="246"/>
      <c r="T17" s="247"/>
      <c r="U17" s="245"/>
      <c r="V17" s="246"/>
      <c r="W17" s="247"/>
      <c r="X17" s="245"/>
      <c r="Y17" s="246"/>
      <c r="Z17" s="247"/>
      <c r="AA17" s="245"/>
      <c r="AB17" s="246"/>
      <c r="AC17" s="247"/>
      <c r="AD17" s="245"/>
      <c r="AE17" s="246"/>
      <c r="AF17" s="247"/>
      <c r="AG17" s="245"/>
      <c r="AH17" s="246"/>
      <c r="AI17" s="247"/>
      <c r="AJ17" s="245"/>
      <c r="AK17" s="246"/>
      <c r="AL17" s="247"/>
      <c r="AM17" s="245"/>
      <c r="AN17" s="246"/>
      <c r="AO17" s="247"/>
      <c r="AP17" s="245"/>
      <c r="AQ17" s="246"/>
      <c r="AR17" s="247"/>
      <c r="AS17" s="245"/>
      <c r="AT17" s="246"/>
      <c r="AU17" s="247"/>
      <c r="AV17" s="245"/>
      <c r="AW17" s="246"/>
      <c r="AX17" s="247"/>
      <c r="AY17" s="245"/>
      <c r="AZ17" s="246"/>
      <c r="BA17" s="247"/>
      <c r="BB17" s="245"/>
      <c r="BC17" s="246"/>
      <c r="BD17" s="247"/>
    </row>
    <row r="18" spans="1:56" s="259" customFormat="1" ht="21.75" customHeight="1">
      <c r="A18" s="249"/>
      <c r="B18" s="250" t="s">
        <v>881</v>
      </c>
      <c r="C18" s="251">
        <v>3280</v>
      </c>
      <c r="D18" s="251">
        <v>3328</v>
      </c>
      <c r="E18" s="252">
        <f>IF(C18&gt;0,(((D18-C18)/C18)*100),0)</f>
        <v>1.4634146341463417</v>
      </c>
      <c r="F18" s="251">
        <v>5130</v>
      </c>
      <c r="G18" s="251">
        <v>5130</v>
      </c>
      <c r="H18" s="253">
        <f t="shared" si="1"/>
        <v>0</v>
      </c>
      <c r="I18" s="254"/>
      <c r="J18" s="251"/>
      <c r="K18" s="253"/>
      <c r="L18" s="254"/>
      <c r="M18" s="251"/>
      <c r="N18" s="255"/>
      <c r="O18" s="256"/>
      <c r="P18" s="257"/>
      <c r="Q18" s="258"/>
      <c r="R18" s="256"/>
      <c r="S18" s="257"/>
      <c r="T18" s="258"/>
      <c r="U18" s="256"/>
      <c r="V18" s="257"/>
      <c r="W18" s="258"/>
      <c r="X18" s="256"/>
      <c r="Y18" s="257"/>
      <c r="Z18" s="258"/>
      <c r="AA18" s="256"/>
      <c r="AB18" s="257"/>
      <c r="AC18" s="258"/>
      <c r="AD18" s="256"/>
      <c r="AE18" s="257"/>
      <c r="AF18" s="258"/>
      <c r="AG18" s="256"/>
      <c r="AH18" s="257"/>
      <c r="AI18" s="258"/>
      <c r="AJ18" s="256"/>
      <c r="AK18" s="257"/>
      <c r="AL18" s="258"/>
      <c r="AM18" s="256"/>
      <c r="AN18" s="257"/>
      <c r="AO18" s="258"/>
      <c r="AP18" s="256"/>
      <c r="AQ18" s="257"/>
      <c r="AR18" s="258"/>
      <c r="AS18" s="256"/>
      <c r="AT18" s="257"/>
      <c r="AU18" s="258"/>
      <c r="AV18" s="256"/>
      <c r="AW18" s="257"/>
      <c r="AX18" s="258"/>
      <c r="AY18" s="256"/>
      <c r="AZ18" s="257"/>
      <c r="BA18" s="258"/>
      <c r="BB18" s="256"/>
      <c r="BC18" s="257"/>
      <c r="BD18" s="258"/>
    </row>
    <row r="19" spans="1:56">
      <c r="A19" s="261"/>
      <c r="B19" s="262" t="s">
        <v>882</v>
      </c>
      <c r="C19" s="263"/>
      <c r="D19" s="263"/>
      <c r="E19" s="264"/>
      <c r="F19" s="263"/>
      <c r="G19" s="263"/>
      <c r="H19" s="265"/>
      <c r="I19" s="266"/>
      <c r="J19" s="263"/>
      <c r="K19" s="265"/>
      <c r="L19" s="266"/>
      <c r="M19" s="263"/>
      <c r="N19" s="265"/>
      <c r="O19" s="266">
        <v>19488</v>
      </c>
      <c r="P19" s="263">
        <v>19754</v>
      </c>
      <c r="Q19" s="267">
        <f t="shared" ref="Q19" si="5">IF(O19&gt;0,(((P19-O19)/O19)*100),0)</f>
        <v>1.3649425287356323</v>
      </c>
      <c r="R19" s="266">
        <v>36666</v>
      </c>
      <c r="S19" s="263">
        <v>37818</v>
      </c>
      <c r="T19" s="267">
        <f t="shared" ref="T19" si="6">IF(R19&gt;0,(((S19-R19)/R19)*100),0)</f>
        <v>3.1418753068237604</v>
      </c>
      <c r="U19" s="266">
        <v>29358.5</v>
      </c>
      <c r="V19" s="263">
        <v>29949.5</v>
      </c>
      <c r="W19" s="267">
        <f t="shared" ref="W19" si="7">IF(U19&gt;0,(((V19-U19)/U19)*100),0)</f>
        <v>2.0130456256280125</v>
      </c>
      <c r="X19" s="266">
        <v>58425</v>
      </c>
      <c r="Y19" s="263">
        <v>59102.5</v>
      </c>
      <c r="Z19" s="267">
        <f t="shared" ref="Z19" si="8">IF(X19&gt;0,(((Y19-X19)/X19)*100),0)</f>
        <v>1.1596063329054342</v>
      </c>
      <c r="AA19" s="266">
        <v>33345</v>
      </c>
      <c r="AB19" s="263">
        <v>33260.9</v>
      </c>
      <c r="AC19" s="267">
        <f t="shared" ref="AC19" si="9">IF(AA19&gt;0,(((AB19-AA19)/AA19)*100),0)</f>
        <v>-0.25221172589593205</v>
      </c>
      <c r="AD19" s="266">
        <v>60207</v>
      </c>
      <c r="AE19" s="263">
        <v>63130.5</v>
      </c>
      <c r="AF19" s="267">
        <f t="shared" ref="AF19" si="10">IF(AD19&gt;0,(((AE19-AD19)/AD19)*100),0)</f>
        <v>4.8557476705366485</v>
      </c>
      <c r="AG19" s="266">
        <v>21262</v>
      </c>
      <c r="AH19" s="263">
        <v>21540</v>
      </c>
      <c r="AI19" s="267">
        <f t="shared" ref="AI19" si="11">IF(AG19&gt;0,(((AH19-AG19)/AG19)*100),0)</f>
        <v>1.3074969429028314</v>
      </c>
      <c r="AJ19" s="266">
        <v>38518</v>
      </c>
      <c r="AK19" s="263">
        <v>39116</v>
      </c>
      <c r="AL19" s="267">
        <f t="shared" ref="AL19" si="12">IF(AJ19&gt;0,(((AK19-AJ19)/AJ19)*100),0)</f>
        <v>1.5525208993197985</v>
      </c>
      <c r="AM19" s="266">
        <v>17727.2</v>
      </c>
      <c r="AN19" s="263">
        <v>18147.2</v>
      </c>
      <c r="AO19" s="267">
        <f t="shared" ref="AO19" si="13">IF(AM19&gt;0,(((AN19-AM19)/AM19)*100),0)</f>
        <v>2.3692404891917507</v>
      </c>
      <c r="AP19" s="266">
        <v>34407.199999999997</v>
      </c>
      <c r="AQ19" s="263">
        <v>35247.199999999997</v>
      </c>
      <c r="AR19" s="267">
        <f t="shared" ref="AR19" si="14">IF(AP19&gt;0,(((AQ19-AP19)/AP19)*100),0)</f>
        <v>2.4413494849915134</v>
      </c>
      <c r="AS19" s="266">
        <v>22936</v>
      </c>
      <c r="AT19" s="263">
        <v>23000.400000000001</v>
      </c>
      <c r="AU19" s="267">
        <f t="shared" ref="AU19" si="15">IF(AS19&gt;0,(((AT19-AS19)/AS19)*100),0)</f>
        <v>0.28078130449948313</v>
      </c>
      <c r="AV19" s="266">
        <v>48717.06</v>
      </c>
      <c r="AW19" s="263">
        <v>51828</v>
      </c>
      <c r="AX19" s="267">
        <f t="shared" ref="AX19" si="16">IF(AV19&gt;0,(((AW19-AV19)/AV19)*100),0)</f>
        <v>6.3857301733725365</v>
      </c>
      <c r="AY19" s="266">
        <v>23413</v>
      </c>
      <c r="AZ19" s="263">
        <v>25203</v>
      </c>
      <c r="BA19" s="268">
        <f t="shared" ref="BA19" si="17">IF(AY19&gt;0,(((AZ19-AY19)/AY19)*100),0)</f>
        <v>7.6453252466578396</v>
      </c>
      <c r="BB19" s="266">
        <v>46900.5</v>
      </c>
      <c r="BC19" s="263">
        <v>47962.5</v>
      </c>
      <c r="BD19" s="267">
        <f t="shared" ref="BD19" si="18">IF(BB19&gt;0,(((BC19-BB19)/BB19)*100),0)</f>
        <v>2.2643681837080631</v>
      </c>
    </row>
    <row r="20" spans="1:56">
      <c r="A20" s="237" t="s">
        <v>61</v>
      </c>
      <c r="B20" s="269" t="s">
        <v>866</v>
      </c>
      <c r="C20" s="239">
        <v>10583</v>
      </c>
      <c r="D20" s="239">
        <v>10874</v>
      </c>
      <c r="E20" s="240">
        <f t="shared" ref="E20:E26" si="19">IF(C20&gt;0,(((D20-C20)/C20)*100),0)</f>
        <v>2.7496929037135027</v>
      </c>
      <c r="F20" s="239">
        <v>27895</v>
      </c>
      <c r="G20" s="239">
        <v>28870</v>
      </c>
      <c r="H20" s="243">
        <f t="shared" ref="H20:H35" si="20">IF(F20&gt;0,(((G20-F20)/F20)*100),0)</f>
        <v>3.4952500448108976</v>
      </c>
      <c r="I20" s="242">
        <v>10583</v>
      </c>
      <c r="J20" s="239">
        <v>10877</v>
      </c>
      <c r="K20" s="243">
        <f t="shared" ref="K20:K26" si="21">IF(I20&gt;0,(((J20-I20)/I20)*100),0)</f>
        <v>2.7780402532363224</v>
      </c>
      <c r="L20" s="242">
        <v>27895</v>
      </c>
      <c r="M20" s="239">
        <v>28879</v>
      </c>
      <c r="N20" s="244">
        <f t="shared" ref="N20:N26" si="22">IF(L20&gt;0,(((M20-L20)/L20)*100),0)</f>
        <v>3.527513891378383</v>
      </c>
      <c r="O20" s="245"/>
      <c r="P20" s="246"/>
      <c r="Q20" s="247"/>
      <c r="R20" s="245"/>
      <c r="S20" s="246"/>
      <c r="T20" s="247"/>
      <c r="U20" s="245"/>
      <c r="V20" s="246"/>
      <c r="W20" s="247"/>
      <c r="X20" s="245"/>
      <c r="Y20" s="246"/>
      <c r="Z20" s="247"/>
      <c r="AA20" s="245"/>
      <c r="AB20" s="246"/>
      <c r="AC20" s="247"/>
      <c r="AD20" s="245"/>
      <c r="AE20" s="246"/>
      <c r="AF20" s="247"/>
      <c r="AG20" s="245"/>
      <c r="AH20" s="246"/>
      <c r="AI20" s="247"/>
      <c r="AJ20" s="245"/>
      <c r="AK20" s="246"/>
      <c r="AL20" s="247"/>
      <c r="AM20" s="245"/>
      <c r="AN20" s="246"/>
      <c r="AO20" s="247"/>
      <c r="AP20" s="245"/>
      <c r="AQ20" s="246"/>
      <c r="AR20" s="247"/>
      <c r="AS20" s="245"/>
      <c r="AT20" s="246"/>
      <c r="AU20" s="247"/>
      <c r="AV20" s="245"/>
      <c r="AW20" s="246"/>
      <c r="AX20" s="247"/>
      <c r="AY20" s="245"/>
      <c r="AZ20" s="246"/>
      <c r="BA20" s="247"/>
      <c r="BB20" s="245"/>
      <c r="BC20" s="246"/>
      <c r="BD20" s="247"/>
    </row>
    <row r="21" spans="1:56">
      <c r="A21" s="248"/>
      <c r="B21" s="238" t="s">
        <v>867</v>
      </c>
      <c r="C21" s="239">
        <v>9889</v>
      </c>
      <c r="D21" s="239">
        <v>10570</v>
      </c>
      <c r="E21" s="240">
        <f t="shared" si="19"/>
        <v>6.8864394782081106</v>
      </c>
      <c r="F21" s="239">
        <v>21728</v>
      </c>
      <c r="G21" s="239">
        <v>22860</v>
      </c>
      <c r="H21" s="243">
        <f t="shared" si="20"/>
        <v>5.2098674521354935</v>
      </c>
      <c r="I21" s="242">
        <v>10153</v>
      </c>
      <c r="J21" s="239">
        <v>10854</v>
      </c>
      <c r="K21" s="243">
        <f t="shared" si="21"/>
        <v>6.9043632423914119</v>
      </c>
      <c r="L21" s="242">
        <v>22621</v>
      </c>
      <c r="M21" s="239">
        <v>23786</v>
      </c>
      <c r="N21" s="244">
        <f t="shared" si="22"/>
        <v>5.1500817824145706</v>
      </c>
      <c r="O21" s="245"/>
      <c r="P21" s="246"/>
      <c r="Q21" s="247"/>
      <c r="R21" s="245"/>
      <c r="S21" s="246"/>
      <c r="T21" s="247"/>
      <c r="U21" s="245"/>
      <c r="V21" s="246"/>
      <c r="W21" s="247"/>
      <c r="X21" s="245"/>
      <c r="Y21" s="246"/>
      <c r="Z21" s="247"/>
      <c r="AA21" s="245"/>
      <c r="AB21" s="246"/>
      <c r="AC21" s="247"/>
      <c r="AD21" s="245"/>
      <c r="AE21" s="246"/>
      <c r="AF21" s="247"/>
      <c r="AG21" s="245"/>
      <c r="AH21" s="246"/>
      <c r="AI21" s="247"/>
      <c r="AJ21" s="245"/>
      <c r="AK21" s="246"/>
      <c r="AL21" s="247"/>
      <c r="AM21" s="245"/>
      <c r="AN21" s="246"/>
      <c r="AO21" s="247"/>
      <c r="AP21" s="245"/>
      <c r="AQ21" s="246"/>
      <c r="AR21" s="247"/>
      <c r="AS21" s="245"/>
      <c r="AT21" s="246"/>
      <c r="AU21" s="247"/>
      <c r="AV21" s="245"/>
      <c r="AW21" s="246"/>
      <c r="AX21" s="247"/>
      <c r="AY21" s="245"/>
      <c r="AZ21" s="246"/>
      <c r="BA21" s="247"/>
      <c r="BB21" s="245"/>
      <c r="BC21" s="246"/>
      <c r="BD21" s="247"/>
    </row>
    <row r="22" spans="1:56">
      <c r="A22" s="248"/>
      <c r="B22" s="238" t="s">
        <v>868</v>
      </c>
      <c r="C22" s="239">
        <v>9366</v>
      </c>
      <c r="D22" s="239">
        <v>10020</v>
      </c>
      <c r="E22" s="240">
        <f t="shared" si="19"/>
        <v>6.9827033952594491</v>
      </c>
      <c r="F22" s="239">
        <v>18120</v>
      </c>
      <c r="G22" s="239">
        <v>18780</v>
      </c>
      <c r="H22" s="243">
        <f t="shared" si="20"/>
        <v>3.6423841059602649</v>
      </c>
      <c r="I22" s="242">
        <v>9768</v>
      </c>
      <c r="J22" s="239">
        <v>10104</v>
      </c>
      <c r="K22" s="243">
        <f t="shared" si="21"/>
        <v>3.4398034398034398</v>
      </c>
      <c r="L22" s="242">
        <v>19536</v>
      </c>
      <c r="M22" s="239">
        <v>20208</v>
      </c>
      <c r="N22" s="244">
        <f t="shared" si="22"/>
        <v>3.4398034398034398</v>
      </c>
      <c r="O22" s="245"/>
      <c r="P22" s="246"/>
      <c r="Q22" s="247"/>
      <c r="R22" s="245"/>
      <c r="S22" s="246"/>
      <c r="T22" s="247"/>
      <c r="U22" s="245"/>
      <c r="V22" s="246"/>
      <c r="W22" s="247"/>
      <c r="X22" s="245"/>
      <c r="Y22" s="246"/>
      <c r="Z22" s="247"/>
      <c r="AA22" s="245"/>
      <c r="AB22" s="246"/>
      <c r="AC22" s="247"/>
      <c r="AD22" s="245"/>
      <c r="AE22" s="246"/>
      <c r="AF22" s="247"/>
      <c r="AG22" s="245"/>
      <c r="AH22" s="246"/>
      <c r="AI22" s="247"/>
      <c r="AJ22" s="245"/>
      <c r="AK22" s="246"/>
      <c r="AL22" s="247"/>
      <c r="AM22" s="245"/>
      <c r="AN22" s="246"/>
      <c r="AO22" s="247"/>
      <c r="AP22" s="245"/>
      <c r="AQ22" s="246"/>
      <c r="AR22" s="247"/>
      <c r="AS22" s="245"/>
      <c r="AT22" s="246"/>
      <c r="AU22" s="247"/>
      <c r="AV22" s="245"/>
      <c r="AW22" s="246"/>
      <c r="AX22" s="247"/>
      <c r="AY22" s="245"/>
      <c r="AZ22" s="246"/>
      <c r="BA22" s="247"/>
      <c r="BB22" s="245"/>
      <c r="BC22" s="246"/>
      <c r="BD22" s="247"/>
    </row>
    <row r="23" spans="1:56">
      <c r="A23" s="248"/>
      <c r="B23" s="238" t="s">
        <v>869</v>
      </c>
      <c r="C23" s="239">
        <v>9430</v>
      </c>
      <c r="D23" s="239">
        <v>10489</v>
      </c>
      <c r="E23" s="260">
        <f t="shared" si="19"/>
        <v>11.230116648992578</v>
      </c>
      <c r="F23" s="239">
        <v>18433</v>
      </c>
      <c r="G23" s="239">
        <v>20353</v>
      </c>
      <c r="H23" s="241">
        <f t="shared" si="20"/>
        <v>10.41610155699018</v>
      </c>
      <c r="I23" s="242">
        <v>10126</v>
      </c>
      <c r="J23" s="239">
        <v>11284</v>
      </c>
      <c r="K23" s="241">
        <f t="shared" si="21"/>
        <v>11.435907564684969</v>
      </c>
      <c r="L23" s="242">
        <v>19846</v>
      </c>
      <c r="M23" s="239">
        <v>22000</v>
      </c>
      <c r="N23" s="281">
        <f t="shared" si="22"/>
        <v>10.853572508314018</v>
      </c>
      <c r="O23" s="245"/>
      <c r="P23" s="246"/>
      <c r="Q23" s="247"/>
      <c r="R23" s="245"/>
      <c r="S23" s="246"/>
      <c r="T23" s="247"/>
      <c r="U23" s="245"/>
      <c r="V23" s="246"/>
      <c r="W23" s="247"/>
      <c r="X23" s="245"/>
      <c r="Y23" s="246"/>
      <c r="Z23" s="247"/>
      <c r="AA23" s="245"/>
      <c r="AB23" s="246"/>
      <c r="AC23" s="247"/>
      <c r="AD23" s="245"/>
      <c r="AE23" s="246"/>
      <c r="AF23" s="247"/>
      <c r="AG23" s="245"/>
      <c r="AH23" s="246"/>
      <c r="AI23" s="247"/>
      <c r="AJ23" s="245"/>
      <c r="AK23" s="246"/>
      <c r="AL23" s="247"/>
      <c r="AM23" s="245"/>
      <c r="AN23" s="246"/>
      <c r="AO23" s="247"/>
      <c r="AP23" s="245"/>
      <c r="AQ23" s="246"/>
      <c r="AR23" s="247"/>
      <c r="AS23" s="245"/>
      <c r="AT23" s="246"/>
      <c r="AU23" s="247"/>
      <c r="AV23" s="245"/>
      <c r="AW23" s="246"/>
      <c r="AX23" s="247"/>
      <c r="AY23" s="245"/>
      <c r="AZ23" s="246"/>
      <c r="BA23" s="247"/>
      <c r="BB23" s="245"/>
      <c r="BC23" s="246"/>
      <c r="BD23" s="247"/>
    </row>
    <row r="24" spans="1:56">
      <c r="A24" s="248"/>
      <c r="B24" s="238" t="s">
        <v>870</v>
      </c>
      <c r="C24" s="239">
        <v>10458</v>
      </c>
      <c r="D24" s="239">
        <v>10802</v>
      </c>
      <c r="E24" s="240">
        <f t="shared" si="19"/>
        <v>3.289347867661121</v>
      </c>
      <c r="F24" s="239">
        <v>20236</v>
      </c>
      <c r="G24" s="239">
        <v>21074</v>
      </c>
      <c r="H24" s="243">
        <f t="shared" si="20"/>
        <v>4.1411346115833174</v>
      </c>
      <c r="I24" s="242">
        <v>9738</v>
      </c>
      <c r="J24" s="239">
        <v>10546</v>
      </c>
      <c r="K24" s="243">
        <f t="shared" si="21"/>
        <v>8.2973916615321421</v>
      </c>
      <c r="L24" s="242">
        <v>19326</v>
      </c>
      <c r="M24" s="239">
        <v>20626</v>
      </c>
      <c r="N24" s="244">
        <f t="shared" si="22"/>
        <v>6.7266894339232124</v>
      </c>
      <c r="O24" s="245"/>
      <c r="P24" s="246"/>
      <c r="Q24" s="247"/>
      <c r="R24" s="245"/>
      <c r="S24" s="246"/>
      <c r="T24" s="247"/>
      <c r="U24" s="245"/>
      <c r="V24" s="246"/>
      <c r="W24" s="247"/>
      <c r="X24" s="245"/>
      <c r="Y24" s="246"/>
      <c r="Z24" s="247"/>
      <c r="AA24" s="245"/>
      <c r="AB24" s="246"/>
      <c r="AC24" s="247"/>
      <c r="AD24" s="245"/>
      <c r="AE24" s="246"/>
      <c r="AF24" s="247"/>
      <c r="AG24" s="245"/>
      <c r="AH24" s="246"/>
      <c r="AI24" s="247"/>
      <c r="AJ24" s="245"/>
      <c r="AK24" s="246"/>
      <c r="AL24" s="247"/>
      <c r="AM24" s="245"/>
      <c r="AN24" s="246"/>
      <c r="AO24" s="247"/>
      <c r="AP24" s="245"/>
      <c r="AQ24" s="246"/>
      <c r="AR24" s="247"/>
      <c r="AS24" s="245"/>
      <c r="AT24" s="246"/>
      <c r="AU24" s="247"/>
      <c r="AV24" s="245"/>
      <c r="AW24" s="246"/>
      <c r="AX24" s="247"/>
      <c r="AY24" s="245"/>
      <c r="AZ24" s="246"/>
      <c r="BA24" s="247"/>
      <c r="BB24" s="245"/>
      <c r="BC24" s="246"/>
      <c r="BD24" s="247"/>
    </row>
    <row r="25" spans="1:56">
      <c r="A25" s="248"/>
      <c r="B25" s="238" t="s">
        <v>871</v>
      </c>
      <c r="C25" s="239">
        <v>6480</v>
      </c>
      <c r="D25" s="239">
        <v>6690</v>
      </c>
      <c r="E25" s="240">
        <f t="shared" si="19"/>
        <v>3.2407407407407405</v>
      </c>
      <c r="F25" s="239">
        <v>12210</v>
      </c>
      <c r="G25" s="239">
        <v>12630</v>
      </c>
      <c r="H25" s="243">
        <f t="shared" si="20"/>
        <v>3.4398034398034398</v>
      </c>
      <c r="I25" s="242"/>
      <c r="J25" s="239"/>
      <c r="K25" s="243">
        <f t="shared" si="21"/>
        <v>0</v>
      </c>
      <c r="L25" s="242"/>
      <c r="M25" s="239"/>
      <c r="N25" s="244">
        <f t="shared" si="22"/>
        <v>0</v>
      </c>
      <c r="O25" s="245"/>
      <c r="P25" s="246"/>
      <c r="Q25" s="247"/>
      <c r="R25" s="245"/>
      <c r="S25" s="246"/>
      <c r="T25" s="247"/>
      <c r="U25" s="245"/>
      <c r="V25" s="246"/>
      <c r="W25" s="247"/>
      <c r="X25" s="245"/>
      <c r="Y25" s="246"/>
      <c r="Z25" s="247"/>
      <c r="AA25" s="245"/>
      <c r="AB25" s="246"/>
      <c r="AC25" s="247"/>
      <c r="AD25" s="245"/>
      <c r="AE25" s="246"/>
      <c r="AF25" s="247"/>
      <c r="AG25" s="245"/>
      <c r="AH25" s="246"/>
      <c r="AI25" s="247"/>
      <c r="AJ25" s="245"/>
      <c r="AK25" s="246"/>
      <c r="AL25" s="247"/>
      <c r="AM25" s="245"/>
      <c r="AN25" s="246"/>
      <c r="AO25" s="247"/>
      <c r="AP25" s="245"/>
      <c r="AQ25" s="246"/>
      <c r="AR25" s="247"/>
      <c r="AS25" s="245"/>
      <c r="AT25" s="246"/>
      <c r="AU25" s="247"/>
      <c r="AV25" s="245"/>
      <c r="AW25" s="246"/>
      <c r="AX25" s="247"/>
      <c r="AY25" s="245"/>
      <c r="AZ25" s="246"/>
      <c r="BA25" s="247"/>
      <c r="BB25" s="245"/>
      <c r="BC25" s="246"/>
      <c r="BD25" s="247"/>
    </row>
    <row r="26" spans="1:56" s="259" customFormat="1" ht="19.5" customHeight="1">
      <c r="A26" s="249"/>
      <c r="B26" s="250" t="s">
        <v>872</v>
      </c>
      <c r="C26" s="251">
        <v>9741</v>
      </c>
      <c r="D26" s="251">
        <v>10325</v>
      </c>
      <c r="E26" s="252">
        <f t="shared" si="19"/>
        <v>5.9952776922287239</v>
      </c>
      <c r="F26" s="251">
        <v>18815</v>
      </c>
      <c r="G26" s="251">
        <v>19858</v>
      </c>
      <c r="H26" s="253">
        <f t="shared" si="20"/>
        <v>5.5434493754982723</v>
      </c>
      <c r="I26" s="254">
        <v>10342</v>
      </c>
      <c r="J26" s="251">
        <v>10780</v>
      </c>
      <c r="K26" s="253">
        <f t="shared" si="21"/>
        <v>4.2351576097466639</v>
      </c>
      <c r="L26" s="254">
        <v>20944</v>
      </c>
      <c r="M26" s="251">
        <v>21484</v>
      </c>
      <c r="N26" s="255">
        <f t="shared" si="22"/>
        <v>2.5783040488922842</v>
      </c>
      <c r="O26" s="256"/>
      <c r="P26" s="257"/>
      <c r="Q26" s="258"/>
      <c r="R26" s="256"/>
      <c r="S26" s="257"/>
      <c r="T26" s="258"/>
      <c r="U26" s="256"/>
      <c r="V26" s="257"/>
      <c r="W26" s="258"/>
      <c r="X26" s="256"/>
      <c r="Y26" s="257"/>
      <c r="Z26" s="258"/>
      <c r="AA26" s="256"/>
      <c r="AB26" s="257"/>
      <c r="AC26" s="258"/>
      <c r="AD26" s="256"/>
      <c r="AE26" s="257"/>
      <c r="AF26" s="258"/>
      <c r="AG26" s="256"/>
      <c r="AH26" s="257"/>
      <c r="AI26" s="258"/>
      <c r="AJ26" s="256"/>
      <c r="AK26" s="257"/>
      <c r="AL26" s="258"/>
      <c r="AM26" s="256"/>
      <c r="AN26" s="257"/>
      <c r="AO26" s="258"/>
      <c r="AP26" s="256"/>
      <c r="AQ26" s="257"/>
      <c r="AR26" s="258"/>
      <c r="AS26" s="256"/>
      <c r="AT26" s="257"/>
      <c r="AU26" s="258"/>
      <c r="AV26" s="256"/>
      <c r="AW26" s="257"/>
      <c r="AX26" s="258"/>
      <c r="AY26" s="256"/>
      <c r="AZ26" s="257"/>
      <c r="BA26" s="258"/>
      <c r="BB26" s="256"/>
      <c r="BC26" s="257"/>
      <c r="BD26" s="258"/>
    </row>
    <row r="27" spans="1:56">
      <c r="A27" s="248"/>
      <c r="B27" s="238" t="s">
        <v>873</v>
      </c>
      <c r="C27" s="239"/>
      <c r="D27" s="239"/>
      <c r="E27" s="240">
        <f t="shared" ref="E27:E35" si="23">IF(C27&gt;0,(((D27-C27)/C27)*100),0)</f>
        <v>0</v>
      </c>
      <c r="F27" s="239"/>
      <c r="G27" s="239"/>
      <c r="H27" s="243">
        <f t="shared" si="20"/>
        <v>0</v>
      </c>
      <c r="I27" s="242"/>
      <c r="J27" s="239"/>
      <c r="K27" s="243"/>
      <c r="L27" s="242"/>
      <c r="M27" s="239"/>
      <c r="N27" s="244"/>
      <c r="O27" s="245"/>
      <c r="P27" s="246"/>
      <c r="Q27" s="247"/>
      <c r="R27" s="245"/>
      <c r="S27" s="246"/>
      <c r="T27" s="247"/>
      <c r="U27" s="245"/>
      <c r="V27" s="246"/>
      <c r="W27" s="247"/>
      <c r="X27" s="245"/>
      <c r="Y27" s="246"/>
      <c r="Z27" s="247"/>
      <c r="AA27" s="245"/>
      <c r="AB27" s="246"/>
      <c r="AC27" s="247"/>
      <c r="AD27" s="245"/>
      <c r="AE27" s="246"/>
      <c r="AF27" s="247"/>
      <c r="AG27" s="245"/>
      <c r="AH27" s="246"/>
      <c r="AI27" s="247"/>
      <c r="AJ27" s="245"/>
      <c r="AK27" s="246"/>
      <c r="AL27" s="247"/>
      <c r="AM27" s="245"/>
      <c r="AN27" s="246"/>
      <c r="AO27" s="247"/>
      <c r="AP27" s="245"/>
      <c r="AQ27" s="246"/>
      <c r="AR27" s="247"/>
      <c r="AS27" s="245"/>
      <c r="AT27" s="246"/>
      <c r="AU27" s="247"/>
      <c r="AV27" s="245"/>
      <c r="AW27" s="246"/>
      <c r="AX27" s="247"/>
      <c r="AY27" s="245"/>
      <c r="AZ27" s="246"/>
      <c r="BA27" s="247"/>
      <c r="BB27" s="245"/>
      <c r="BC27" s="246"/>
      <c r="BD27" s="247"/>
    </row>
    <row r="28" spans="1:56">
      <c r="A28" s="248"/>
      <c r="B28" s="238" t="s">
        <v>874</v>
      </c>
      <c r="C28" s="239">
        <v>4450</v>
      </c>
      <c r="D28" s="239">
        <v>4510</v>
      </c>
      <c r="E28" s="240">
        <f t="shared" si="23"/>
        <v>1.348314606741573</v>
      </c>
      <c r="F28" s="239">
        <v>7960</v>
      </c>
      <c r="G28" s="239">
        <v>8080</v>
      </c>
      <c r="H28" s="243">
        <f t="shared" si="20"/>
        <v>1.5075376884422109</v>
      </c>
      <c r="I28" s="242"/>
      <c r="J28" s="239"/>
      <c r="K28" s="243"/>
      <c r="L28" s="242"/>
      <c r="M28" s="239"/>
      <c r="N28" s="244"/>
      <c r="O28" s="245"/>
      <c r="P28" s="246"/>
      <c r="Q28" s="247"/>
      <c r="R28" s="245"/>
      <c r="S28" s="246"/>
      <c r="T28" s="247"/>
      <c r="U28" s="245"/>
      <c r="V28" s="246"/>
      <c r="W28" s="247"/>
      <c r="X28" s="245"/>
      <c r="Y28" s="246"/>
      <c r="Z28" s="247"/>
      <c r="AA28" s="245"/>
      <c r="AB28" s="246"/>
      <c r="AC28" s="247"/>
      <c r="AD28" s="245"/>
      <c r="AE28" s="246"/>
      <c r="AF28" s="247"/>
      <c r="AG28" s="245"/>
      <c r="AH28" s="246"/>
      <c r="AI28" s="247"/>
      <c r="AJ28" s="245"/>
      <c r="AK28" s="246"/>
      <c r="AL28" s="247"/>
      <c r="AM28" s="245"/>
      <c r="AN28" s="246"/>
      <c r="AO28" s="247"/>
      <c r="AP28" s="245"/>
      <c r="AQ28" s="246"/>
      <c r="AR28" s="247"/>
      <c r="AS28" s="245"/>
      <c r="AT28" s="246"/>
      <c r="AU28" s="247"/>
      <c r="AV28" s="245"/>
      <c r="AW28" s="246"/>
      <c r="AX28" s="247"/>
      <c r="AY28" s="245"/>
      <c r="AZ28" s="246"/>
      <c r="BA28" s="247"/>
      <c r="BB28" s="245"/>
      <c r="BC28" s="246"/>
      <c r="BD28" s="247"/>
    </row>
    <row r="29" spans="1:56">
      <c r="A29" s="248"/>
      <c r="B29" s="238" t="s">
        <v>875</v>
      </c>
      <c r="C29" s="239">
        <v>4357.5</v>
      </c>
      <c r="D29" s="239">
        <v>4440</v>
      </c>
      <c r="E29" s="240">
        <f t="shared" si="23"/>
        <v>1.8932874354561102</v>
      </c>
      <c r="F29" s="239">
        <v>7890</v>
      </c>
      <c r="G29" s="239">
        <v>8010</v>
      </c>
      <c r="H29" s="243">
        <f t="shared" si="20"/>
        <v>1.520912547528517</v>
      </c>
      <c r="I29" s="242"/>
      <c r="J29" s="239"/>
      <c r="K29" s="243"/>
      <c r="L29" s="242"/>
      <c r="M29" s="239"/>
      <c r="N29" s="244"/>
      <c r="O29" s="245"/>
      <c r="P29" s="246"/>
      <c r="Q29" s="247"/>
      <c r="R29" s="245"/>
      <c r="S29" s="246"/>
      <c r="T29" s="247"/>
      <c r="U29" s="245"/>
      <c r="V29" s="246"/>
      <c r="W29" s="247"/>
      <c r="X29" s="245"/>
      <c r="Y29" s="246"/>
      <c r="Z29" s="247"/>
      <c r="AA29" s="245"/>
      <c r="AB29" s="246"/>
      <c r="AC29" s="247"/>
      <c r="AD29" s="245"/>
      <c r="AE29" s="246"/>
      <c r="AF29" s="247"/>
      <c r="AG29" s="245"/>
      <c r="AH29" s="246"/>
      <c r="AI29" s="247"/>
      <c r="AJ29" s="245"/>
      <c r="AK29" s="246"/>
      <c r="AL29" s="247"/>
      <c r="AM29" s="245"/>
      <c r="AN29" s="246"/>
      <c r="AO29" s="247"/>
      <c r="AP29" s="245"/>
      <c r="AQ29" s="246"/>
      <c r="AR29" s="247"/>
      <c r="AS29" s="245"/>
      <c r="AT29" s="246"/>
      <c r="AU29" s="247"/>
      <c r="AV29" s="245"/>
      <c r="AW29" s="246"/>
      <c r="AX29" s="247"/>
      <c r="AY29" s="245"/>
      <c r="AZ29" s="246"/>
      <c r="BA29" s="247"/>
      <c r="BB29" s="245"/>
      <c r="BC29" s="246"/>
      <c r="BD29" s="247"/>
    </row>
    <row r="30" spans="1:56">
      <c r="A30" s="248"/>
      <c r="B30" s="238" t="s">
        <v>876</v>
      </c>
      <c r="C30" s="239">
        <v>4380</v>
      </c>
      <c r="D30" s="239">
        <v>4440</v>
      </c>
      <c r="E30" s="240">
        <f t="shared" si="23"/>
        <v>1.3698630136986301</v>
      </c>
      <c r="F30" s="239">
        <v>7890</v>
      </c>
      <c r="G30" s="239">
        <v>8010</v>
      </c>
      <c r="H30" s="243">
        <f t="shared" si="20"/>
        <v>1.520912547528517</v>
      </c>
      <c r="I30" s="242"/>
      <c r="J30" s="239"/>
      <c r="K30" s="243"/>
      <c r="L30" s="242"/>
      <c r="M30" s="239"/>
      <c r="N30" s="244"/>
      <c r="O30" s="245"/>
      <c r="P30" s="246"/>
      <c r="Q30" s="247"/>
      <c r="R30" s="245"/>
      <c r="S30" s="246"/>
      <c r="T30" s="247"/>
      <c r="U30" s="245"/>
      <c r="V30" s="246"/>
      <c r="W30" s="247"/>
      <c r="X30" s="245"/>
      <c r="Y30" s="246"/>
      <c r="Z30" s="247"/>
      <c r="AA30" s="245"/>
      <c r="AB30" s="246"/>
      <c r="AC30" s="247"/>
      <c r="AD30" s="245"/>
      <c r="AE30" s="246"/>
      <c r="AF30" s="247"/>
      <c r="AG30" s="245"/>
      <c r="AH30" s="246"/>
      <c r="AI30" s="247"/>
      <c r="AJ30" s="245"/>
      <c r="AK30" s="246"/>
      <c r="AL30" s="247"/>
      <c r="AM30" s="245"/>
      <c r="AN30" s="246"/>
      <c r="AO30" s="247"/>
      <c r="AP30" s="245"/>
      <c r="AQ30" s="246"/>
      <c r="AR30" s="247"/>
      <c r="AS30" s="245"/>
      <c r="AT30" s="246"/>
      <c r="AU30" s="247"/>
      <c r="AV30" s="245"/>
      <c r="AW30" s="246"/>
      <c r="AX30" s="247"/>
      <c r="AY30" s="245"/>
      <c r="AZ30" s="246"/>
      <c r="BA30" s="247"/>
      <c r="BB30" s="245"/>
      <c r="BC30" s="246"/>
      <c r="BD30" s="247"/>
    </row>
    <row r="31" spans="1:56" s="272" customFormat="1" ht="20.25" customHeight="1">
      <c r="A31" s="271"/>
      <c r="B31" s="250" t="s">
        <v>877</v>
      </c>
      <c r="C31" s="251">
        <v>4380</v>
      </c>
      <c r="D31" s="251">
        <v>4440</v>
      </c>
      <c r="E31" s="252">
        <f t="shared" si="23"/>
        <v>1.3698630136986301</v>
      </c>
      <c r="F31" s="251">
        <v>7890</v>
      </c>
      <c r="G31" s="251">
        <v>8010</v>
      </c>
      <c r="H31" s="253">
        <f t="shared" si="20"/>
        <v>1.520912547528517</v>
      </c>
      <c r="I31" s="254"/>
      <c r="J31" s="251"/>
      <c r="K31" s="253"/>
      <c r="L31" s="254"/>
      <c r="M31" s="251"/>
      <c r="N31" s="255"/>
      <c r="O31" s="256"/>
      <c r="P31" s="257"/>
      <c r="Q31" s="258"/>
      <c r="R31" s="256"/>
      <c r="S31" s="257"/>
      <c r="T31" s="258"/>
      <c r="U31" s="256"/>
      <c r="V31" s="257"/>
      <c r="W31" s="258"/>
      <c r="X31" s="256"/>
      <c r="Y31" s="257"/>
      <c r="Z31" s="258"/>
      <c r="AA31" s="256"/>
      <c r="AB31" s="257"/>
      <c r="AC31" s="258"/>
      <c r="AD31" s="256"/>
      <c r="AE31" s="257"/>
      <c r="AF31" s="258"/>
      <c r="AG31" s="256"/>
      <c r="AH31" s="257"/>
      <c r="AI31" s="258"/>
      <c r="AJ31" s="256"/>
      <c r="AK31" s="257"/>
      <c r="AL31" s="258"/>
      <c r="AM31" s="256"/>
      <c r="AN31" s="257"/>
      <c r="AO31" s="258"/>
      <c r="AP31" s="256"/>
      <c r="AQ31" s="257"/>
      <c r="AR31" s="258"/>
      <c r="AS31" s="256"/>
      <c r="AT31" s="257"/>
      <c r="AU31" s="258"/>
      <c r="AV31" s="256"/>
      <c r="AW31" s="257"/>
      <c r="AX31" s="258"/>
      <c r="AY31" s="256"/>
      <c r="AZ31" s="257"/>
      <c r="BA31" s="258"/>
      <c r="BB31" s="256"/>
      <c r="BC31" s="257"/>
      <c r="BD31" s="258"/>
    </row>
    <row r="32" spans="1:56">
      <c r="A32" s="248"/>
      <c r="B32" s="238" t="s">
        <v>878</v>
      </c>
      <c r="C32" s="239">
        <v>4290</v>
      </c>
      <c r="D32" s="239">
        <v>4350</v>
      </c>
      <c r="E32" s="240">
        <f t="shared" si="23"/>
        <v>1.3986013986013985</v>
      </c>
      <c r="F32" s="239">
        <v>7800</v>
      </c>
      <c r="G32" s="239">
        <v>7920</v>
      </c>
      <c r="H32" s="243">
        <f t="shared" si="20"/>
        <v>1.5384615384615385</v>
      </c>
      <c r="I32" s="242"/>
      <c r="J32" s="239"/>
      <c r="K32" s="243"/>
      <c r="L32" s="242"/>
      <c r="M32" s="239"/>
      <c r="N32" s="244"/>
      <c r="O32" s="245"/>
      <c r="P32" s="246"/>
      <c r="Q32" s="247"/>
      <c r="R32" s="245"/>
      <c r="S32" s="246"/>
      <c r="T32" s="247"/>
      <c r="U32" s="245"/>
      <c r="V32" s="246"/>
      <c r="W32" s="247"/>
      <c r="X32" s="245"/>
      <c r="Y32" s="246"/>
      <c r="Z32" s="247"/>
      <c r="AA32" s="245"/>
      <c r="AB32" s="246"/>
      <c r="AC32" s="247"/>
      <c r="AD32" s="245"/>
      <c r="AE32" s="246"/>
      <c r="AF32" s="247"/>
      <c r="AG32" s="245"/>
      <c r="AH32" s="246"/>
      <c r="AI32" s="247"/>
      <c r="AJ32" s="245"/>
      <c r="AK32" s="246"/>
      <c r="AL32" s="247"/>
      <c r="AM32" s="245"/>
      <c r="AN32" s="246"/>
      <c r="AO32" s="247"/>
      <c r="AP32" s="245"/>
      <c r="AQ32" s="246"/>
      <c r="AR32" s="247"/>
      <c r="AS32" s="245"/>
      <c r="AT32" s="246"/>
      <c r="AU32" s="247"/>
      <c r="AV32" s="245"/>
      <c r="AW32" s="246"/>
      <c r="AX32" s="247"/>
      <c r="AY32" s="245"/>
      <c r="AZ32" s="246"/>
      <c r="BA32" s="247"/>
      <c r="BB32" s="245"/>
      <c r="BC32" s="246"/>
      <c r="BD32" s="247"/>
    </row>
    <row r="33" spans="1:56">
      <c r="A33" s="248"/>
      <c r="B33" s="238" t="s">
        <v>879</v>
      </c>
      <c r="C33" s="239">
        <v>4350</v>
      </c>
      <c r="D33" s="239">
        <v>4410</v>
      </c>
      <c r="E33" s="240">
        <f t="shared" si="23"/>
        <v>1.3793103448275863</v>
      </c>
      <c r="F33" s="239">
        <v>7895</v>
      </c>
      <c r="G33" s="239">
        <v>8015</v>
      </c>
      <c r="H33" s="243">
        <f t="shared" si="20"/>
        <v>1.5199493350221658</v>
      </c>
      <c r="I33" s="242"/>
      <c r="J33" s="239"/>
      <c r="K33" s="243"/>
      <c r="L33" s="242"/>
      <c r="M33" s="239"/>
      <c r="N33" s="244"/>
      <c r="O33" s="245"/>
      <c r="P33" s="246"/>
      <c r="Q33" s="247"/>
      <c r="R33" s="245"/>
      <c r="S33" s="246"/>
      <c r="T33" s="247"/>
      <c r="U33" s="245"/>
      <c r="V33" s="246"/>
      <c r="W33" s="247"/>
      <c r="X33" s="245"/>
      <c r="Y33" s="246"/>
      <c r="Z33" s="247"/>
      <c r="AA33" s="245"/>
      <c r="AB33" s="246"/>
      <c r="AC33" s="247"/>
      <c r="AD33" s="245"/>
      <c r="AE33" s="246"/>
      <c r="AF33" s="247"/>
      <c r="AG33" s="245"/>
      <c r="AH33" s="246"/>
      <c r="AI33" s="247"/>
      <c r="AJ33" s="245"/>
      <c r="AK33" s="246"/>
      <c r="AL33" s="247"/>
      <c r="AM33" s="245"/>
      <c r="AN33" s="246"/>
      <c r="AO33" s="247"/>
      <c r="AP33" s="245"/>
      <c r="AQ33" s="246"/>
      <c r="AR33" s="247"/>
      <c r="AS33" s="245"/>
      <c r="AT33" s="246"/>
      <c r="AU33" s="247"/>
      <c r="AV33" s="245"/>
      <c r="AW33" s="246"/>
      <c r="AX33" s="247"/>
      <c r="AY33" s="245"/>
      <c r="AZ33" s="246"/>
      <c r="BA33" s="247"/>
      <c r="BB33" s="245"/>
      <c r="BC33" s="246"/>
      <c r="BD33" s="247"/>
    </row>
    <row r="34" spans="1:56">
      <c r="A34" s="248"/>
      <c r="B34" s="238" t="s">
        <v>880</v>
      </c>
      <c r="D34" s="239"/>
      <c r="E34" s="240">
        <f t="shared" si="23"/>
        <v>0</v>
      </c>
      <c r="F34" s="239"/>
      <c r="G34" s="239"/>
      <c r="H34" s="243">
        <f t="shared" si="20"/>
        <v>0</v>
      </c>
      <c r="I34" s="242"/>
      <c r="J34" s="239"/>
      <c r="K34" s="243"/>
      <c r="L34" s="242"/>
      <c r="M34" s="239"/>
      <c r="N34" s="244"/>
      <c r="O34" s="245"/>
      <c r="P34" s="246"/>
      <c r="Q34" s="247"/>
      <c r="R34" s="245"/>
      <c r="S34" s="246"/>
      <c r="T34" s="247"/>
      <c r="U34" s="245"/>
      <c r="V34" s="246"/>
      <c r="W34" s="247"/>
      <c r="X34" s="245"/>
      <c r="Y34" s="246"/>
      <c r="Z34" s="247"/>
      <c r="AA34" s="245"/>
      <c r="AB34" s="246"/>
      <c r="AC34" s="247"/>
      <c r="AD34" s="245"/>
      <c r="AE34" s="246"/>
      <c r="AF34" s="247"/>
      <c r="AG34" s="245"/>
      <c r="AH34" s="246"/>
      <c r="AI34" s="247"/>
      <c r="AJ34" s="245"/>
      <c r="AK34" s="246"/>
      <c r="AL34" s="247"/>
      <c r="AM34" s="245"/>
      <c r="AN34" s="246"/>
      <c r="AO34" s="247"/>
      <c r="AP34" s="245"/>
      <c r="AQ34" s="246"/>
      <c r="AR34" s="247"/>
      <c r="AS34" s="245"/>
      <c r="AT34" s="246"/>
      <c r="AU34" s="247"/>
      <c r="AV34" s="245"/>
      <c r="AW34" s="246"/>
      <c r="AX34" s="247"/>
      <c r="AY34" s="245"/>
      <c r="AZ34" s="246"/>
      <c r="BA34" s="247"/>
      <c r="BB34" s="245"/>
      <c r="BC34" s="246"/>
      <c r="BD34" s="247"/>
    </row>
    <row r="35" spans="1:56" s="272" customFormat="1" ht="20.25" customHeight="1">
      <c r="A35" s="271"/>
      <c r="B35" s="250" t="s">
        <v>881</v>
      </c>
      <c r="C35" s="251">
        <v>4320</v>
      </c>
      <c r="D35" s="251">
        <v>4380</v>
      </c>
      <c r="E35" s="252">
        <f t="shared" si="23"/>
        <v>1.3888888888888888</v>
      </c>
      <c r="F35" s="251">
        <v>7860</v>
      </c>
      <c r="G35" s="251">
        <v>7980</v>
      </c>
      <c r="H35" s="253">
        <f t="shared" si="20"/>
        <v>1.5267175572519083</v>
      </c>
      <c r="I35" s="254"/>
      <c r="J35" s="251"/>
      <c r="K35" s="253"/>
      <c r="L35" s="254"/>
      <c r="M35" s="251"/>
      <c r="N35" s="255"/>
      <c r="O35" s="256"/>
      <c r="P35" s="257"/>
      <c r="Q35" s="258"/>
      <c r="R35" s="256"/>
      <c r="S35" s="257"/>
      <c r="T35" s="258"/>
      <c r="U35" s="256"/>
      <c r="V35" s="257"/>
      <c r="W35" s="258"/>
      <c r="X35" s="256"/>
      <c r="Y35" s="257"/>
      <c r="Z35" s="258"/>
      <c r="AA35" s="256"/>
      <c r="AB35" s="257"/>
      <c r="AC35" s="258"/>
      <c r="AD35" s="256"/>
      <c r="AE35" s="257"/>
      <c r="AF35" s="258"/>
      <c r="AG35" s="256"/>
      <c r="AH35" s="257"/>
      <c r="AI35" s="258"/>
      <c r="AJ35" s="256"/>
      <c r="AK35" s="257"/>
      <c r="AL35" s="258"/>
      <c r="AM35" s="256"/>
      <c r="AN35" s="257"/>
      <c r="AO35" s="258"/>
      <c r="AP35" s="256"/>
      <c r="AQ35" s="257"/>
      <c r="AR35" s="258"/>
      <c r="AS35" s="256"/>
      <c r="AT35" s="257"/>
      <c r="AU35" s="258"/>
      <c r="AV35" s="256"/>
      <c r="AW35" s="257"/>
      <c r="AX35" s="258"/>
      <c r="AY35" s="256"/>
      <c r="AZ35" s="257"/>
      <c r="BA35" s="258"/>
      <c r="BB35" s="256"/>
      <c r="BC35" s="257"/>
      <c r="BD35" s="258"/>
    </row>
    <row r="36" spans="1:56">
      <c r="A36" s="261"/>
      <c r="B36" s="262" t="s">
        <v>882</v>
      </c>
      <c r="C36" s="263"/>
      <c r="D36" s="263"/>
      <c r="E36" s="264"/>
      <c r="F36" s="263"/>
      <c r="G36" s="263"/>
      <c r="H36" s="265"/>
      <c r="I36" s="266"/>
      <c r="J36" s="263"/>
      <c r="K36" s="265"/>
      <c r="L36" s="266"/>
      <c r="M36" s="263"/>
      <c r="N36" s="265"/>
      <c r="O36" s="266">
        <v>22760</v>
      </c>
      <c r="P36" s="263">
        <v>23410</v>
      </c>
      <c r="Q36" s="267">
        <f t="shared" ref="Q36" si="24">IF(O36&gt;0,(((P36-O36)/O36)*100),0)</f>
        <v>2.8558875219683655</v>
      </c>
      <c r="R36" s="266">
        <v>38820</v>
      </c>
      <c r="S36" s="263">
        <v>40360</v>
      </c>
      <c r="T36" s="267">
        <f t="shared" ref="T36" si="25">IF(R36&gt;0,(((S36-R36)/R36)*100),0)</f>
        <v>3.9670273055126222</v>
      </c>
      <c r="U36" s="266">
        <v>26778</v>
      </c>
      <c r="V36" s="263">
        <v>27582</v>
      </c>
      <c r="W36" s="267">
        <f t="shared" ref="W36" si="26">IF(U36&gt;0,(((V36-U36)/U36)*100),0)</f>
        <v>3.002464709836433</v>
      </c>
      <c r="X36" s="266">
        <v>61848</v>
      </c>
      <c r="Y36" s="263">
        <v>61848</v>
      </c>
      <c r="Z36" s="267">
        <f t="shared" ref="Z36" si="27">IF(X36&gt;0,(((Y36-X36)/X36)*100),0)</f>
        <v>0</v>
      </c>
      <c r="AA36" s="266">
        <v>26430</v>
      </c>
      <c r="AB36" s="263">
        <v>26936</v>
      </c>
      <c r="AC36" s="267">
        <f t="shared" ref="AC36" si="28">IF(AA36&gt;0,(((AB36-AA36)/AA36)*100),0)</f>
        <v>1.9144911085887248</v>
      </c>
      <c r="AD36" s="266">
        <v>60414</v>
      </c>
      <c r="AE36" s="263">
        <v>62392</v>
      </c>
      <c r="AF36" s="267">
        <f t="shared" ref="AF36" si="29">IF(AD36&gt;0,(((AE36-AD36)/AD36)*100),0)</f>
        <v>3.2740755454033836</v>
      </c>
      <c r="AG36" s="266">
        <v>21262</v>
      </c>
      <c r="AH36" s="263">
        <v>21540</v>
      </c>
      <c r="AI36" s="267">
        <f t="shared" ref="AI36" si="30">IF(AG36&gt;0,(((AH36-AG36)/AG36)*100),0)</f>
        <v>1.3074969429028314</v>
      </c>
      <c r="AJ36" s="266">
        <v>39406</v>
      </c>
      <c r="AK36" s="263">
        <v>40224</v>
      </c>
      <c r="AL36" s="267">
        <f t="shared" ref="AL36" si="31">IF(AJ36&gt;0,(((AK36-AJ36)/AJ36)*100),0)</f>
        <v>2.0758260163426892</v>
      </c>
      <c r="AM36" s="266">
        <v>25728</v>
      </c>
      <c r="AN36" s="263">
        <v>26376</v>
      </c>
      <c r="AO36" s="267">
        <f t="shared" ref="AO36" si="32">IF(AM36&gt;0,(((AN36-AM36)/AM36)*100),0)</f>
        <v>2.5186567164179103</v>
      </c>
      <c r="AP36" s="266">
        <v>54012</v>
      </c>
      <c r="AQ36" s="263">
        <v>54012</v>
      </c>
      <c r="AR36" s="267">
        <f t="shared" ref="AR36" si="33">IF(AP36&gt;0,(((AQ36-AP36)/AP36)*100),0)</f>
        <v>0</v>
      </c>
      <c r="AS36" s="266"/>
      <c r="AT36" s="263"/>
      <c r="AU36" s="267">
        <f t="shared" ref="AU36" si="34">IF(AS36&gt;0,(((AT36-AS36)/AS36)*100),0)</f>
        <v>0</v>
      </c>
      <c r="AV36" s="266"/>
      <c r="AW36" s="263"/>
      <c r="AX36" s="267">
        <f t="shared" ref="AX36" si="35">IF(AV36&gt;0,(((AW36-AV36)/AV36)*100),0)</f>
        <v>0</v>
      </c>
      <c r="AY36" s="266">
        <v>18696</v>
      </c>
      <c r="AZ36" s="263">
        <v>20058</v>
      </c>
      <c r="BA36" s="267">
        <f t="shared" ref="BA36" si="36">IF(AY36&gt;0,(((AZ36-AY36)/AY36)*100),0)</f>
        <v>7.2849807445442876</v>
      </c>
      <c r="BB36" s="266">
        <v>44840</v>
      </c>
      <c r="BC36" s="263">
        <v>46742</v>
      </c>
      <c r="BD36" s="267">
        <f t="shared" ref="BD36" si="37">IF(BB36&gt;0,(((BC36-BB36)/BB36)*100),0)</f>
        <v>4.2417484388938451</v>
      </c>
    </row>
    <row r="37" spans="1:56">
      <c r="A37" s="237" t="s">
        <v>124</v>
      </c>
      <c r="B37" s="238" t="s">
        <v>866</v>
      </c>
      <c r="C37" s="239">
        <v>8819</v>
      </c>
      <c r="D37" s="239">
        <v>8819</v>
      </c>
      <c r="E37" s="240">
        <f t="shared" ref="E37:E50" si="38">IF(C37&gt;0,(((D37-C37)/C37)*100),0)</f>
        <v>0</v>
      </c>
      <c r="F37" s="239">
        <v>23168</v>
      </c>
      <c r="G37" s="239">
        <v>23168</v>
      </c>
      <c r="H37" s="243">
        <f t="shared" ref="H37:H52" si="39">IF(F37&gt;0,(((G37-F37)/F37)*100),0)</f>
        <v>0</v>
      </c>
      <c r="I37" s="242">
        <v>11132</v>
      </c>
      <c r="J37" s="239">
        <v>11132</v>
      </c>
      <c r="K37" s="243">
        <f t="shared" ref="K37:K43" si="40">IF(I37&gt;0,(((J37-I37)/I37)*100),0)</f>
        <v>0</v>
      </c>
      <c r="L37" s="242">
        <v>26416</v>
      </c>
      <c r="M37" s="239">
        <v>26416</v>
      </c>
      <c r="N37" s="244">
        <f t="shared" ref="N37:N43" si="41">IF(L37&gt;0,(((M37-L37)/L37)*100),0)</f>
        <v>0</v>
      </c>
      <c r="O37" s="245"/>
      <c r="P37" s="246"/>
      <c r="Q37" s="247"/>
      <c r="R37" s="245"/>
      <c r="S37" s="246"/>
      <c r="T37" s="247"/>
      <c r="U37" s="245"/>
      <c r="V37" s="246"/>
      <c r="W37" s="247"/>
      <c r="X37" s="245"/>
      <c r="Y37" s="246"/>
      <c r="Z37" s="247"/>
      <c r="AA37" s="245"/>
      <c r="AB37" s="246"/>
      <c r="AC37" s="247"/>
      <c r="AD37" s="245"/>
      <c r="AE37" s="246"/>
      <c r="AF37" s="247"/>
      <c r="AG37" s="245"/>
      <c r="AH37" s="246"/>
      <c r="AI37" s="247"/>
      <c r="AJ37" s="245"/>
      <c r="AK37" s="246"/>
      <c r="AL37" s="247"/>
      <c r="AM37" s="245"/>
      <c r="AN37" s="246"/>
      <c r="AO37" s="247"/>
      <c r="AP37" s="245"/>
      <c r="AQ37" s="246"/>
      <c r="AR37" s="247"/>
      <c r="AS37" s="245"/>
      <c r="AT37" s="246"/>
      <c r="AU37" s="247"/>
      <c r="AV37" s="245"/>
      <c r="AW37" s="246"/>
      <c r="AX37" s="247"/>
      <c r="AY37" s="245"/>
      <c r="AZ37" s="246"/>
      <c r="BA37" s="247"/>
      <c r="BB37" s="245"/>
      <c r="BC37" s="246"/>
      <c r="BD37" s="247"/>
    </row>
    <row r="38" spans="1:56">
      <c r="A38" s="248"/>
      <c r="B38" s="238" t="s">
        <v>867</v>
      </c>
      <c r="C38" s="239">
        <v>8633</v>
      </c>
      <c r="D38" s="239">
        <v>8633</v>
      </c>
      <c r="E38" s="240">
        <f t="shared" si="38"/>
        <v>0</v>
      </c>
      <c r="F38" s="239">
        <v>20888</v>
      </c>
      <c r="G38" s="239">
        <v>20888</v>
      </c>
      <c r="H38" s="243">
        <f t="shared" si="39"/>
        <v>0</v>
      </c>
      <c r="I38" s="242">
        <v>9400</v>
      </c>
      <c r="J38" s="239">
        <v>9400</v>
      </c>
      <c r="K38" s="243">
        <f t="shared" si="40"/>
        <v>0</v>
      </c>
      <c r="L38" s="242">
        <v>19120</v>
      </c>
      <c r="M38" s="239">
        <v>19120</v>
      </c>
      <c r="N38" s="244">
        <f t="shared" si="41"/>
        <v>0</v>
      </c>
      <c r="O38" s="245"/>
      <c r="P38" s="246"/>
      <c r="Q38" s="247"/>
      <c r="R38" s="245"/>
      <c r="S38" s="246"/>
      <c r="T38" s="247"/>
      <c r="U38" s="245"/>
      <c r="V38" s="246"/>
      <c r="W38" s="247"/>
      <c r="X38" s="245"/>
      <c r="Y38" s="246"/>
      <c r="Z38" s="247"/>
      <c r="AA38" s="245"/>
      <c r="AB38" s="246"/>
      <c r="AC38" s="247"/>
      <c r="AD38" s="245"/>
      <c r="AE38" s="246"/>
      <c r="AF38" s="247"/>
      <c r="AG38" s="245"/>
      <c r="AH38" s="246"/>
      <c r="AI38" s="247"/>
      <c r="AJ38" s="245"/>
      <c r="AK38" s="246"/>
      <c r="AL38" s="247"/>
      <c r="AM38" s="245"/>
      <c r="AN38" s="246"/>
      <c r="AO38" s="247"/>
      <c r="AP38" s="245"/>
      <c r="AQ38" s="246"/>
      <c r="AR38" s="247"/>
      <c r="AS38" s="245"/>
      <c r="AT38" s="246"/>
      <c r="AU38" s="247"/>
      <c r="AV38" s="245"/>
      <c r="AW38" s="246"/>
      <c r="AX38" s="247"/>
      <c r="AY38" s="245"/>
      <c r="AZ38" s="246"/>
      <c r="BA38" s="247"/>
      <c r="BB38" s="245"/>
      <c r="BC38" s="246"/>
      <c r="BD38" s="247"/>
    </row>
    <row r="39" spans="1:56">
      <c r="A39" s="248"/>
      <c r="B39" s="238" t="s">
        <v>868</v>
      </c>
      <c r="C39" s="239">
        <v>8224</v>
      </c>
      <c r="D39" s="239">
        <v>8224</v>
      </c>
      <c r="E39" s="240">
        <f t="shared" si="38"/>
        <v>0</v>
      </c>
      <c r="F39" s="239">
        <v>14447</v>
      </c>
      <c r="G39" s="239">
        <v>14447</v>
      </c>
      <c r="H39" s="243">
        <f t="shared" si="39"/>
        <v>0</v>
      </c>
      <c r="I39" s="242">
        <v>7894</v>
      </c>
      <c r="J39" s="239">
        <v>7894</v>
      </c>
      <c r="K39" s="243">
        <f t="shared" si="40"/>
        <v>0</v>
      </c>
      <c r="L39" s="242">
        <v>14062</v>
      </c>
      <c r="M39" s="239">
        <v>14062</v>
      </c>
      <c r="N39" s="244">
        <f t="shared" si="41"/>
        <v>0</v>
      </c>
      <c r="O39" s="245"/>
      <c r="P39" s="246"/>
      <c r="Q39" s="247"/>
      <c r="R39" s="245"/>
      <c r="S39" s="246"/>
      <c r="T39" s="247"/>
      <c r="U39" s="245"/>
      <c r="V39" s="246"/>
      <c r="W39" s="247"/>
      <c r="X39" s="245"/>
      <c r="Y39" s="246"/>
      <c r="Z39" s="247"/>
      <c r="AA39" s="245"/>
      <c r="AB39" s="246"/>
      <c r="AC39" s="247"/>
      <c r="AD39" s="245"/>
      <c r="AE39" s="246"/>
      <c r="AF39" s="247"/>
      <c r="AG39" s="245"/>
      <c r="AH39" s="246"/>
      <c r="AI39" s="247"/>
      <c r="AJ39" s="245"/>
      <c r="AK39" s="246"/>
      <c r="AL39" s="247"/>
      <c r="AM39" s="245"/>
      <c r="AN39" s="246"/>
      <c r="AO39" s="247"/>
      <c r="AP39" s="245"/>
      <c r="AQ39" s="246"/>
      <c r="AR39" s="247"/>
      <c r="AS39" s="245"/>
      <c r="AT39" s="246"/>
      <c r="AU39" s="247"/>
      <c r="AV39" s="245"/>
      <c r="AW39" s="246"/>
      <c r="AX39" s="247"/>
      <c r="AY39" s="245"/>
      <c r="AZ39" s="246"/>
      <c r="BA39" s="247"/>
      <c r="BB39" s="245"/>
      <c r="BC39" s="246"/>
      <c r="BD39" s="247"/>
    </row>
    <row r="40" spans="1:56">
      <c r="A40" s="248"/>
      <c r="B40" s="238" t="s">
        <v>869</v>
      </c>
      <c r="C40" s="239">
        <v>8156</v>
      </c>
      <c r="D40" s="239">
        <v>8156</v>
      </c>
      <c r="E40" s="240">
        <f t="shared" si="38"/>
        <v>0</v>
      </c>
      <c r="F40" s="239">
        <v>13406</v>
      </c>
      <c r="G40" s="239">
        <v>13406</v>
      </c>
      <c r="H40" s="243">
        <f t="shared" si="39"/>
        <v>0</v>
      </c>
      <c r="I40" s="242">
        <v>7807.5</v>
      </c>
      <c r="J40" s="239">
        <v>7807.5</v>
      </c>
      <c r="K40" s="243">
        <f t="shared" si="40"/>
        <v>0</v>
      </c>
      <c r="L40" s="242">
        <v>12727.5</v>
      </c>
      <c r="M40" s="239">
        <v>12727.5</v>
      </c>
      <c r="N40" s="244">
        <f t="shared" si="41"/>
        <v>0</v>
      </c>
      <c r="O40" s="245"/>
      <c r="P40" s="246"/>
      <c r="Q40" s="247"/>
      <c r="R40" s="245"/>
      <c r="S40" s="246"/>
      <c r="T40" s="247"/>
      <c r="U40" s="245"/>
      <c r="V40" s="246"/>
      <c r="W40" s="247"/>
      <c r="X40" s="245"/>
      <c r="Y40" s="246"/>
      <c r="Z40" s="247"/>
      <c r="AA40" s="245"/>
      <c r="AB40" s="246"/>
      <c r="AC40" s="247"/>
      <c r="AD40" s="245"/>
      <c r="AE40" s="246"/>
      <c r="AF40" s="247"/>
      <c r="AG40" s="245"/>
      <c r="AH40" s="246"/>
      <c r="AI40" s="247"/>
      <c r="AJ40" s="245"/>
      <c r="AK40" s="246"/>
      <c r="AL40" s="247"/>
      <c r="AM40" s="245"/>
      <c r="AN40" s="246"/>
      <c r="AO40" s="247"/>
      <c r="AP40" s="245"/>
      <c r="AQ40" s="246"/>
      <c r="AR40" s="247"/>
      <c r="AS40" s="245"/>
      <c r="AT40" s="246"/>
      <c r="AU40" s="247"/>
      <c r="AV40" s="245"/>
      <c r="AW40" s="246"/>
      <c r="AX40" s="247"/>
      <c r="AY40" s="245"/>
      <c r="AZ40" s="246"/>
      <c r="BA40" s="247"/>
      <c r="BB40" s="245"/>
      <c r="BC40" s="246"/>
      <c r="BD40" s="247"/>
    </row>
    <row r="41" spans="1:56">
      <c r="A41" s="248"/>
      <c r="B41" s="238" t="s">
        <v>870</v>
      </c>
      <c r="C41" s="239">
        <v>7210</v>
      </c>
      <c r="D41" s="239">
        <v>7210</v>
      </c>
      <c r="E41" s="240">
        <f t="shared" si="38"/>
        <v>0</v>
      </c>
      <c r="F41" s="239">
        <v>13060</v>
      </c>
      <c r="G41" s="239">
        <v>13060</v>
      </c>
      <c r="H41" s="243">
        <f t="shared" si="39"/>
        <v>0</v>
      </c>
      <c r="I41" s="242">
        <v>8400</v>
      </c>
      <c r="J41" s="239">
        <v>8400</v>
      </c>
      <c r="K41" s="243">
        <f t="shared" si="40"/>
        <v>0</v>
      </c>
      <c r="L41" s="242">
        <v>14280</v>
      </c>
      <c r="M41" s="239">
        <v>14280</v>
      </c>
      <c r="N41" s="244">
        <f t="shared" si="41"/>
        <v>0</v>
      </c>
      <c r="O41" s="245"/>
      <c r="P41" s="246"/>
      <c r="Q41" s="247"/>
      <c r="R41" s="245"/>
      <c r="S41" s="246"/>
      <c r="T41" s="247"/>
      <c r="U41" s="245"/>
      <c r="V41" s="246"/>
      <c r="W41" s="247"/>
      <c r="X41" s="245"/>
      <c r="Y41" s="246"/>
      <c r="Z41" s="247"/>
      <c r="AA41" s="245"/>
      <c r="AB41" s="246"/>
      <c r="AC41" s="247"/>
      <c r="AD41" s="245"/>
      <c r="AE41" s="246"/>
      <c r="AF41" s="247"/>
      <c r="AG41" s="245"/>
      <c r="AH41" s="246"/>
      <c r="AI41" s="247"/>
      <c r="AJ41" s="245"/>
      <c r="AK41" s="246"/>
      <c r="AL41" s="247"/>
      <c r="AM41" s="245"/>
      <c r="AN41" s="246"/>
      <c r="AO41" s="247"/>
      <c r="AP41" s="245"/>
      <c r="AQ41" s="246"/>
      <c r="AR41" s="247"/>
      <c r="AS41" s="245"/>
      <c r="AT41" s="246"/>
      <c r="AU41" s="247"/>
      <c r="AV41" s="245"/>
      <c r="AW41" s="246"/>
      <c r="AX41" s="247"/>
      <c r="AY41" s="245"/>
      <c r="AZ41" s="246"/>
      <c r="BA41" s="247"/>
      <c r="BB41" s="245"/>
      <c r="BC41" s="246"/>
      <c r="BD41" s="247"/>
    </row>
    <row r="42" spans="1:56">
      <c r="A42" s="248"/>
      <c r="B42" s="238" t="s">
        <v>871</v>
      </c>
      <c r="C42" s="239">
        <v>6688.5</v>
      </c>
      <c r="D42" s="239">
        <v>6688.5</v>
      </c>
      <c r="E42" s="240">
        <f t="shared" si="38"/>
        <v>0</v>
      </c>
      <c r="F42" s="239">
        <v>13858.5</v>
      </c>
      <c r="G42" s="239">
        <v>13858.5</v>
      </c>
      <c r="H42" s="243">
        <f t="shared" si="39"/>
        <v>0</v>
      </c>
      <c r="I42" s="242">
        <v>8594</v>
      </c>
      <c r="J42" s="239">
        <v>7814</v>
      </c>
      <c r="K42" s="241">
        <f t="shared" si="40"/>
        <v>-9.0760996043751465</v>
      </c>
      <c r="L42" s="242">
        <v>14414</v>
      </c>
      <c r="M42" s="239">
        <v>13634</v>
      </c>
      <c r="N42" s="281">
        <f t="shared" si="41"/>
        <v>-5.4114055779103651</v>
      </c>
      <c r="O42" s="245"/>
      <c r="P42" s="246"/>
      <c r="Q42" s="247"/>
      <c r="R42" s="245"/>
      <c r="S42" s="246"/>
      <c r="T42" s="247"/>
      <c r="U42" s="245"/>
      <c r="V42" s="246"/>
      <c r="W42" s="247"/>
      <c r="X42" s="245"/>
      <c r="Y42" s="246"/>
      <c r="Z42" s="247"/>
      <c r="AA42" s="245"/>
      <c r="AB42" s="246"/>
      <c r="AC42" s="247"/>
      <c r="AD42" s="245"/>
      <c r="AE42" s="246"/>
      <c r="AF42" s="247"/>
      <c r="AG42" s="245"/>
      <c r="AH42" s="246"/>
      <c r="AI42" s="247"/>
      <c r="AJ42" s="245"/>
      <c r="AK42" s="246"/>
      <c r="AL42" s="247"/>
      <c r="AM42" s="245"/>
      <c r="AN42" s="246"/>
      <c r="AO42" s="247"/>
      <c r="AP42" s="245"/>
      <c r="AQ42" s="246"/>
      <c r="AR42" s="247"/>
      <c r="AS42" s="245"/>
      <c r="AT42" s="246"/>
      <c r="AU42" s="247"/>
      <c r="AV42" s="245"/>
      <c r="AW42" s="246"/>
      <c r="AX42" s="247"/>
      <c r="AY42" s="245"/>
      <c r="AZ42" s="246"/>
      <c r="BA42" s="247"/>
      <c r="BB42" s="245"/>
      <c r="BC42" s="246"/>
      <c r="BD42" s="247"/>
    </row>
    <row r="43" spans="1:56" s="259" customFormat="1" ht="19.5" customHeight="1">
      <c r="A43" s="249"/>
      <c r="B43" s="250" t="s">
        <v>872</v>
      </c>
      <c r="C43" s="251">
        <v>8198</v>
      </c>
      <c r="D43" s="251">
        <v>8198</v>
      </c>
      <c r="E43" s="252">
        <f t="shared" si="38"/>
        <v>0</v>
      </c>
      <c r="F43" s="251">
        <v>14648.5</v>
      </c>
      <c r="G43" s="251">
        <v>14648.5</v>
      </c>
      <c r="H43" s="253">
        <f t="shared" si="39"/>
        <v>0</v>
      </c>
      <c r="I43" s="254">
        <v>7921</v>
      </c>
      <c r="J43" s="251">
        <v>7921</v>
      </c>
      <c r="K43" s="253">
        <f t="shared" si="40"/>
        <v>0</v>
      </c>
      <c r="L43" s="254">
        <v>14298.5</v>
      </c>
      <c r="M43" s="251">
        <v>14298.5</v>
      </c>
      <c r="N43" s="255">
        <f t="shared" si="41"/>
        <v>0</v>
      </c>
      <c r="O43" s="256"/>
      <c r="P43" s="257"/>
      <c r="Q43" s="258"/>
      <c r="R43" s="256"/>
      <c r="S43" s="257"/>
      <c r="T43" s="258"/>
      <c r="U43" s="256"/>
      <c r="V43" s="257"/>
      <c r="W43" s="258"/>
      <c r="X43" s="256"/>
      <c r="Y43" s="257"/>
      <c r="Z43" s="258"/>
      <c r="AA43" s="256"/>
      <c r="AB43" s="257"/>
      <c r="AC43" s="258"/>
      <c r="AD43" s="256"/>
      <c r="AE43" s="257"/>
      <c r="AF43" s="258"/>
      <c r="AG43" s="256"/>
      <c r="AH43" s="257"/>
      <c r="AI43" s="258"/>
      <c r="AJ43" s="256"/>
      <c r="AK43" s="257"/>
      <c r="AL43" s="258"/>
      <c r="AM43" s="256"/>
      <c r="AN43" s="257"/>
      <c r="AO43" s="258"/>
      <c r="AP43" s="256"/>
      <c r="AQ43" s="257"/>
      <c r="AR43" s="258"/>
      <c r="AS43" s="256"/>
      <c r="AT43" s="257"/>
      <c r="AU43" s="258"/>
      <c r="AV43" s="256"/>
      <c r="AW43" s="257"/>
      <c r="AX43" s="258"/>
      <c r="AY43" s="256"/>
      <c r="AZ43" s="257"/>
      <c r="BA43" s="258"/>
      <c r="BB43" s="256"/>
      <c r="BC43" s="257"/>
      <c r="BD43" s="258"/>
    </row>
    <row r="44" spans="1:56">
      <c r="A44" s="248"/>
      <c r="B44" s="238" t="s">
        <v>873</v>
      </c>
      <c r="C44" s="239"/>
      <c r="D44" s="239"/>
      <c r="E44" s="240">
        <f>IF(C44&gt;0,(((D44-C44)/C44)*100),0)</f>
        <v>0</v>
      </c>
      <c r="F44" s="239"/>
      <c r="G44" s="239"/>
      <c r="H44" s="243">
        <f t="shared" si="39"/>
        <v>0</v>
      </c>
      <c r="I44" s="242"/>
      <c r="J44" s="239"/>
      <c r="K44" s="243"/>
      <c r="L44" s="242"/>
      <c r="M44" s="239"/>
      <c r="N44" s="244"/>
      <c r="O44" s="245"/>
      <c r="P44" s="246"/>
      <c r="Q44" s="247"/>
      <c r="R44" s="245"/>
      <c r="S44" s="246"/>
      <c r="T44" s="247"/>
      <c r="U44" s="245"/>
      <c r="V44" s="246"/>
      <c r="W44" s="247"/>
      <c r="X44" s="245"/>
      <c r="Y44" s="246"/>
      <c r="Z44" s="247"/>
      <c r="AA44" s="245"/>
      <c r="AB44" s="246"/>
      <c r="AC44" s="247"/>
      <c r="AD44" s="245"/>
      <c r="AE44" s="246"/>
      <c r="AF44" s="247"/>
      <c r="AG44" s="245"/>
      <c r="AH44" s="246"/>
      <c r="AI44" s="247"/>
      <c r="AJ44" s="245"/>
      <c r="AK44" s="246"/>
      <c r="AL44" s="247"/>
      <c r="AM44" s="245"/>
      <c r="AN44" s="246"/>
      <c r="AO44" s="247"/>
      <c r="AP44" s="245"/>
      <c r="AQ44" s="246"/>
      <c r="AR44" s="247"/>
      <c r="AS44" s="245"/>
      <c r="AT44" s="246"/>
      <c r="AU44" s="247"/>
      <c r="AV44" s="245"/>
      <c r="AW44" s="246"/>
      <c r="AX44" s="247"/>
      <c r="AY44" s="245"/>
      <c r="AZ44" s="246"/>
      <c r="BA44" s="247"/>
      <c r="BB44" s="245"/>
      <c r="BC44" s="246"/>
      <c r="BD44" s="247"/>
    </row>
    <row r="45" spans="1:56">
      <c r="A45" s="248"/>
      <c r="B45" s="238" t="s">
        <v>874</v>
      </c>
      <c r="C45" s="239">
        <v>4244</v>
      </c>
      <c r="D45" s="239">
        <v>4244</v>
      </c>
      <c r="E45" s="240">
        <f>IF(C45&gt;0,(((D45-C45)/C45)*100),0)</f>
        <v>0</v>
      </c>
      <c r="F45" s="239">
        <v>5564</v>
      </c>
      <c r="G45" s="239">
        <v>5564</v>
      </c>
      <c r="H45" s="243">
        <f t="shared" si="39"/>
        <v>0</v>
      </c>
      <c r="I45" s="242"/>
      <c r="J45" s="239"/>
      <c r="K45" s="243"/>
      <c r="L45" s="242"/>
      <c r="M45" s="239"/>
      <c r="N45" s="244"/>
      <c r="O45" s="245"/>
      <c r="P45" s="246"/>
      <c r="Q45" s="247"/>
      <c r="R45" s="245"/>
      <c r="S45" s="246"/>
      <c r="T45" s="247"/>
      <c r="U45" s="245"/>
      <c r="V45" s="246"/>
      <c r="W45" s="247"/>
      <c r="X45" s="245"/>
      <c r="Y45" s="246"/>
      <c r="Z45" s="247"/>
      <c r="AA45" s="245"/>
      <c r="AB45" s="246"/>
      <c r="AC45" s="247"/>
      <c r="AD45" s="245"/>
      <c r="AE45" s="246"/>
      <c r="AF45" s="247"/>
      <c r="AG45" s="245"/>
      <c r="AH45" s="246"/>
      <c r="AI45" s="247"/>
      <c r="AJ45" s="245"/>
      <c r="AK45" s="246"/>
      <c r="AL45" s="247"/>
      <c r="AM45" s="245"/>
      <c r="AN45" s="246"/>
      <c r="AO45" s="247"/>
      <c r="AP45" s="245"/>
      <c r="AQ45" s="246"/>
      <c r="AR45" s="247"/>
      <c r="AS45" s="245"/>
      <c r="AT45" s="246"/>
      <c r="AU45" s="247"/>
      <c r="AV45" s="245"/>
      <c r="AW45" s="246"/>
      <c r="AX45" s="247"/>
      <c r="AY45" s="245"/>
      <c r="AZ45" s="246"/>
      <c r="BA45" s="247"/>
      <c r="BB45" s="245"/>
      <c r="BC45" s="246"/>
      <c r="BD45" s="247"/>
    </row>
    <row r="46" spans="1:56">
      <c r="A46" s="248"/>
      <c r="B46" s="238" t="s">
        <v>875</v>
      </c>
      <c r="C46" s="239">
        <v>3480</v>
      </c>
      <c r="D46" s="239">
        <v>3480</v>
      </c>
      <c r="E46" s="240">
        <f t="shared" si="38"/>
        <v>0</v>
      </c>
      <c r="F46" s="239">
        <v>5610</v>
      </c>
      <c r="G46" s="239">
        <v>5610</v>
      </c>
      <c r="H46" s="243">
        <f t="shared" si="39"/>
        <v>0</v>
      </c>
      <c r="I46" s="242"/>
      <c r="J46" s="239"/>
      <c r="K46" s="243"/>
      <c r="L46" s="242"/>
      <c r="M46" s="239"/>
      <c r="N46" s="244"/>
      <c r="O46" s="245"/>
      <c r="P46" s="246"/>
      <c r="Q46" s="247"/>
      <c r="R46" s="245"/>
      <c r="S46" s="246"/>
      <c r="T46" s="247"/>
      <c r="U46" s="245"/>
      <c r="V46" s="246"/>
      <c r="W46" s="247"/>
      <c r="X46" s="245"/>
      <c r="Y46" s="246"/>
      <c r="Z46" s="247"/>
      <c r="AA46" s="245"/>
      <c r="AB46" s="246"/>
      <c r="AC46" s="247"/>
      <c r="AD46" s="245"/>
      <c r="AE46" s="246"/>
      <c r="AF46" s="247"/>
      <c r="AG46" s="245"/>
      <c r="AH46" s="246"/>
      <c r="AI46" s="247"/>
      <c r="AJ46" s="245"/>
      <c r="AK46" s="246"/>
      <c r="AL46" s="247"/>
      <c r="AM46" s="245"/>
      <c r="AN46" s="246"/>
      <c r="AO46" s="247"/>
      <c r="AP46" s="245"/>
      <c r="AQ46" s="246"/>
      <c r="AR46" s="247"/>
      <c r="AS46" s="245"/>
      <c r="AT46" s="246"/>
      <c r="AU46" s="247"/>
      <c r="AV46" s="245"/>
      <c r="AW46" s="246"/>
      <c r="AX46" s="247"/>
      <c r="AY46" s="245"/>
      <c r="AZ46" s="246"/>
      <c r="BA46" s="247"/>
      <c r="BB46" s="245"/>
      <c r="BC46" s="246"/>
      <c r="BD46" s="247"/>
    </row>
    <row r="47" spans="1:56">
      <c r="A47" s="248"/>
      <c r="B47" s="238" t="s">
        <v>876</v>
      </c>
      <c r="C47" s="239">
        <v>3160</v>
      </c>
      <c r="D47" s="239">
        <v>3210</v>
      </c>
      <c r="E47" s="240">
        <f t="shared" si="38"/>
        <v>1.5822784810126582</v>
      </c>
      <c r="F47" s="239">
        <v>5460</v>
      </c>
      <c r="G47" s="239">
        <v>5460</v>
      </c>
      <c r="H47" s="243">
        <f t="shared" si="39"/>
        <v>0</v>
      </c>
      <c r="I47" s="242"/>
      <c r="J47" s="239"/>
      <c r="K47" s="243"/>
      <c r="L47" s="242"/>
      <c r="M47" s="239"/>
      <c r="N47" s="244"/>
      <c r="O47" s="245"/>
      <c r="P47" s="246"/>
      <c r="Q47" s="247"/>
      <c r="R47" s="245"/>
      <c r="S47" s="246"/>
      <c r="T47" s="247"/>
      <c r="U47" s="245"/>
      <c r="V47" s="246"/>
      <c r="W47" s="247"/>
      <c r="X47" s="245"/>
      <c r="Y47" s="246"/>
      <c r="Z47" s="247"/>
      <c r="AA47" s="245"/>
      <c r="AB47" s="246"/>
      <c r="AC47" s="247"/>
      <c r="AD47" s="245"/>
      <c r="AE47" s="246"/>
      <c r="AF47" s="247"/>
      <c r="AG47" s="245"/>
      <c r="AH47" s="246"/>
      <c r="AI47" s="247"/>
      <c r="AJ47" s="245"/>
      <c r="AK47" s="246"/>
      <c r="AL47" s="247"/>
      <c r="AM47" s="245"/>
      <c r="AN47" s="246"/>
      <c r="AO47" s="247"/>
      <c r="AP47" s="245"/>
      <c r="AQ47" s="246"/>
      <c r="AR47" s="247"/>
      <c r="AS47" s="245"/>
      <c r="AT47" s="246"/>
      <c r="AU47" s="247"/>
      <c r="AV47" s="245"/>
      <c r="AW47" s="246"/>
      <c r="AX47" s="247"/>
      <c r="AY47" s="245"/>
      <c r="AZ47" s="246"/>
      <c r="BA47" s="247"/>
      <c r="BB47" s="245"/>
      <c r="BC47" s="246"/>
      <c r="BD47" s="247"/>
    </row>
    <row r="48" spans="1:56" s="272" customFormat="1" ht="20.25" customHeight="1">
      <c r="A48" s="271"/>
      <c r="B48" s="250" t="s">
        <v>877</v>
      </c>
      <c r="C48" s="251">
        <v>3209</v>
      </c>
      <c r="D48" s="251">
        <v>3215</v>
      </c>
      <c r="E48" s="252">
        <f t="shared" si="38"/>
        <v>0.1869741352446245</v>
      </c>
      <c r="F48" s="251">
        <v>5460</v>
      </c>
      <c r="G48" s="251">
        <v>5460</v>
      </c>
      <c r="H48" s="253">
        <f t="shared" si="39"/>
        <v>0</v>
      </c>
      <c r="I48" s="254"/>
      <c r="J48" s="251"/>
      <c r="K48" s="253"/>
      <c r="L48" s="254"/>
      <c r="M48" s="251"/>
      <c r="N48" s="255"/>
      <c r="O48" s="256"/>
      <c r="P48" s="257"/>
      <c r="Q48" s="258"/>
      <c r="R48" s="256"/>
      <c r="S48" s="257"/>
      <c r="T48" s="258"/>
      <c r="U48" s="256"/>
      <c r="V48" s="257"/>
      <c r="W48" s="258"/>
      <c r="X48" s="256"/>
      <c r="Y48" s="257"/>
      <c r="Z48" s="258"/>
      <c r="AA48" s="256"/>
      <c r="AB48" s="257"/>
      <c r="AC48" s="258"/>
      <c r="AD48" s="256"/>
      <c r="AE48" s="257"/>
      <c r="AF48" s="258"/>
      <c r="AG48" s="256"/>
      <c r="AH48" s="257"/>
      <c r="AI48" s="258"/>
      <c r="AJ48" s="256"/>
      <c r="AK48" s="257"/>
      <c r="AL48" s="258"/>
      <c r="AM48" s="256"/>
      <c r="AN48" s="257"/>
      <c r="AO48" s="258"/>
      <c r="AP48" s="256"/>
      <c r="AQ48" s="257"/>
      <c r="AR48" s="258"/>
      <c r="AS48" s="256"/>
      <c r="AT48" s="257"/>
      <c r="AU48" s="258"/>
      <c r="AV48" s="256"/>
      <c r="AW48" s="257"/>
      <c r="AX48" s="258"/>
      <c r="AY48" s="256"/>
      <c r="AZ48" s="257"/>
      <c r="BA48" s="258"/>
      <c r="BB48" s="256"/>
      <c r="BC48" s="257"/>
      <c r="BD48" s="258"/>
    </row>
    <row r="49" spans="1:56">
      <c r="A49" s="248"/>
      <c r="B49" s="238" t="s">
        <v>878</v>
      </c>
      <c r="C49" s="239"/>
      <c r="D49" s="239"/>
      <c r="E49" s="240">
        <f t="shared" si="38"/>
        <v>0</v>
      </c>
      <c r="F49" s="239"/>
      <c r="G49" s="239"/>
      <c r="H49" s="243">
        <f t="shared" si="39"/>
        <v>0</v>
      </c>
      <c r="I49" s="242"/>
      <c r="J49" s="239"/>
      <c r="K49" s="243"/>
      <c r="L49" s="242"/>
      <c r="M49" s="239"/>
      <c r="N49" s="244"/>
      <c r="O49" s="245"/>
      <c r="P49" s="246"/>
      <c r="Q49" s="247"/>
      <c r="R49" s="245"/>
      <c r="S49" s="246"/>
      <c r="T49" s="247"/>
      <c r="U49" s="245"/>
      <c r="V49" s="246"/>
      <c r="W49" s="247"/>
      <c r="X49" s="245"/>
      <c r="Y49" s="246"/>
      <c r="Z49" s="247"/>
      <c r="AA49" s="245"/>
      <c r="AB49" s="246"/>
      <c r="AC49" s="247"/>
      <c r="AD49" s="245"/>
      <c r="AE49" s="246"/>
      <c r="AF49" s="247"/>
      <c r="AG49" s="245"/>
      <c r="AH49" s="246"/>
      <c r="AI49" s="247"/>
      <c r="AJ49" s="245"/>
      <c r="AK49" s="246"/>
      <c r="AL49" s="247"/>
      <c r="AM49" s="245"/>
      <c r="AN49" s="246"/>
      <c r="AO49" s="247"/>
      <c r="AP49" s="245"/>
      <c r="AQ49" s="246"/>
      <c r="AR49" s="247"/>
      <c r="AS49" s="245"/>
      <c r="AT49" s="246"/>
      <c r="AU49" s="247"/>
      <c r="AV49" s="245"/>
      <c r="AW49" s="246"/>
      <c r="AX49" s="247"/>
      <c r="AY49" s="245"/>
      <c r="AZ49" s="246"/>
      <c r="BA49" s="247"/>
      <c r="BB49" s="245"/>
      <c r="BC49" s="246"/>
      <c r="BD49" s="247"/>
    </row>
    <row r="50" spans="1:56">
      <c r="A50" s="248"/>
      <c r="B50" s="238" t="s">
        <v>879</v>
      </c>
      <c r="C50" s="239"/>
      <c r="D50" s="239"/>
      <c r="E50" s="240">
        <f t="shared" si="38"/>
        <v>0</v>
      </c>
      <c r="F50" s="239"/>
      <c r="G50" s="239"/>
      <c r="H50" s="243">
        <f t="shared" si="39"/>
        <v>0</v>
      </c>
      <c r="I50" s="242"/>
      <c r="J50" s="239"/>
      <c r="K50" s="243"/>
      <c r="L50" s="242"/>
      <c r="M50" s="239"/>
      <c r="N50" s="244"/>
      <c r="O50" s="245"/>
      <c r="P50" s="246"/>
      <c r="Q50" s="247"/>
      <c r="R50" s="245"/>
      <c r="S50" s="246"/>
      <c r="T50" s="247"/>
      <c r="U50" s="245"/>
      <c r="V50" s="246"/>
      <c r="W50" s="247"/>
      <c r="X50" s="245"/>
      <c r="Y50" s="246"/>
      <c r="Z50" s="247"/>
      <c r="AA50" s="245"/>
      <c r="AB50" s="246"/>
      <c r="AC50" s="247"/>
      <c r="AD50" s="245"/>
      <c r="AE50" s="246"/>
      <c r="AF50" s="247"/>
      <c r="AG50" s="245"/>
      <c r="AH50" s="246"/>
      <c r="AI50" s="247"/>
      <c r="AJ50" s="245"/>
      <c r="AK50" s="246"/>
      <c r="AL50" s="247"/>
      <c r="AM50" s="245"/>
      <c r="AN50" s="246"/>
      <c r="AO50" s="247"/>
      <c r="AP50" s="245"/>
      <c r="AQ50" s="246"/>
      <c r="AR50" s="247"/>
      <c r="AS50" s="245"/>
      <c r="AT50" s="246"/>
      <c r="AU50" s="247"/>
      <c r="AV50" s="245"/>
      <c r="AW50" s="246"/>
      <c r="AX50" s="247"/>
      <c r="AY50" s="245"/>
      <c r="AZ50" s="246"/>
      <c r="BA50" s="247"/>
      <c r="BB50" s="245"/>
      <c r="BC50" s="246"/>
      <c r="BD50" s="247"/>
    </row>
    <row r="51" spans="1:56">
      <c r="A51" s="248"/>
      <c r="B51" s="238" t="s">
        <v>880</v>
      </c>
      <c r="C51" s="239"/>
      <c r="D51" s="239"/>
      <c r="E51" s="240"/>
      <c r="F51" s="239"/>
      <c r="G51" s="239"/>
      <c r="H51" s="243">
        <f t="shared" si="39"/>
        <v>0</v>
      </c>
      <c r="I51" s="242"/>
      <c r="J51" s="239"/>
      <c r="K51" s="243"/>
      <c r="L51" s="242"/>
      <c r="M51" s="239"/>
      <c r="N51" s="244"/>
      <c r="O51" s="245"/>
      <c r="P51" s="246"/>
      <c r="Q51" s="247"/>
      <c r="R51" s="245"/>
      <c r="S51" s="246"/>
      <c r="T51" s="247"/>
      <c r="U51" s="245"/>
      <c r="V51" s="246"/>
      <c r="W51" s="247"/>
      <c r="X51" s="245"/>
      <c r="Y51" s="246"/>
      <c r="Z51" s="247"/>
      <c r="AA51" s="245"/>
      <c r="AB51" s="246"/>
      <c r="AC51" s="247"/>
      <c r="AD51" s="245"/>
      <c r="AE51" s="246"/>
      <c r="AF51" s="247"/>
      <c r="AG51" s="245"/>
      <c r="AH51" s="246"/>
      <c r="AI51" s="247"/>
      <c r="AJ51" s="245"/>
      <c r="AK51" s="246"/>
      <c r="AL51" s="247"/>
      <c r="AM51" s="245"/>
      <c r="AN51" s="246"/>
      <c r="AO51" s="247"/>
      <c r="AP51" s="245"/>
      <c r="AQ51" s="246"/>
      <c r="AR51" s="247"/>
      <c r="AS51" s="245"/>
      <c r="AT51" s="246"/>
      <c r="AU51" s="247"/>
      <c r="AV51" s="245"/>
      <c r="AW51" s="246"/>
      <c r="AX51" s="247"/>
      <c r="AY51" s="245"/>
      <c r="AZ51" s="246"/>
      <c r="BA51" s="247"/>
      <c r="BB51" s="245"/>
      <c r="BC51" s="246"/>
      <c r="BD51" s="247"/>
    </row>
    <row r="52" spans="1:56" s="272" customFormat="1" ht="21.75" customHeight="1">
      <c r="A52" s="271"/>
      <c r="B52" s="273" t="s">
        <v>881</v>
      </c>
      <c r="C52" s="251"/>
      <c r="D52" s="251"/>
      <c r="E52" s="252">
        <f>IF(C52&gt;0,(((D52-C52)/C52)*100),0)</f>
        <v>0</v>
      </c>
      <c r="F52" s="251"/>
      <c r="G52" s="251"/>
      <c r="H52" s="253">
        <f t="shared" si="39"/>
        <v>0</v>
      </c>
      <c r="I52" s="254"/>
      <c r="J52" s="251"/>
      <c r="K52" s="253"/>
      <c r="L52" s="254"/>
      <c r="M52" s="251"/>
      <c r="N52" s="255"/>
      <c r="O52" s="256"/>
      <c r="P52" s="257"/>
      <c r="Q52" s="258"/>
      <c r="R52" s="256"/>
      <c r="S52" s="257"/>
      <c r="T52" s="258"/>
      <c r="U52" s="256"/>
      <c r="V52" s="257"/>
      <c r="W52" s="258"/>
      <c r="X52" s="256"/>
      <c r="Y52" s="257"/>
      <c r="Z52" s="258"/>
      <c r="AA52" s="256"/>
      <c r="AB52" s="257"/>
      <c r="AC52" s="258"/>
      <c r="AD52" s="256"/>
      <c r="AE52" s="257"/>
      <c r="AF52" s="258"/>
      <c r="AG52" s="256"/>
      <c r="AH52" s="257"/>
      <c r="AI52" s="258"/>
      <c r="AJ52" s="256"/>
      <c r="AK52" s="257"/>
      <c r="AL52" s="258"/>
      <c r="AM52" s="256"/>
      <c r="AN52" s="257"/>
      <c r="AO52" s="258"/>
      <c r="AP52" s="256"/>
      <c r="AQ52" s="257"/>
      <c r="AR52" s="258"/>
      <c r="AS52" s="256"/>
      <c r="AT52" s="257"/>
      <c r="AU52" s="258"/>
      <c r="AV52" s="256"/>
      <c r="AW52" s="257"/>
      <c r="AX52" s="258"/>
      <c r="AY52" s="256"/>
      <c r="AZ52" s="257"/>
      <c r="BA52" s="258"/>
      <c r="BB52" s="256"/>
      <c r="BC52" s="257"/>
      <c r="BD52" s="258"/>
    </row>
    <row r="53" spans="1:56">
      <c r="A53" s="261"/>
      <c r="B53" s="262" t="s">
        <v>882</v>
      </c>
      <c r="C53" s="263"/>
      <c r="D53" s="263"/>
      <c r="E53" s="264"/>
      <c r="F53" s="263"/>
      <c r="G53" s="263"/>
      <c r="H53" s="265"/>
      <c r="I53" s="266"/>
      <c r="J53" s="263"/>
      <c r="K53" s="265"/>
      <c r="L53" s="266"/>
      <c r="M53" s="263"/>
      <c r="N53" s="265"/>
      <c r="O53" s="266">
        <v>12475</v>
      </c>
      <c r="P53" s="263">
        <v>12475</v>
      </c>
      <c r="Q53" s="267">
        <f t="shared" ref="Q53" si="42">IF(O53&gt;0,(((P53-O53)/O53)*100),0)</f>
        <v>0</v>
      </c>
      <c r="R53" s="266">
        <v>25748</v>
      </c>
      <c r="S53" s="263">
        <v>25748</v>
      </c>
      <c r="T53" s="267">
        <f t="shared" ref="T53" si="43">IF(R53&gt;0,(((S53-R53)/R53)*100),0)</f>
        <v>0</v>
      </c>
      <c r="U53" s="266">
        <v>30781</v>
      </c>
      <c r="V53" s="263">
        <v>30781</v>
      </c>
      <c r="W53" s="267">
        <f t="shared" ref="W53" si="44">IF(U53&gt;0,(((V53-U53)/U53)*100),0)</f>
        <v>0</v>
      </c>
      <c r="X53" s="266">
        <v>59985</v>
      </c>
      <c r="Y53" s="263">
        <v>59985</v>
      </c>
      <c r="Z53" s="267">
        <f t="shared" ref="Z53" si="45">IF(X53&gt;0,(((Y53-X53)/X53)*100),0)</f>
        <v>0</v>
      </c>
      <c r="AA53" s="266"/>
      <c r="AB53" s="263"/>
      <c r="AC53" s="267">
        <f t="shared" ref="AC53" si="46">IF(AA53&gt;0,(((AB53-AA53)/AA53)*100),0)</f>
        <v>0</v>
      </c>
      <c r="AD53" s="266"/>
      <c r="AE53" s="263"/>
      <c r="AF53" s="267">
        <f t="shared" ref="AF53" si="47">IF(AD53&gt;0,(((AE53-AD53)/AD53)*100),0)</f>
        <v>0</v>
      </c>
      <c r="AG53" s="266">
        <v>19073</v>
      </c>
      <c r="AH53" s="263">
        <v>19073</v>
      </c>
      <c r="AI53" s="267">
        <f t="shared" ref="AI53" si="48">IF(AG53&gt;0,(((AH53-AG53)/AG53)*100),0)</f>
        <v>0</v>
      </c>
      <c r="AJ53" s="266">
        <v>36569</v>
      </c>
      <c r="AK53" s="263">
        <v>36569</v>
      </c>
      <c r="AL53" s="267">
        <f t="shared" ref="AL53" si="49">IF(AJ53&gt;0,(((AK53-AJ53)/AJ53)*100),0)</f>
        <v>0</v>
      </c>
      <c r="AM53" s="266"/>
      <c r="AN53" s="263"/>
      <c r="AO53" s="267">
        <f t="shared" ref="AO53" si="50">IF(AM53&gt;0,(((AN53-AM53)/AM53)*100),0)</f>
        <v>0</v>
      </c>
      <c r="AP53" s="266"/>
      <c r="AQ53" s="263"/>
      <c r="AR53" s="267">
        <f t="shared" ref="AR53" si="51">IF(AP53&gt;0,(((AQ53-AP53)/AP53)*100),0)</f>
        <v>0</v>
      </c>
      <c r="AS53" s="266"/>
      <c r="AT53" s="263"/>
      <c r="AU53" s="267">
        <f t="shared" ref="AU53" si="52">IF(AS53&gt;0,(((AT53-AS53)/AS53)*100),0)</f>
        <v>0</v>
      </c>
      <c r="AV53" s="266"/>
      <c r="AW53" s="263"/>
      <c r="AX53" s="267">
        <f t="shared" ref="AX53" si="53">IF(AV53&gt;0,(((AW53-AV53)/AV53)*100),0)</f>
        <v>0</v>
      </c>
      <c r="AY53" s="266"/>
      <c r="AZ53" s="263"/>
      <c r="BA53" s="267">
        <f t="shared" ref="BA53" si="54">IF(AY53&gt;0,(((AZ53-AY53)/AY53)*100),0)</f>
        <v>0</v>
      </c>
      <c r="BB53" s="266"/>
      <c r="BC53" s="263"/>
      <c r="BD53" s="267">
        <f t="shared" ref="BD53" si="55">IF(BB53&gt;0,(((BC53-BB53)/BB53)*100),0)</f>
        <v>0</v>
      </c>
    </row>
    <row r="54" spans="1:56">
      <c r="A54" s="237" t="s">
        <v>162</v>
      </c>
      <c r="B54" s="238" t="s">
        <v>866</v>
      </c>
      <c r="C54" s="239">
        <v>12830</v>
      </c>
      <c r="D54" s="239">
        <v>13160</v>
      </c>
      <c r="E54" s="240">
        <f t="shared" ref="E54:E67" si="56">IF(C54&gt;0,(((D54-C54)/C54)*100),0)</f>
        <v>2.5720966484801244</v>
      </c>
      <c r="F54" s="239">
        <v>32250</v>
      </c>
      <c r="G54" s="239">
        <v>33950</v>
      </c>
      <c r="H54" s="243">
        <f t="shared" ref="H54:H69" si="57">IF(F54&gt;0,(((G54-F54)/F54)*100),0)</f>
        <v>5.2713178294573639</v>
      </c>
      <c r="I54" s="242">
        <v>31752</v>
      </c>
      <c r="J54" s="239">
        <v>32652</v>
      </c>
      <c r="K54" s="243">
        <f t="shared" ref="K54:K59" si="58">IF(I54&gt;0,(((J54-I54)/I54)*100),0)</f>
        <v>2.8344671201814062</v>
      </c>
      <c r="L54" s="242">
        <v>31752</v>
      </c>
      <c r="M54" s="239">
        <v>32652</v>
      </c>
      <c r="N54" s="244">
        <f t="shared" ref="N54:N59" si="59">IF(L54&gt;0,(((M54-L54)/L54)*100),0)</f>
        <v>2.8344671201814062</v>
      </c>
      <c r="O54" s="245"/>
      <c r="P54" s="246"/>
      <c r="Q54" s="247"/>
      <c r="R54" s="245"/>
      <c r="S54" s="246"/>
      <c r="T54" s="247"/>
      <c r="U54" s="245"/>
      <c r="V54" s="246"/>
      <c r="W54" s="247"/>
      <c r="X54" s="245"/>
      <c r="Y54" s="246"/>
      <c r="Z54" s="247"/>
      <c r="AA54" s="245"/>
      <c r="AB54" s="246"/>
      <c r="AC54" s="247"/>
      <c r="AD54" s="245"/>
      <c r="AE54" s="246"/>
      <c r="AF54" s="247"/>
      <c r="AG54" s="245"/>
      <c r="AH54" s="246"/>
      <c r="AI54" s="247"/>
      <c r="AJ54" s="245"/>
      <c r="AK54" s="246"/>
      <c r="AL54" s="247"/>
      <c r="AM54" s="245"/>
      <c r="AN54" s="246"/>
      <c r="AO54" s="247"/>
      <c r="AP54" s="245"/>
      <c r="AQ54" s="246"/>
      <c r="AR54" s="247"/>
      <c r="AS54" s="245"/>
      <c r="AT54" s="246"/>
      <c r="AU54" s="247"/>
      <c r="AV54" s="245"/>
      <c r="AW54" s="246"/>
      <c r="AX54" s="247"/>
      <c r="AY54" s="245"/>
      <c r="AZ54" s="246"/>
      <c r="BA54" s="247"/>
      <c r="BB54" s="245"/>
      <c r="BC54" s="246"/>
      <c r="BD54" s="247"/>
    </row>
    <row r="55" spans="1:56">
      <c r="A55" s="248"/>
      <c r="B55" s="238" t="s">
        <v>867</v>
      </c>
      <c r="C55" s="239"/>
      <c r="D55" s="239"/>
      <c r="E55" s="240">
        <f t="shared" si="56"/>
        <v>0</v>
      </c>
      <c r="F55" s="239"/>
      <c r="G55" s="239"/>
      <c r="H55" s="243">
        <f t="shared" si="57"/>
        <v>0</v>
      </c>
      <c r="I55" s="242"/>
      <c r="J55" s="239"/>
      <c r="K55" s="243">
        <f t="shared" si="58"/>
        <v>0</v>
      </c>
      <c r="L55" s="242"/>
      <c r="M55" s="239"/>
      <c r="N55" s="244">
        <f t="shared" si="59"/>
        <v>0</v>
      </c>
      <c r="O55" s="245"/>
      <c r="P55" s="246"/>
      <c r="Q55" s="247"/>
      <c r="R55" s="245"/>
      <c r="S55" s="246"/>
      <c r="T55" s="247"/>
      <c r="U55" s="245"/>
      <c r="V55" s="246"/>
      <c r="W55" s="247"/>
      <c r="X55" s="245"/>
      <c r="Y55" s="246"/>
      <c r="Z55" s="247"/>
      <c r="AA55" s="245"/>
      <c r="AB55" s="246"/>
      <c r="AC55" s="247"/>
      <c r="AD55" s="245"/>
      <c r="AE55" s="246"/>
      <c r="AF55" s="247"/>
      <c r="AG55" s="245"/>
      <c r="AH55" s="246"/>
      <c r="AI55" s="247"/>
      <c r="AJ55" s="245"/>
      <c r="AK55" s="246"/>
      <c r="AL55" s="247"/>
      <c r="AM55" s="245"/>
      <c r="AN55" s="246"/>
      <c r="AO55" s="247"/>
      <c r="AP55" s="245"/>
      <c r="AQ55" s="246"/>
      <c r="AR55" s="247"/>
      <c r="AS55" s="245"/>
      <c r="AT55" s="246"/>
      <c r="AU55" s="247"/>
      <c r="AV55" s="245"/>
      <c r="AW55" s="246"/>
      <c r="AX55" s="247"/>
      <c r="AY55" s="245"/>
      <c r="AZ55" s="246"/>
      <c r="BA55" s="247"/>
      <c r="BB55" s="245"/>
      <c r="BC55" s="246"/>
      <c r="BD55" s="247"/>
    </row>
    <row r="56" spans="1:56">
      <c r="A56" s="248"/>
      <c r="B56" s="238" t="s">
        <v>868</v>
      </c>
      <c r="C56" s="239">
        <v>7532</v>
      </c>
      <c r="D56" s="239">
        <v>7868</v>
      </c>
      <c r="E56" s="240">
        <f t="shared" si="56"/>
        <v>4.4609665427509295</v>
      </c>
      <c r="F56" s="239">
        <v>16138</v>
      </c>
      <c r="G56" s="239">
        <v>16904</v>
      </c>
      <c r="H56" s="243">
        <f t="shared" si="57"/>
        <v>4.7465609121328542</v>
      </c>
      <c r="I56" s="242">
        <v>5510</v>
      </c>
      <c r="J56" s="239">
        <v>5510</v>
      </c>
      <c r="K56" s="243">
        <f t="shared" si="58"/>
        <v>0</v>
      </c>
      <c r="L56" s="242">
        <v>11726</v>
      </c>
      <c r="M56" s="239">
        <v>11726</v>
      </c>
      <c r="N56" s="244">
        <f t="shared" si="59"/>
        <v>0</v>
      </c>
      <c r="O56" s="245"/>
      <c r="P56" s="246"/>
      <c r="Q56" s="247"/>
      <c r="R56" s="245"/>
      <c r="S56" s="246"/>
      <c r="T56" s="247"/>
      <c r="U56" s="245"/>
      <c r="V56" s="246"/>
      <c r="W56" s="247"/>
      <c r="X56" s="245"/>
      <c r="Y56" s="246"/>
      <c r="Z56" s="247"/>
      <c r="AA56" s="245"/>
      <c r="AB56" s="246"/>
      <c r="AC56" s="247"/>
      <c r="AD56" s="245"/>
      <c r="AE56" s="246"/>
      <c r="AF56" s="247"/>
      <c r="AG56" s="245"/>
      <c r="AH56" s="246"/>
      <c r="AI56" s="247"/>
      <c r="AJ56" s="245"/>
      <c r="AK56" s="246"/>
      <c r="AL56" s="247"/>
      <c r="AM56" s="245"/>
      <c r="AN56" s="246"/>
      <c r="AO56" s="247"/>
      <c r="AP56" s="245"/>
      <c r="AQ56" s="246"/>
      <c r="AR56" s="247"/>
      <c r="AS56" s="245"/>
      <c r="AT56" s="246"/>
      <c r="AU56" s="247"/>
      <c r="AV56" s="245"/>
      <c r="AW56" s="246"/>
      <c r="AX56" s="247"/>
      <c r="AY56" s="245"/>
      <c r="AZ56" s="246"/>
      <c r="BA56" s="247"/>
      <c r="BB56" s="245"/>
      <c r="BC56" s="246"/>
      <c r="BD56" s="247"/>
    </row>
    <row r="57" spans="1:56">
      <c r="A57" s="248"/>
      <c r="B57" s="238" t="s">
        <v>869</v>
      </c>
      <c r="C57" s="239"/>
      <c r="D57" s="239"/>
      <c r="E57" s="240">
        <f t="shared" si="56"/>
        <v>0</v>
      </c>
      <c r="F57" s="239"/>
      <c r="G57" s="239"/>
      <c r="H57" s="243">
        <f t="shared" si="57"/>
        <v>0</v>
      </c>
      <c r="I57" s="242"/>
      <c r="J57" s="239"/>
      <c r="K57" s="243">
        <f t="shared" si="58"/>
        <v>0</v>
      </c>
      <c r="L57" s="242"/>
      <c r="M57" s="239"/>
      <c r="N57" s="244">
        <f t="shared" si="59"/>
        <v>0</v>
      </c>
      <c r="O57" s="245"/>
      <c r="P57" s="246"/>
      <c r="Q57" s="247"/>
      <c r="R57" s="245"/>
      <c r="S57" s="246"/>
      <c r="T57" s="247"/>
      <c r="U57" s="245"/>
      <c r="V57" s="246"/>
      <c r="W57" s="247"/>
      <c r="X57" s="245"/>
      <c r="Y57" s="246"/>
      <c r="Z57" s="247"/>
      <c r="AA57" s="245"/>
      <c r="AB57" s="246"/>
      <c r="AC57" s="247"/>
      <c r="AD57" s="245"/>
      <c r="AE57" s="246"/>
      <c r="AF57" s="247"/>
      <c r="AG57" s="245"/>
      <c r="AH57" s="246"/>
      <c r="AI57" s="247"/>
      <c r="AJ57" s="245"/>
      <c r="AK57" s="246"/>
      <c r="AL57" s="247"/>
      <c r="AM57" s="245"/>
      <c r="AN57" s="246"/>
      <c r="AO57" s="247"/>
      <c r="AP57" s="245"/>
      <c r="AQ57" s="246"/>
      <c r="AR57" s="247"/>
      <c r="AS57" s="245"/>
      <c r="AT57" s="246"/>
      <c r="AU57" s="247"/>
      <c r="AV57" s="245"/>
      <c r="AW57" s="246"/>
      <c r="AX57" s="247"/>
      <c r="AY57" s="245"/>
      <c r="AZ57" s="246"/>
      <c r="BA57" s="247"/>
      <c r="BB57" s="245"/>
      <c r="BC57" s="246"/>
      <c r="BD57" s="247"/>
    </row>
    <row r="58" spans="1:56">
      <c r="A58" s="248"/>
      <c r="B58" s="238" t="s">
        <v>870</v>
      </c>
      <c r="C58" s="239"/>
      <c r="D58" s="239"/>
      <c r="E58" s="240">
        <f t="shared" si="56"/>
        <v>0</v>
      </c>
      <c r="F58" s="239"/>
      <c r="G58" s="239"/>
      <c r="H58" s="243">
        <f t="shared" si="57"/>
        <v>0</v>
      </c>
      <c r="I58" s="242"/>
      <c r="J58" s="239"/>
      <c r="K58" s="243">
        <f t="shared" si="58"/>
        <v>0</v>
      </c>
      <c r="L58" s="242"/>
      <c r="M58" s="239"/>
      <c r="N58" s="244">
        <f t="shared" si="59"/>
        <v>0</v>
      </c>
      <c r="O58" s="245"/>
      <c r="P58" s="246"/>
      <c r="Q58" s="247"/>
      <c r="R58" s="245"/>
      <c r="S58" s="246"/>
      <c r="T58" s="247"/>
      <c r="U58" s="245"/>
      <c r="V58" s="246"/>
      <c r="W58" s="247"/>
      <c r="X58" s="245"/>
      <c r="Y58" s="246"/>
      <c r="Z58" s="247"/>
      <c r="AA58" s="245"/>
      <c r="AB58" s="246"/>
      <c r="AC58" s="247"/>
      <c r="AD58" s="245"/>
      <c r="AE58" s="246"/>
      <c r="AF58" s="247"/>
      <c r="AG58" s="245"/>
      <c r="AH58" s="246"/>
      <c r="AI58" s="247"/>
      <c r="AJ58" s="245"/>
      <c r="AK58" s="246"/>
      <c r="AL58" s="247"/>
      <c r="AM58" s="245"/>
      <c r="AN58" s="246"/>
      <c r="AO58" s="247"/>
      <c r="AP58" s="245"/>
      <c r="AQ58" s="246"/>
      <c r="AR58" s="247"/>
      <c r="AS58" s="245"/>
      <c r="AT58" s="246"/>
      <c r="AU58" s="247"/>
      <c r="AV58" s="245"/>
      <c r="AW58" s="246"/>
      <c r="AX58" s="247"/>
      <c r="AY58" s="245"/>
      <c r="AZ58" s="246"/>
      <c r="BA58" s="247"/>
      <c r="BB58" s="245"/>
      <c r="BC58" s="246"/>
      <c r="BD58" s="247"/>
    </row>
    <row r="59" spans="1:56">
      <c r="A59" s="248"/>
      <c r="B59" s="238" t="s">
        <v>871</v>
      </c>
      <c r="C59" s="239"/>
      <c r="D59" s="239"/>
      <c r="E59" s="240">
        <f t="shared" si="56"/>
        <v>0</v>
      </c>
      <c r="F59" s="239"/>
      <c r="G59" s="239"/>
      <c r="H59" s="243">
        <f t="shared" si="57"/>
        <v>0</v>
      </c>
      <c r="I59" s="242"/>
      <c r="J59" s="239"/>
      <c r="K59" s="243">
        <f t="shared" si="58"/>
        <v>0</v>
      </c>
      <c r="L59" s="242"/>
      <c r="M59" s="239"/>
      <c r="N59" s="244">
        <f t="shared" si="59"/>
        <v>0</v>
      </c>
      <c r="O59" s="245"/>
      <c r="P59" s="246"/>
      <c r="Q59" s="247"/>
      <c r="R59" s="245"/>
      <c r="S59" s="246"/>
      <c r="T59" s="247"/>
      <c r="U59" s="245"/>
      <c r="V59" s="246"/>
      <c r="W59" s="247"/>
      <c r="X59" s="245"/>
      <c r="Y59" s="246"/>
      <c r="Z59" s="247"/>
      <c r="AA59" s="245"/>
      <c r="AB59" s="246"/>
      <c r="AC59" s="247"/>
      <c r="AD59" s="245"/>
      <c r="AE59" s="246"/>
      <c r="AF59" s="247"/>
      <c r="AG59" s="245"/>
      <c r="AH59" s="246"/>
      <c r="AI59" s="247"/>
      <c r="AJ59" s="245"/>
      <c r="AK59" s="246"/>
      <c r="AL59" s="247"/>
      <c r="AM59" s="245"/>
      <c r="AN59" s="246"/>
      <c r="AO59" s="247"/>
      <c r="AP59" s="245"/>
      <c r="AQ59" s="246"/>
      <c r="AR59" s="247"/>
      <c r="AS59" s="245"/>
      <c r="AT59" s="246"/>
      <c r="AU59" s="247"/>
      <c r="AV59" s="245"/>
      <c r="AW59" s="246"/>
      <c r="AX59" s="247"/>
      <c r="AY59" s="245"/>
      <c r="AZ59" s="246"/>
      <c r="BA59" s="247"/>
      <c r="BB59" s="245"/>
      <c r="BC59" s="246"/>
      <c r="BD59" s="247"/>
    </row>
    <row r="60" spans="1:56" s="259" customFormat="1" ht="19.5" customHeight="1">
      <c r="A60" s="249"/>
      <c r="B60" s="250" t="s">
        <v>872</v>
      </c>
      <c r="C60" s="251">
        <v>10181</v>
      </c>
      <c r="D60" s="251">
        <v>10514</v>
      </c>
      <c r="E60" s="252">
        <f t="shared" si="56"/>
        <v>3.2707985463117573</v>
      </c>
      <c r="F60" s="251">
        <v>24194</v>
      </c>
      <c r="G60" s="251">
        <v>25427</v>
      </c>
      <c r="H60" s="253">
        <f t="shared" ref="H60" si="60">IF(F60&gt;0,(((G60-F60)/F60)*100),0)</f>
        <v>5.0963048689757793</v>
      </c>
      <c r="I60" s="254">
        <v>18631</v>
      </c>
      <c r="J60" s="251">
        <v>19081</v>
      </c>
      <c r="K60" s="253">
        <f t="shared" ref="K60" si="61">IF(I60&gt;0,(((J60-I60)/I60)*100),0)</f>
        <v>2.4153292898931888</v>
      </c>
      <c r="L60" s="254">
        <v>21739</v>
      </c>
      <c r="M60" s="251">
        <v>22189</v>
      </c>
      <c r="N60" s="255">
        <f t="shared" ref="N60" si="62">IF(L60&gt;0,(((M60-L60)/L60)*100),0)</f>
        <v>2.0700124200745207</v>
      </c>
      <c r="O60" s="256"/>
      <c r="P60" s="257"/>
      <c r="Q60" s="258"/>
      <c r="R60" s="256"/>
      <c r="S60" s="257"/>
      <c r="T60" s="258"/>
      <c r="U60" s="256"/>
      <c r="V60" s="257"/>
      <c r="W60" s="258"/>
      <c r="X60" s="256"/>
      <c r="Y60" s="257"/>
      <c r="Z60" s="258"/>
      <c r="AA60" s="256"/>
      <c r="AB60" s="257"/>
      <c r="AC60" s="258"/>
      <c r="AD60" s="256"/>
      <c r="AE60" s="257"/>
      <c r="AF60" s="258"/>
      <c r="AG60" s="256"/>
      <c r="AH60" s="257"/>
      <c r="AI60" s="258"/>
      <c r="AJ60" s="256"/>
      <c r="AK60" s="257"/>
      <c r="AL60" s="258"/>
      <c r="AM60" s="256"/>
      <c r="AN60" s="257"/>
      <c r="AO60" s="258"/>
      <c r="AP60" s="256"/>
      <c r="AQ60" s="257"/>
      <c r="AR60" s="258"/>
      <c r="AS60" s="256"/>
      <c r="AT60" s="257"/>
      <c r="AU60" s="258"/>
      <c r="AV60" s="256"/>
      <c r="AW60" s="257"/>
      <c r="AX60" s="258"/>
      <c r="AY60" s="256"/>
      <c r="AZ60" s="257"/>
      <c r="BA60" s="258"/>
      <c r="BB60" s="256"/>
      <c r="BC60" s="257"/>
      <c r="BD60" s="258"/>
    </row>
    <row r="61" spans="1:56">
      <c r="A61" s="248"/>
      <c r="B61" s="238" t="s">
        <v>873</v>
      </c>
      <c r="C61" s="239"/>
      <c r="D61" s="239"/>
      <c r="E61" s="240">
        <f t="shared" si="56"/>
        <v>0</v>
      </c>
      <c r="F61" s="239"/>
      <c r="G61" s="239"/>
      <c r="H61" s="243">
        <f t="shared" si="57"/>
        <v>0</v>
      </c>
      <c r="I61" s="242"/>
      <c r="J61" s="239"/>
      <c r="K61" s="243"/>
      <c r="L61" s="242"/>
      <c r="M61" s="239"/>
      <c r="N61" s="244"/>
      <c r="O61" s="245"/>
      <c r="P61" s="246"/>
      <c r="Q61" s="247"/>
      <c r="R61" s="245"/>
      <c r="S61" s="246"/>
      <c r="T61" s="247"/>
      <c r="U61" s="245"/>
      <c r="V61" s="246"/>
      <c r="W61" s="247"/>
      <c r="X61" s="245"/>
      <c r="Y61" s="246"/>
      <c r="Z61" s="247"/>
      <c r="AA61" s="245"/>
      <c r="AB61" s="246"/>
      <c r="AC61" s="247"/>
      <c r="AD61" s="245"/>
      <c r="AE61" s="246"/>
      <c r="AF61" s="247"/>
      <c r="AG61" s="245"/>
      <c r="AH61" s="246"/>
      <c r="AI61" s="247"/>
      <c r="AJ61" s="245"/>
      <c r="AK61" s="246"/>
      <c r="AL61" s="247"/>
      <c r="AM61" s="245"/>
      <c r="AN61" s="246"/>
      <c r="AO61" s="247"/>
      <c r="AP61" s="245"/>
      <c r="AQ61" s="246"/>
      <c r="AR61" s="247"/>
      <c r="AS61" s="245"/>
      <c r="AT61" s="246"/>
      <c r="AU61" s="247"/>
      <c r="AV61" s="245"/>
      <c r="AW61" s="246"/>
      <c r="AX61" s="247"/>
      <c r="AY61" s="245"/>
      <c r="AZ61" s="246"/>
      <c r="BA61" s="247"/>
      <c r="BB61" s="245"/>
      <c r="BC61" s="246"/>
      <c r="BD61" s="247"/>
    </row>
    <row r="62" spans="1:56">
      <c r="A62" s="248"/>
      <c r="B62" s="238" t="s">
        <v>874</v>
      </c>
      <c r="C62" s="239"/>
      <c r="D62" s="239"/>
      <c r="E62" s="240">
        <f t="shared" si="56"/>
        <v>0</v>
      </c>
      <c r="F62" s="239"/>
      <c r="G62" s="239"/>
      <c r="H62" s="243">
        <f t="shared" si="57"/>
        <v>0</v>
      </c>
      <c r="I62" s="242"/>
      <c r="J62" s="239"/>
      <c r="K62" s="243"/>
      <c r="L62" s="242"/>
      <c r="M62" s="239"/>
      <c r="N62" s="244"/>
      <c r="O62" s="245"/>
      <c r="P62" s="246"/>
      <c r="Q62" s="247"/>
      <c r="R62" s="245"/>
      <c r="S62" s="246"/>
      <c r="T62" s="247"/>
      <c r="U62" s="245"/>
      <c r="V62" s="246"/>
      <c r="W62" s="247"/>
      <c r="X62" s="245"/>
      <c r="Y62" s="246"/>
      <c r="Z62" s="247"/>
      <c r="AA62" s="245"/>
      <c r="AB62" s="246"/>
      <c r="AC62" s="247"/>
      <c r="AD62" s="245"/>
      <c r="AE62" s="246"/>
      <c r="AF62" s="247"/>
      <c r="AG62" s="245"/>
      <c r="AH62" s="246"/>
      <c r="AI62" s="247"/>
      <c r="AJ62" s="245"/>
      <c r="AK62" s="246"/>
      <c r="AL62" s="247"/>
      <c r="AM62" s="245"/>
      <c r="AN62" s="246"/>
      <c r="AO62" s="247"/>
      <c r="AP62" s="245"/>
      <c r="AQ62" s="246"/>
      <c r="AR62" s="247"/>
      <c r="AS62" s="245"/>
      <c r="AT62" s="246"/>
      <c r="AU62" s="247"/>
      <c r="AV62" s="245"/>
      <c r="AW62" s="246"/>
      <c r="AX62" s="247"/>
      <c r="AY62" s="245"/>
      <c r="AZ62" s="246"/>
      <c r="BA62" s="247"/>
      <c r="BB62" s="245"/>
      <c r="BC62" s="246"/>
      <c r="BD62" s="247"/>
    </row>
    <row r="63" spans="1:56">
      <c r="A63" s="248"/>
      <c r="B63" s="238" t="s">
        <v>875</v>
      </c>
      <c r="C63" s="239">
        <v>3774</v>
      </c>
      <c r="D63" s="239">
        <v>3978</v>
      </c>
      <c r="E63" s="240">
        <f t="shared" si="56"/>
        <v>5.4054054054054053</v>
      </c>
      <c r="F63" s="239"/>
      <c r="G63" s="239"/>
      <c r="H63" s="243">
        <f t="shared" si="57"/>
        <v>0</v>
      </c>
      <c r="I63" s="242"/>
      <c r="J63" s="239"/>
      <c r="K63" s="243"/>
      <c r="L63" s="242"/>
      <c r="M63" s="239"/>
      <c r="N63" s="244"/>
      <c r="O63" s="245"/>
      <c r="P63" s="246"/>
      <c r="Q63" s="247"/>
      <c r="R63" s="245"/>
      <c r="S63" s="246"/>
      <c r="T63" s="247"/>
      <c r="U63" s="245"/>
      <c r="V63" s="246"/>
      <c r="W63" s="247"/>
      <c r="X63" s="245"/>
      <c r="Y63" s="246"/>
      <c r="Z63" s="247"/>
      <c r="AA63" s="245"/>
      <c r="AB63" s="246"/>
      <c r="AC63" s="247"/>
      <c r="AD63" s="245"/>
      <c r="AE63" s="246"/>
      <c r="AF63" s="247"/>
      <c r="AG63" s="245"/>
      <c r="AH63" s="246"/>
      <c r="AI63" s="247"/>
      <c r="AJ63" s="245"/>
      <c r="AK63" s="246"/>
      <c r="AL63" s="247"/>
      <c r="AM63" s="245"/>
      <c r="AN63" s="246"/>
      <c r="AO63" s="247"/>
      <c r="AP63" s="245"/>
      <c r="AQ63" s="246"/>
      <c r="AR63" s="247"/>
      <c r="AS63" s="245"/>
      <c r="AT63" s="246"/>
      <c r="AU63" s="247"/>
      <c r="AV63" s="245"/>
      <c r="AW63" s="246"/>
      <c r="AX63" s="247"/>
      <c r="AY63" s="245"/>
      <c r="AZ63" s="246"/>
      <c r="BA63" s="247"/>
      <c r="BB63" s="245"/>
      <c r="BC63" s="246"/>
      <c r="BD63" s="247"/>
    </row>
    <row r="64" spans="1:56">
      <c r="A64" s="248"/>
      <c r="B64" s="238" t="s">
        <v>876</v>
      </c>
      <c r="C64" s="239"/>
      <c r="D64" s="239"/>
      <c r="E64" s="240">
        <f t="shared" si="56"/>
        <v>0</v>
      </c>
      <c r="F64" s="239"/>
      <c r="G64" s="239"/>
      <c r="H64" s="243">
        <f t="shared" si="57"/>
        <v>0</v>
      </c>
      <c r="I64" s="242"/>
      <c r="J64" s="239"/>
      <c r="K64" s="243"/>
      <c r="L64" s="242"/>
      <c r="M64" s="239"/>
      <c r="N64" s="244"/>
      <c r="O64" s="245"/>
      <c r="P64" s="246"/>
      <c r="Q64" s="247"/>
      <c r="R64" s="245"/>
      <c r="S64" s="246"/>
      <c r="T64" s="247"/>
      <c r="U64" s="245"/>
      <c r="V64" s="246"/>
      <c r="W64" s="247"/>
      <c r="X64" s="245"/>
      <c r="Y64" s="246"/>
      <c r="Z64" s="247"/>
      <c r="AA64" s="245"/>
      <c r="AB64" s="246"/>
      <c r="AC64" s="247"/>
      <c r="AD64" s="245"/>
      <c r="AE64" s="246"/>
      <c r="AF64" s="247"/>
      <c r="AG64" s="245"/>
      <c r="AH64" s="246"/>
      <c r="AI64" s="247"/>
      <c r="AJ64" s="245"/>
      <c r="AK64" s="246"/>
      <c r="AL64" s="247"/>
      <c r="AM64" s="245"/>
      <c r="AN64" s="246"/>
      <c r="AO64" s="247"/>
      <c r="AP64" s="245"/>
      <c r="AQ64" s="246"/>
      <c r="AR64" s="247"/>
      <c r="AS64" s="245"/>
      <c r="AT64" s="246"/>
      <c r="AU64" s="247"/>
      <c r="AV64" s="245"/>
      <c r="AW64" s="246"/>
      <c r="AX64" s="247"/>
      <c r="AY64" s="245"/>
      <c r="AZ64" s="246"/>
      <c r="BA64" s="247"/>
      <c r="BB64" s="245"/>
      <c r="BC64" s="246"/>
      <c r="BD64" s="247"/>
    </row>
    <row r="65" spans="1:56" s="272" customFormat="1" ht="20.25" customHeight="1">
      <c r="A65" s="271"/>
      <c r="B65" s="250" t="s">
        <v>877</v>
      </c>
      <c r="C65" s="251">
        <v>3774</v>
      </c>
      <c r="D65" s="251">
        <v>3978</v>
      </c>
      <c r="E65" s="252">
        <f t="shared" si="56"/>
        <v>5.4054054054054053</v>
      </c>
      <c r="F65" s="251"/>
      <c r="G65" s="251"/>
      <c r="H65" s="253">
        <f t="shared" si="57"/>
        <v>0</v>
      </c>
      <c r="I65" s="254"/>
      <c r="J65" s="251"/>
      <c r="K65" s="253"/>
      <c r="L65" s="254"/>
      <c r="M65" s="251"/>
      <c r="N65" s="255"/>
      <c r="O65" s="256"/>
      <c r="P65" s="257"/>
      <c r="Q65" s="258"/>
      <c r="R65" s="256"/>
      <c r="S65" s="257"/>
      <c r="T65" s="258"/>
      <c r="U65" s="256"/>
      <c r="V65" s="257"/>
      <c r="W65" s="258"/>
      <c r="X65" s="256"/>
      <c r="Y65" s="257"/>
      <c r="Z65" s="258"/>
      <c r="AA65" s="256"/>
      <c r="AB65" s="257"/>
      <c r="AC65" s="258"/>
      <c r="AD65" s="256"/>
      <c r="AE65" s="257"/>
      <c r="AF65" s="258"/>
      <c r="AG65" s="256"/>
      <c r="AH65" s="257"/>
      <c r="AI65" s="258"/>
      <c r="AJ65" s="256"/>
      <c r="AK65" s="257"/>
      <c r="AL65" s="258"/>
      <c r="AM65" s="256"/>
      <c r="AN65" s="257"/>
      <c r="AO65" s="258"/>
      <c r="AP65" s="256"/>
      <c r="AQ65" s="257"/>
      <c r="AR65" s="258"/>
      <c r="AS65" s="256"/>
      <c r="AT65" s="257"/>
      <c r="AU65" s="258"/>
      <c r="AV65" s="256"/>
      <c r="AW65" s="257"/>
      <c r="AX65" s="258"/>
      <c r="AY65" s="256"/>
      <c r="AZ65" s="257"/>
      <c r="BA65" s="258"/>
      <c r="BB65" s="256"/>
      <c r="BC65" s="257"/>
      <c r="BD65" s="258"/>
    </row>
    <row r="66" spans="1:56">
      <c r="A66" s="248"/>
      <c r="B66" s="238" t="s">
        <v>878</v>
      </c>
      <c r="C66" s="239"/>
      <c r="D66" s="239"/>
      <c r="E66" s="240">
        <f t="shared" si="56"/>
        <v>0</v>
      </c>
      <c r="F66" s="239"/>
      <c r="G66" s="239"/>
      <c r="H66" s="243">
        <f t="shared" si="57"/>
        <v>0</v>
      </c>
      <c r="I66" s="242"/>
      <c r="J66" s="239"/>
      <c r="K66" s="243"/>
      <c r="L66" s="242"/>
      <c r="M66" s="239"/>
      <c r="N66" s="244"/>
      <c r="O66" s="245"/>
      <c r="P66" s="246"/>
      <c r="Q66" s="247"/>
      <c r="R66" s="245"/>
      <c r="S66" s="246"/>
      <c r="T66" s="247"/>
      <c r="U66" s="245"/>
      <c r="V66" s="246"/>
      <c r="W66" s="247"/>
      <c r="X66" s="245"/>
      <c r="Y66" s="246"/>
      <c r="Z66" s="247"/>
      <c r="AA66" s="245"/>
      <c r="AB66" s="246"/>
      <c r="AC66" s="247"/>
      <c r="AD66" s="245"/>
      <c r="AE66" s="246"/>
      <c r="AF66" s="247"/>
      <c r="AG66" s="245"/>
      <c r="AH66" s="246"/>
      <c r="AI66" s="247"/>
      <c r="AJ66" s="245"/>
      <c r="AK66" s="246"/>
      <c r="AL66" s="247"/>
      <c r="AM66" s="245"/>
      <c r="AN66" s="246"/>
      <c r="AO66" s="247"/>
      <c r="AP66" s="245"/>
      <c r="AQ66" s="246"/>
      <c r="AR66" s="247"/>
      <c r="AS66" s="245"/>
      <c r="AT66" s="246"/>
      <c r="AU66" s="247"/>
      <c r="AV66" s="245"/>
      <c r="AW66" s="246"/>
      <c r="AX66" s="247"/>
      <c r="AY66" s="245"/>
      <c r="AZ66" s="246"/>
      <c r="BA66" s="247"/>
      <c r="BB66" s="245"/>
      <c r="BC66" s="246"/>
      <c r="BD66" s="247"/>
    </row>
    <row r="67" spans="1:56">
      <c r="A67" s="248"/>
      <c r="B67" s="238" t="s">
        <v>879</v>
      </c>
      <c r="C67" s="239"/>
      <c r="D67" s="239"/>
      <c r="E67" s="240">
        <f t="shared" si="56"/>
        <v>0</v>
      </c>
      <c r="F67" s="239"/>
      <c r="G67" s="239"/>
      <c r="H67" s="243">
        <f t="shared" si="57"/>
        <v>0</v>
      </c>
      <c r="I67" s="242"/>
      <c r="J67" s="239"/>
      <c r="K67" s="243"/>
      <c r="L67" s="242"/>
      <c r="M67" s="239"/>
      <c r="N67" s="244"/>
      <c r="O67" s="245"/>
      <c r="P67" s="246"/>
      <c r="Q67" s="247"/>
      <c r="R67" s="245"/>
      <c r="S67" s="246"/>
      <c r="T67" s="247"/>
      <c r="U67" s="245"/>
      <c r="V67" s="246"/>
      <c r="W67" s="247"/>
      <c r="X67" s="245"/>
      <c r="Y67" s="246"/>
      <c r="Z67" s="247"/>
      <c r="AA67" s="245"/>
      <c r="AB67" s="246"/>
      <c r="AC67" s="247"/>
      <c r="AD67" s="245"/>
      <c r="AE67" s="246"/>
      <c r="AF67" s="247"/>
      <c r="AG67" s="245"/>
      <c r="AH67" s="246"/>
      <c r="AI67" s="247"/>
      <c r="AJ67" s="245"/>
      <c r="AK67" s="246"/>
      <c r="AL67" s="247"/>
      <c r="AM67" s="245"/>
      <c r="AN67" s="246"/>
      <c r="AO67" s="247"/>
      <c r="AP67" s="245"/>
      <c r="AQ67" s="246"/>
      <c r="AR67" s="247"/>
      <c r="AS67" s="245"/>
      <c r="AT67" s="246"/>
      <c r="AU67" s="247"/>
      <c r="AV67" s="245"/>
      <c r="AW67" s="246"/>
      <c r="AX67" s="247"/>
      <c r="AY67" s="245"/>
      <c r="AZ67" s="246"/>
      <c r="BA67" s="247"/>
      <c r="BB67" s="245"/>
      <c r="BC67" s="246"/>
      <c r="BD67" s="247"/>
    </row>
    <row r="68" spans="1:56">
      <c r="A68" s="248"/>
      <c r="B68" s="238" t="s">
        <v>880</v>
      </c>
      <c r="C68" s="239"/>
      <c r="D68" s="239"/>
      <c r="E68" s="240"/>
      <c r="F68" s="239"/>
      <c r="G68" s="239"/>
      <c r="H68" s="243">
        <f t="shared" si="57"/>
        <v>0</v>
      </c>
      <c r="I68" s="242"/>
      <c r="J68" s="239"/>
      <c r="K68" s="243"/>
      <c r="L68" s="242"/>
      <c r="M68" s="239"/>
      <c r="N68" s="244"/>
      <c r="O68" s="245"/>
      <c r="P68" s="246"/>
      <c r="Q68" s="247"/>
      <c r="R68" s="245"/>
      <c r="S68" s="246"/>
      <c r="T68" s="247"/>
      <c r="U68" s="245"/>
      <c r="V68" s="246"/>
      <c r="W68" s="247"/>
      <c r="X68" s="245"/>
      <c r="Y68" s="246"/>
      <c r="Z68" s="247"/>
      <c r="AA68" s="245"/>
      <c r="AB68" s="246"/>
      <c r="AC68" s="247"/>
      <c r="AD68" s="245"/>
      <c r="AE68" s="246"/>
      <c r="AF68" s="247"/>
      <c r="AG68" s="245"/>
      <c r="AH68" s="246"/>
      <c r="AI68" s="247"/>
      <c r="AJ68" s="245"/>
      <c r="AK68" s="246"/>
      <c r="AL68" s="247"/>
      <c r="AM68" s="245"/>
      <c r="AN68" s="246"/>
      <c r="AO68" s="247"/>
      <c r="AP68" s="245"/>
      <c r="AQ68" s="246"/>
      <c r="AR68" s="247"/>
      <c r="AS68" s="245"/>
      <c r="AT68" s="246"/>
      <c r="AU68" s="247"/>
      <c r="AV68" s="245"/>
      <c r="AW68" s="246"/>
      <c r="AX68" s="247"/>
      <c r="AY68" s="245"/>
      <c r="AZ68" s="246"/>
      <c r="BA68" s="247"/>
      <c r="BB68" s="245"/>
      <c r="BC68" s="246"/>
      <c r="BD68" s="247"/>
    </row>
    <row r="69" spans="1:56" s="272" customFormat="1" ht="21.75" customHeight="1">
      <c r="A69" s="271"/>
      <c r="B69" s="273" t="s">
        <v>881</v>
      </c>
      <c r="C69" s="251"/>
      <c r="D69" s="251"/>
      <c r="E69" s="252">
        <f>IF(C69&gt;0,(((D69-C69)/C69)*100),0)</f>
        <v>0</v>
      </c>
      <c r="F69" s="251"/>
      <c r="G69" s="251"/>
      <c r="H69" s="253">
        <f t="shared" si="57"/>
        <v>0</v>
      </c>
      <c r="I69" s="254"/>
      <c r="J69" s="251"/>
      <c r="K69" s="253"/>
      <c r="L69" s="254"/>
      <c r="M69" s="251"/>
      <c r="N69" s="255"/>
      <c r="O69" s="256"/>
      <c r="P69" s="257"/>
      <c r="Q69" s="258"/>
      <c r="R69" s="256"/>
      <c r="S69" s="257"/>
      <c r="T69" s="258"/>
      <c r="U69" s="256"/>
      <c r="V69" s="257"/>
      <c r="W69" s="258"/>
      <c r="X69" s="256"/>
      <c r="Y69" s="257"/>
      <c r="Z69" s="258"/>
      <c r="AA69" s="256"/>
      <c r="AB69" s="257"/>
      <c r="AC69" s="258"/>
      <c r="AD69" s="256"/>
      <c r="AE69" s="257"/>
      <c r="AF69" s="258"/>
      <c r="AG69" s="256"/>
      <c r="AH69" s="257"/>
      <c r="AI69" s="258"/>
      <c r="AJ69" s="256"/>
      <c r="AK69" s="257"/>
      <c r="AL69" s="258"/>
      <c r="AM69" s="256"/>
      <c r="AN69" s="257"/>
      <c r="AO69" s="258"/>
      <c r="AP69" s="256"/>
      <c r="AQ69" s="257"/>
      <c r="AR69" s="258"/>
      <c r="AS69" s="256"/>
      <c r="AT69" s="257"/>
      <c r="AU69" s="258"/>
      <c r="AV69" s="256"/>
      <c r="AW69" s="257"/>
      <c r="AX69" s="258"/>
      <c r="AY69" s="256"/>
      <c r="AZ69" s="257"/>
      <c r="BA69" s="258"/>
      <c r="BB69" s="256"/>
      <c r="BC69" s="257"/>
      <c r="BD69" s="258"/>
    </row>
    <row r="70" spans="1:56">
      <c r="A70" s="261"/>
      <c r="B70" s="262" t="s">
        <v>882</v>
      </c>
      <c r="C70" s="263"/>
      <c r="D70" s="263"/>
      <c r="E70" s="264"/>
      <c r="F70" s="263"/>
      <c r="G70" s="263"/>
      <c r="H70" s="265"/>
      <c r="I70" s="266"/>
      <c r="J70" s="263"/>
      <c r="K70" s="265"/>
      <c r="L70" s="266"/>
      <c r="M70" s="263"/>
      <c r="N70" s="265"/>
      <c r="O70" s="266"/>
      <c r="P70" s="263"/>
      <c r="Q70" s="267">
        <f t="shared" ref="Q70" si="63">IF(O70&gt;0,(((P70-O70)/O70)*100),0)</f>
        <v>0</v>
      </c>
      <c r="R70" s="266"/>
      <c r="S70" s="263"/>
      <c r="T70" s="267">
        <f t="shared" ref="T70" si="64">IF(R70&gt;0,(((S70-R70)/R70)*100),0)</f>
        <v>0</v>
      </c>
      <c r="U70" s="266"/>
      <c r="V70" s="263"/>
      <c r="W70" s="267">
        <f t="shared" ref="W70" si="65">IF(U70&gt;0,(((V70-U70)/U70)*100),0)</f>
        <v>0</v>
      </c>
      <c r="X70" s="266"/>
      <c r="Y70" s="263"/>
      <c r="Z70" s="267">
        <f t="shared" ref="Z70" si="66">IF(X70&gt;0,(((Y70-X70)/X70)*100),0)</f>
        <v>0</v>
      </c>
      <c r="AA70" s="266"/>
      <c r="AB70" s="263"/>
      <c r="AC70" s="267">
        <f t="shared" ref="AC70" si="67">IF(AA70&gt;0,(((AB70-AA70)/AA70)*100),0)</f>
        <v>0</v>
      </c>
      <c r="AD70" s="266"/>
      <c r="AE70" s="263"/>
      <c r="AF70" s="267">
        <f t="shared" ref="AF70" si="68">IF(AD70&gt;0,(((AE70-AD70)/AD70)*100),0)</f>
        <v>0</v>
      </c>
      <c r="AG70" s="266"/>
      <c r="AH70" s="263"/>
      <c r="AI70" s="267">
        <f t="shared" ref="AI70" si="69">IF(AG70&gt;0,(((AH70-AG70)/AG70)*100),0)</f>
        <v>0</v>
      </c>
      <c r="AJ70" s="266"/>
      <c r="AK70" s="263"/>
      <c r="AL70" s="267">
        <f t="shared" ref="AL70" si="70">IF(AJ70&gt;0,(((AK70-AJ70)/AJ70)*100),0)</f>
        <v>0</v>
      </c>
      <c r="AM70" s="266"/>
      <c r="AN70" s="263"/>
      <c r="AO70" s="267">
        <f t="shared" ref="AO70" si="71">IF(AM70&gt;0,(((AN70-AM70)/AM70)*100),0)</f>
        <v>0</v>
      </c>
      <c r="AP70" s="266"/>
      <c r="AQ70" s="263"/>
      <c r="AR70" s="267">
        <f t="shared" ref="AR70" si="72">IF(AP70&gt;0,(((AQ70-AP70)/AP70)*100),0)</f>
        <v>0</v>
      </c>
      <c r="AS70" s="266"/>
      <c r="AT70" s="263"/>
      <c r="AU70" s="267">
        <f t="shared" ref="AU70" si="73">IF(AS70&gt;0,(((AT70-AS70)/AS70)*100),0)</f>
        <v>0</v>
      </c>
      <c r="AV70" s="266"/>
      <c r="AW70" s="263"/>
      <c r="AX70" s="267">
        <f t="shared" ref="AX70" si="74">IF(AV70&gt;0,(((AW70-AV70)/AV70)*100),0)</f>
        <v>0</v>
      </c>
      <c r="AY70" s="266"/>
      <c r="AZ70" s="263"/>
      <c r="BA70" s="267">
        <f t="shared" ref="BA70" si="75">IF(AY70&gt;0,(((AZ70-AY70)/AY70)*100),0)</f>
        <v>0</v>
      </c>
      <c r="BB70" s="266"/>
      <c r="BC70" s="263"/>
      <c r="BD70" s="267">
        <f t="shared" ref="BD70" si="76">IF(BB70&gt;0,(((BC70-BB70)/BB70)*100),0)</f>
        <v>0</v>
      </c>
    </row>
    <row r="71" spans="1:56">
      <c r="A71" s="237" t="s">
        <v>167</v>
      </c>
      <c r="B71" s="238" t="s">
        <v>866</v>
      </c>
      <c r="C71" s="239">
        <v>6395.5</v>
      </c>
      <c r="D71" s="239">
        <v>6395.5</v>
      </c>
      <c r="E71" s="240">
        <f t="shared" ref="E71:E84" si="77">IF(C71&gt;0,(((D71-C71)/C71)*100),0)</f>
        <v>0</v>
      </c>
      <c r="F71" s="239">
        <v>21711</v>
      </c>
      <c r="G71" s="239">
        <v>21632.5</v>
      </c>
      <c r="H71" s="243">
        <f t="shared" ref="H71:H86" si="78">IF(F71&gt;0,(((G71-F71)/F71)*100),0)</f>
        <v>-0.361567868822256</v>
      </c>
      <c r="I71" s="242">
        <v>10874.529999999999</v>
      </c>
      <c r="J71" s="239">
        <v>10874.5</v>
      </c>
      <c r="K71" s="243">
        <f t="shared" ref="K71:K77" si="79">IF(I71&gt;0,(((J71-I71)/I71)*100),0)</f>
        <v>-2.7587399178480223E-4</v>
      </c>
      <c r="L71" s="242">
        <v>25723.260000000002</v>
      </c>
      <c r="M71" s="239">
        <v>25481</v>
      </c>
      <c r="N71" s="244">
        <f t="shared" ref="N71:N77" si="80">IF(L71&gt;0,(((M71-L71)/L71)*100),0)</f>
        <v>-0.94179353627806894</v>
      </c>
      <c r="O71" s="245"/>
      <c r="P71" s="246"/>
      <c r="Q71" s="247"/>
      <c r="R71" s="245"/>
      <c r="S71" s="246"/>
      <c r="T71" s="247"/>
      <c r="U71" s="245"/>
      <c r="V71" s="246"/>
      <c r="W71" s="247"/>
      <c r="X71" s="245"/>
      <c r="Y71" s="246"/>
      <c r="Z71" s="247"/>
      <c r="AA71" s="245"/>
      <c r="AB71" s="246"/>
      <c r="AC71" s="247"/>
      <c r="AD71" s="245"/>
      <c r="AE71" s="246"/>
      <c r="AF71" s="247"/>
      <c r="AG71" s="245"/>
      <c r="AH71" s="246"/>
      <c r="AI71" s="247"/>
      <c r="AJ71" s="245"/>
      <c r="AK71" s="246"/>
      <c r="AL71" s="247"/>
      <c r="AM71" s="245"/>
      <c r="AN71" s="246"/>
      <c r="AO71" s="247"/>
      <c r="AP71" s="245"/>
      <c r="AQ71" s="246"/>
      <c r="AR71" s="247"/>
      <c r="AS71" s="245"/>
      <c r="AT71" s="246"/>
      <c r="AU71" s="247"/>
      <c r="AV71" s="245"/>
      <c r="AW71" s="246"/>
      <c r="AX71" s="247"/>
      <c r="AY71" s="245"/>
      <c r="AZ71" s="246"/>
      <c r="BA71" s="247"/>
      <c r="BB71" s="245"/>
      <c r="BC71" s="246"/>
      <c r="BD71" s="247"/>
    </row>
    <row r="72" spans="1:56">
      <c r="A72" s="248"/>
      <c r="B72" s="238" t="s">
        <v>867</v>
      </c>
      <c r="C72" s="239"/>
      <c r="D72" s="239"/>
      <c r="E72" s="240">
        <f t="shared" si="77"/>
        <v>0</v>
      </c>
      <c r="F72" s="239"/>
      <c r="G72" s="239"/>
      <c r="H72" s="243">
        <f t="shared" si="78"/>
        <v>0</v>
      </c>
      <c r="I72" s="242"/>
      <c r="J72" s="239"/>
      <c r="K72" s="243">
        <f t="shared" si="79"/>
        <v>0</v>
      </c>
      <c r="L72" s="242"/>
      <c r="M72" s="239"/>
      <c r="N72" s="244">
        <f t="shared" si="80"/>
        <v>0</v>
      </c>
      <c r="O72" s="245"/>
      <c r="P72" s="246"/>
      <c r="Q72" s="247"/>
      <c r="R72" s="245"/>
      <c r="S72" s="246"/>
      <c r="T72" s="247"/>
      <c r="U72" s="245"/>
      <c r="V72" s="246"/>
      <c r="W72" s="247"/>
      <c r="X72" s="245"/>
      <c r="Y72" s="246"/>
      <c r="Z72" s="247"/>
      <c r="AA72" s="245"/>
      <c r="AB72" s="246"/>
      <c r="AC72" s="247"/>
      <c r="AD72" s="245"/>
      <c r="AE72" s="246"/>
      <c r="AF72" s="247"/>
      <c r="AG72" s="245"/>
      <c r="AH72" s="246"/>
      <c r="AI72" s="247"/>
      <c r="AJ72" s="245"/>
      <c r="AK72" s="246"/>
      <c r="AL72" s="247"/>
      <c r="AM72" s="245"/>
      <c r="AN72" s="246"/>
      <c r="AO72" s="247"/>
      <c r="AP72" s="245"/>
      <c r="AQ72" s="246"/>
      <c r="AR72" s="247"/>
      <c r="AS72" s="245"/>
      <c r="AT72" s="246"/>
      <c r="AU72" s="247"/>
      <c r="AV72" s="245"/>
      <c r="AW72" s="246"/>
      <c r="AX72" s="247"/>
      <c r="AY72" s="245"/>
      <c r="AZ72" s="246"/>
      <c r="BA72" s="247"/>
      <c r="BB72" s="245"/>
      <c r="BC72" s="246"/>
      <c r="BD72" s="247"/>
    </row>
    <row r="73" spans="1:56">
      <c r="A73" s="248"/>
      <c r="B73" s="238" t="s">
        <v>868</v>
      </c>
      <c r="C73" s="239">
        <v>6359.4</v>
      </c>
      <c r="D73" s="239">
        <v>6359</v>
      </c>
      <c r="E73" s="240">
        <f t="shared" si="77"/>
        <v>-6.2899015630348181E-3</v>
      </c>
      <c r="F73" s="239">
        <v>19241.099999999999</v>
      </c>
      <c r="G73" s="239">
        <v>19241</v>
      </c>
      <c r="H73" s="243">
        <f t="shared" si="78"/>
        <v>-5.1972080597546301E-4</v>
      </c>
      <c r="I73" s="242">
        <v>9866.08</v>
      </c>
      <c r="J73" s="239">
        <v>9866</v>
      </c>
      <c r="K73" s="243">
        <f t="shared" si="79"/>
        <v>-8.1085902404934122E-4</v>
      </c>
      <c r="L73" s="242">
        <v>24893.759999999998</v>
      </c>
      <c r="M73" s="239">
        <v>24894</v>
      </c>
      <c r="N73" s="244">
        <f t="shared" si="80"/>
        <v>9.6409702673119985E-4</v>
      </c>
      <c r="O73" s="245"/>
      <c r="P73" s="246"/>
      <c r="Q73" s="247"/>
      <c r="R73" s="245"/>
      <c r="S73" s="246"/>
      <c r="T73" s="247"/>
      <c r="U73" s="245"/>
      <c r="V73" s="246"/>
      <c r="W73" s="247"/>
      <c r="X73" s="245"/>
      <c r="Y73" s="246"/>
      <c r="Z73" s="247"/>
      <c r="AA73" s="245"/>
      <c r="AB73" s="246"/>
      <c r="AC73" s="247"/>
      <c r="AD73" s="245"/>
      <c r="AE73" s="246"/>
      <c r="AF73" s="247"/>
      <c r="AG73" s="245"/>
      <c r="AH73" s="246"/>
      <c r="AI73" s="247"/>
      <c r="AJ73" s="245"/>
      <c r="AK73" s="246"/>
      <c r="AL73" s="247"/>
      <c r="AM73" s="245"/>
      <c r="AN73" s="246"/>
      <c r="AO73" s="247"/>
      <c r="AP73" s="245"/>
      <c r="AQ73" s="246"/>
      <c r="AR73" s="247"/>
      <c r="AS73" s="245"/>
      <c r="AT73" s="246"/>
      <c r="AU73" s="247"/>
      <c r="AV73" s="245"/>
      <c r="AW73" s="246"/>
      <c r="AX73" s="247"/>
      <c r="AY73" s="245"/>
      <c r="AZ73" s="246"/>
      <c r="BA73" s="247"/>
      <c r="BB73" s="245"/>
      <c r="BC73" s="246"/>
      <c r="BD73" s="247"/>
    </row>
    <row r="74" spans="1:56">
      <c r="A74" s="248"/>
      <c r="B74" s="238" t="s">
        <v>869</v>
      </c>
      <c r="C74" s="239">
        <v>6170.7</v>
      </c>
      <c r="D74" s="239">
        <v>6171</v>
      </c>
      <c r="E74" s="240">
        <f t="shared" si="77"/>
        <v>4.8616850600447584E-3</v>
      </c>
      <c r="F74" s="239">
        <v>25214.400000000001</v>
      </c>
      <c r="G74" s="239">
        <v>25214</v>
      </c>
      <c r="H74" s="243">
        <f t="shared" si="78"/>
        <v>-1.5863950758354557E-3</v>
      </c>
      <c r="I74" s="242">
        <v>8961.1200000000008</v>
      </c>
      <c r="J74" s="239">
        <v>8961</v>
      </c>
      <c r="K74" s="243">
        <f t="shared" si="79"/>
        <v>-1.3391183245040836E-3</v>
      </c>
      <c r="L74" s="242">
        <v>31215.84</v>
      </c>
      <c r="M74" s="239">
        <v>31216</v>
      </c>
      <c r="N74" s="244">
        <f t="shared" si="80"/>
        <v>5.1256028990363377E-4</v>
      </c>
      <c r="O74" s="245"/>
      <c r="P74" s="246"/>
      <c r="Q74" s="247"/>
      <c r="R74" s="245"/>
      <c r="S74" s="246"/>
      <c r="T74" s="247"/>
      <c r="U74" s="245"/>
      <c r="V74" s="246"/>
      <c r="W74" s="247"/>
      <c r="X74" s="245"/>
      <c r="Y74" s="246"/>
      <c r="Z74" s="247"/>
      <c r="AA74" s="245"/>
      <c r="AB74" s="246"/>
      <c r="AC74" s="247"/>
      <c r="AD74" s="245"/>
      <c r="AE74" s="246"/>
      <c r="AF74" s="247"/>
      <c r="AG74" s="245"/>
      <c r="AH74" s="246"/>
      <c r="AI74" s="247"/>
      <c r="AJ74" s="245"/>
      <c r="AK74" s="246"/>
      <c r="AL74" s="247"/>
      <c r="AM74" s="245"/>
      <c r="AN74" s="246"/>
      <c r="AO74" s="247"/>
      <c r="AP74" s="245"/>
      <c r="AQ74" s="246"/>
      <c r="AR74" s="247"/>
      <c r="AS74" s="245"/>
      <c r="AT74" s="246"/>
      <c r="AU74" s="247"/>
      <c r="AV74" s="245"/>
      <c r="AW74" s="246"/>
      <c r="AX74" s="247"/>
      <c r="AY74" s="245"/>
      <c r="AZ74" s="246"/>
      <c r="BA74" s="247"/>
      <c r="BB74" s="245"/>
      <c r="BC74" s="246"/>
      <c r="BD74" s="247"/>
    </row>
    <row r="75" spans="1:56">
      <c r="A75" s="248"/>
      <c r="B75" s="238" t="s">
        <v>870</v>
      </c>
      <c r="C75" s="239"/>
      <c r="D75" s="239"/>
      <c r="E75" s="240">
        <f t="shared" si="77"/>
        <v>0</v>
      </c>
      <c r="F75" s="239"/>
      <c r="G75" s="239"/>
      <c r="H75" s="243">
        <f t="shared" si="78"/>
        <v>0</v>
      </c>
      <c r="I75" s="242"/>
      <c r="J75" s="239"/>
      <c r="K75" s="243">
        <f t="shared" si="79"/>
        <v>0</v>
      </c>
      <c r="L75" s="242"/>
      <c r="M75" s="239"/>
      <c r="N75" s="244">
        <f t="shared" si="80"/>
        <v>0</v>
      </c>
      <c r="O75" s="245"/>
      <c r="P75" s="246"/>
      <c r="Q75" s="247"/>
      <c r="R75" s="245"/>
      <c r="S75" s="246"/>
      <c r="T75" s="247"/>
      <c r="U75" s="245"/>
      <c r="V75" s="246"/>
      <c r="W75" s="247"/>
      <c r="X75" s="245"/>
      <c r="Y75" s="246"/>
      <c r="Z75" s="247"/>
      <c r="AA75" s="245"/>
      <c r="AB75" s="246"/>
      <c r="AC75" s="247"/>
      <c r="AD75" s="245"/>
      <c r="AE75" s="246"/>
      <c r="AF75" s="247"/>
      <c r="AG75" s="245"/>
      <c r="AH75" s="246"/>
      <c r="AI75" s="247"/>
      <c r="AJ75" s="245"/>
      <c r="AK75" s="246"/>
      <c r="AL75" s="247"/>
      <c r="AM75" s="245"/>
      <c r="AN75" s="246"/>
      <c r="AO75" s="247"/>
      <c r="AP75" s="245"/>
      <c r="AQ75" s="246"/>
      <c r="AR75" s="247"/>
      <c r="AS75" s="245"/>
      <c r="AT75" s="246"/>
      <c r="AU75" s="247"/>
      <c r="AV75" s="245"/>
      <c r="AW75" s="246"/>
      <c r="AX75" s="247"/>
      <c r="AY75" s="245"/>
      <c r="AZ75" s="246"/>
      <c r="BA75" s="247"/>
      <c r="BB75" s="245"/>
      <c r="BC75" s="246"/>
      <c r="BD75" s="247"/>
    </row>
    <row r="76" spans="1:56">
      <c r="A76" s="248"/>
      <c r="B76" s="238" t="s">
        <v>871</v>
      </c>
      <c r="C76" s="239">
        <v>5763</v>
      </c>
      <c r="D76" s="239">
        <v>5763</v>
      </c>
      <c r="E76" s="240">
        <f t="shared" si="77"/>
        <v>0</v>
      </c>
      <c r="F76" s="239">
        <v>24953.7</v>
      </c>
      <c r="G76" s="239">
        <v>24954</v>
      </c>
      <c r="H76" s="243">
        <f t="shared" si="78"/>
        <v>1.202226523518646E-3</v>
      </c>
      <c r="I76" s="242">
        <v>11383.92</v>
      </c>
      <c r="J76" s="239">
        <v>11384</v>
      </c>
      <c r="K76" s="243">
        <f t="shared" si="79"/>
        <v>7.0274562716469578E-4</v>
      </c>
      <c r="L76" s="242">
        <v>28067.279999999999</v>
      </c>
      <c r="M76" s="239">
        <v>28067</v>
      </c>
      <c r="N76" s="244">
        <f t="shared" si="80"/>
        <v>-9.9760290273526999E-4</v>
      </c>
      <c r="O76" s="245"/>
      <c r="P76" s="246"/>
      <c r="Q76" s="247"/>
      <c r="R76" s="245"/>
      <c r="S76" s="246"/>
      <c r="T76" s="247"/>
      <c r="U76" s="245"/>
      <c r="V76" s="246"/>
      <c r="W76" s="247"/>
      <c r="X76" s="245"/>
      <c r="Y76" s="246"/>
      <c r="Z76" s="247"/>
      <c r="AA76" s="245"/>
      <c r="AB76" s="246"/>
      <c r="AC76" s="247"/>
      <c r="AD76" s="245"/>
      <c r="AE76" s="246"/>
      <c r="AF76" s="247"/>
      <c r="AG76" s="245"/>
      <c r="AH76" s="246"/>
      <c r="AI76" s="247"/>
      <c r="AJ76" s="245"/>
      <c r="AK76" s="246"/>
      <c r="AL76" s="247"/>
      <c r="AM76" s="245"/>
      <c r="AN76" s="246"/>
      <c r="AO76" s="247"/>
      <c r="AP76" s="245"/>
      <c r="AQ76" s="246"/>
      <c r="AR76" s="247"/>
      <c r="AS76" s="245"/>
      <c r="AT76" s="246"/>
      <c r="AU76" s="247"/>
      <c r="AV76" s="245"/>
      <c r="AW76" s="246"/>
      <c r="AX76" s="247"/>
      <c r="AY76" s="245"/>
      <c r="AZ76" s="246"/>
      <c r="BA76" s="247"/>
      <c r="BB76" s="245"/>
      <c r="BC76" s="246"/>
      <c r="BD76" s="247"/>
    </row>
    <row r="77" spans="1:56" s="259" customFormat="1" ht="19.5" customHeight="1">
      <c r="A77" s="249"/>
      <c r="B77" s="250" t="s">
        <v>872</v>
      </c>
      <c r="C77" s="251">
        <v>6368.4</v>
      </c>
      <c r="D77" s="251">
        <v>6368</v>
      </c>
      <c r="E77" s="252">
        <f t="shared" si="77"/>
        <v>-6.2810124992091617E-3</v>
      </c>
      <c r="F77" s="251">
        <v>21673</v>
      </c>
      <c r="G77" s="251">
        <v>21516</v>
      </c>
      <c r="H77" s="253">
        <f t="shared" si="78"/>
        <v>-0.724403635860287</v>
      </c>
      <c r="I77" s="254">
        <v>10428.32</v>
      </c>
      <c r="J77" s="251">
        <v>10428</v>
      </c>
      <c r="K77" s="253">
        <f t="shared" si="79"/>
        <v>-3.0685671325746521E-3</v>
      </c>
      <c r="L77" s="254">
        <v>25066.080000000002</v>
      </c>
      <c r="M77" s="251">
        <v>25066</v>
      </c>
      <c r="N77" s="255">
        <f t="shared" si="80"/>
        <v>-3.1915640579518708E-4</v>
      </c>
      <c r="O77" s="256"/>
      <c r="P77" s="257"/>
      <c r="Q77" s="258"/>
      <c r="R77" s="256"/>
      <c r="S77" s="257"/>
      <c r="T77" s="258"/>
      <c r="U77" s="256"/>
      <c r="V77" s="257"/>
      <c r="W77" s="258"/>
      <c r="X77" s="256"/>
      <c r="Y77" s="257"/>
      <c r="Z77" s="258"/>
      <c r="AA77" s="256"/>
      <c r="AB77" s="257"/>
      <c r="AC77" s="258"/>
      <c r="AD77" s="256"/>
      <c r="AE77" s="257"/>
      <c r="AF77" s="258"/>
      <c r="AG77" s="256"/>
      <c r="AH77" s="257"/>
      <c r="AI77" s="258"/>
      <c r="AJ77" s="256"/>
      <c r="AK77" s="257"/>
      <c r="AL77" s="258"/>
      <c r="AM77" s="256"/>
      <c r="AN77" s="257"/>
      <c r="AO77" s="258"/>
      <c r="AP77" s="256"/>
      <c r="AQ77" s="257"/>
      <c r="AR77" s="258"/>
      <c r="AS77" s="256"/>
      <c r="AT77" s="257"/>
      <c r="AU77" s="258"/>
      <c r="AV77" s="256"/>
      <c r="AW77" s="257"/>
      <c r="AX77" s="258"/>
      <c r="AY77" s="256"/>
      <c r="AZ77" s="257"/>
      <c r="BA77" s="258"/>
      <c r="BB77" s="256"/>
      <c r="BC77" s="257"/>
      <c r="BD77" s="258"/>
    </row>
    <row r="78" spans="1:56">
      <c r="A78" s="248"/>
      <c r="B78" s="238" t="s">
        <v>873</v>
      </c>
      <c r="C78" s="239">
        <v>3122.4</v>
      </c>
      <c r="D78" s="239">
        <v>3122.4</v>
      </c>
      <c r="E78" s="240">
        <f t="shared" si="77"/>
        <v>0</v>
      </c>
      <c r="F78" s="239">
        <v>11728.8</v>
      </c>
      <c r="G78" s="239">
        <v>11728.8</v>
      </c>
      <c r="H78" s="243">
        <f t="shared" si="78"/>
        <v>0</v>
      </c>
      <c r="I78" s="242"/>
      <c r="J78" s="239"/>
      <c r="K78" s="243"/>
      <c r="L78" s="242"/>
      <c r="M78" s="239"/>
      <c r="N78" s="244"/>
      <c r="O78" s="245"/>
      <c r="P78" s="246"/>
      <c r="Q78" s="247"/>
      <c r="R78" s="245"/>
      <c r="S78" s="246"/>
      <c r="T78" s="247"/>
      <c r="U78" s="245"/>
      <c r="V78" s="246"/>
      <c r="W78" s="247"/>
      <c r="X78" s="245"/>
      <c r="Y78" s="246"/>
      <c r="Z78" s="247"/>
      <c r="AA78" s="245"/>
      <c r="AB78" s="246"/>
      <c r="AC78" s="247"/>
      <c r="AD78" s="245"/>
      <c r="AE78" s="246"/>
      <c r="AF78" s="247"/>
      <c r="AG78" s="245"/>
      <c r="AH78" s="246"/>
      <c r="AI78" s="247"/>
      <c r="AJ78" s="245"/>
      <c r="AK78" s="246"/>
      <c r="AL78" s="247"/>
      <c r="AM78" s="245"/>
      <c r="AN78" s="246"/>
      <c r="AO78" s="247"/>
      <c r="AP78" s="245"/>
      <c r="AQ78" s="246"/>
      <c r="AR78" s="247"/>
      <c r="AS78" s="245"/>
      <c r="AT78" s="246"/>
      <c r="AU78" s="247"/>
      <c r="AV78" s="245"/>
      <c r="AW78" s="246"/>
      <c r="AX78" s="247"/>
      <c r="AY78" s="245"/>
      <c r="AZ78" s="246"/>
      <c r="BA78" s="247"/>
      <c r="BB78" s="245"/>
      <c r="BC78" s="246"/>
      <c r="BD78" s="247"/>
    </row>
    <row r="79" spans="1:56">
      <c r="A79" s="248"/>
      <c r="B79" s="238" t="s">
        <v>874</v>
      </c>
      <c r="C79" s="239">
        <v>3115.5</v>
      </c>
      <c r="D79" s="239">
        <v>3115.5</v>
      </c>
      <c r="E79" s="240">
        <f t="shared" si="77"/>
        <v>0</v>
      </c>
      <c r="F79" s="239">
        <v>11372.1</v>
      </c>
      <c r="G79" s="239">
        <v>11372.1</v>
      </c>
      <c r="H79" s="243">
        <f t="shared" si="78"/>
        <v>0</v>
      </c>
      <c r="I79" s="242"/>
      <c r="J79" s="239"/>
      <c r="K79" s="243"/>
      <c r="L79" s="242"/>
      <c r="M79" s="239"/>
      <c r="N79" s="244"/>
      <c r="O79" s="245"/>
      <c r="P79" s="246"/>
      <c r="Q79" s="247"/>
      <c r="R79" s="245"/>
      <c r="S79" s="246"/>
      <c r="T79" s="247"/>
      <c r="U79" s="245"/>
      <c r="V79" s="246"/>
      <c r="W79" s="247"/>
      <c r="X79" s="245"/>
      <c r="Y79" s="246"/>
      <c r="Z79" s="247"/>
      <c r="AA79" s="245"/>
      <c r="AB79" s="246"/>
      <c r="AC79" s="247"/>
      <c r="AD79" s="245"/>
      <c r="AE79" s="246"/>
      <c r="AF79" s="247"/>
      <c r="AG79" s="245"/>
      <c r="AH79" s="246"/>
      <c r="AI79" s="247"/>
      <c r="AJ79" s="245"/>
      <c r="AK79" s="246"/>
      <c r="AL79" s="247"/>
      <c r="AM79" s="245"/>
      <c r="AN79" s="246"/>
      <c r="AO79" s="247"/>
      <c r="AP79" s="245"/>
      <c r="AQ79" s="246"/>
      <c r="AR79" s="247"/>
      <c r="AS79" s="245"/>
      <c r="AT79" s="246"/>
      <c r="AU79" s="247"/>
      <c r="AV79" s="245"/>
      <c r="AW79" s="246"/>
      <c r="AX79" s="247"/>
      <c r="AY79" s="245"/>
      <c r="AZ79" s="246"/>
      <c r="BA79" s="247"/>
      <c r="BB79" s="245"/>
      <c r="BC79" s="246"/>
      <c r="BD79" s="247"/>
    </row>
    <row r="80" spans="1:56">
      <c r="A80" s="248"/>
      <c r="B80" s="238" t="s">
        <v>875</v>
      </c>
      <c r="C80" s="239"/>
      <c r="D80" s="239"/>
      <c r="E80" s="240">
        <f t="shared" si="77"/>
        <v>0</v>
      </c>
      <c r="F80" s="239"/>
      <c r="G80" s="239"/>
      <c r="H80" s="243">
        <f t="shared" si="78"/>
        <v>0</v>
      </c>
      <c r="I80" s="242"/>
      <c r="J80" s="239"/>
      <c r="K80" s="243"/>
      <c r="L80" s="242"/>
      <c r="M80" s="239"/>
      <c r="N80" s="244"/>
      <c r="O80" s="245"/>
      <c r="P80" s="246"/>
      <c r="Q80" s="247"/>
      <c r="R80" s="245"/>
      <c r="S80" s="246"/>
      <c r="T80" s="247"/>
      <c r="U80" s="245"/>
      <c r="V80" s="246"/>
      <c r="W80" s="247"/>
      <c r="X80" s="245"/>
      <c r="Y80" s="246"/>
      <c r="Z80" s="247"/>
      <c r="AA80" s="245"/>
      <c r="AB80" s="246"/>
      <c r="AC80" s="247"/>
      <c r="AD80" s="245"/>
      <c r="AE80" s="246"/>
      <c r="AF80" s="247"/>
      <c r="AG80" s="245"/>
      <c r="AH80" s="246"/>
      <c r="AI80" s="247"/>
      <c r="AJ80" s="245"/>
      <c r="AK80" s="246"/>
      <c r="AL80" s="247"/>
      <c r="AM80" s="245"/>
      <c r="AN80" s="246"/>
      <c r="AO80" s="247"/>
      <c r="AP80" s="245"/>
      <c r="AQ80" s="246"/>
      <c r="AR80" s="247"/>
      <c r="AS80" s="245"/>
      <c r="AT80" s="246"/>
      <c r="AU80" s="247"/>
      <c r="AV80" s="245"/>
      <c r="AW80" s="246"/>
      <c r="AX80" s="247"/>
      <c r="AY80" s="245"/>
      <c r="AZ80" s="246"/>
      <c r="BA80" s="247"/>
      <c r="BB80" s="245"/>
      <c r="BC80" s="246"/>
      <c r="BD80" s="247"/>
    </row>
    <row r="81" spans="1:56">
      <c r="A81" s="248"/>
      <c r="B81" s="238" t="s">
        <v>876</v>
      </c>
      <c r="C81" s="239">
        <v>3135.3</v>
      </c>
      <c r="D81" s="239">
        <v>3135.3</v>
      </c>
      <c r="E81" s="240">
        <f t="shared" si="77"/>
        <v>0</v>
      </c>
      <c r="F81" s="239">
        <v>12525.45</v>
      </c>
      <c r="G81" s="239">
        <v>12525.45</v>
      </c>
      <c r="H81" s="243">
        <f t="shared" si="78"/>
        <v>0</v>
      </c>
      <c r="I81" s="242"/>
      <c r="J81" s="239"/>
      <c r="K81" s="243"/>
      <c r="L81" s="242"/>
      <c r="M81" s="239"/>
      <c r="N81" s="244"/>
      <c r="O81" s="245"/>
      <c r="P81" s="246"/>
      <c r="Q81" s="247"/>
      <c r="R81" s="245"/>
      <c r="S81" s="246"/>
      <c r="T81" s="247"/>
      <c r="U81" s="245"/>
      <c r="V81" s="246"/>
      <c r="W81" s="247"/>
      <c r="X81" s="245"/>
      <c r="Y81" s="246"/>
      <c r="Z81" s="247"/>
      <c r="AA81" s="245"/>
      <c r="AB81" s="246"/>
      <c r="AC81" s="247"/>
      <c r="AD81" s="245"/>
      <c r="AE81" s="246"/>
      <c r="AF81" s="247"/>
      <c r="AG81" s="245"/>
      <c r="AH81" s="246"/>
      <c r="AI81" s="247"/>
      <c r="AJ81" s="245"/>
      <c r="AK81" s="246"/>
      <c r="AL81" s="247"/>
      <c r="AM81" s="245"/>
      <c r="AN81" s="246"/>
      <c r="AO81" s="247"/>
      <c r="AP81" s="245"/>
      <c r="AQ81" s="246"/>
      <c r="AR81" s="247"/>
      <c r="AS81" s="245"/>
      <c r="AT81" s="246"/>
      <c r="AU81" s="247"/>
      <c r="AV81" s="245"/>
      <c r="AW81" s="246"/>
      <c r="AX81" s="247"/>
      <c r="AY81" s="245"/>
      <c r="AZ81" s="246"/>
      <c r="BA81" s="247"/>
      <c r="BB81" s="245"/>
      <c r="BC81" s="246"/>
      <c r="BD81" s="247"/>
    </row>
    <row r="82" spans="1:56" s="272" customFormat="1" ht="20.25" customHeight="1">
      <c r="A82" s="271"/>
      <c r="B82" s="274" t="s">
        <v>877</v>
      </c>
      <c r="C82" s="251">
        <v>3121.3500000000004</v>
      </c>
      <c r="D82" s="251">
        <v>3121.3500000000004</v>
      </c>
      <c r="E82" s="252">
        <f t="shared" si="77"/>
        <v>0</v>
      </c>
      <c r="F82" s="251">
        <v>11779.05</v>
      </c>
      <c r="G82" s="251">
        <v>11779.05</v>
      </c>
      <c r="H82" s="253">
        <f t="shared" si="78"/>
        <v>0</v>
      </c>
      <c r="I82" s="254"/>
      <c r="J82" s="251"/>
      <c r="K82" s="253"/>
      <c r="L82" s="254"/>
      <c r="M82" s="251"/>
      <c r="N82" s="255"/>
      <c r="O82" s="256"/>
      <c r="P82" s="257"/>
      <c r="Q82" s="258"/>
      <c r="R82" s="256"/>
      <c r="S82" s="257"/>
      <c r="T82" s="258"/>
      <c r="U82" s="256"/>
      <c r="V82" s="257"/>
      <c r="W82" s="258"/>
      <c r="X82" s="256"/>
      <c r="Y82" s="257"/>
      <c r="Z82" s="258"/>
      <c r="AA82" s="256"/>
      <c r="AB82" s="257"/>
      <c r="AC82" s="258"/>
      <c r="AD82" s="256"/>
      <c r="AE82" s="257"/>
      <c r="AF82" s="258"/>
      <c r="AG82" s="256"/>
      <c r="AH82" s="257"/>
      <c r="AI82" s="258"/>
      <c r="AJ82" s="256"/>
      <c r="AK82" s="257"/>
      <c r="AL82" s="258"/>
      <c r="AM82" s="256"/>
      <c r="AN82" s="257"/>
      <c r="AO82" s="258"/>
      <c r="AP82" s="256"/>
      <c r="AQ82" s="257"/>
      <c r="AR82" s="258"/>
      <c r="AS82" s="256"/>
      <c r="AT82" s="257"/>
      <c r="AU82" s="258"/>
      <c r="AV82" s="256"/>
      <c r="AW82" s="257"/>
      <c r="AX82" s="258"/>
      <c r="AY82" s="256"/>
      <c r="AZ82" s="257"/>
      <c r="BA82" s="258"/>
      <c r="BB82" s="256"/>
      <c r="BC82" s="257"/>
      <c r="BD82" s="258"/>
    </row>
    <row r="83" spans="1:56">
      <c r="A83" s="248"/>
      <c r="B83" s="238" t="s">
        <v>878</v>
      </c>
      <c r="C83" s="239"/>
      <c r="D83" s="239"/>
      <c r="E83" s="240">
        <f t="shared" si="77"/>
        <v>0</v>
      </c>
      <c r="F83" s="239"/>
      <c r="G83" s="239"/>
      <c r="H83" s="243">
        <f t="shared" si="78"/>
        <v>0</v>
      </c>
      <c r="I83" s="242"/>
      <c r="J83" s="239"/>
      <c r="K83" s="243"/>
      <c r="L83" s="242"/>
      <c r="M83" s="239"/>
      <c r="N83" s="244"/>
      <c r="O83" s="245"/>
      <c r="P83" s="246"/>
      <c r="Q83" s="247"/>
      <c r="R83" s="245"/>
      <c r="S83" s="246"/>
      <c r="T83" s="247"/>
      <c r="U83" s="245"/>
      <c r="V83" s="246"/>
      <c r="W83" s="247"/>
      <c r="X83" s="245"/>
      <c r="Y83" s="246"/>
      <c r="Z83" s="247"/>
      <c r="AA83" s="245"/>
      <c r="AB83" s="246"/>
      <c r="AC83" s="247"/>
      <c r="AD83" s="245"/>
      <c r="AE83" s="246"/>
      <c r="AF83" s="247"/>
      <c r="AG83" s="245"/>
      <c r="AH83" s="246"/>
      <c r="AI83" s="247"/>
      <c r="AJ83" s="245"/>
      <c r="AK83" s="246"/>
      <c r="AL83" s="247"/>
      <c r="AM83" s="245"/>
      <c r="AN83" s="246"/>
      <c r="AO83" s="247"/>
      <c r="AP83" s="245"/>
      <c r="AQ83" s="246"/>
      <c r="AR83" s="247"/>
      <c r="AS83" s="245"/>
      <c r="AT83" s="246"/>
      <c r="AU83" s="247"/>
      <c r="AV83" s="245"/>
      <c r="AW83" s="246"/>
      <c r="AX83" s="247"/>
      <c r="AY83" s="245"/>
      <c r="AZ83" s="246"/>
      <c r="BA83" s="247"/>
      <c r="BB83" s="245"/>
      <c r="BC83" s="246"/>
      <c r="BD83" s="247"/>
    </row>
    <row r="84" spans="1:56">
      <c r="A84" s="248"/>
      <c r="B84" s="238" t="s">
        <v>879</v>
      </c>
      <c r="C84" s="239"/>
      <c r="D84" s="239"/>
      <c r="E84" s="240">
        <f t="shared" si="77"/>
        <v>0</v>
      </c>
      <c r="F84" s="239"/>
      <c r="G84" s="239"/>
      <c r="H84" s="243">
        <f t="shared" si="78"/>
        <v>0</v>
      </c>
      <c r="I84" s="242"/>
      <c r="J84" s="239"/>
      <c r="K84" s="243"/>
      <c r="L84" s="242"/>
      <c r="M84" s="239"/>
      <c r="N84" s="244"/>
      <c r="O84" s="245"/>
      <c r="P84" s="246"/>
      <c r="Q84" s="247"/>
      <c r="R84" s="245"/>
      <c r="S84" s="246"/>
      <c r="T84" s="247"/>
      <c r="U84" s="245"/>
      <c r="V84" s="246"/>
      <c r="W84" s="247"/>
      <c r="X84" s="245"/>
      <c r="Y84" s="246"/>
      <c r="Z84" s="247"/>
      <c r="AA84" s="245"/>
      <c r="AB84" s="246"/>
      <c r="AC84" s="247"/>
      <c r="AD84" s="245"/>
      <c r="AE84" s="246"/>
      <c r="AF84" s="247"/>
      <c r="AG84" s="245"/>
      <c r="AH84" s="246"/>
      <c r="AI84" s="247"/>
      <c r="AJ84" s="245"/>
      <c r="AK84" s="246"/>
      <c r="AL84" s="247"/>
      <c r="AM84" s="245"/>
      <c r="AN84" s="246"/>
      <c r="AO84" s="247"/>
      <c r="AP84" s="245"/>
      <c r="AQ84" s="246"/>
      <c r="AR84" s="247"/>
      <c r="AS84" s="245"/>
      <c r="AT84" s="246"/>
      <c r="AU84" s="247"/>
      <c r="AV84" s="245"/>
      <c r="AW84" s="246"/>
      <c r="AX84" s="247"/>
      <c r="AY84" s="245"/>
      <c r="AZ84" s="246"/>
      <c r="BA84" s="247"/>
      <c r="BB84" s="245"/>
      <c r="BC84" s="246"/>
      <c r="BD84" s="247"/>
    </row>
    <row r="85" spans="1:56">
      <c r="A85" s="248"/>
      <c r="B85" s="238" t="s">
        <v>880</v>
      </c>
      <c r="C85" s="239"/>
      <c r="D85" s="239"/>
      <c r="E85" s="240"/>
      <c r="F85" s="239"/>
      <c r="G85" s="239"/>
      <c r="H85" s="243">
        <f t="shared" si="78"/>
        <v>0</v>
      </c>
      <c r="I85" s="242"/>
      <c r="J85" s="239"/>
      <c r="K85" s="243"/>
      <c r="L85" s="242"/>
      <c r="M85" s="239"/>
      <c r="N85" s="244"/>
      <c r="O85" s="245"/>
      <c r="P85" s="246"/>
      <c r="Q85" s="247"/>
      <c r="R85" s="245"/>
      <c r="S85" s="246"/>
      <c r="T85" s="247"/>
      <c r="U85" s="245"/>
      <c r="V85" s="246"/>
      <c r="W85" s="247"/>
      <c r="X85" s="245"/>
      <c r="Y85" s="246"/>
      <c r="Z85" s="247"/>
      <c r="AA85" s="245"/>
      <c r="AB85" s="246"/>
      <c r="AC85" s="247"/>
      <c r="AD85" s="245"/>
      <c r="AE85" s="246"/>
      <c r="AF85" s="247"/>
      <c r="AG85" s="245"/>
      <c r="AH85" s="246"/>
      <c r="AI85" s="247"/>
      <c r="AJ85" s="245"/>
      <c r="AK85" s="246"/>
      <c r="AL85" s="247"/>
      <c r="AM85" s="245"/>
      <c r="AN85" s="246"/>
      <c r="AO85" s="247"/>
      <c r="AP85" s="245"/>
      <c r="AQ85" s="246"/>
      <c r="AR85" s="247"/>
      <c r="AS85" s="245"/>
      <c r="AT85" s="246"/>
      <c r="AU85" s="247"/>
      <c r="AV85" s="245"/>
      <c r="AW85" s="246"/>
      <c r="AX85" s="247"/>
      <c r="AY85" s="245"/>
      <c r="AZ85" s="246"/>
      <c r="BA85" s="247"/>
      <c r="BB85" s="245"/>
      <c r="BC85" s="246"/>
      <c r="BD85" s="247"/>
    </row>
    <row r="86" spans="1:56" s="272" customFormat="1" ht="21.75" customHeight="1">
      <c r="A86" s="271"/>
      <c r="B86" s="273" t="s">
        <v>881</v>
      </c>
      <c r="C86" s="251"/>
      <c r="D86" s="251"/>
      <c r="E86" s="252">
        <f>IF(C86&gt;0,(((D86-C86)/C86)*100),0)</f>
        <v>0</v>
      </c>
      <c r="F86" s="251"/>
      <c r="G86" s="251"/>
      <c r="H86" s="253">
        <f t="shared" si="78"/>
        <v>0</v>
      </c>
      <c r="I86" s="254"/>
      <c r="J86" s="251"/>
      <c r="K86" s="253"/>
      <c r="L86" s="254"/>
      <c r="M86" s="251"/>
      <c r="N86" s="255"/>
      <c r="O86" s="256"/>
      <c r="P86" s="257"/>
      <c r="Q86" s="258"/>
      <c r="R86" s="256"/>
      <c r="S86" s="257"/>
      <c r="T86" s="258"/>
      <c r="U86" s="256"/>
      <c r="V86" s="257"/>
      <c r="W86" s="258"/>
      <c r="X86" s="256"/>
      <c r="Y86" s="257"/>
      <c r="Z86" s="258"/>
      <c r="AA86" s="256"/>
      <c r="AB86" s="257"/>
      <c r="AC86" s="258"/>
      <c r="AD86" s="256"/>
      <c r="AE86" s="257"/>
      <c r="AF86" s="258"/>
      <c r="AG86" s="256"/>
      <c r="AH86" s="257"/>
      <c r="AI86" s="258"/>
      <c r="AJ86" s="256"/>
      <c r="AK86" s="257"/>
      <c r="AL86" s="258"/>
      <c r="AM86" s="256"/>
      <c r="AN86" s="257"/>
      <c r="AO86" s="258"/>
      <c r="AP86" s="256"/>
      <c r="AQ86" s="257"/>
      <c r="AR86" s="258"/>
      <c r="AS86" s="256"/>
      <c r="AT86" s="257"/>
      <c r="AU86" s="258"/>
      <c r="AV86" s="256"/>
      <c r="AW86" s="257"/>
      <c r="AX86" s="258"/>
      <c r="AY86" s="256"/>
      <c r="AZ86" s="257"/>
      <c r="BA86" s="258"/>
      <c r="BB86" s="256"/>
      <c r="BC86" s="257"/>
      <c r="BD86" s="258"/>
    </row>
    <row r="87" spans="1:56">
      <c r="A87" s="261"/>
      <c r="B87" s="262" t="s">
        <v>882</v>
      </c>
      <c r="C87" s="263"/>
      <c r="D87" s="263"/>
      <c r="E87" s="264"/>
      <c r="F87" s="263"/>
      <c r="G87" s="263"/>
      <c r="H87" s="265"/>
      <c r="I87" s="266"/>
      <c r="J87" s="263"/>
      <c r="K87" s="265"/>
      <c r="L87" s="266"/>
      <c r="M87" s="263"/>
      <c r="N87" s="265"/>
      <c r="O87" s="266">
        <v>16756.489999999998</v>
      </c>
      <c r="P87" s="263">
        <v>16756.5</v>
      </c>
      <c r="Q87" s="267">
        <f t="shared" ref="Q87" si="81">IF(O87&gt;0,(((P87-O87)/O87)*100),0)</f>
        <v>5.9678369408135409E-5</v>
      </c>
      <c r="R87" s="266">
        <v>29554.65</v>
      </c>
      <c r="S87" s="263">
        <v>29554.5</v>
      </c>
      <c r="T87" s="267">
        <f t="shared" ref="T87" si="82">IF(R87&gt;0,(((S87-R87)/R87)*100),0)</f>
        <v>-5.0753434739188308E-4</v>
      </c>
      <c r="U87" s="266">
        <v>32732.690000000002</v>
      </c>
      <c r="V87" s="263">
        <v>33634.5</v>
      </c>
      <c r="W87" s="267">
        <f t="shared" ref="W87" si="83">IF(U87&gt;0,(((V87-U87)/U87)*100),0)</f>
        <v>2.7550745141936015</v>
      </c>
      <c r="X87" s="266">
        <v>63029.61</v>
      </c>
      <c r="Y87" s="263">
        <v>62423</v>
      </c>
      <c r="Z87" s="267">
        <f t="shared" ref="Z87" si="84">IF(X87&gt;0,(((Y87-X87)/X87)*100),0)</f>
        <v>-0.96242067815428423</v>
      </c>
      <c r="AA87" s="266">
        <v>41717.980000000003</v>
      </c>
      <c r="AB87" s="263">
        <v>41718</v>
      </c>
      <c r="AC87" s="267">
        <f t="shared" ref="AC87" si="85">IF(AA87&gt;0,(((AB87-AA87)/AA87)*100),0)</f>
        <v>4.7940959741575639E-5</v>
      </c>
      <c r="AD87" s="266">
        <v>68198.740000000005</v>
      </c>
      <c r="AE87" s="263">
        <v>68199</v>
      </c>
      <c r="AF87" s="267">
        <f t="shared" ref="AF87" si="86">IF(AD87&gt;0,(((AE87-AD87)/AD87)*100),0)</f>
        <v>3.8123871495977975E-4</v>
      </c>
      <c r="AG87" s="266">
        <v>19904.68</v>
      </c>
      <c r="AH87" s="263">
        <v>21080</v>
      </c>
      <c r="AI87" s="267">
        <f t="shared" ref="AI87" si="87">IF(AG87&gt;0,(((AH87-AG87)/AG87)*100),0)</f>
        <v>5.9047420003737798</v>
      </c>
      <c r="AJ87" s="266">
        <v>38536.93</v>
      </c>
      <c r="AK87" s="263">
        <v>39712</v>
      </c>
      <c r="AL87" s="267">
        <f t="shared" ref="AL87" si="88">IF(AJ87&gt;0,(((AK87-AJ87)/AJ87)*100),0)</f>
        <v>3.0492050093248206</v>
      </c>
      <c r="AM87" s="266"/>
      <c r="AN87" s="263"/>
      <c r="AO87" s="267">
        <f t="shared" ref="AO87" si="89">IF(AM87&gt;0,(((AN87-AM87)/AM87)*100),0)</f>
        <v>0</v>
      </c>
      <c r="AP87" s="266"/>
      <c r="AQ87" s="263"/>
      <c r="AR87" s="267">
        <f t="shared" ref="AR87" si="90">IF(AP87&gt;0,(((AQ87-AP87)/AP87)*100),0)</f>
        <v>0</v>
      </c>
      <c r="AS87" s="266"/>
      <c r="AT87" s="263"/>
      <c r="AU87" s="267">
        <f t="shared" ref="AU87" si="91">IF(AS87&gt;0,(((AT87-AS87)/AS87)*100),0)</f>
        <v>0</v>
      </c>
      <c r="AV87" s="266"/>
      <c r="AW87" s="263"/>
      <c r="AX87" s="267">
        <f t="shared" ref="AX87" si="92">IF(AV87&gt;0,(((AW87-AV87)/AV87)*100),0)</f>
        <v>0</v>
      </c>
      <c r="AY87" s="266">
        <v>28786.86</v>
      </c>
      <c r="AZ87" s="263">
        <v>28787</v>
      </c>
      <c r="BA87" s="267">
        <f t="shared" ref="BA87" si="93">IF(AY87&gt;0,(((AZ87-AY87)/AY87)*100),0)</f>
        <v>4.8633300054058671E-4</v>
      </c>
      <c r="BB87" s="266">
        <v>49762.06</v>
      </c>
      <c r="BC87" s="263">
        <v>49762</v>
      </c>
      <c r="BD87" s="267">
        <f t="shared" ref="BD87" si="94">IF(BB87&gt;0,(((BC87-BB87)/BB87)*100),0)</f>
        <v>-1.2057378653068563E-4</v>
      </c>
    </row>
    <row r="88" spans="1:56">
      <c r="A88" s="237" t="s">
        <v>210</v>
      </c>
      <c r="B88" s="238" t="s">
        <v>866</v>
      </c>
      <c r="C88" s="239">
        <v>11160</v>
      </c>
      <c r="D88" s="239">
        <v>11338</v>
      </c>
      <c r="E88" s="240">
        <f t="shared" ref="E88:E101" si="95">IF(C88&gt;0,(((D88-C88)/C88)*100),0)</f>
        <v>1.5949820788530467</v>
      </c>
      <c r="F88" s="239">
        <v>29370</v>
      </c>
      <c r="G88" s="239">
        <v>29912</v>
      </c>
      <c r="H88" s="243">
        <f t="shared" ref="H88:H103" si="96">IF(F88&gt;0,(((G88-F88)/F88)*100),0)</f>
        <v>1.8454204971058905</v>
      </c>
      <c r="I88" s="242">
        <v>11029</v>
      </c>
      <c r="J88" s="239">
        <v>11229</v>
      </c>
      <c r="K88" s="243">
        <f t="shared" ref="K88:K94" si="97">IF(I88&gt;0,(((J88-I88)/I88)*100),0)</f>
        <v>1.8134010336385891</v>
      </c>
      <c r="L88" s="242">
        <v>29155</v>
      </c>
      <c r="M88" s="239">
        <v>29555</v>
      </c>
      <c r="N88" s="244">
        <f t="shared" ref="N88:N94" si="98">IF(L88&gt;0,(((M88-L88)/L88)*100),0)</f>
        <v>1.371977362373521</v>
      </c>
      <c r="O88" s="245"/>
      <c r="P88" s="246"/>
      <c r="Q88" s="247"/>
      <c r="R88" s="245"/>
      <c r="S88" s="246"/>
      <c r="T88" s="247"/>
      <c r="U88" s="245"/>
      <c r="V88" s="246"/>
      <c r="W88" s="247"/>
      <c r="X88" s="245"/>
      <c r="Y88" s="246"/>
      <c r="Z88" s="247"/>
      <c r="AA88" s="245"/>
      <c r="AB88" s="246"/>
      <c r="AC88" s="247"/>
      <c r="AD88" s="245"/>
      <c r="AE88" s="246"/>
      <c r="AF88" s="247"/>
      <c r="AG88" s="245"/>
      <c r="AH88" s="246"/>
      <c r="AI88" s="247"/>
      <c r="AJ88" s="245"/>
      <c r="AK88" s="246"/>
      <c r="AL88" s="247"/>
      <c r="AM88" s="245"/>
      <c r="AN88" s="246"/>
      <c r="AO88" s="247"/>
      <c r="AP88" s="245"/>
      <c r="AQ88" s="246"/>
      <c r="AR88" s="247"/>
      <c r="AS88" s="245"/>
      <c r="AT88" s="246"/>
      <c r="AU88" s="247"/>
      <c r="AV88" s="245"/>
      <c r="AW88" s="246"/>
      <c r="AX88" s="247"/>
      <c r="AY88" s="245"/>
      <c r="AZ88" s="246"/>
      <c r="BA88" s="247"/>
      <c r="BB88" s="245"/>
      <c r="BC88" s="246"/>
      <c r="BD88" s="247"/>
    </row>
    <row r="89" spans="1:56">
      <c r="A89" s="248"/>
      <c r="B89" s="238" t="s">
        <v>867</v>
      </c>
      <c r="C89" s="239">
        <v>12212</v>
      </c>
      <c r="D89" s="239">
        <v>12418</v>
      </c>
      <c r="E89" s="240">
        <f t="shared" si="95"/>
        <v>1.68686537831641</v>
      </c>
      <c r="F89" s="239">
        <v>32404</v>
      </c>
      <c r="G89" s="239">
        <v>33014</v>
      </c>
      <c r="H89" s="243">
        <f t="shared" si="96"/>
        <v>1.8824836439945685</v>
      </c>
      <c r="I89" s="242">
        <v>15652</v>
      </c>
      <c r="J89" s="239">
        <v>15798</v>
      </c>
      <c r="K89" s="243">
        <f t="shared" si="97"/>
        <v>0.93278814209046768</v>
      </c>
      <c r="L89" s="242">
        <v>30072</v>
      </c>
      <c r="M89" s="239">
        <v>30578</v>
      </c>
      <c r="N89" s="244">
        <f t="shared" si="98"/>
        <v>1.6826283586060122</v>
      </c>
      <c r="O89" s="245"/>
      <c r="P89" s="246"/>
      <c r="Q89" s="247"/>
      <c r="R89" s="245"/>
      <c r="S89" s="246"/>
      <c r="T89" s="247"/>
      <c r="U89" s="245"/>
      <c r="V89" s="246"/>
      <c r="W89" s="247"/>
      <c r="X89" s="245"/>
      <c r="Y89" s="246"/>
      <c r="Z89" s="247"/>
      <c r="AA89" s="245"/>
      <c r="AB89" s="246"/>
      <c r="AC89" s="247"/>
      <c r="AD89" s="245"/>
      <c r="AE89" s="246"/>
      <c r="AF89" s="247"/>
      <c r="AG89" s="245"/>
      <c r="AH89" s="246"/>
      <c r="AI89" s="247"/>
      <c r="AJ89" s="245"/>
      <c r="AK89" s="246"/>
      <c r="AL89" s="247"/>
      <c r="AM89" s="245"/>
      <c r="AN89" s="246"/>
      <c r="AO89" s="247"/>
      <c r="AP89" s="245"/>
      <c r="AQ89" s="246"/>
      <c r="AR89" s="247"/>
      <c r="AS89" s="245"/>
      <c r="AT89" s="246"/>
      <c r="AU89" s="247"/>
      <c r="AV89" s="245"/>
      <c r="AW89" s="246"/>
      <c r="AX89" s="247"/>
      <c r="AY89" s="245"/>
      <c r="AZ89" s="246"/>
      <c r="BA89" s="247"/>
      <c r="BB89" s="245"/>
      <c r="BC89" s="246"/>
      <c r="BD89" s="247"/>
    </row>
    <row r="90" spans="1:56">
      <c r="A90" s="248"/>
      <c r="B90" s="238" t="s">
        <v>868</v>
      </c>
      <c r="C90" s="239">
        <v>7322</v>
      </c>
      <c r="D90" s="239">
        <v>7427</v>
      </c>
      <c r="E90" s="240">
        <f t="shared" si="95"/>
        <v>1.4340344168260037</v>
      </c>
      <c r="F90" s="239">
        <v>20548</v>
      </c>
      <c r="G90" s="239">
        <v>20931</v>
      </c>
      <c r="H90" s="243">
        <f t="shared" si="96"/>
        <v>1.8639283628576993</v>
      </c>
      <c r="I90" s="242">
        <v>8331</v>
      </c>
      <c r="J90" s="239">
        <v>8419</v>
      </c>
      <c r="K90" s="243">
        <f t="shared" si="97"/>
        <v>1.0562957628135878</v>
      </c>
      <c r="L90" s="242">
        <v>24794</v>
      </c>
      <c r="M90" s="239">
        <v>25378</v>
      </c>
      <c r="N90" s="244">
        <f t="shared" si="98"/>
        <v>2.3554085665886908</v>
      </c>
      <c r="O90" s="245"/>
      <c r="P90" s="246"/>
      <c r="Q90" s="247"/>
      <c r="R90" s="245"/>
      <c r="S90" s="246"/>
      <c r="T90" s="247"/>
      <c r="U90" s="245"/>
      <c r="V90" s="246"/>
      <c r="W90" s="247"/>
      <c r="X90" s="245"/>
      <c r="Y90" s="246"/>
      <c r="Z90" s="247"/>
      <c r="AA90" s="245"/>
      <c r="AB90" s="246"/>
      <c r="AC90" s="247"/>
      <c r="AD90" s="245"/>
      <c r="AE90" s="246"/>
      <c r="AF90" s="247"/>
      <c r="AG90" s="245"/>
      <c r="AH90" s="246"/>
      <c r="AI90" s="247"/>
      <c r="AJ90" s="245"/>
      <c r="AK90" s="246"/>
      <c r="AL90" s="247"/>
      <c r="AM90" s="245"/>
      <c r="AN90" s="246"/>
      <c r="AO90" s="247"/>
      <c r="AP90" s="245"/>
      <c r="AQ90" s="246"/>
      <c r="AR90" s="247"/>
      <c r="AS90" s="245"/>
      <c r="AT90" s="246"/>
      <c r="AU90" s="247"/>
      <c r="AV90" s="245"/>
      <c r="AW90" s="246"/>
      <c r="AX90" s="247"/>
      <c r="AY90" s="245"/>
      <c r="AZ90" s="246"/>
      <c r="BA90" s="247"/>
      <c r="BB90" s="245"/>
      <c r="BC90" s="246"/>
      <c r="BD90" s="247"/>
    </row>
    <row r="91" spans="1:56">
      <c r="A91" s="248"/>
      <c r="B91" s="238" t="s">
        <v>869</v>
      </c>
      <c r="C91" s="239">
        <v>6566</v>
      </c>
      <c r="D91" s="239">
        <v>6726</v>
      </c>
      <c r="E91" s="240">
        <f t="shared" si="95"/>
        <v>2.4367956137678952</v>
      </c>
      <c r="F91" s="239">
        <v>19386</v>
      </c>
      <c r="G91" s="239">
        <v>19802</v>
      </c>
      <c r="H91" s="243">
        <f t="shared" si="96"/>
        <v>2.1458784689982462</v>
      </c>
      <c r="I91" s="242">
        <v>6538</v>
      </c>
      <c r="J91" s="239">
        <v>6538</v>
      </c>
      <c r="K91" s="243">
        <f t="shared" si="97"/>
        <v>0</v>
      </c>
      <c r="L91" s="242">
        <v>20242</v>
      </c>
      <c r="M91" s="239">
        <v>20242</v>
      </c>
      <c r="N91" s="244">
        <f t="shared" si="98"/>
        <v>0</v>
      </c>
      <c r="O91" s="245"/>
      <c r="P91" s="246"/>
      <c r="Q91" s="247"/>
      <c r="R91" s="245"/>
      <c r="S91" s="246"/>
      <c r="T91" s="247"/>
      <c r="U91" s="245"/>
      <c r="V91" s="246"/>
      <c r="W91" s="247"/>
      <c r="X91" s="245"/>
      <c r="Y91" s="246"/>
      <c r="Z91" s="247"/>
      <c r="AA91" s="245"/>
      <c r="AB91" s="246"/>
      <c r="AC91" s="247"/>
      <c r="AD91" s="245"/>
      <c r="AE91" s="246"/>
      <c r="AF91" s="247"/>
      <c r="AG91" s="245"/>
      <c r="AH91" s="246"/>
      <c r="AI91" s="247"/>
      <c r="AJ91" s="245"/>
      <c r="AK91" s="246"/>
      <c r="AL91" s="247"/>
      <c r="AM91" s="245"/>
      <c r="AN91" s="246"/>
      <c r="AO91" s="247"/>
      <c r="AP91" s="245"/>
      <c r="AQ91" s="246"/>
      <c r="AR91" s="247"/>
      <c r="AS91" s="245"/>
      <c r="AT91" s="246"/>
      <c r="AU91" s="247"/>
      <c r="AV91" s="245"/>
      <c r="AW91" s="246"/>
      <c r="AX91" s="247"/>
      <c r="AY91" s="245"/>
      <c r="AZ91" s="246"/>
      <c r="BA91" s="247"/>
      <c r="BB91" s="245"/>
      <c r="BC91" s="246"/>
      <c r="BD91" s="247"/>
    </row>
    <row r="92" spans="1:56">
      <c r="A92" s="248"/>
      <c r="B92" s="238" t="s">
        <v>870</v>
      </c>
      <c r="C92" s="239">
        <v>6425</v>
      </c>
      <c r="D92" s="239">
        <v>6533</v>
      </c>
      <c r="E92" s="240">
        <f t="shared" si="95"/>
        <v>1.6809338521400776</v>
      </c>
      <c r="F92" s="239">
        <v>19245</v>
      </c>
      <c r="G92" s="239">
        <v>19609</v>
      </c>
      <c r="H92" s="243">
        <f t="shared" si="96"/>
        <v>1.8914003637308392</v>
      </c>
      <c r="I92" s="242">
        <v>6130</v>
      </c>
      <c r="J92" s="239">
        <v>6196</v>
      </c>
      <c r="K92" s="243">
        <f t="shared" si="97"/>
        <v>1.0766721044045677</v>
      </c>
      <c r="L92" s="242">
        <v>19108</v>
      </c>
      <c r="M92" s="239">
        <v>19339</v>
      </c>
      <c r="N92" s="244">
        <f t="shared" si="98"/>
        <v>1.2089177307933849</v>
      </c>
      <c r="O92" s="245"/>
      <c r="P92" s="246"/>
      <c r="Q92" s="247"/>
      <c r="R92" s="245"/>
      <c r="S92" s="246"/>
      <c r="T92" s="247"/>
      <c r="U92" s="245"/>
      <c r="V92" s="246"/>
      <c r="W92" s="247"/>
      <c r="X92" s="245"/>
      <c r="Y92" s="246"/>
      <c r="Z92" s="247"/>
      <c r="AA92" s="245"/>
      <c r="AB92" s="246"/>
      <c r="AC92" s="247"/>
      <c r="AD92" s="245"/>
      <c r="AE92" s="246"/>
      <c r="AF92" s="247"/>
      <c r="AG92" s="245"/>
      <c r="AH92" s="246"/>
      <c r="AI92" s="247"/>
      <c r="AJ92" s="245"/>
      <c r="AK92" s="246"/>
      <c r="AL92" s="247"/>
      <c r="AM92" s="245"/>
      <c r="AN92" s="246"/>
      <c r="AO92" s="247"/>
      <c r="AP92" s="245"/>
      <c r="AQ92" s="246"/>
      <c r="AR92" s="247"/>
      <c r="AS92" s="245"/>
      <c r="AT92" s="246"/>
      <c r="AU92" s="247"/>
      <c r="AV92" s="245"/>
      <c r="AW92" s="246"/>
      <c r="AX92" s="247"/>
      <c r="AY92" s="245"/>
      <c r="AZ92" s="246"/>
      <c r="BA92" s="247"/>
      <c r="BB92" s="245"/>
      <c r="BC92" s="246"/>
      <c r="BD92" s="247"/>
    </row>
    <row r="93" spans="1:56">
      <c r="A93" s="248"/>
      <c r="B93" s="238" t="s">
        <v>871</v>
      </c>
      <c r="C93" s="239">
        <v>4488</v>
      </c>
      <c r="D93" s="239">
        <v>4552</v>
      </c>
      <c r="E93" s="240">
        <f t="shared" si="95"/>
        <v>1.4260249554367201</v>
      </c>
      <c r="F93" s="239">
        <v>13010</v>
      </c>
      <c r="G93" s="239">
        <v>13243</v>
      </c>
      <c r="H93" s="243">
        <f t="shared" si="96"/>
        <v>1.7909300538047654</v>
      </c>
      <c r="I93" s="242">
        <v>5962</v>
      </c>
      <c r="J93" s="239">
        <v>5962</v>
      </c>
      <c r="K93" s="243">
        <f t="shared" si="97"/>
        <v>0</v>
      </c>
      <c r="L93" s="242">
        <v>17602</v>
      </c>
      <c r="M93" s="239">
        <v>17602</v>
      </c>
      <c r="N93" s="244">
        <f t="shared" si="98"/>
        <v>0</v>
      </c>
      <c r="O93" s="245"/>
      <c r="P93" s="246"/>
      <c r="Q93" s="247"/>
      <c r="R93" s="245"/>
      <c r="S93" s="246"/>
      <c r="T93" s="247"/>
      <c r="U93" s="245"/>
      <c r="V93" s="246"/>
      <c r="W93" s="247"/>
      <c r="X93" s="245"/>
      <c r="Y93" s="246"/>
      <c r="Z93" s="247"/>
      <c r="AA93" s="245"/>
      <c r="AB93" s="246"/>
      <c r="AC93" s="247"/>
      <c r="AD93" s="245"/>
      <c r="AE93" s="246"/>
      <c r="AF93" s="247"/>
      <c r="AG93" s="245"/>
      <c r="AH93" s="246"/>
      <c r="AI93" s="247"/>
      <c r="AJ93" s="245"/>
      <c r="AK93" s="246"/>
      <c r="AL93" s="247"/>
      <c r="AM93" s="245"/>
      <c r="AN93" s="246"/>
      <c r="AO93" s="247"/>
      <c r="AP93" s="245"/>
      <c r="AQ93" s="246"/>
      <c r="AR93" s="247"/>
      <c r="AS93" s="245"/>
      <c r="AT93" s="246"/>
      <c r="AU93" s="247"/>
      <c r="AV93" s="245"/>
      <c r="AW93" s="246"/>
      <c r="AX93" s="247"/>
      <c r="AY93" s="245"/>
      <c r="AZ93" s="246"/>
      <c r="BA93" s="247"/>
      <c r="BB93" s="245"/>
      <c r="BC93" s="246"/>
      <c r="BD93" s="247"/>
    </row>
    <row r="94" spans="1:56" s="259" customFormat="1" ht="19.5" customHeight="1">
      <c r="A94" s="249"/>
      <c r="B94" s="250" t="s">
        <v>872</v>
      </c>
      <c r="C94" s="251">
        <v>7076</v>
      </c>
      <c r="D94" s="251">
        <v>7200</v>
      </c>
      <c r="E94" s="252">
        <f t="shared" si="95"/>
        <v>1.7524024872809498</v>
      </c>
      <c r="F94" s="251">
        <v>20294</v>
      </c>
      <c r="G94" s="251">
        <v>20682</v>
      </c>
      <c r="H94" s="253">
        <f t="shared" si="96"/>
        <v>1.9118951414211098</v>
      </c>
      <c r="I94" s="254">
        <v>7277</v>
      </c>
      <c r="J94" s="251">
        <v>7343</v>
      </c>
      <c r="K94" s="253">
        <f t="shared" si="97"/>
        <v>0.90696715679538276</v>
      </c>
      <c r="L94" s="254">
        <v>22868</v>
      </c>
      <c r="M94" s="251">
        <v>23272</v>
      </c>
      <c r="N94" s="255">
        <f t="shared" si="98"/>
        <v>1.7666608361028513</v>
      </c>
      <c r="O94" s="256"/>
      <c r="P94" s="257"/>
      <c r="Q94" s="258"/>
      <c r="R94" s="256"/>
      <c r="S94" s="257"/>
      <c r="T94" s="258"/>
      <c r="U94" s="256"/>
      <c r="V94" s="257"/>
      <c r="W94" s="258"/>
      <c r="X94" s="256"/>
      <c r="Y94" s="257"/>
      <c r="Z94" s="258"/>
      <c r="AA94" s="256"/>
      <c r="AB94" s="257"/>
      <c r="AC94" s="258"/>
      <c r="AD94" s="256"/>
      <c r="AE94" s="257"/>
      <c r="AF94" s="258"/>
      <c r="AG94" s="256"/>
      <c r="AH94" s="257"/>
      <c r="AI94" s="258"/>
      <c r="AJ94" s="256"/>
      <c r="AK94" s="257"/>
      <c r="AL94" s="258"/>
      <c r="AM94" s="256"/>
      <c r="AN94" s="257"/>
      <c r="AO94" s="258"/>
      <c r="AP94" s="256"/>
      <c r="AQ94" s="257"/>
      <c r="AR94" s="258"/>
      <c r="AS94" s="256"/>
      <c r="AT94" s="257"/>
      <c r="AU94" s="258"/>
      <c r="AV94" s="256"/>
      <c r="AW94" s="257"/>
      <c r="AX94" s="258"/>
      <c r="AY94" s="256"/>
      <c r="AZ94" s="257"/>
      <c r="BA94" s="258"/>
      <c r="BB94" s="256"/>
      <c r="BC94" s="257"/>
      <c r="BD94" s="258"/>
    </row>
    <row r="95" spans="1:56">
      <c r="A95" s="248"/>
      <c r="B95" s="238" t="s">
        <v>873</v>
      </c>
      <c r="C95" s="239">
        <v>3790</v>
      </c>
      <c r="D95" s="239">
        <v>3844</v>
      </c>
      <c r="E95" s="240">
        <f t="shared" si="95"/>
        <v>1.4248021108179421</v>
      </c>
      <c r="F95" s="239">
        <v>11384</v>
      </c>
      <c r="G95" s="239">
        <v>11590</v>
      </c>
      <c r="H95" s="243">
        <f t="shared" si="96"/>
        <v>1.8095572733661278</v>
      </c>
      <c r="I95" s="242"/>
      <c r="J95" s="239"/>
      <c r="K95" s="243"/>
      <c r="L95" s="242"/>
      <c r="M95" s="239"/>
      <c r="N95" s="244"/>
      <c r="O95" s="245"/>
      <c r="P95" s="246"/>
      <c r="Q95" s="247"/>
      <c r="R95" s="245"/>
      <c r="S95" s="246"/>
      <c r="T95" s="247"/>
      <c r="U95" s="245"/>
      <c r="V95" s="246"/>
      <c r="W95" s="247"/>
      <c r="X95" s="245"/>
      <c r="Y95" s="246"/>
      <c r="Z95" s="247"/>
      <c r="AA95" s="245"/>
      <c r="AB95" s="246"/>
      <c r="AC95" s="247"/>
      <c r="AD95" s="245"/>
      <c r="AE95" s="246"/>
      <c r="AF95" s="247"/>
      <c r="AG95" s="245"/>
      <c r="AH95" s="246"/>
      <c r="AI95" s="247"/>
      <c r="AJ95" s="245"/>
      <c r="AK95" s="246"/>
      <c r="AL95" s="247"/>
      <c r="AM95" s="245"/>
      <c r="AN95" s="246"/>
      <c r="AO95" s="247"/>
      <c r="AP95" s="245"/>
      <c r="AQ95" s="246"/>
      <c r="AR95" s="247"/>
      <c r="AS95" s="245"/>
      <c r="AT95" s="246"/>
      <c r="AU95" s="247"/>
      <c r="AV95" s="245"/>
      <c r="AW95" s="246"/>
      <c r="AX95" s="247"/>
      <c r="AY95" s="245"/>
      <c r="AZ95" s="246"/>
      <c r="BA95" s="247"/>
      <c r="BB95" s="245"/>
      <c r="BC95" s="246"/>
      <c r="BD95" s="247"/>
    </row>
    <row r="96" spans="1:56">
      <c r="A96" s="248"/>
      <c r="B96" s="238" t="s">
        <v>874</v>
      </c>
      <c r="C96" s="239">
        <v>3806</v>
      </c>
      <c r="D96" s="239">
        <v>3860</v>
      </c>
      <c r="E96" s="240">
        <f t="shared" si="95"/>
        <v>1.418812401471361</v>
      </c>
      <c r="F96" s="239">
        <v>11400</v>
      </c>
      <c r="G96" s="239">
        <v>11606</v>
      </c>
      <c r="H96" s="243">
        <f t="shared" si="96"/>
        <v>1.807017543859649</v>
      </c>
      <c r="I96" s="242"/>
      <c r="J96" s="239"/>
      <c r="K96" s="243"/>
      <c r="L96" s="242"/>
      <c r="M96" s="239"/>
      <c r="N96" s="244"/>
      <c r="O96" s="245"/>
      <c r="P96" s="246"/>
      <c r="Q96" s="247"/>
      <c r="R96" s="245"/>
      <c r="S96" s="246"/>
      <c r="T96" s="247"/>
      <c r="U96" s="245"/>
      <c r="V96" s="246"/>
      <c r="W96" s="247"/>
      <c r="X96" s="245"/>
      <c r="Y96" s="246"/>
      <c r="Z96" s="247"/>
      <c r="AA96" s="245"/>
      <c r="AB96" s="246"/>
      <c r="AC96" s="247"/>
      <c r="AD96" s="245"/>
      <c r="AE96" s="246"/>
      <c r="AF96" s="247"/>
      <c r="AG96" s="245"/>
      <c r="AH96" s="246"/>
      <c r="AI96" s="247"/>
      <c r="AJ96" s="245"/>
      <c r="AK96" s="246"/>
      <c r="AL96" s="247"/>
      <c r="AM96" s="245"/>
      <c r="AN96" s="246"/>
      <c r="AO96" s="247"/>
      <c r="AP96" s="245"/>
      <c r="AQ96" s="246"/>
      <c r="AR96" s="247"/>
      <c r="AS96" s="245"/>
      <c r="AT96" s="246"/>
      <c r="AU96" s="247"/>
      <c r="AV96" s="245"/>
      <c r="AW96" s="246"/>
      <c r="AX96" s="247"/>
      <c r="AY96" s="245"/>
      <c r="AZ96" s="246"/>
      <c r="BA96" s="247"/>
      <c r="BB96" s="245"/>
      <c r="BC96" s="246"/>
      <c r="BD96" s="247"/>
    </row>
    <row r="97" spans="1:56">
      <c r="A97" s="248"/>
      <c r="B97" s="238" t="s">
        <v>875</v>
      </c>
      <c r="C97" s="239"/>
      <c r="D97" s="239"/>
      <c r="E97" s="240">
        <f t="shared" si="95"/>
        <v>0</v>
      </c>
      <c r="F97" s="239"/>
      <c r="G97" s="239"/>
      <c r="H97" s="243">
        <f t="shared" si="96"/>
        <v>0</v>
      </c>
      <c r="I97" s="242"/>
      <c r="J97" s="239"/>
      <c r="K97" s="243"/>
      <c r="L97" s="242"/>
      <c r="M97" s="239"/>
      <c r="N97" s="244"/>
      <c r="O97" s="245"/>
      <c r="P97" s="246"/>
      <c r="Q97" s="247"/>
      <c r="R97" s="245"/>
      <c r="S97" s="246"/>
      <c r="T97" s="247"/>
      <c r="U97" s="245"/>
      <c r="V97" s="246"/>
      <c r="W97" s="247"/>
      <c r="X97" s="245"/>
      <c r="Y97" s="246"/>
      <c r="Z97" s="247"/>
      <c r="AA97" s="245"/>
      <c r="AB97" s="246"/>
      <c r="AC97" s="247"/>
      <c r="AD97" s="245"/>
      <c r="AE97" s="246"/>
      <c r="AF97" s="247"/>
      <c r="AG97" s="245"/>
      <c r="AH97" s="246"/>
      <c r="AI97" s="247"/>
      <c r="AJ97" s="245"/>
      <c r="AK97" s="246"/>
      <c r="AL97" s="247"/>
      <c r="AM97" s="245"/>
      <c r="AN97" s="246"/>
      <c r="AO97" s="247"/>
      <c r="AP97" s="245"/>
      <c r="AQ97" s="246"/>
      <c r="AR97" s="247"/>
      <c r="AS97" s="245"/>
      <c r="AT97" s="246"/>
      <c r="AU97" s="247"/>
      <c r="AV97" s="245"/>
      <c r="AW97" s="246"/>
      <c r="AX97" s="247"/>
      <c r="AY97" s="245"/>
      <c r="AZ97" s="246"/>
      <c r="BA97" s="247"/>
      <c r="BB97" s="245"/>
      <c r="BC97" s="246"/>
      <c r="BD97" s="247"/>
    </row>
    <row r="98" spans="1:56">
      <c r="A98" s="248"/>
      <c r="B98" s="238" t="s">
        <v>876</v>
      </c>
      <c r="C98" s="239">
        <v>3772</v>
      </c>
      <c r="D98" s="239">
        <v>3826</v>
      </c>
      <c r="E98" s="240">
        <f t="shared" si="95"/>
        <v>1.4316012725344645</v>
      </c>
      <c r="F98" s="239">
        <v>11366</v>
      </c>
      <c r="G98" s="239">
        <v>11572</v>
      </c>
      <c r="H98" s="243">
        <f t="shared" si="96"/>
        <v>1.8124230160126695</v>
      </c>
      <c r="I98" s="242"/>
      <c r="J98" s="239"/>
      <c r="K98" s="243"/>
      <c r="L98" s="242"/>
      <c r="M98" s="239"/>
      <c r="N98" s="244"/>
      <c r="O98" s="245"/>
      <c r="P98" s="246"/>
      <c r="Q98" s="247"/>
      <c r="R98" s="245"/>
      <c r="S98" s="246"/>
      <c r="T98" s="247"/>
      <c r="U98" s="245"/>
      <c r="V98" s="246"/>
      <c r="W98" s="247"/>
      <c r="X98" s="245"/>
      <c r="Y98" s="246"/>
      <c r="Z98" s="247"/>
      <c r="AA98" s="245"/>
      <c r="AB98" s="246"/>
      <c r="AC98" s="247"/>
      <c r="AD98" s="245"/>
      <c r="AE98" s="246"/>
      <c r="AF98" s="247"/>
      <c r="AG98" s="245"/>
      <c r="AH98" s="246"/>
      <c r="AI98" s="247"/>
      <c r="AJ98" s="245"/>
      <c r="AK98" s="246"/>
      <c r="AL98" s="247"/>
      <c r="AM98" s="245"/>
      <c r="AN98" s="246"/>
      <c r="AO98" s="247"/>
      <c r="AP98" s="245"/>
      <c r="AQ98" s="246"/>
      <c r="AR98" s="247"/>
      <c r="AS98" s="245"/>
      <c r="AT98" s="246"/>
      <c r="AU98" s="247"/>
      <c r="AV98" s="245"/>
      <c r="AW98" s="246"/>
      <c r="AX98" s="247"/>
      <c r="AY98" s="245"/>
      <c r="AZ98" s="246"/>
      <c r="BA98" s="247"/>
      <c r="BB98" s="245"/>
      <c r="BC98" s="246"/>
      <c r="BD98" s="247"/>
    </row>
    <row r="99" spans="1:56" s="272" customFormat="1" ht="20.25" customHeight="1">
      <c r="A99" s="271"/>
      <c r="B99" s="250" t="s">
        <v>877</v>
      </c>
      <c r="C99" s="251">
        <v>3806</v>
      </c>
      <c r="D99" s="251">
        <v>3860</v>
      </c>
      <c r="E99" s="252">
        <f t="shared" si="95"/>
        <v>1.418812401471361</v>
      </c>
      <c r="F99" s="251">
        <v>11400</v>
      </c>
      <c r="G99" s="251">
        <v>11606</v>
      </c>
      <c r="H99" s="253">
        <f t="shared" si="96"/>
        <v>1.807017543859649</v>
      </c>
      <c r="I99" s="254"/>
      <c r="J99" s="251"/>
      <c r="K99" s="253"/>
      <c r="L99" s="254"/>
      <c r="M99" s="251"/>
      <c r="N99" s="255"/>
      <c r="O99" s="256"/>
      <c r="P99" s="257"/>
      <c r="Q99" s="258"/>
      <c r="R99" s="256"/>
      <c r="S99" s="257"/>
      <c r="T99" s="258"/>
      <c r="U99" s="256"/>
      <c r="V99" s="257"/>
      <c r="W99" s="258"/>
      <c r="X99" s="256"/>
      <c r="Y99" s="257"/>
      <c r="Z99" s="258"/>
      <c r="AA99" s="256"/>
      <c r="AB99" s="257"/>
      <c r="AC99" s="258"/>
      <c r="AD99" s="256"/>
      <c r="AE99" s="257"/>
      <c r="AF99" s="258"/>
      <c r="AG99" s="256"/>
      <c r="AH99" s="257"/>
      <c r="AI99" s="258"/>
      <c r="AJ99" s="256"/>
      <c r="AK99" s="257"/>
      <c r="AL99" s="258"/>
      <c r="AM99" s="256"/>
      <c r="AN99" s="257"/>
      <c r="AO99" s="258"/>
      <c r="AP99" s="256"/>
      <c r="AQ99" s="257"/>
      <c r="AR99" s="258"/>
      <c r="AS99" s="256"/>
      <c r="AT99" s="257"/>
      <c r="AU99" s="258"/>
      <c r="AV99" s="256"/>
      <c r="AW99" s="257"/>
      <c r="AX99" s="258"/>
      <c r="AY99" s="256"/>
      <c r="AZ99" s="257"/>
      <c r="BA99" s="258"/>
      <c r="BB99" s="256"/>
      <c r="BC99" s="257"/>
      <c r="BD99" s="258"/>
    </row>
    <row r="100" spans="1:56">
      <c r="A100" s="248"/>
      <c r="B100" s="238" t="s">
        <v>878</v>
      </c>
      <c r="C100" s="239">
        <v>3279</v>
      </c>
      <c r="D100" s="239">
        <v>3322</v>
      </c>
      <c r="E100" s="240">
        <f t="shared" si="95"/>
        <v>1.3113754193351632</v>
      </c>
      <c r="F100" s="239">
        <v>5949</v>
      </c>
      <c r="G100" s="239">
        <v>5992</v>
      </c>
      <c r="H100" s="243">
        <f t="shared" si="96"/>
        <v>0.72281055639603298</v>
      </c>
      <c r="I100" s="242"/>
      <c r="J100" s="239"/>
      <c r="K100" s="243"/>
      <c r="L100" s="242"/>
      <c r="M100" s="239"/>
      <c r="N100" s="244"/>
      <c r="O100" s="245"/>
      <c r="P100" s="246"/>
      <c r="Q100" s="247"/>
      <c r="R100" s="245"/>
      <c r="S100" s="246"/>
      <c r="T100" s="247"/>
      <c r="U100" s="245"/>
      <c r="V100" s="246"/>
      <c r="W100" s="247"/>
      <c r="X100" s="245"/>
      <c r="Y100" s="246"/>
      <c r="Z100" s="247"/>
      <c r="AA100" s="245"/>
      <c r="AB100" s="246"/>
      <c r="AC100" s="247"/>
      <c r="AD100" s="245"/>
      <c r="AE100" s="246"/>
      <c r="AF100" s="247"/>
      <c r="AG100" s="245"/>
      <c r="AH100" s="246"/>
      <c r="AI100" s="247"/>
      <c r="AJ100" s="245"/>
      <c r="AK100" s="246"/>
      <c r="AL100" s="247"/>
      <c r="AM100" s="245"/>
      <c r="AN100" s="246"/>
      <c r="AO100" s="247"/>
      <c r="AP100" s="245"/>
      <c r="AQ100" s="246"/>
      <c r="AR100" s="247"/>
      <c r="AS100" s="245"/>
      <c r="AT100" s="246"/>
      <c r="AU100" s="247"/>
      <c r="AV100" s="245"/>
      <c r="AW100" s="246"/>
      <c r="AX100" s="247"/>
      <c r="AY100" s="245"/>
      <c r="AZ100" s="246"/>
      <c r="BA100" s="247"/>
      <c r="BB100" s="245"/>
      <c r="BC100" s="246"/>
      <c r="BD100" s="247"/>
    </row>
    <row r="101" spans="1:56">
      <c r="A101" s="248"/>
      <c r="B101" s="238" t="s">
        <v>879</v>
      </c>
      <c r="C101" s="239"/>
      <c r="D101" s="239"/>
      <c r="E101" s="240">
        <f t="shared" si="95"/>
        <v>0</v>
      </c>
      <c r="F101" s="239"/>
      <c r="G101" s="239"/>
      <c r="H101" s="243">
        <f t="shared" si="96"/>
        <v>0</v>
      </c>
      <c r="I101" s="242"/>
      <c r="J101" s="239"/>
      <c r="K101" s="243"/>
      <c r="L101" s="242"/>
      <c r="M101" s="239"/>
      <c r="N101" s="244"/>
      <c r="O101" s="245"/>
      <c r="P101" s="246"/>
      <c r="Q101" s="247"/>
      <c r="R101" s="245"/>
      <c r="S101" s="246"/>
      <c r="T101" s="247"/>
      <c r="U101" s="245"/>
      <c r="V101" s="246"/>
      <c r="W101" s="247"/>
      <c r="X101" s="245"/>
      <c r="Y101" s="246"/>
      <c r="Z101" s="247"/>
      <c r="AA101" s="245"/>
      <c r="AB101" s="246"/>
      <c r="AC101" s="247"/>
      <c r="AD101" s="245"/>
      <c r="AE101" s="246"/>
      <c r="AF101" s="247"/>
      <c r="AG101" s="245"/>
      <c r="AH101" s="246"/>
      <c r="AI101" s="247"/>
      <c r="AJ101" s="245"/>
      <c r="AK101" s="246"/>
      <c r="AL101" s="247"/>
      <c r="AM101" s="245"/>
      <c r="AN101" s="246"/>
      <c r="AO101" s="247"/>
      <c r="AP101" s="245"/>
      <c r="AQ101" s="246"/>
      <c r="AR101" s="247"/>
      <c r="AS101" s="245"/>
      <c r="AT101" s="246"/>
      <c r="AU101" s="247"/>
      <c r="AV101" s="245"/>
      <c r="AW101" s="246"/>
      <c r="AX101" s="247"/>
      <c r="AY101" s="245"/>
      <c r="AZ101" s="246"/>
      <c r="BA101" s="247"/>
      <c r="BB101" s="245"/>
      <c r="BC101" s="246"/>
      <c r="BD101" s="247"/>
    </row>
    <row r="102" spans="1:56">
      <c r="A102" s="248"/>
      <c r="B102" s="238" t="s">
        <v>880</v>
      </c>
      <c r="C102" s="239"/>
      <c r="D102" s="239"/>
      <c r="E102" s="240"/>
      <c r="F102" s="239"/>
      <c r="G102" s="239"/>
      <c r="H102" s="243">
        <f t="shared" si="96"/>
        <v>0</v>
      </c>
      <c r="I102" s="242"/>
      <c r="J102" s="239"/>
      <c r="K102" s="243"/>
      <c r="L102" s="242"/>
      <c r="M102" s="239"/>
      <c r="N102" s="244"/>
      <c r="O102" s="245"/>
      <c r="P102" s="246"/>
      <c r="Q102" s="247"/>
      <c r="R102" s="245"/>
      <c r="S102" s="246"/>
      <c r="T102" s="247"/>
      <c r="U102" s="245"/>
      <c r="V102" s="246"/>
      <c r="W102" s="247"/>
      <c r="X102" s="245"/>
      <c r="Y102" s="246"/>
      <c r="Z102" s="247"/>
      <c r="AA102" s="245"/>
      <c r="AB102" s="246"/>
      <c r="AC102" s="247"/>
      <c r="AD102" s="245"/>
      <c r="AE102" s="246"/>
      <c r="AF102" s="247"/>
      <c r="AG102" s="245"/>
      <c r="AH102" s="246"/>
      <c r="AI102" s="247"/>
      <c r="AJ102" s="245"/>
      <c r="AK102" s="246"/>
      <c r="AL102" s="247"/>
      <c r="AM102" s="245"/>
      <c r="AN102" s="246"/>
      <c r="AO102" s="247"/>
      <c r="AP102" s="245"/>
      <c r="AQ102" s="246"/>
      <c r="AR102" s="247"/>
      <c r="AS102" s="245"/>
      <c r="AT102" s="246"/>
      <c r="AU102" s="247"/>
      <c r="AV102" s="245"/>
      <c r="AW102" s="246"/>
      <c r="AX102" s="247"/>
      <c r="AY102" s="245"/>
      <c r="AZ102" s="246"/>
      <c r="BA102" s="247"/>
      <c r="BB102" s="245"/>
      <c r="BC102" s="246"/>
      <c r="BD102" s="247"/>
    </row>
    <row r="103" spans="1:56" s="272" customFormat="1" ht="18" customHeight="1">
      <c r="A103" s="271"/>
      <c r="B103" s="273" t="s">
        <v>881</v>
      </c>
      <c r="C103" s="251">
        <v>3279</v>
      </c>
      <c r="D103" s="251">
        <v>3322</v>
      </c>
      <c r="E103" s="252">
        <f>IF(C103&gt;0,(((D103-C103)/C103)*100),0)</f>
        <v>1.3113754193351632</v>
      </c>
      <c r="F103" s="251">
        <v>5949</v>
      </c>
      <c r="G103" s="251">
        <v>5992</v>
      </c>
      <c r="H103" s="253">
        <f t="shared" si="96"/>
        <v>0.72281055639603298</v>
      </c>
      <c r="I103" s="254"/>
      <c r="J103" s="251"/>
      <c r="K103" s="253"/>
      <c r="L103" s="254"/>
      <c r="M103" s="251"/>
      <c r="N103" s="255"/>
      <c r="O103" s="256"/>
      <c r="P103" s="257"/>
      <c r="Q103" s="258"/>
      <c r="R103" s="256"/>
      <c r="S103" s="257"/>
      <c r="T103" s="258"/>
      <c r="U103" s="256"/>
      <c r="V103" s="257"/>
      <c r="W103" s="258"/>
      <c r="X103" s="256"/>
      <c r="Y103" s="257"/>
      <c r="Z103" s="258"/>
      <c r="AA103" s="256"/>
      <c r="AB103" s="257"/>
      <c r="AC103" s="258"/>
      <c r="AD103" s="256"/>
      <c r="AE103" s="257"/>
      <c r="AF103" s="258"/>
      <c r="AG103" s="256"/>
      <c r="AH103" s="257"/>
      <c r="AI103" s="258"/>
      <c r="AJ103" s="256"/>
      <c r="AK103" s="257"/>
      <c r="AL103" s="258"/>
      <c r="AM103" s="256"/>
      <c r="AN103" s="257"/>
      <c r="AO103" s="258"/>
      <c r="AP103" s="256"/>
      <c r="AQ103" s="257"/>
      <c r="AR103" s="258"/>
      <c r="AS103" s="256"/>
      <c r="AT103" s="257"/>
      <c r="AU103" s="258"/>
      <c r="AV103" s="256"/>
      <c r="AW103" s="257"/>
      <c r="AX103" s="258"/>
      <c r="AY103" s="256"/>
      <c r="AZ103" s="257"/>
      <c r="BA103" s="258"/>
      <c r="BB103" s="256"/>
      <c r="BC103" s="257"/>
      <c r="BD103" s="258"/>
    </row>
    <row r="104" spans="1:56">
      <c r="A104" s="261"/>
      <c r="B104" s="262" t="s">
        <v>882</v>
      </c>
      <c r="C104" s="263"/>
      <c r="D104" s="263"/>
      <c r="E104" s="264"/>
      <c r="F104" s="263"/>
      <c r="G104" s="263"/>
      <c r="H104" s="265"/>
      <c r="I104" s="266"/>
      <c r="J104" s="263"/>
      <c r="K104" s="265"/>
      <c r="L104" s="266"/>
      <c r="M104" s="263"/>
      <c r="N104" s="265"/>
      <c r="O104" s="266">
        <v>18116</v>
      </c>
      <c r="P104" s="263">
        <v>18316</v>
      </c>
      <c r="Q104" s="267">
        <f t="shared" ref="Q104" si="99">IF(O104&gt;0,(((P104-O104)/O104)*100),0)</f>
        <v>1.103996467211305</v>
      </c>
      <c r="R104" s="266">
        <v>36939</v>
      </c>
      <c r="S104" s="263">
        <v>37339</v>
      </c>
      <c r="T104" s="267">
        <f t="shared" ref="T104" si="100">IF(R104&gt;0,(((S104-R104)/R104)*100),0)</f>
        <v>1.0828663472210942</v>
      </c>
      <c r="U104" s="266">
        <v>30378</v>
      </c>
      <c r="V104" s="263">
        <v>30428</v>
      </c>
      <c r="W104" s="267">
        <f t="shared" ref="W104" si="101">IF(U104&gt;0,(((V104-U104)/U104)*100),0)</f>
        <v>0.16459279741918492</v>
      </c>
      <c r="X104" s="266">
        <v>58736</v>
      </c>
      <c r="Y104" s="263">
        <v>58786</v>
      </c>
      <c r="Z104" s="267">
        <f t="shared" ref="Z104" si="102">IF(X104&gt;0,(((Y104-X104)/X104)*100),0)</f>
        <v>8.5126668482702256E-2</v>
      </c>
      <c r="AA104" s="266">
        <v>20620</v>
      </c>
      <c r="AB104" s="263">
        <v>20670</v>
      </c>
      <c r="AC104" s="267">
        <f t="shared" ref="AC104" si="103">IF(AA104&gt;0,(((AB104-AA104)/AA104)*100),0)</f>
        <v>0.24248302618816686</v>
      </c>
      <c r="AD104" s="266">
        <v>47760</v>
      </c>
      <c r="AE104" s="263">
        <v>47810</v>
      </c>
      <c r="AF104" s="267">
        <f t="shared" ref="AF104" si="104">IF(AD104&gt;0,(((AE104-AD104)/AD104)*100),0)</f>
        <v>0.10469011725293131</v>
      </c>
      <c r="AG104" s="266">
        <v>18220</v>
      </c>
      <c r="AH104" s="263">
        <v>18576</v>
      </c>
      <c r="AI104" s="267">
        <f t="shared" ref="AI104" si="105">IF(AG104&gt;0,(((AH104-AG104)/AG104)*100),0)</f>
        <v>1.9538968166849615</v>
      </c>
      <c r="AJ104" s="266">
        <v>38518</v>
      </c>
      <c r="AK104" s="263">
        <v>39116</v>
      </c>
      <c r="AL104" s="267">
        <f t="shared" ref="AL104" si="106">IF(AJ104&gt;0,(((AK104-AJ104)/AJ104)*100),0)</f>
        <v>1.5525208993197985</v>
      </c>
      <c r="AM104" s="266"/>
      <c r="AN104" s="263"/>
      <c r="AO104" s="267">
        <f t="shared" ref="AO104" si="107">IF(AM104&gt;0,(((AN104-AM104)/AM104)*100),0)</f>
        <v>0</v>
      </c>
      <c r="AP104" s="266"/>
      <c r="AQ104" s="263"/>
      <c r="AR104" s="267">
        <f t="shared" ref="AR104" si="108">IF(AP104&gt;0,(((AQ104-AP104)/AP104)*100),0)</f>
        <v>0</v>
      </c>
      <c r="AS104" s="266"/>
      <c r="AT104" s="263"/>
      <c r="AU104" s="267">
        <f t="shared" ref="AU104" si="109">IF(AS104&gt;0,(((AT104-AS104)/AS104)*100),0)</f>
        <v>0</v>
      </c>
      <c r="AV104" s="266"/>
      <c r="AW104" s="263"/>
      <c r="AX104" s="267">
        <f t="shared" ref="AX104" si="110">IF(AV104&gt;0,(((AW104-AV104)/AV104)*100),0)</f>
        <v>0</v>
      </c>
      <c r="AY104" s="266">
        <v>19022</v>
      </c>
      <c r="AZ104" s="263">
        <v>19436</v>
      </c>
      <c r="BA104" s="267">
        <f t="shared" ref="BA104" si="111">IF(AY104&gt;0,(((AZ104-AY104)/AY104)*100),0)</f>
        <v>2.1764272947113867</v>
      </c>
      <c r="BB104" s="266">
        <v>47392</v>
      </c>
      <c r="BC104" s="263">
        <v>48516</v>
      </c>
      <c r="BD104" s="267">
        <f t="shared" ref="BD104" si="112">IF(BB104&gt;0,(((BC104-BB104)/BB104)*100),0)</f>
        <v>2.3717083051991898</v>
      </c>
    </row>
    <row r="105" spans="1:56">
      <c r="A105" s="237" t="s">
        <v>268</v>
      </c>
      <c r="B105" s="238" t="s">
        <v>866</v>
      </c>
      <c r="C105" s="239">
        <v>11373.5</v>
      </c>
      <c r="D105" s="239">
        <v>11518</v>
      </c>
      <c r="E105" s="240">
        <f t="shared" ref="E105:E118" si="113">IF(C105&gt;0,(((D105-C105)/C105)*100),0)</f>
        <v>1.2704972084230888</v>
      </c>
      <c r="F105" s="239">
        <v>26310</v>
      </c>
      <c r="G105" s="239">
        <v>27071</v>
      </c>
      <c r="H105" s="243">
        <f t="shared" ref="H105:H120" si="114">IF(F105&gt;0,(((G105-F105)/F105)*100),0)</f>
        <v>2.8924363359939189</v>
      </c>
      <c r="I105" s="242">
        <v>12339</v>
      </c>
      <c r="J105" s="239">
        <v>12584</v>
      </c>
      <c r="K105" s="243">
        <f t="shared" ref="K105:K111" si="115">IF(I105&gt;0,(((J105-I105)/I105)*100),0)</f>
        <v>1.9855741956398412</v>
      </c>
      <c r="L105" s="242">
        <v>27031</v>
      </c>
      <c r="M105" s="239">
        <v>27953</v>
      </c>
      <c r="N105" s="244">
        <f t="shared" ref="N105:N111" si="116">IF(L105&gt;0,(((M105-L105)/L105)*100),0)</f>
        <v>3.4108985979061077</v>
      </c>
      <c r="O105" s="245"/>
      <c r="P105" s="246"/>
      <c r="Q105" s="247"/>
      <c r="R105" s="245"/>
      <c r="S105" s="246"/>
      <c r="T105" s="247"/>
      <c r="U105" s="245"/>
      <c r="V105" s="246"/>
      <c r="W105" s="247"/>
      <c r="X105" s="245"/>
      <c r="Y105" s="246"/>
      <c r="Z105" s="247"/>
      <c r="AA105" s="245"/>
      <c r="AB105" s="246"/>
      <c r="AC105" s="247"/>
      <c r="AD105" s="245"/>
      <c r="AE105" s="246"/>
      <c r="AF105" s="247"/>
      <c r="AG105" s="245"/>
      <c r="AH105" s="246"/>
      <c r="AI105" s="247"/>
      <c r="AJ105" s="245"/>
      <c r="AK105" s="246"/>
      <c r="AL105" s="247"/>
      <c r="AM105" s="245"/>
      <c r="AN105" s="246"/>
      <c r="AO105" s="247"/>
      <c r="AP105" s="245"/>
      <c r="AQ105" s="246"/>
      <c r="AR105" s="247"/>
      <c r="AS105" s="245"/>
      <c r="AT105" s="246"/>
      <c r="AU105" s="247"/>
      <c r="AV105" s="245"/>
      <c r="AW105" s="246"/>
      <c r="AX105" s="247"/>
      <c r="AY105" s="245"/>
      <c r="AZ105" s="246"/>
      <c r="BA105" s="247"/>
      <c r="BB105" s="245"/>
      <c r="BC105" s="246"/>
      <c r="BD105" s="247"/>
    </row>
    <row r="106" spans="1:56">
      <c r="A106" s="248"/>
      <c r="B106" s="238" t="s">
        <v>867</v>
      </c>
      <c r="C106" s="239"/>
      <c r="D106" s="239"/>
      <c r="E106" s="240">
        <f t="shared" si="113"/>
        <v>0</v>
      </c>
      <c r="F106" s="239"/>
      <c r="G106" s="239"/>
      <c r="H106" s="243">
        <f t="shared" si="114"/>
        <v>0</v>
      </c>
      <c r="I106" s="242"/>
      <c r="J106" s="239"/>
      <c r="K106" s="243">
        <f t="shared" si="115"/>
        <v>0</v>
      </c>
      <c r="L106" s="242"/>
      <c r="M106" s="239"/>
      <c r="N106" s="244">
        <f t="shared" si="116"/>
        <v>0</v>
      </c>
      <c r="O106" s="245"/>
      <c r="P106" s="246"/>
      <c r="Q106" s="247"/>
      <c r="R106" s="245"/>
      <c r="S106" s="246"/>
      <c r="T106" s="247"/>
      <c r="U106" s="245"/>
      <c r="V106" s="246"/>
      <c r="W106" s="247"/>
      <c r="X106" s="245"/>
      <c r="Y106" s="246"/>
      <c r="Z106" s="247"/>
      <c r="AA106" s="245"/>
      <c r="AB106" s="246"/>
      <c r="AC106" s="247"/>
      <c r="AD106" s="245"/>
      <c r="AE106" s="246"/>
      <c r="AF106" s="247"/>
      <c r="AG106" s="245"/>
      <c r="AH106" s="246"/>
      <c r="AI106" s="247"/>
      <c r="AJ106" s="245"/>
      <c r="AK106" s="246"/>
      <c r="AL106" s="247"/>
      <c r="AM106" s="245"/>
      <c r="AN106" s="246"/>
      <c r="AO106" s="247"/>
      <c r="AP106" s="245"/>
      <c r="AQ106" s="246"/>
      <c r="AR106" s="247"/>
      <c r="AS106" s="245"/>
      <c r="AT106" s="246"/>
      <c r="AU106" s="247"/>
      <c r="AV106" s="245"/>
      <c r="AW106" s="246"/>
      <c r="AX106" s="247"/>
      <c r="AY106" s="245"/>
      <c r="AZ106" s="246"/>
      <c r="BA106" s="247"/>
      <c r="BB106" s="245"/>
      <c r="BC106" s="246"/>
      <c r="BD106" s="247"/>
    </row>
    <row r="107" spans="1:56">
      <c r="A107" s="248"/>
      <c r="B107" s="238" t="s">
        <v>868</v>
      </c>
      <c r="C107" s="239">
        <v>8868</v>
      </c>
      <c r="D107" s="239">
        <v>9296</v>
      </c>
      <c r="E107" s="240">
        <f t="shared" si="113"/>
        <v>4.8263419034731623</v>
      </c>
      <c r="F107" s="239">
        <v>18384</v>
      </c>
      <c r="G107" s="239">
        <v>19104</v>
      </c>
      <c r="H107" s="243">
        <f t="shared" si="114"/>
        <v>3.9164490861618799</v>
      </c>
      <c r="I107" s="242">
        <v>13616</v>
      </c>
      <c r="J107" s="239">
        <v>14028</v>
      </c>
      <c r="K107" s="243">
        <f t="shared" si="115"/>
        <v>3.0258519388954173</v>
      </c>
      <c r="L107" s="242">
        <v>20820</v>
      </c>
      <c r="M107" s="239">
        <v>20888</v>
      </c>
      <c r="N107" s="244">
        <f t="shared" si="116"/>
        <v>0.32660902977905859</v>
      </c>
      <c r="O107" s="245"/>
      <c r="P107" s="246"/>
      <c r="Q107" s="247"/>
      <c r="R107" s="245"/>
      <c r="S107" s="246"/>
      <c r="T107" s="247"/>
      <c r="U107" s="245"/>
      <c r="V107" s="246"/>
      <c r="W107" s="247"/>
      <c r="X107" s="245"/>
      <c r="Y107" s="246"/>
      <c r="Z107" s="247"/>
      <c r="AA107" s="245"/>
      <c r="AB107" s="246"/>
      <c r="AC107" s="247"/>
      <c r="AD107" s="245"/>
      <c r="AE107" s="246"/>
      <c r="AF107" s="247"/>
      <c r="AG107" s="245"/>
      <c r="AH107" s="246"/>
      <c r="AI107" s="247"/>
      <c r="AJ107" s="245"/>
      <c r="AK107" s="246"/>
      <c r="AL107" s="247"/>
      <c r="AM107" s="245"/>
      <c r="AN107" s="246"/>
      <c r="AO107" s="247"/>
      <c r="AP107" s="245"/>
      <c r="AQ107" s="246"/>
      <c r="AR107" s="247"/>
      <c r="AS107" s="245"/>
      <c r="AT107" s="246"/>
      <c r="AU107" s="247"/>
      <c r="AV107" s="245"/>
      <c r="AW107" s="246"/>
      <c r="AX107" s="247"/>
      <c r="AY107" s="245"/>
      <c r="AZ107" s="246"/>
      <c r="BA107" s="247"/>
      <c r="BB107" s="245"/>
      <c r="BC107" s="246"/>
      <c r="BD107" s="247"/>
    </row>
    <row r="108" spans="1:56">
      <c r="A108" s="248"/>
      <c r="B108" s="238" t="s">
        <v>869</v>
      </c>
      <c r="C108" s="239">
        <v>7796</v>
      </c>
      <c r="D108" s="239">
        <v>8184</v>
      </c>
      <c r="E108" s="240">
        <f t="shared" si="113"/>
        <v>4.9769112365315546</v>
      </c>
      <c r="F108" s="239">
        <v>18704</v>
      </c>
      <c r="G108" s="239">
        <v>19638</v>
      </c>
      <c r="H108" s="243">
        <f t="shared" si="114"/>
        <v>4.9935842600513256</v>
      </c>
      <c r="I108" s="242">
        <v>10032</v>
      </c>
      <c r="J108" s="239">
        <v>10926</v>
      </c>
      <c r="K108" s="243">
        <f t="shared" si="115"/>
        <v>8.911483253588516</v>
      </c>
      <c r="L108" s="242">
        <v>15486</v>
      </c>
      <c r="M108" s="239">
        <v>16254</v>
      </c>
      <c r="N108" s="244">
        <f t="shared" si="116"/>
        <v>4.959318093762108</v>
      </c>
      <c r="O108" s="245"/>
      <c r="P108" s="246"/>
      <c r="Q108" s="247"/>
      <c r="R108" s="245"/>
      <c r="S108" s="246"/>
      <c r="T108" s="247"/>
      <c r="U108" s="245"/>
      <c r="V108" s="246"/>
      <c r="W108" s="247"/>
      <c r="X108" s="245"/>
      <c r="Y108" s="246"/>
      <c r="Z108" s="247"/>
      <c r="AA108" s="245"/>
      <c r="AB108" s="246"/>
      <c r="AC108" s="247"/>
      <c r="AD108" s="245"/>
      <c r="AE108" s="246"/>
      <c r="AF108" s="247"/>
      <c r="AG108" s="245"/>
      <c r="AH108" s="246"/>
      <c r="AI108" s="247"/>
      <c r="AJ108" s="245"/>
      <c r="AK108" s="246"/>
      <c r="AL108" s="247"/>
      <c r="AM108" s="245"/>
      <c r="AN108" s="246"/>
      <c r="AO108" s="247"/>
      <c r="AP108" s="245"/>
      <c r="AQ108" s="246"/>
      <c r="AR108" s="247"/>
      <c r="AS108" s="245"/>
      <c r="AT108" s="246"/>
      <c r="AU108" s="247"/>
      <c r="AV108" s="245"/>
      <c r="AW108" s="246"/>
      <c r="AX108" s="247"/>
      <c r="AY108" s="245"/>
      <c r="AZ108" s="246"/>
      <c r="BA108" s="247"/>
      <c r="BB108" s="245"/>
      <c r="BC108" s="246"/>
      <c r="BD108" s="247"/>
    </row>
    <row r="109" spans="1:56">
      <c r="A109" s="248"/>
      <c r="B109" s="238" t="s">
        <v>870</v>
      </c>
      <c r="C109" s="239"/>
      <c r="D109" s="239"/>
      <c r="E109" s="240">
        <f t="shared" si="113"/>
        <v>0</v>
      </c>
      <c r="F109" s="239"/>
      <c r="G109" s="239"/>
      <c r="H109" s="243">
        <f t="shared" si="114"/>
        <v>0</v>
      </c>
      <c r="I109" s="242"/>
      <c r="J109" s="239"/>
      <c r="K109" s="243">
        <f t="shared" si="115"/>
        <v>0</v>
      </c>
      <c r="L109" s="242"/>
      <c r="M109" s="239"/>
      <c r="N109" s="244">
        <f t="shared" si="116"/>
        <v>0</v>
      </c>
      <c r="O109" s="245"/>
      <c r="P109" s="246"/>
      <c r="Q109" s="247"/>
      <c r="R109" s="245"/>
      <c r="S109" s="246"/>
      <c r="T109" s="247"/>
      <c r="U109" s="245"/>
      <c r="V109" s="246"/>
      <c r="W109" s="247"/>
      <c r="X109" s="245"/>
      <c r="Y109" s="246"/>
      <c r="Z109" s="247"/>
      <c r="AA109" s="245"/>
      <c r="AB109" s="246"/>
      <c r="AC109" s="247"/>
      <c r="AD109" s="245"/>
      <c r="AE109" s="246"/>
      <c r="AF109" s="247"/>
      <c r="AG109" s="245"/>
      <c r="AH109" s="246"/>
      <c r="AI109" s="247"/>
      <c r="AJ109" s="245"/>
      <c r="AK109" s="246"/>
      <c r="AL109" s="247"/>
      <c r="AM109" s="245"/>
      <c r="AN109" s="246"/>
      <c r="AO109" s="247"/>
      <c r="AP109" s="245"/>
      <c r="AQ109" s="246"/>
      <c r="AR109" s="247"/>
      <c r="AS109" s="245"/>
      <c r="AT109" s="246"/>
      <c r="AU109" s="247"/>
      <c r="AV109" s="245"/>
      <c r="AW109" s="246"/>
      <c r="AX109" s="247"/>
      <c r="AY109" s="245"/>
      <c r="AZ109" s="246"/>
      <c r="BA109" s="247"/>
      <c r="BB109" s="245"/>
      <c r="BC109" s="246"/>
      <c r="BD109" s="247"/>
    </row>
    <row r="110" spans="1:56" s="61" customFormat="1">
      <c r="A110" s="275"/>
      <c r="B110" s="276" t="s">
        <v>871</v>
      </c>
      <c r="C110" s="239"/>
      <c r="D110" s="239"/>
      <c r="E110" s="240">
        <f t="shared" si="113"/>
        <v>0</v>
      </c>
      <c r="F110" s="239"/>
      <c r="G110" s="239"/>
      <c r="H110" s="243">
        <f t="shared" si="114"/>
        <v>0</v>
      </c>
      <c r="I110" s="242"/>
      <c r="J110" s="239"/>
      <c r="K110" s="243">
        <f t="shared" si="115"/>
        <v>0</v>
      </c>
      <c r="L110" s="242"/>
      <c r="M110" s="239"/>
      <c r="N110" s="244">
        <f t="shared" si="116"/>
        <v>0</v>
      </c>
      <c r="O110" s="245"/>
      <c r="P110" s="246"/>
      <c r="Q110" s="247"/>
      <c r="R110" s="245"/>
      <c r="S110" s="246"/>
      <c r="T110" s="247"/>
      <c r="U110" s="245"/>
      <c r="V110" s="246"/>
      <c r="W110" s="247"/>
      <c r="X110" s="245"/>
      <c r="Y110" s="246"/>
      <c r="Z110" s="247"/>
      <c r="AA110" s="245"/>
      <c r="AB110" s="246"/>
      <c r="AC110" s="247"/>
      <c r="AD110" s="245"/>
      <c r="AE110" s="246"/>
      <c r="AF110" s="247"/>
      <c r="AG110" s="245"/>
      <c r="AH110" s="246"/>
      <c r="AI110" s="247"/>
      <c r="AJ110" s="245"/>
      <c r="AK110" s="246"/>
      <c r="AL110" s="247"/>
      <c r="AM110" s="245"/>
      <c r="AN110" s="246"/>
      <c r="AO110" s="247"/>
      <c r="AP110" s="245"/>
      <c r="AQ110" s="246"/>
      <c r="AR110" s="247"/>
      <c r="AS110" s="245"/>
      <c r="AT110" s="246"/>
      <c r="AU110" s="247"/>
      <c r="AV110" s="245"/>
      <c r="AW110" s="246"/>
      <c r="AX110" s="247"/>
      <c r="AY110" s="245"/>
      <c r="AZ110" s="246"/>
      <c r="BA110" s="247"/>
      <c r="BB110" s="245"/>
      <c r="BC110" s="246"/>
      <c r="BD110" s="247"/>
    </row>
    <row r="111" spans="1:56" s="279" customFormat="1" ht="19.5" customHeight="1">
      <c r="A111" s="277"/>
      <c r="B111" s="278" t="s">
        <v>872</v>
      </c>
      <c r="C111" s="251">
        <v>9126</v>
      </c>
      <c r="D111" s="251">
        <v>9520</v>
      </c>
      <c r="E111" s="252">
        <f t="shared" si="113"/>
        <v>4.3173350865658557</v>
      </c>
      <c r="F111" s="251">
        <v>20692</v>
      </c>
      <c r="G111" s="251">
        <v>21729</v>
      </c>
      <c r="H111" s="253">
        <f t="shared" si="114"/>
        <v>5.011598685482312</v>
      </c>
      <c r="I111" s="254">
        <v>12671</v>
      </c>
      <c r="J111" s="251">
        <v>13113</v>
      </c>
      <c r="K111" s="253">
        <f t="shared" si="115"/>
        <v>3.4882803251519219</v>
      </c>
      <c r="L111" s="254">
        <v>20862</v>
      </c>
      <c r="M111" s="251">
        <v>21412</v>
      </c>
      <c r="N111" s="255">
        <f t="shared" si="116"/>
        <v>2.636372351644138</v>
      </c>
      <c r="O111" s="256"/>
      <c r="P111" s="257"/>
      <c r="Q111" s="258"/>
      <c r="R111" s="256"/>
      <c r="S111" s="257"/>
      <c r="T111" s="258"/>
      <c r="U111" s="256"/>
      <c r="V111" s="257"/>
      <c r="W111" s="258"/>
      <c r="X111" s="256"/>
      <c r="Y111" s="257"/>
      <c r="Z111" s="258"/>
      <c r="AA111" s="256"/>
      <c r="AB111" s="257"/>
      <c r="AC111" s="258"/>
      <c r="AD111" s="256"/>
      <c r="AE111" s="257"/>
      <c r="AF111" s="258"/>
      <c r="AG111" s="256"/>
      <c r="AH111" s="257"/>
      <c r="AI111" s="258"/>
      <c r="AJ111" s="256"/>
      <c r="AK111" s="257"/>
      <c r="AL111" s="258"/>
      <c r="AM111" s="256"/>
      <c r="AN111" s="257"/>
      <c r="AO111" s="258"/>
      <c r="AP111" s="256"/>
      <c r="AQ111" s="257"/>
      <c r="AR111" s="258"/>
      <c r="AS111" s="256"/>
      <c r="AT111" s="257"/>
      <c r="AU111" s="258"/>
      <c r="AV111" s="256"/>
      <c r="AW111" s="257"/>
      <c r="AX111" s="258"/>
      <c r="AY111" s="256"/>
      <c r="AZ111" s="257"/>
      <c r="BA111" s="258"/>
      <c r="BB111" s="256"/>
      <c r="BC111" s="257"/>
      <c r="BD111" s="258"/>
    </row>
    <row r="112" spans="1:56">
      <c r="A112" s="248"/>
      <c r="B112" s="238" t="s">
        <v>873</v>
      </c>
      <c r="C112" s="239"/>
      <c r="D112" s="239"/>
      <c r="E112" s="240">
        <f t="shared" si="113"/>
        <v>0</v>
      </c>
      <c r="F112" s="239"/>
      <c r="G112" s="239"/>
      <c r="H112" s="243">
        <f t="shared" si="114"/>
        <v>0</v>
      </c>
      <c r="I112" s="242"/>
      <c r="J112" s="239"/>
      <c r="K112" s="243"/>
      <c r="L112" s="242"/>
      <c r="M112" s="239"/>
      <c r="N112" s="244"/>
      <c r="O112" s="245"/>
      <c r="P112" s="246"/>
      <c r="Q112" s="247"/>
      <c r="R112" s="245"/>
      <c r="S112" s="246"/>
      <c r="T112" s="247"/>
      <c r="U112" s="245"/>
      <c r="V112" s="246"/>
      <c r="W112" s="247"/>
      <c r="X112" s="245"/>
      <c r="Y112" s="246"/>
      <c r="Z112" s="247"/>
      <c r="AA112" s="245"/>
      <c r="AB112" s="246"/>
      <c r="AC112" s="247"/>
      <c r="AD112" s="245"/>
      <c r="AE112" s="246"/>
      <c r="AF112" s="247"/>
      <c r="AG112" s="245"/>
      <c r="AH112" s="246"/>
      <c r="AI112" s="247"/>
      <c r="AJ112" s="245"/>
      <c r="AK112" s="246"/>
      <c r="AL112" s="247"/>
      <c r="AM112" s="245"/>
      <c r="AN112" s="246"/>
      <c r="AO112" s="247"/>
      <c r="AP112" s="245"/>
      <c r="AQ112" s="246"/>
      <c r="AR112" s="247"/>
      <c r="AS112" s="245"/>
      <c r="AT112" s="246"/>
      <c r="AU112" s="247"/>
      <c r="AV112" s="245"/>
      <c r="AW112" s="246"/>
      <c r="AX112" s="247"/>
      <c r="AY112" s="245"/>
      <c r="AZ112" s="246"/>
      <c r="BA112" s="247"/>
      <c r="BB112" s="245"/>
      <c r="BC112" s="246"/>
      <c r="BD112" s="247"/>
    </row>
    <row r="113" spans="1:56">
      <c r="A113" s="248"/>
      <c r="B113" s="238" t="s">
        <v>874</v>
      </c>
      <c r="C113" s="239">
        <v>4920</v>
      </c>
      <c r="D113" s="239">
        <v>5100</v>
      </c>
      <c r="E113" s="240">
        <f t="shared" si="113"/>
        <v>3.6585365853658534</v>
      </c>
      <c r="F113" s="239">
        <v>16620</v>
      </c>
      <c r="G113" s="239">
        <v>17250</v>
      </c>
      <c r="H113" s="243">
        <f t="shared" si="114"/>
        <v>3.790613718411552</v>
      </c>
      <c r="I113" s="242"/>
      <c r="J113" s="239"/>
      <c r="K113" s="243"/>
      <c r="L113" s="242"/>
      <c r="M113" s="239"/>
      <c r="N113" s="244"/>
      <c r="O113" s="245"/>
      <c r="P113" s="246"/>
      <c r="Q113" s="247"/>
      <c r="R113" s="245"/>
      <c r="S113" s="246"/>
      <c r="T113" s="247"/>
      <c r="U113" s="245"/>
      <c r="V113" s="246"/>
      <c r="W113" s="247"/>
      <c r="X113" s="245"/>
      <c r="Y113" s="246"/>
      <c r="Z113" s="247"/>
      <c r="AA113" s="245"/>
      <c r="AB113" s="246"/>
      <c r="AC113" s="247"/>
      <c r="AD113" s="245"/>
      <c r="AE113" s="246"/>
      <c r="AF113" s="247"/>
      <c r="AG113" s="245"/>
      <c r="AH113" s="246"/>
      <c r="AI113" s="247"/>
      <c r="AJ113" s="245"/>
      <c r="AK113" s="246"/>
      <c r="AL113" s="247"/>
      <c r="AM113" s="245"/>
      <c r="AN113" s="246"/>
      <c r="AO113" s="247"/>
      <c r="AP113" s="245"/>
      <c r="AQ113" s="246"/>
      <c r="AR113" s="247"/>
      <c r="AS113" s="245"/>
      <c r="AT113" s="246"/>
      <c r="AU113" s="247"/>
      <c r="AV113" s="245"/>
      <c r="AW113" s="246"/>
      <c r="AX113" s="247"/>
      <c r="AY113" s="245"/>
      <c r="AZ113" s="246"/>
      <c r="BA113" s="247"/>
      <c r="BB113" s="245"/>
      <c r="BC113" s="246"/>
      <c r="BD113" s="247"/>
    </row>
    <row r="114" spans="1:56">
      <c r="A114" s="248"/>
      <c r="B114" s="238" t="s">
        <v>875</v>
      </c>
      <c r="C114" s="239">
        <v>4920</v>
      </c>
      <c r="D114" s="239">
        <v>5100</v>
      </c>
      <c r="E114" s="240">
        <f t="shared" si="113"/>
        <v>3.6585365853658534</v>
      </c>
      <c r="F114" s="239">
        <v>16620</v>
      </c>
      <c r="G114" s="239">
        <v>17250</v>
      </c>
      <c r="H114" s="243">
        <f t="shared" si="114"/>
        <v>3.790613718411552</v>
      </c>
      <c r="I114" s="242"/>
      <c r="J114" s="239"/>
      <c r="K114" s="243"/>
      <c r="L114" s="242"/>
      <c r="M114" s="239"/>
      <c r="N114" s="244"/>
      <c r="O114" s="245"/>
      <c r="P114" s="246"/>
      <c r="Q114" s="247"/>
      <c r="R114" s="245"/>
      <c r="S114" s="246"/>
      <c r="T114" s="247"/>
      <c r="U114" s="245"/>
      <c r="V114" s="246"/>
      <c r="W114" s="247"/>
      <c r="X114" s="245"/>
      <c r="Y114" s="246"/>
      <c r="Z114" s="247"/>
      <c r="AA114" s="245"/>
      <c r="AB114" s="246"/>
      <c r="AC114" s="247"/>
      <c r="AD114" s="245"/>
      <c r="AE114" s="246"/>
      <c r="AF114" s="247"/>
      <c r="AG114" s="245"/>
      <c r="AH114" s="246"/>
      <c r="AI114" s="247"/>
      <c r="AJ114" s="245"/>
      <c r="AK114" s="246"/>
      <c r="AL114" s="247"/>
      <c r="AM114" s="245"/>
      <c r="AN114" s="246"/>
      <c r="AO114" s="247"/>
      <c r="AP114" s="245"/>
      <c r="AQ114" s="246"/>
      <c r="AR114" s="247"/>
      <c r="AS114" s="245"/>
      <c r="AT114" s="246"/>
      <c r="AU114" s="247"/>
      <c r="AV114" s="245"/>
      <c r="AW114" s="246"/>
      <c r="AX114" s="247"/>
      <c r="AY114" s="245"/>
      <c r="AZ114" s="246"/>
      <c r="BA114" s="247"/>
      <c r="BB114" s="245"/>
      <c r="BC114" s="246"/>
      <c r="BD114" s="247"/>
    </row>
    <row r="115" spans="1:56">
      <c r="A115" s="248"/>
      <c r="B115" s="238" t="s">
        <v>876</v>
      </c>
      <c r="C115" s="239">
        <v>4920</v>
      </c>
      <c r="D115" s="239">
        <v>5100</v>
      </c>
      <c r="E115" s="240">
        <f t="shared" si="113"/>
        <v>3.6585365853658534</v>
      </c>
      <c r="F115" s="239">
        <v>16620</v>
      </c>
      <c r="G115" s="239">
        <v>17250</v>
      </c>
      <c r="H115" s="243">
        <f t="shared" si="114"/>
        <v>3.790613718411552</v>
      </c>
      <c r="I115" s="242"/>
      <c r="J115" s="239"/>
      <c r="K115" s="243"/>
      <c r="L115" s="242"/>
      <c r="M115" s="239"/>
      <c r="N115" s="244"/>
      <c r="O115" s="245"/>
      <c r="P115" s="246"/>
      <c r="Q115" s="247"/>
      <c r="R115" s="245"/>
      <c r="S115" s="246"/>
      <c r="T115" s="247"/>
      <c r="U115" s="245"/>
      <c r="V115" s="246"/>
      <c r="W115" s="247"/>
      <c r="X115" s="245"/>
      <c r="Y115" s="246"/>
      <c r="Z115" s="247"/>
      <c r="AA115" s="245"/>
      <c r="AB115" s="246"/>
      <c r="AC115" s="247"/>
      <c r="AD115" s="245"/>
      <c r="AE115" s="246"/>
      <c r="AF115" s="247"/>
      <c r="AG115" s="245"/>
      <c r="AH115" s="246"/>
      <c r="AI115" s="247"/>
      <c r="AJ115" s="245"/>
      <c r="AK115" s="246"/>
      <c r="AL115" s="247"/>
      <c r="AM115" s="245"/>
      <c r="AN115" s="246"/>
      <c r="AO115" s="247"/>
      <c r="AP115" s="245"/>
      <c r="AQ115" s="246"/>
      <c r="AR115" s="247"/>
      <c r="AS115" s="245"/>
      <c r="AT115" s="246"/>
      <c r="AU115" s="247"/>
      <c r="AV115" s="245"/>
      <c r="AW115" s="246"/>
      <c r="AX115" s="247"/>
      <c r="AY115" s="245"/>
      <c r="AZ115" s="246"/>
      <c r="BA115" s="247"/>
      <c r="BB115" s="245"/>
      <c r="BC115" s="246"/>
      <c r="BD115" s="247"/>
    </row>
    <row r="116" spans="1:56" s="272" customFormat="1" ht="20.25" customHeight="1">
      <c r="A116" s="271"/>
      <c r="B116" s="250" t="s">
        <v>877</v>
      </c>
      <c r="C116" s="251">
        <v>4920</v>
      </c>
      <c r="D116" s="251">
        <v>5100</v>
      </c>
      <c r="E116" s="252">
        <f t="shared" si="113"/>
        <v>3.6585365853658534</v>
      </c>
      <c r="F116" s="251">
        <v>16620</v>
      </c>
      <c r="G116" s="251">
        <v>17250</v>
      </c>
      <c r="H116" s="253">
        <f t="shared" si="114"/>
        <v>3.790613718411552</v>
      </c>
      <c r="I116" s="254"/>
      <c r="J116" s="251"/>
      <c r="K116" s="253"/>
      <c r="L116" s="254"/>
      <c r="M116" s="251"/>
      <c r="N116" s="255"/>
      <c r="O116" s="256"/>
      <c r="P116" s="257"/>
      <c r="Q116" s="258"/>
      <c r="R116" s="256"/>
      <c r="S116" s="257"/>
      <c r="T116" s="258"/>
      <c r="U116" s="256"/>
      <c r="V116" s="257"/>
      <c r="W116" s="258"/>
      <c r="X116" s="256"/>
      <c r="Y116" s="257"/>
      <c r="Z116" s="258"/>
      <c r="AA116" s="256"/>
      <c r="AB116" s="257"/>
      <c r="AC116" s="258"/>
      <c r="AD116" s="256"/>
      <c r="AE116" s="257"/>
      <c r="AF116" s="258"/>
      <c r="AG116" s="256"/>
      <c r="AH116" s="257"/>
      <c r="AI116" s="258"/>
      <c r="AJ116" s="256"/>
      <c r="AK116" s="257"/>
      <c r="AL116" s="258"/>
      <c r="AM116" s="256"/>
      <c r="AN116" s="257"/>
      <c r="AO116" s="258"/>
      <c r="AP116" s="256"/>
      <c r="AQ116" s="257"/>
      <c r="AR116" s="258"/>
      <c r="AS116" s="256"/>
      <c r="AT116" s="257"/>
      <c r="AU116" s="258"/>
      <c r="AV116" s="256"/>
      <c r="AW116" s="257"/>
      <c r="AX116" s="258"/>
      <c r="AY116" s="256"/>
      <c r="AZ116" s="257"/>
      <c r="BA116" s="258"/>
      <c r="BB116" s="256"/>
      <c r="BC116" s="257"/>
      <c r="BD116" s="258"/>
    </row>
    <row r="117" spans="1:56">
      <c r="A117" s="248"/>
      <c r="B117" s="238" t="s">
        <v>878</v>
      </c>
      <c r="C117" s="239">
        <v>4920</v>
      </c>
      <c r="D117" s="239">
        <v>5100</v>
      </c>
      <c r="E117" s="240">
        <f t="shared" si="113"/>
        <v>3.6585365853658534</v>
      </c>
      <c r="F117" s="239">
        <v>16620</v>
      </c>
      <c r="G117" s="239">
        <v>17250</v>
      </c>
      <c r="H117" s="243">
        <f t="shared" si="114"/>
        <v>3.790613718411552</v>
      </c>
      <c r="I117" s="242"/>
      <c r="J117" s="239"/>
      <c r="K117" s="243"/>
      <c r="L117" s="242"/>
      <c r="M117" s="239"/>
      <c r="N117" s="244"/>
      <c r="O117" s="245"/>
      <c r="P117" s="246"/>
      <c r="Q117" s="247"/>
      <c r="R117" s="245"/>
      <c r="S117" s="246"/>
      <c r="T117" s="247"/>
      <c r="U117" s="245"/>
      <c r="V117" s="246"/>
      <c r="W117" s="247"/>
      <c r="X117" s="245"/>
      <c r="Y117" s="246"/>
      <c r="Z117" s="247"/>
      <c r="AA117" s="245"/>
      <c r="AB117" s="246"/>
      <c r="AC117" s="247"/>
      <c r="AD117" s="245"/>
      <c r="AE117" s="246"/>
      <c r="AF117" s="247"/>
      <c r="AG117" s="245"/>
      <c r="AH117" s="246"/>
      <c r="AI117" s="247"/>
      <c r="AJ117" s="245"/>
      <c r="AK117" s="246"/>
      <c r="AL117" s="247"/>
      <c r="AM117" s="245"/>
      <c r="AN117" s="246"/>
      <c r="AO117" s="247"/>
      <c r="AP117" s="245"/>
      <c r="AQ117" s="246"/>
      <c r="AR117" s="247"/>
      <c r="AS117" s="245"/>
      <c r="AT117" s="246"/>
      <c r="AU117" s="247"/>
      <c r="AV117" s="245"/>
      <c r="AW117" s="246"/>
      <c r="AX117" s="247"/>
      <c r="AY117" s="245"/>
      <c r="AZ117" s="246"/>
      <c r="BA117" s="247"/>
      <c r="BB117" s="245"/>
      <c r="BC117" s="246"/>
      <c r="BD117" s="247"/>
    </row>
    <row r="118" spans="1:56">
      <c r="A118" s="248"/>
      <c r="B118" s="238" t="s">
        <v>879</v>
      </c>
      <c r="C118" s="239"/>
      <c r="D118" s="239"/>
      <c r="E118" s="240">
        <f t="shared" si="113"/>
        <v>0</v>
      </c>
      <c r="F118" s="239"/>
      <c r="G118" s="239"/>
      <c r="H118" s="243">
        <f t="shared" si="114"/>
        <v>0</v>
      </c>
      <c r="I118" s="242"/>
      <c r="J118" s="239"/>
      <c r="K118" s="243"/>
      <c r="L118" s="242"/>
      <c r="M118" s="239"/>
      <c r="N118" s="244"/>
      <c r="O118" s="245"/>
      <c r="P118" s="246"/>
      <c r="Q118" s="247"/>
      <c r="R118" s="245"/>
      <c r="S118" s="246"/>
      <c r="T118" s="247"/>
      <c r="U118" s="245"/>
      <c r="V118" s="246"/>
      <c r="W118" s="247"/>
      <c r="X118" s="245"/>
      <c r="Y118" s="246"/>
      <c r="Z118" s="247"/>
      <c r="AA118" s="245"/>
      <c r="AB118" s="246"/>
      <c r="AC118" s="247"/>
      <c r="AD118" s="245"/>
      <c r="AE118" s="246"/>
      <c r="AF118" s="247"/>
      <c r="AG118" s="245"/>
      <c r="AH118" s="246"/>
      <c r="AI118" s="247"/>
      <c r="AJ118" s="245"/>
      <c r="AK118" s="246"/>
      <c r="AL118" s="247"/>
      <c r="AM118" s="245"/>
      <c r="AN118" s="246"/>
      <c r="AO118" s="247"/>
      <c r="AP118" s="245"/>
      <c r="AQ118" s="246"/>
      <c r="AR118" s="247"/>
      <c r="AS118" s="245"/>
      <c r="AT118" s="246"/>
      <c r="AU118" s="247"/>
      <c r="AV118" s="245"/>
      <c r="AW118" s="246"/>
      <c r="AX118" s="247"/>
      <c r="AY118" s="245"/>
      <c r="AZ118" s="246"/>
      <c r="BA118" s="247"/>
      <c r="BB118" s="245"/>
      <c r="BC118" s="246"/>
      <c r="BD118" s="247"/>
    </row>
    <row r="119" spans="1:56">
      <c r="A119" s="248"/>
      <c r="B119" s="238" t="s">
        <v>880</v>
      </c>
      <c r="C119" s="239"/>
      <c r="D119" s="239"/>
      <c r="E119" s="240"/>
      <c r="F119" s="239"/>
      <c r="G119" s="239"/>
      <c r="H119" s="243">
        <f t="shared" si="114"/>
        <v>0</v>
      </c>
      <c r="I119" s="242"/>
      <c r="J119" s="239"/>
      <c r="K119" s="243"/>
      <c r="L119" s="242"/>
      <c r="M119" s="239"/>
      <c r="N119" s="244"/>
      <c r="O119" s="245"/>
      <c r="P119" s="246"/>
      <c r="Q119" s="247"/>
      <c r="R119" s="245"/>
      <c r="S119" s="246"/>
      <c r="T119" s="247"/>
      <c r="U119" s="245"/>
      <c r="V119" s="246"/>
      <c r="W119" s="247"/>
      <c r="X119" s="245"/>
      <c r="Y119" s="246"/>
      <c r="Z119" s="247"/>
      <c r="AA119" s="245"/>
      <c r="AB119" s="246"/>
      <c r="AC119" s="247"/>
      <c r="AD119" s="245"/>
      <c r="AE119" s="246"/>
      <c r="AF119" s="247"/>
      <c r="AG119" s="245"/>
      <c r="AH119" s="246"/>
      <c r="AI119" s="247"/>
      <c r="AJ119" s="245"/>
      <c r="AK119" s="246"/>
      <c r="AL119" s="247"/>
      <c r="AM119" s="245"/>
      <c r="AN119" s="246"/>
      <c r="AO119" s="247"/>
      <c r="AP119" s="245"/>
      <c r="AQ119" s="246"/>
      <c r="AR119" s="247"/>
      <c r="AS119" s="245"/>
      <c r="AT119" s="246"/>
      <c r="AU119" s="247"/>
      <c r="AV119" s="245"/>
      <c r="AW119" s="246"/>
      <c r="AX119" s="247"/>
      <c r="AY119" s="245"/>
      <c r="AZ119" s="246"/>
      <c r="BA119" s="247"/>
      <c r="BB119" s="245"/>
      <c r="BC119" s="246"/>
      <c r="BD119" s="247"/>
    </row>
    <row r="120" spans="1:56" s="272" customFormat="1" ht="20.25" customHeight="1">
      <c r="A120" s="271"/>
      <c r="B120" s="250" t="s">
        <v>881</v>
      </c>
      <c r="C120" s="251">
        <v>4920</v>
      </c>
      <c r="D120" s="251">
        <v>5100</v>
      </c>
      <c r="E120" s="252">
        <f>IF(C120&gt;0,(((D120-C120)/C120)*100),0)</f>
        <v>3.6585365853658534</v>
      </c>
      <c r="F120" s="251">
        <v>16620</v>
      </c>
      <c r="G120" s="251">
        <v>17250</v>
      </c>
      <c r="H120" s="253">
        <f t="shared" si="114"/>
        <v>3.790613718411552</v>
      </c>
      <c r="I120" s="254"/>
      <c r="J120" s="251"/>
      <c r="K120" s="253"/>
      <c r="L120" s="254"/>
      <c r="M120" s="251"/>
      <c r="N120" s="255"/>
      <c r="O120" s="256"/>
      <c r="P120" s="257"/>
      <c r="Q120" s="258"/>
      <c r="R120" s="256"/>
      <c r="S120" s="257"/>
      <c r="T120" s="258"/>
      <c r="U120" s="256"/>
      <c r="V120" s="257"/>
      <c r="W120" s="258"/>
      <c r="X120" s="256"/>
      <c r="Y120" s="257"/>
      <c r="Z120" s="258"/>
      <c r="AA120" s="256"/>
      <c r="AB120" s="257"/>
      <c r="AC120" s="258"/>
      <c r="AD120" s="256"/>
      <c r="AE120" s="257"/>
      <c r="AF120" s="258"/>
      <c r="AG120" s="256"/>
      <c r="AH120" s="257"/>
      <c r="AI120" s="258"/>
      <c r="AJ120" s="256"/>
      <c r="AK120" s="257"/>
      <c r="AL120" s="258"/>
      <c r="AM120" s="256"/>
      <c r="AN120" s="257"/>
      <c r="AO120" s="258"/>
      <c r="AP120" s="256"/>
      <c r="AQ120" s="257"/>
      <c r="AR120" s="258"/>
      <c r="AS120" s="256"/>
      <c r="AT120" s="257"/>
      <c r="AU120" s="258"/>
      <c r="AV120" s="256"/>
      <c r="AW120" s="257"/>
      <c r="AX120" s="258"/>
      <c r="AY120" s="256"/>
      <c r="AZ120" s="257"/>
      <c r="BA120" s="258"/>
      <c r="BB120" s="256"/>
      <c r="BC120" s="257"/>
      <c r="BD120" s="258"/>
    </row>
    <row r="121" spans="1:56">
      <c r="A121" s="261"/>
      <c r="B121" s="262" t="s">
        <v>882</v>
      </c>
      <c r="C121" s="263"/>
      <c r="D121" s="263"/>
      <c r="E121" s="264"/>
      <c r="F121" s="263"/>
      <c r="G121" s="263"/>
      <c r="H121" s="265"/>
      <c r="I121" s="266"/>
      <c r="J121" s="263"/>
      <c r="K121" s="265"/>
      <c r="L121" s="266"/>
      <c r="M121" s="263"/>
      <c r="N121" s="265"/>
      <c r="O121" s="266">
        <v>21292</v>
      </c>
      <c r="P121" s="263">
        <v>21292</v>
      </c>
      <c r="Q121" s="267">
        <f t="shared" ref="Q121" si="117">IF(O121&gt;0,(((P121-O121)/O121)*100),0)</f>
        <v>0</v>
      </c>
      <c r="R121" s="266">
        <v>39498</v>
      </c>
      <c r="S121" s="263">
        <v>39498</v>
      </c>
      <c r="T121" s="267">
        <f t="shared" ref="T121" si="118">IF(R121&gt;0,(((S121-R121)/R121)*100),0)</f>
        <v>0</v>
      </c>
      <c r="U121" s="266">
        <v>38099</v>
      </c>
      <c r="V121" s="263">
        <v>38477</v>
      </c>
      <c r="W121" s="267">
        <f t="shared" ref="W121" si="119">IF(U121&gt;0,(((V121-U121)/U121)*100),0)</f>
        <v>0.99215202498753252</v>
      </c>
      <c r="X121" s="266">
        <v>62126.5</v>
      </c>
      <c r="Y121" s="263">
        <v>63196</v>
      </c>
      <c r="Z121" s="267">
        <f t="shared" ref="Z121" si="120">IF(X121&gt;0,(((Y121-X121)/X121)*100),0)</f>
        <v>1.7214876099571037</v>
      </c>
      <c r="AA121" s="266">
        <v>32319</v>
      </c>
      <c r="AB121" s="263">
        <v>32957.5</v>
      </c>
      <c r="AC121" s="267">
        <f t="shared" ref="AC121" si="121">IF(AA121&gt;0,(((AB121-AA121)/AA121)*100),0)</f>
        <v>1.9756180574894027</v>
      </c>
      <c r="AD121" s="266">
        <v>66573</v>
      </c>
      <c r="AE121" s="263">
        <v>68697</v>
      </c>
      <c r="AF121" s="267">
        <f t="shared" ref="AF121" si="122">IF(AD121&gt;0,(((AE121-AD121)/AD121)*100),0)</f>
        <v>3.1904826280924699</v>
      </c>
      <c r="AG121" s="266">
        <v>27250</v>
      </c>
      <c r="AH121" s="263">
        <v>27250</v>
      </c>
      <c r="AI121" s="267">
        <f t="shared" ref="AI121" si="123">IF(AG121&gt;0,(((AH121-AG121)/AG121)*100),0)</f>
        <v>0</v>
      </c>
      <c r="AJ121" s="266">
        <v>49480</v>
      </c>
      <c r="AK121" s="263">
        <v>49480</v>
      </c>
      <c r="AL121" s="267">
        <f t="shared" ref="AL121" si="124">IF(AJ121&gt;0,(((AK121-AJ121)/AJ121)*100),0)</f>
        <v>0</v>
      </c>
      <c r="AM121" s="266"/>
      <c r="AN121" s="263"/>
      <c r="AO121" s="267">
        <f t="shared" ref="AO121" si="125">IF(AM121&gt;0,(((AN121-AM121)/AM121)*100),0)</f>
        <v>0</v>
      </c>
      <c r="AP121" s="266"/>
      <c r="AQ121" s="263"/>
      <c r="AR121" s="267">
        <f t="shared" ref="AR121" si="126">IF(AP121&gt;0,(((AQ121-AP121)/AP121)*100),0)</f>
        <v>0</v>
      </c>
      <c r="AS121" s="266"/>
      <c r="AT121" s="263"/>
      <c r="AU121" s="267">
        <f t="shared" ref="AU121" si="127">IF(AS121&gt;0,(((AT121-AS121)/AS121)*100),0)</f>
        <v>0</v>
      </c>
      <c r="AV121" s="266"/>
      <c r="AW121" s="263"/>
      <c r="AX121" s="267">
        <f t="shared" ref="AX121" si="128">IF(AV121&gt;0,(((AW121-AV121)/AV121)*100),0)</f>
        <v>0</v>
      </c>
      <c r="AY121" s="266"/>
      <c r="AZ121" s="263"/>
      <c r="BA121" s="267">
        <f t="shared" ref="BA121" si="129">IF(AY121&gt;0,(((AZ121-AY121)/AY121)*100),0)</f>
        <v>0</v>
      </c>
      <c r="BB121" s="266"/>
      <c r="BC121" s="263"/>
      <c r="BD121" s="267">
        <f t="shared" ref="BD121" si="130">IF(BB121&gt;0,(((BC121-BB121)/BB121)*100),0)</f>
        <v>0</v>
      </c>
    </row>
    <row r="122" spans="1:56">
      <c r="A122" s="237" t="s">
        <v>294</v>
      </c>
      <c r="B122" s="238" t="s">
        <v>866</v>
      </c>
      <c r="C122" s="239">
        <v>10814</v>
      </c>
      <c r="D122" s="239">
        <v>11374</v>
      </c>
      <c r="E122" s="240">
        <f t="shared" ref="E122:E135" si="131">IF(C122&gt;0,(((D122-C122)/C122)*100),0)</f>
        <v>5.1784723506565564</v>
      </c>
      <c r="F122" s="239">
        <v>27491</v>
      </c>
      <c r="G122" s="239">
        <v>28051</v>
      </c>
      <c r="H122" s="243">
        <f t="shared" ref="H122:H137" si="132">IF(F122&gt;0,(((G122-F122)/F122)*100),0)</f>
        <v>2.0370303008257249</v>
      </c>
      <c r="I122" s="242">
        <v>11887</v>
      </c>
      <c r="J122" s="239">
        <v>12447</v>
      </c>
      <c r="K122" s="243">
        <f t="shared" ref="K122:K128" si="133">IF(I122&gt;0,(((J122-I122)/I122)*100),0)</f>
        <v>4.7110288550517376</v>
      </c>
      <c r="L122" s="242">
        <v>28822</v>
      </c>
      <c r="M122" s="239">
        <v>29382</v>
      </c>
      <c r="N122" s="244">
        <f t="shared" ref="N122:N128" si="134">IF(L122&gt;0,(((M122-L122)/L122)*100),0)</f>
        <v>1.9429602387065437</v>
      </c>
      <c r="O122" s="245"/>
      <c r="P122" s="246"/>
      <c r="Q122" s="247"/>
      <c r="R122" s="245"/>
      <c r="S122" s="246"/>
      <c r="T122" s="247"/>
      <c r="U122" s="245"/>
      <c r="V122" s="246"/>
      <c r="W122" s="247"/>
      <c r="X122" s="245"/>
      <c r="Y122" s="246"/>
      <c r="Z122" s="247"/>
      <c r="AA122" s="245"/>
      <c r="AB122" s="246"/>
      <c r="AC122" s="247"/>
      <c r="AD122" s="245"/>
      <c r="AE122" s="246"/>
      <c r="AF122" s="247"/>
      <c r="AG122" s="245"/>
      <c r="AH122" s="246"/>
      <c r="AI122" s="247"/>
      <c r="AJ122" s="245"/>
      <c r="AK122" s="246"/>
      <c r="AL122" s="247"/>
      <c r="AM122" s="245"/>
      <c r="AN122" s="246"/>
      <c r="AO122" s="247"/>
      <c r="AP122" s="245"/>
      <c r="AQ122" s="246"/>
      <c r="AR122" s="247"/>
      <c r="AS122" s="245"/>
      <c r="AT122" s="246"/>
      <c r="AU122" s="247"/>
      <c r="AV122" s="245"/>
      <c r="AW122" s="246"/>
      <c r="AX122" s="247"/>
      <c r="AY122" s="245"/>
      <c r="AZ122" s="246"/>
      <c r="BA122" s="247"/>
      <c r="BB122" s="245"/>
      <c r="BC122" s="246"/>
      <c r="BD122" s="247"/>
    </row>
    <row r="123" spans="1:56">
      <c r="A123" s="248"/>
      <c r="B123" s="238" t="s">
        <v>867</v>
      </c>
      <c r="C123" s="239">
        <v>9117</v>
      </c>
      <c r="D123" s="239">
        <v>9645</v>
      </c>
      <c r="E123" s="240">
        <f t="shared" si="131"/>
        <v>5.7913787430075683</v>
      </c>
      <c r="F123" s="239">
        <v>23778</v>
      </c>
      <c r="G123" s="239">
        <v>18558</v>
      </c>
      <c r="H123" s="241">
        <f t="shared" si="132"/>
        <v>-21.953065859197576</v>
      </c>
      <c r="I123" s="242">
        <v>9360.3700000000008</v>
      </c>
      <c r="J123" s="239">
        <v>9603</v>
      </c>
      <c r="K123" s="243">
        <f t="shared" si="133"/>
        <v>2.5920983892730649</v>
      </c>
      <c r="L123" s="242">
        <v>22799.37</v>
      </c>
      <c r="M123" s="239">
        <v>16344</v>
      </c>
      <c r="N123" s="281">
        <f t="shared" si="134"/>
        <v>-28.313808671029069</v>
      </c>
      <c r="O123" s="245"/>
      <c r="P123" s="246"/>
      <c r="Q123" s="247"/>
      <c r="R123" s="245"/>
      <c r="S123" s="246"/>
      <c r="T123" s="247"/>
      <c r="U123" s="245"/>
      <c r="V123" s="246"/>
      <c r="W123" s="247"/>
      <c r="X123" s="245"/>
      <c r="Y123" s="246"/>
      <c r="Z123" s="247"/>
      <c r="AA123" s="245"/>
      <c r="AB123" s="246"/>
      <c r="AC123" s="247"/>
      <c r="AD123" s="245"/>
      <c r="AE123" s="246"/>
      <c r="AF123" s="247"/>
      <c r="AG123" s="245"/>
      <c r="AH123" s="246"/>
      <c r="AI123" s="247"/>
      <c r="AJ123" s="245"/>
      <c r="AK123" s="246"/>
      <c r="AL123" s="247"/>
      <c r="AM123" s="245"/>
      <c r="AN123" s="246"/>
      <c r="AO123" s="247"/>
      <c r="AP123" s="245"/>
      <c r="AQ123" s="246"/>
      <c r="AR123" s="247"/>
      <c r="AS123" s="245"/>
      <c r="AT123" s="246"/>
      <c r="AU123" s="247"/>
      <c r="AV123" s="245"/>
      <c r="AW123" s="246"/>
      <c r="AX123" s="247"/>
      <c r="AY123" s="245"/>
      <c r="AZ123" s="246"/>
      <c r="BA123" s="247"/>
      <c r="BB123" s="245"/>
      <c r="BC123" s="246"/>
      <c r="BD123" s="247"/>
    </row>
    <row r="124" spans="1:56">
      <c r="A124" s="248"/>
      <c r="B124" s="238" t="s">
        <v>868</v>
      </c>
      <c r="C124" s="239">
        <v>7969.5</v>
      </c>
      <c r="D124" s="239">
        <v>8361</v>
      </c>
      <c r="E124" s="240">
        <f t="shared" si="131"/>
        <v>4.912478825522304</v>
      </c>
      <c r="F124" s="239">
        <v>19360.5</v>
      </c>
      <c r="G124" s="239">
        <v>19782</v>
      </c>
      <c r="H124" s="243">
        <f t="shared" si="132"/>
        <v>2.1771131943906408</v>
      </c>
      <c r="I124" s="242">
        <v>8761</v>
      </c>
      <c r="J124" s="239">
        <v>9071</v>
      </c>
      <c r="K124" s="243">
        <f t="shared" si="133"/>
        <v>3.5384088574363655</v>
      </c>
      <c r="L124" s="242">
        <v>19878</v>
      </c>
      <c r="M124" s="239">
        <v>20264.5</v>
      </c>
      <c r="N124" s="244">
        <f t="shared" si="134"/>
        <v>1.9443605996579134</v>
      </c>
      <c r="O124" s="245"/>
      <c r="P124" s="246"/>
      <c r="Q124" s="247"/>
      <c r="R124" s="245"/>
      <c r="S124" s="246"/>
      <c r="T124" s="247"/>
      <c r="U124" s="245"/>
      <c r="V124" s="246"/>
      <c r="W124" s="247"/>
      <c r="X124" s="245"/>
      <c r="Y124" s="246"/>
      <c r="Z124" s="247"/>
      <c r="AA124" s="245"/>
      <c r="AB124" s="246"/>
      <c r="AC124" s="247"/>
      <c r="AD124" s="245"/>
      <c r="AE124" s="246"/>
      <c r="AF124" s="247"/>
      <c r="AG124" s="245"/>
      <c r="AH124" s="246"/>
      <c r="AI124" s="247"/>
      <c r="AJ124" s="245"/>
      <c r="AK124" s="246"/>
      <c r="AL124" s="247"/>
      <c r="AM124" s="245"/>
      <c r="AN124" s="246"/>
      <c r="AO124" s="247"/>
      <c r="AP124" s="245"/>
      <c r="AQ124" s="246"/>
      <c r="AR124" s="247"/>
      <c r="AS124" s="245"/>
      <c r="AT124" s="246"/>
      <c r="AU124" s="247"/>
      <c r="AV124" s="245"/>
      <c r="AW124" s="246"/>
      <c r="AX124" s="247"/>
      <c r="AY124" s="245"/>
      <c r="AZ124" s="246"/>
      <c r="BA124" s="247"/>
      <c r="BB124" s="245"/>
      <c r="BC124" s="246"/>
      <c r="BD124" s="247"/>
    </row>
    <row r="125" spans="1:56">
      <c r="A125" s="248"/>
      <c r="B125" s="238" t="s">
        <v>869</v>
      </c>
      <c r="C125" s="239">
        <v>7521</v>
      </c>
      <c r="D125" s="239">
        <v>7679</v>
      </c>
      <c r="E125" s="240">
        <f t="shared" si="131"/>
        <v>2.1007844701502463</v>
      </c>
      <c r="F125" s="239">
        <v>18928</v>
      </c>
      <c r="G125" s="239">
        <v>17936</v>
      </c>
      <c r="H125" s="243">
        <f t="shared" si="132"/>
        <v>-5.240912933220625</v>
      </c>
      <c r="I125" s="242">
        <v>7838</v>
      </c>
      <c r="J125" s="239">
        <v>8002.5</v>
      </c>
      <c r="K125" s="243">
        <f t="shared" si="133"/>
        <v>2.0987496810410819</v>
      </c>
      <c r="L125" s="242">
        <v>19552</v>
      </c>
      <c r="M125" s="239">
        <v>18193.5</v>
      </c>
      <c r="N125" s="281">
        <f t="shared" si="134"/>
        <v>-6.9481382978723403</v>
      </c>
      <c r="O125" s="245"/>
      <c r="P125" s="246"/>
      <c r="Q125" s="247"/>
      <c r="R125" s="245"/>
      <c r="S125" s="246"/>
      <c r="T125" s="247"/>
      <c r="U125" s="245"/>
      <c r="V125" s="246"/>
      <c r="W125" s="247"/>
      <c r="X125" s="245"/>
      <c r="Y125" s="246"/>
      <c r="Z125" s="247"/>
      <c r="AA125" s="245"/>
      <c r="AB125" s="246"/>
      <c r="AC125" s="247"/>
      <c r="AD125" s="245"/>
      <c r="AE125" s="246"/>
      <c r="AF125" s="247"/>
      <c r="AG125" s="245"/>
      <c r="AH125" s="246"/>
      <c r="AI125" s="247"/>
      <c r="AJ125" s="245"/>
      <c r="AK125" s="246"/>
      <c r="AL125" s="247"/>
      <c r="AM125" s="245"/>
      <c r="AN125" s="246"/>
      <c r="AO125" s="247"/>
      <c r="AP125" s="245"/>
      <c r="AQ125" s="246"/>
      <c r="AR125" s="247"/>
      <c r="AS125" s="245"/>
      <c r="AT125" s="246"/>
      <c r="AU125" s="247"/>
      <c r="AV125" s="245"/>
      <c r="AW125" s="246"/>
      <c r="AX125" s="247"/>
      <c r="AY125" s="245"/>
      <c r="AZ125" s="246"/>
      <c r="BA125" s="247"/>
      <c r="BB125" s="245"/>
      <c r="BC125" s="246"/>
      <c r="BD125" s="247"/>
    </row>
    <row r="126" spans="1:56">
      <c r="A126" s="248"/>
      <c r="B126" s="238" t="s">
        <v>870</v>
      </c>
      <c r="C126" s="239">
        <v>6603</v>
      </c>
      <c r="D126" s="239">
        <v>6923</v>
      </c>
      <c r="E126" s="240">
        <f t="shared" si="131"/>
        <v>4.84628199303347</v>
      </c>
      <c r="F126" s="239">
        <v>15504</v>
      </c>
      <c r="G126" s="239">
        <v>15824</v>
      </c>
      <c r="H126" s="243">
        <f t="shared" si="132"/>
        <v>2.0639834881320951</v>
      </c>
      <c r="I126" s="242">
        <v>8282</v>
      </c>
      <c r="J126" s="239">
        <v>8676</v>
      </c>
      <c r="K126" s="243">
        <f t="shared" si="133"/>
        <v>4.757304998792562</v>
      </c>
      <c r="L126" s="242">
        <v>15223</v>
      </c>
      <c r="M126" s="239">
        <v>15617</v>
      </c>
      <c r="N126" s="244">
        <f t="shared" si="134"/>
        <v>2.588188924653485</v>
      </c>
      <c r="O126" s="245"/>
      <c r="P126" s="246"/>
      <c r="Q126" s="247"/>
      <c r="R126" s="245"/>
      <c r="S126" s="246"/>
      <c r="T126" s="247"/>
      <c r="U126" s="245"/>
      <c r="V126" s="246"/>
      <c r="W126" s="247"/>
      <c r="X126" s="245"/>
      <c r="Y126" s="246"/>
      <c r="Z126" s="247"/>
      <c r="AA126" s="245"/>
      <c r="AB126" s="246"/>
      <c r="AC126" s="247"/>
      <c r="AD126" s="245"/>
      <c r="AE126" s="246"/>
      <c r="AF126" s="247"/>
      <c r="AG126" s="245"/>
      <c r="AH126" s="246"/>
      <c r="AI126" s="247"/>
      <c r="AJ126" s="245"/>
      <c r="AK126" s="246"/>
      <c r="AL126" s="247"/>
      <c r="AM126" s="245"/>
      <c r="AN126" s="246"/>
      <c r="AO126" s="247"/>
      <c r="AP126" s="245"/>
      <c r="AQ126" s="246"/>
      <c r="AR126" s="247"/>
      <c r="AS126" s="245"/>
      <c r="AT126" s="246"/>
      <c r="AU126" s="247"/>
      <c r="AV126" s="245"/>
      <c r="AW126" s="246"/>
      <c r="AX126" s="247"/>
      <c r="AY126" s="245"/>
      <c r="AZ126" s="246"/>
      <c r="BA126" s="247"/>
      <c r="BB126" s="245"/>
      <c r="BC126" s="246"/>
      <c r="BD126" s="247"/>
    </row>
    <row r="127" spans="1:56">
      <c r="A127" s="248"/>
      <c r="B127" s="238" t="s">
        <v>871</v>
      </c>
      <c r="C127" s="239">
        <v>6708</v>
      </c>
      <c r="D127" s="239">
        <v>6816</v>
      </c>
      <c r="E127" s="240">
        <f t="shared" si="131"/>
        <v>1.6100178890876566</v>
      </c>
      <c r="F127" s="239">
        <v>13974</v>
      </c>
      <c r="G127" s="239">
        <v>14082</v>
      </c>
      <c r="H127" s="243">
        <f t="shared" si="132"/>
        <v>0.77286389008158007</v>
      </c>
      <c r="I127" s="242"/>
      <c r="J127" s="239"/>
      <c r="K127" s="243">
        <f t="shared" si="133"/>
        <v>0</v>
      </c>
      <c r="L127" s="242"/>
      <c r="M127" s="239"/>
      <c r="N127" s="244">
        <f t="shared" si="134"/>
        <v>0</v>
      </c>
      <c r="O127" s="245"/>
      <c r="P127" s="246"/>
      <c r="Q127" s="247"/>
      <c r="R127" s="245"/>
      <c r="S127" s="246"/>
      <c r="T127" s="247"/>
      <c r="U127" s="245"/>
      <c r="V127" s="246"/>
      <c r="W127" s="247"/>
      <c r="X127" s="245"/>
      <c r="Y127" s="246"/>
      <c r="Z127" s="247"/>
      <c r="AA127" s="245"/>
      <c r="AB127" s="246"/>
      <c r="AC127" s="247"/>
      <c r="AD127" s="245"/>
      <c r="AE127" s="246"/>
      <c r="AF127" s="247"/>
      <c r="AG127" s="245"/>
      <c r="AH127" s="246"/>
      <c r="AI127" s="247"/>
      <c r="AJ127" s="245"/>
      <c r="AK127" s="246"/>
      <c r="AL127" s="247"/>
      <c r="AM127" s="245"/>
      <c r="AN127" s="246"/>
      <c r="AO127" s="247"/>
      <c r="AP127" s="245"/>
      <c r="AQ127" s="246"/>
      <c r="AR127" s="247"/>
      <c r="AS127" s="245"/>
      <c r="AT127" s="246"/>
      <c r="AU127" s="247"/>
      <c r="AV127" s="245"/>
      <c r="AW127" s="246"/>
      <c r="AX127" s="247"/>
      <c r="AY127" s="245"/>
      <c r="AZ127" s="246"/>
      <c r="BA127" s="247"/>
      <c r="BB127" s="245"/>
      <c r="BC127" s="246"/>
      <c r="BD127" s="247"/>
    </row>
    <row r="128" spans="1:56" s="272" customFormat="1" ht="19.5" customHeight="1">
      <c r="A128" s="271"/>
      <c r="B128" s="250" t="s">
        <v>872</v>
      </c>
      <c r="C128" s="251">
        <v>7969.5</v>
      </c>
      <c r="D128" s="251">
        <v>8361</v>
      </c>
      <c r="E128" s="252">
        <f t="shared" si="131"/>
        <v>4.912478825522304</v>
      </c>
      <c r="F128" s="251">
        <v>19795.5</v>
      </c>
      <c r="G128" s="251">
        <v>18776</v>
      </c>
      <c r="H128" s="253">
        <f t="shared" si="132"/>
        <v>-5.150160389987624</v>
      </c>
      <c r="I128" s="254">
        <v>8983</v>
      </c>
      <c r="J128" s="251">
        <v>9188</v>
      </c>
      <c r="K128" s="253">
        <f t="shared" si="133"/>
        <v>2.2820883891795614</v>
      </c>
      <c r="L128" s="254">
        <v>20112</v>
      </c>
      <c r="M128" s="251">
        <v>19241</v>
      </c>
      <c r="N128" s="255">
        <f t="shared" si="134"/>
        <v>-4.330747812251392</v>
      </c>
      <c r="O128" s="256"/>
      <c r="P128" s="257"/>
      <c r="Q128" s="258"/>
      <c r="R128" s="256"/>
      <c r="S128" s="257"/>
      <c r="T128" s="258"/>
      <c r="U128" s="256"/>
      <c r="V128" s="257"/>
      <c r="W128" s="258"/>
      <c r="X128" s="256"/>
      <c r="Y128" s="257"/>
      <c r="Z128" s="258"/>
      <c r="AA128" s="256"/>
      <c r="AB128" s="257"/>
      <c r="AC128" s="258"/>
      <c r="AD128" s="256"/>
      <c r="AE128" s="257"/>
      <c r="AF128" s="258"/>
      <c r="AG128" s="256"/>
      <c r="AH128" s="257"/>
      <c r="AI128" s="258"/>
      <c r="AJ128" s="256"/>
      <c r="AK128" s="257"/>
      <c r="AL128" s="258"/>
      <c r="AM128" s="256"/>
      <c r="AN128" s="257"/>
      <c r="AO128" s="258"/>
      <c r="AP128" s="256"/>
      <c r="AQ128" s="257"/>
      <c r="AR128" s="258"/>
      <c r="AS128" s="256"/>
      <c r="AT128" s="257"/>
      <c r="AU128" s="258"/>
      <c r="AV128" s="256"/>
      <c r="AW128" s="257"/>
      <c r="AX128" s="258"/>
      <c r="AY128" s="256"/>
      <c r="AZ128" s="257"/>
      <c r="BA128" s="258"/>
      <c r="BB128" s="256"/>
      <c r="BC128" s="257"/>
      <c r="BD128" s="258"/>
    </row>
    <row r="129" spans="1:56">
      <c r="A129" s="248"/>
      <c r="B129" s="238" t="s">
        <v>873</v>
      </c>
      <c r="C129" s="239"/>
      <c r="D129" s="239"/>
      <c r="E129" s="240">
        <f t="shared" si="131"/>
        <v>0</v>
      </c>
      <c r="F129" s="239"/>
      <c r="G129" s="239"/>
      <c r="H129" s="243">
        <f t="shared" si="132"/>
        <v>0</v>
      </c>
      <c r="I129" s="242"/>
      <c r="J129" s="239"/>
      <c r="K129" s="243"/>
      <c r="L129" s="242"/>
      <c r="M129" s="239"/>
      <c r="N129" s="244"/>
      <c r="O129" s="245"/>
      <c r="P129" s="246"/>
      <c r="Q129" s="247"/>
      <c r="R129" s="245"/>
      <c r="S129" s="246"/>
      <c r="T129" s="247"/>
      <c r="U129" s="245"/>
      <c r="V129" s="246"/>
      <c r="W129" s="247"/>
      <c r="X129" s="245"/>
      <c r="Y129" s="246"/>
      <c r="Z129" s="247"/>
      <c r="AA129" s="245"/>
      <c r="AB129" s="246"/>
      <c r="AC129" s="247"/>
      <c r="AD129" s="245"/>
      <c r="AE129" s="246"/>
      <c r="AF129" s="247"/>
      <c r="AG129" s="245"/>
      <c r="AH129" s="246"/>
      <c r="AI129" s="247"/>
      <c r="AJ129" s="245"/>
      <c r="AK129" s="246"/>
      <c r="AL129" s="247"/>
      <c r="AM129" s="245"/>
      <c r="AN129" s="246"/>
      <c r="AO129" s="247"/>
      <c r="AP129" s="245"/>
      <c r="AQ129" s="246"/>
      <c r="AR129" s="247"/>
      <c r="AS129" s="245"/>
      <c r="AT129" s="246"/>
      <c r="AU129" s="247"/>
      <c r="AV129" s="245"/>
      <c r="AW129" s="246"/>
      <c r="AX129" s="247"/>
      <c r="AY129" s="245"/>
      <c r="AZ129" s="246"/>
      <c r="BA129" s="247"/>
      <c r="BB129" s="245"/>
      <c r="BC129" s="246"/>
      <c r="BD129" s="247"/>
    </row>
    <row r="130" spans="1:56">
      <c r="A130" s="248"/>
      <c r="B130" s="238" t="s">
        <v>874</v>
      </c>
      <c r="C130" s="239">
        <v>4149</v>
      </c>
      <c r="D130" s="239">
        <v>4221</v>
      </c>
      <c r="E130" s="240">
        <f t="shared" si="131"/>
        <v>1.735357917570499</v>
      </c>
      <c r="F130" s="239">
        <v>8438</v>
      </c>
      <c r="G130" s="239">
        <v>8418</v>
      </c>
      <c r="H130" s="243">
        <f t="shared" si="132"/>
        <v>-0.23702299123014933</v>
      </c>
      <c r="I130" s="242"/>
      <c r="J130" s="239"/>
      <c r="K130" s="243"/>
      <c r="L130" s="242"/>
      <c r="M130" s="239"/>
      <c r="N130" s="244"/>
      <c r="O130" s="245"/>
      <c r="P130" s="246"/>
      <c r="Q130" s="247"/>
      <c r="R130" s="245"/>
      <c r="S130" s="246"/>
      <c r="T130" s="247"/>
      <c r="U130" s="245"/>
      <c r="V130" s="246"/>
      <c r="W130" s="247"/>
      <c r="X130" s="245"/>
      <c r="Y130" s="246"/>
      <c r="Z130" s="247"/>
      <c r="AA130" s="245"/>
      <c r="AB130" s="246"/>
      <c r="AC130" s="247"/>
      <c r="AD130" s="245"/>
      <c r="AE130" s="246"/>
      <c r="AF130" s="247"/>
      <c r="AG130" s="245"/>
      <c r="AH130" s="246"/>
      <c r="AI130" s="247"/>
      <c r="AJ130" s="245"/>
      <c r="AK130" s="246"/>
      <c r="AL130" s="247"/>
      <c r="AM130" s="245"/>
      <c r="AN130" s="246"/>
      <c r="AO130" s="247"/>
      <c r="AP130" s="245"/>
      <c r="AQ130" s="246"/>
      <c r="AR130" s="247"/>
      <c r="AS130" s="245"/>
      <c r="AT130" s="246"/>
      <c r="AU130" s="247"/>
      <c r="AV130" s="245"/>
      <c r="AW130" s="246"/>
      <c r="AX130" s="247"/>
      <c r="AY130" s="245"/>
      <c r="AZ130" s="246"/>
      <c r="BA130" s="247"/>
      <c r="BB130" s="245"/>
      <c r="BC130" s="246"/>
      <c r="BD130" s="247"/>
    </row>
    <row r="131" spans="1:56">
      <c r="A131" s="248"/>
      <c r="B131" s="238" t="s">
        <v>875</v>
      </c>
      <c r="C131" s="239">
        <v>4159</v>
      </c>
      <c r="D131" s="239">
        <v>4162</v>
      </c>
      <c r="E131" s="240">
        <f t="shared" si="131"/>
        <v>7.2132724212551097E-2</v>
      </c>
      <c r="F131" s="239">
        <v>7612</v>
      </c>
      <c r="G131" s="239">
        <v>7611</v>
      </c>
      <c r="H131" s="243">
        <f t="shared" si="132"/>
        <v>-1.3137151865475564E-2</v>
      </c>
      <c r="I131" s="242"/>
      <c r="J131" s="239"/>
      <c r="K131" s="243"/>
      <c r="L131" s="242"/>
      <c r="M131" s="239"/>
      <c r="N131" s="244"/>
      <c r="O131" s="245"/>
      <c r="P131" s="246"/>
      <c r="Q131" s="247"/>
      <c r="R131" s="245"/>
      <c r="S131" s="246"/>
      <c r="T131" s="247"/>
      <c r="U131" s="245"/>
      <c r="V131" s="246"/>
      <c r="W131" s="247"/>
      <c r="X131" s="245"/>
      <c r="Y131" s="246"/>
      <c r="Z131" s="247"/>
      <c r="AA131" s="245"/>
      <c r="AB131" s="246"/>
      <c r="AC131" s="247"/>
      <c r="AD131" s="245"/>
      <c r="AE131" s="246"/>
      <c r="AF131" s="247"/>
      <c r="AG131" s="245"/>
      <c r="AH131" s="246"/>
      <c r="AI131" s="247"/>
      <c r="AJ131" s="245"/>
      <c r="AK131" s="246"/>
      <c r="AL131" s="247"/>
      <c r="AM131" s="245"/>
      <c r="AN131" s="246"/>
      <c r="AO131" s="247"/>
      <c r="AP131" s="245"/>
      <c r="AQ131" s="246"/>
      <c r="AR131" s="247"/>
      <c r="AS131" s="245"/>
      <c r="AT131" s="246"/>
      <c r="AU131" s="247"/>
      <c r="AV131" s="245"/>
      <c r="AW131" s="246"/>
      <c r="AX131" s="247"/>
      <c r="AY131" s="245"/>
      <c r="AZ131" s="246"/>
      <c r="BA131" s="247"/>
      <c r="BB131" s="245"/>
      <c r="BC131" s="246"/>
      <c r="BD131" s="247"/>
    </row>
    <row r="132" spans="1:56">
      <c r="A132" s="248"/>
      <c r="B132" s="238" t="s">
        <v>876</v>
      </c>
      <c r="C132" s="239">
        <v>4103</v>
      </c>
      <c r="D132" s="239">
        <v>4247</v>
      </c>
      <c r="E132" s="240">
        <f t="shared" si="131"/>
        <v>3.5096271021203993</v>
      </c>
      <c r="F132" s="239">
        <v>7612</v>
      </c>
      <c r="G132" s="239">
        <v>7746</v>
      </c>
      <c r="H132" s="243">
        <f t="shared" si="132"/>
        <v>1.7603783499737256</v>
      </c>
      <c r="I132" s="242"/>
      <c r="J132" s="239"/>
      <c r="K132" s="243"/>
      <c r="L132" s="242"/>
      <c r="M132" s="239"/>
      <c r="N132" s="244"/>
      <c r="O132" s="245"/>
      <c r="P132" s="246"/>
      <c r="Q132" s="247"/>
      <c r="R132" s="245"/>
      <c r="S132" s="246"/>
      <c r="T132" s="247"/>
      <c r="U132" s="245"/>
      <c r="V132" s="246"/>
      <c r="W132" s="247"/>
      <c r="X132" s="245"/>
      <c r="Y132" s="246"/>
      <c r="Z132" s="247"/>
      <c r="AA132" s="245"/>
      <c r="AB132" s="246"/>
      <c r="AC132" s="247"/>
      <c r="AD132" s="245"/>
      <c r="AE132" s="246"/>
      <c r="AF132" s="247"/>
      <c r="AG132" s="245"/>
      <c r="AH132" s="246"/>
      <c r="AI132" s="247"/>
      <c r="AJ132" s="245"/>
      <c r="AK132" s="246"/>
      <c r="AL132" s="247"/>
      <c r="AM132" s="245"/>
      <c r="AN132" s="246"/>
      <c r="AO132" s="247"/>
      <c r="AP132" s="245"/>
      <c r="AQ132" s="246"/>
      <c r="AR132" s="247"/>
      <c r="AS132" s="245"/>
      <c r="AT132" s="246"/>
      <c r="AU132" s="247"/>
      <c r="AV132" s="245"/>
      <c r="AW132" s="246"/>
      <c r="AX132" s="247"/>
      <c r="AY132" s="245"/>
      <c r="AZ132" s="246"/>
      <c r="BA132" s="247"/>
      <c r="BB132" s="245"/>
      <c r="BC132" s="246"/>
      <c r="BD132" s="247"/>
    </row>
    <row r="133" spans="1:56" s="272" customFormat="1" ht="20.25" customHeight="1">
      <c r="A133" s="271"/>
      <c r="B133" s="250" t="s">
        <v>877</v>
      </c>
      <c r="C133" s="251">
        <v>4149</v>
      </c>
      <c r="D133" s="251">
        <v>4205</v>
      </c>
      <c r="E133" s="252">
        <f t="shared" si="131"/>
        <v>1.3497228247770547</v>
      </c>
      <c r="F133" s="251">
        <v>7790</v>
      </c>
      <c r="G133" s="251">
        <v>7810</v>
      </c>
      <c r="H133" s="253">
        <f t="shared" si="132"/>
        <v>0.25673940949935814</v>
      </c>
      <c r="I133" s="254"/>
      <c r="J133" s="251"/>
      <c r="K133" s="253"/>
      <c r="L133" s="254"/>
      <c r="M133" s="251"/>
      <c r="N133" s="255"/>
      <c r="O133" s="256"/>
      <c r="P133" s="257"/>
      <c r="Q133" s="258"/>
      <c r="R133" s="256"/>
      <c r="S133" s="257"/>
      <c r="T133" s="258"/>
      <c r="U133" s="256"/>
      <c r="V133" s="257"/>
      <c r="W133" s="258"/>
      <c r="X133" s="256"/>
      <c r="Y133" s="257"/>
      <c r="Z133" s="258"/>
      <c r="AA133" s="256"/>
      <c r="AB133" s="257"/>
      <c r="AC133" s="258"/>
      <c r="AD133" s="256"/>
      <c r="AE133" s="257"/>
      <c r="AF133" s="258"/>
      <c r="AG133" s="256"/>
      <c r="AH133" s="257"/>
      <c r="AI133" s="258"/>
      <c r="AJ133" s="256"/>
      <c r="AK133" s="257"/>
      <c r="AL133" s="258"/>
      <c r="AM133" s="256"/>
      <c r="AN133" s="257"/>
      <c r="AO133" s="258"/>
      <c r="AP133" s="256"/>
      <c r="AQ133" s="257"/>
      <c r="AR133" s="258"/>
      <c r="AS133" s="256"/>
      <c r="AT133" s="257"/>
      <c r="AU133" s="258"/>
      <c r="AV133" s="256"/>
      <c r="AW133" s="257"/>
      <c r="AX133" s="258"/>
      <c r="AY133" s="256"/>
      <c r="AZ133" s="257"/>
      <c r="BA133" s="258"/>
      <c r="BB133" s="256"/>
      <c r="BC133" s="257"/>
      <c r="BD133" s="258"/>
    </row>
    <row r="134" spans="1:56">
      <c r="A134" s="248"/>
      <c r="B134" s="238" t="s">
        <v>878</v>
      </c>
      <c r="C134" s="239">
        <v>4094</v>
      </c>
      <c r="D134" s="239">
        <v>4086.5</v>
      </c>
      <c r="E134" s="240">
        <f t="shared" si="131"/>
        <v>-0.18319491939423546</v>
      </c>
      <c r="F134" s="239">
        <v>7697.5</v>
      </c>
      <c r="G134" s="239">
        <v>7627</v>
      </c>
      <c r="H134" s="243">
        <f t="shared" si="132"/>
        <v>-0.91588177979863594</v>
      </c>
      <c r="I134" s="242"/>
      <c r="J134" s="239"/>
      <c r="K134" s="243"/>
      <c r="L134" s="242"/>
      <c r="M134" s="239"/>
      <c r="N134" s="244"/>
      <c r="O134" s="245"/>
      <c r="P134" s="246"/>
      <c r="Q134" s="247"/>
      <c r="R134" s="245"/>
      <c r="S134" s="246"/>
      <c r="T134" s="247"/>
      <c r="U134" s="245"/>
      <c r="V134" s="246"/>
      <c r="W134" s="247"/>
      <c r="X134" s="245"/>
      <c r="Y134" s="246"/>
      <c r="Z134" s="247"/>
      <c r="AA134" s="245"/>
      <c r="AB134" s="246"/>
      <c r="AC134" s="247"/>
      <c r="AD134" s="245"/>
      <c r="AE134" s="246"/>
      <c r="AF134" s="247"/>
      <c r="AG134" s="245"/>
      <c r="AH134" s="246"/>
      <c r="AI134" s="247"/>
      <c r="AJ134" s="245"/>
      <c r="AK134" s="246"/>
      <c r="AL134" s="247"/>
      <c r="AM134" s="245"/>
      <c r="AN134" s="246"/>
      <c r="AO134" s="247"/>
      <c r="AP134" s="245"/>
      <c r="AQ134" s="246"/>
      <c r="AR134" s="247"/>
      <c r="AS134" s="245"/>
      <c r="AT134" s="246"/>
      <c r="AU134" s="247"/>
      <c r="AV134" s="245"/>
      <c r="AW134" s="246"/>
      <c r="AX134" s="247"/>
      <c r="AY134" s="245"/>
      <c r="AZ134" s="246"/>
      <c r="BA134" s="247"/>
      <c r="BB134" s="245"/>
      <c r="BC134" s="246"/>
      <c r="BD134" s="247"/>
    </row>
    <row r="135" spans="1:56">
      <c r="A135" s="248"/>
      <c r="B135" s="238" t="s">
        <v>879</v>
      </c>
      <c r="C135" s="239"/>
      <c r="D135" s="239"/>
      <c r="E135" s="240">
        <f t="shared" si="131"/>
        <v>0</v>
      </c>
      <c r="F135" s="239"/>
      <c r="G135" s="239"/>
      <c r="H135" s="243">
        <f t="shared" si="132"/>
        <v>0</v>
      </c>
      <c r="I135" s="242"/>
      <c r="J135" s="239"/>
      <c r="K135" s="243"/>
      <c r="L135" s="242"/>
      <c r="M135" s="239"/>
      <c r="N135" s="244"/>
      <c r="O135" s="245"/>
      <c r="P135" s="246"/>
      <c r="Q135" s="247"/>
      <c r="R135" s="245"/>
      <c r="S135" s="246"/>
      <c r="T135" s="247"/>
      <c r="U135" s="245"/>
      <c r="V135" s="246"/>
      <c r="W135" s="247"/>
      <c r="X135" s="245"/>
      <c r="Y135" s="246"/>
      <c r="Z135" s="247"/>
      <c r="AA135" s="245"/>
      <c r="AB135" s="246"/>
      <c r="AC135" s="247"/>
      <c r="AD135" s="245"/>
      <c r="AE135" s="246"/>
      <c r="AF135" s="247"/>
      <c r="AG135" s="245"/>
      <c r="AH135" s="246"/>
      <c r="AI135" s="247"/>
      <c r="AJ135" s="245"/>
      <c r="AK135" s="246"/>
      <c r="AL135" s="247"/>
      <c r="AM135" s="245"/>
      <c r="AN135" s="246"/>
      <c r="AO135" s="247"/>
      <c r="AP135" s="245"/>
      <c r="AQ135" s="246"/>
      <c r="AR135" s="247"/>
      <c r="AS135" s="245"/>
      <c r="AT135" s="246"/>
      <c r="AU135" s="247"/>
      <c r="AV135" s="245"/>
      <c r="AW135" s="246"/>
      <c r="AX135" s="247"/>
      <c r="AY135" s="245"/>
      <c r="AZ135" s="246"/>
      <c r="BA135" s="247"/>
      <c r="BB135" s="245"/>
      <c r="BC135" s="246"/>
      <c r="BD135" s="247"/>
    </row>
    <row r="136" spans="1:56">
      <c r="A136" s="248"/>
      <c r="B136" s="238" t="s">
        <v>880</v>
      </c>
      <c r="C136" s="239"/>
      <c r="D136" s="239"/>
      <c r="E136" s="240"/>
      <c r="F136" s="239"/>
      <c r="G136" s="239"/>
      <c r="H136" s="243">
        <f t="shared" si="132"/>
        <v>0</v>
      </c>
      <c r="I136" s="242"/>
      <c r="J136" s="239"/>
      <c r="K136" s="243"/>
      <c r="L136" s="242"/>
      <c r="M136" s="239"/>
      <c r="N136" s="244"/>
      <c r="O136" s="245"/>
      <c r="P136" s="246"/>
      <c r="Q136" s="247"/>
      <c r="R136" s="245"/>
      <c r="S136" s="246"/>
      <c r="T136" s="247"/>
      <c r="U136" s="245"/>
      <c r="V136" s="246"/>
      <c r="W136" s="247"/>
      <c r="X136" s="245"/>
      <c r="Y136" s="246"/>
      <c r="Z136" s="247"/>
      <c r="AA136" s="245"/>
      <c r="AB136" s="246"/>
      <c r="AC136" s="247"/>
      <c r="AD136" s="245"/>
      <c r="AE136" s="246"/>
      <c r="AF136" s="247"/>
      <c r="AG136" s="245"/>
      <c r="AH136" s="246"/>
      <c r="AI136" s="247"/>
      <c r="AJ136" s="245"/>
      <c r="AK136" s="246"/>
      <c r="AL136" s="247"/>
      <c r="AM136" s="245"/>
      <c r="AN136" s="246"/>
      <c r="AO136" s="247"/>
      <c r="AP136" s="245"/>
      <c r="AQ136" s="246"/>
      <c r="AR136" s="247"/>
      <c r="AS136" s="245"/>
      <c r="AT136" s="246"/>
      <c r="AU136" s="247"/>
      <c r="AV136" s="245"/>
      <c r="AW136" s="246"/>
      <c r="AX136" s="247"/>
      <c r="AY136" s="245"/>
      <c r="AZ136" s="246"/>
      <c r="BA136" s="247"/>
      <c r="BB136" s="245"/>
      <c r="BC136" s="246"/>
      <c r="BD136" s="247"/>
    </row>
    <row r="137" spans="1:56" s="272" customFormat="1" ht="21.75" customHeight="1">
      <c r="A137" s="271"/>
      <c r="B137" s="250" t="s">
        <v>881</v>
      </c>
      <c r="C137" s="251">
        <v>4094</v>
      </c>
      <c r="D137" s="251">
        <v>4086.5</v>
      </c>
      <c r="E137" s="252">
        <f>IF(C137&gt;0,(((D137-C137)/C137)*100),0)</f>
        <v>-0.18319491939423546</v>
      </c>
      <c r="F137" s="239">
        <v>7697.5</v>
      </c>
      <c r="G137" s="239">
        <v>7627</v>
      </c>
      <c r="H137" s="253">
        <f t="shared" si="132"/>
        <v>-0.91588177979863594</v>
      </c>
      <c r="I137" s="254"/>
      <c r="J137" s="251"/>
      <c r="K137" s="253"/>
      <c r="L137" s="254"/>
      <c r="M137" s="251"/>
      <c r="N137" s="255"/>
      <c r="O137" s="256"/>
      <c r="P137" s="257"/>
      <c r="Q137" s="258"/>
      <c r="R137" s="256"/>
      <c r="S137" s="257"/>
      <c r="T137" s="258"/>
      <c r="U137" s="256"/>
      <c r="V137" s="257"/>
      <c r="W137" s="258"/>
      <c r="X137" s="256"/>
      <c r="Y137" s="257"/>
      <c r="Z137" s="258"/>
      <c r="AA137" s="256"/>
      <c r="AB137" s="257"/>
      <c r="AC137" s="258"/>
      <c r="AD137" s="256"/>
      <c r="AE137" s="257"/>
      <c r="AF137" s="258"/>
      <c r="AG137" s="256"/>
      <c r="AH137" s="257"/>
      <c r="AI137" s="258"/>
      <c r="AJ137" s="256"/>
      <c r="AK137" s="257"/>
      <c r="AL137" s="258"/>
      <c r="AM137" s="256"/>
      <c r="AN137" s="257"/>
      <c r="AO137" s="258"/>
      <c r="AP137" s="256"/>
      <c r="AQ137" s="257"/>
      <c r="AR137" s="258"/>
      <c r="AS137" s="256"/>
      <c r="AT137" s="257"/>
      <c r="AU137" s="258"/>
      <c r="AV137" s="256"/>
      <c r="AW137" s="257"/>
      <c r="AX137" s="258"/>
      <c r="AY137" s="256"/>
      <c r="AZ137" s="257"/>
      <c r="BA137" s="258"/>
      <c r="BB137" s="256"/>
      <c r="BC137" s="257"/>
      <c r="BD137" s="258"/>
    </row>
    <row r="138" spans="1:56">
      <c r="A138" s="261"/>
      <c r="B138" s="262" t="s">
        <v>882</v>
      </c>
      <c r="C138" s="263"/>
      <c r="D138" s="263"/>
      <c r="E138" s="264"/>
      <c r="F138" s="263"/>
      <c r="G138" s="263"/>
      <c r="H138" s="265"/>
      <c r="I138" s="266"/>
      <c r="J138" s="263"/>
      <c r="K138" s="265"/>
      <c r="L138" s="266"/>
      <c r="M138" s="263"/>
      <c r="N138" s="265"/>
      <c r="O138" s="266">
        <v>18738.5</v>
      </c>
      <c r="P138" s="263">
        <v>18791</v>
      </c>
      <c r="Q138" s="267">
        <f t="shared" ref="Q138" si="135">IF(O138&gt;0,(((P138-O138)/O138)*100),0)</f>
        <v>0.28017183872775303</v>
      </c>
      <c r="R138" s="266">
        <v>34213.5</v>
      </c>
      <c r="S138" s="263">
        <v>32811</v>
      </c>
      <c r="T138" s="267">
        <f t="shared" ref="T138" si="136">IF(R138&gt;0,(((S138-R138)/R138)*100),0)</f>
        <v>-4.0992590644044018</v>
      </c>
      <c r="U138" s="266">
        <v>31140</v>
      </c>
      <c r="V138" s="263">
        <v>31140</v>
      </c>
      <c r="W138" s="267">
        <f t="shared" ref="W138" si="137">IF(U138&gt;0,(((V138-U138)/U138)*100),0)</f>
        <v>0</v>
      </c>
      <c r="X138" s="266">
        <v>61139.5</v>
      </c>
      <c r="Y138" s="263">
        <v>61114</v>
      </c>
      <c r="Z138" s="267">
        <f t="shared" ref="Z138" si="138">IF(X138&gt;0,(((Y138-X138)/X138)*100),0)</f>
        <v>-4.1707897513064383E-2</v>
      </c>
      <c r="AA138" s="266">
        <v>29916</v>
      </c>
      <c r="AB138" s="263">
        <v>29916</v>
      </c>
      <c r="AC138" s="267">
        <f t="shared" ref="AC138" si="139">IF(AA138&gt;0,(((AB138-AA138)/AA138)*100),0)</f>
        <v>0</v>
      </c>
      <c r="AD138" s="266">
        <v>63869</v>
      </c>
      <c r="AE138" s="263">
        <v>63869</v>
      </c>
      <c r="AF138" s="267">
        <f t="shared" ref="AF138" si="140">IF(AD138&gt;0,(((AE138-AD138)/AD138)*100),0)</f>
        <v>0</v>
      </c>
      <c r="AG138" s="266">
        <v>23257</v>
      </c>
      <c r="AH138" s="263">
        <v>23462</v>
      </c>
      <c r="AI138" s="267">
        <f t="shared" ref="AI138" si="141">IF(AG138&gt;0,(((AH138-AG138)/AG138)*100),0)</f>
        <v>0.88145504579266454</v>
      </c>
      <c r="AJ138" s="266">
        <v>43513</v>
      </c>
      <c r="AK138" s="263">
        <v>43718</v>
      </c>
      <c r="AL138" s="267">
        <f t="shared" ref="AL138" si="142">IF(AJ138&gt;0,(((AK138-AJ138)/AJ138)*100),0)</f>
        <v>0.47112357226575963</v>
      </c>
      <c r="AM138" s="266"/>
      <c r="AN138" s="263"/>
      <c r="AO138" s="267">
        <f t="shared" ref="AO138" si="143">IF(AM138&gt;0,(((AN138-AM138)/AM138)*100),0)</f>
        <v>0</v>
      </c>
      <c r="AP138" s="266"/>
      <c r="AQ138" s="263"/>
      <c r="AR138" s="267">
        <f t="shared" ref="AR138" si="144">IF(AP138&gt;0,(((AQ138-AP138)/AP138)*100),0)</f>
        <v>0</v>
      </c>
      <c r="AS138" s="266"/>
      <c r="AT138" s="263"/>
      <c r="AU138" s="267">
        <f t="shared" ref="AU138" si="145">IF(AS138&gt;0,(((AT138-AS138)/AS138)*100),0)</f>
        <v>0</v>
      </c>
      <c r="AV138" s="266"/>
      <c r="AW138" s="263"/>
      <c r="AX138" s="267">
        <f t="shared" ref="AX138" si="146">IF(AV138&gt;0,(((AW138-AV138)/AV138)*100),0)</f>
        <v>0</v>
      </c>
      <c r="AY138" s="266">
        <v>26797</v>
      </c>
      <c r="AZ138" s="263">
        <v>26817</v>
      </c>
      <c r="BA138" s="267">
        <f t="shared" ref="BA138" si="147">IF(AY138&gt;0,(((AZ138-AY138)/AY138)*100),0)</f>
        <v>7.4635220360488114E-2</v>
      </c>
      <c r="BB138" s="266">
        <v>55897</v>
      </c>
      <c r="BC138" s="263">
        <v>55917</v>
      </c>
      <c r="BD138" s="267">
        <f t="shared" ref="BD138" si="148">IF(BB138&gt;0,(((BC138-BB138)/BB138)*100),0)</f>
        <v>3.578009553285507E-2</v>
      </c>
    </row>
    <row r="139" spans="1:56">
      <c r="A139" s="237" t="s">
        <v>329</v>
      </c>
      <c r="B139" s="238" t="s">
        <v>866</v>
      </c>
      <c r="C139" s="239">
        <v>10181</v>
      </c>
      <c r="D139" s="239">
        <v>10399</v>
      </c>
      <c r="E139" s="240">
        <f t="shared" ref="E139:E152" si="149">IF(C139&gt;0,(((D139-C139)/C139)*100),0)</f>
        <v>2.1412434927806698</v>
      </c>
      <c r="F139" s="239">
        <v>32045</v>
      </c>
      <c r="G139" s="239">
        <v>33606</v>
      </c>
      <c r="H139" s="243">
        <f t="shared" ref="H139:H154" si="150">IF(F139&gt;0,(((G139-F139)/F139)*100),0)</f>
        <v>4.8712747698548915</v>
      </c>
      <c r="I139" s="242">
        <v>17426</v>
      </c>
      <c r="J139" s="239">
        <v>18286</v>
      </c>
      <c r="K139" s="243">
        <f t="shared" ref="K139:K145" si="151">IF(I139&gt;0,(((J139-I139)/I139)*100),0)</f>
        <v>4.93515436703776</v>
      </c>
      <c r="L139" s="242">
        <v>35498</v>
      </c>
      <c r="M139" s="239">
        <v>37270</v>
      </c>
      <c r="N139" s="244">
        <f t="shared" ref="N139:N145" si="152">IF(L139&gt;0,(((M139-L139)/L139)*100),0)</f>
        <v>4.9918305256634179</v>
      </c>
      <c r="O139" s="245"/>
      <c r="P139" s="246"/>
      <c r="Q139" s="247"/>
      <c r="R139" s="245"/>
      <c r="S139" s="246"/>
      <c r="T139" s="247"/>
      <c r="U139" s="245"/>
      <c r="V139" s="246"/>
      <c r="W139" s="247"/>
      <c r="X139" s="245"/>
      <c r="Y139" s="246"/>
      <c r="Z139" s="247"/>
      <c r="AA139" s="245"/>
      <c r="AB139" s="246"/>
      <c r="AC139" s="247"/>
      <c r="AD139" s="245"/>
      <c r="AE139" s="246"/>
      <c r="AF139" s="247"/>
      <c r="AG139" s="245"/>
      <c r="AH139" s="246"/>
      <c r="AI139" s="247"/>
      <c r="AJ139" s="245"/>
      <c r="AK139" s="246"/>
      <c r="AL139" s="247"/>
      <c r="AM139" s="245"/>
      <c r="AN139" s="246"/>
      <c r="AO139" s="247"/>
      <c r="AP139" s="245"/>
      <c r="AQ139" s="246"/>
      <c r="AR139" s="247"/>
      <c r="AS139" s="245"/>
      <c r="AT139" s="246"/>
      <c r="AU139" s="247"/>
      <c r="AV139" s="245"/>
      <c r="AW139" s="246"/>
      <c r="AX139" s="247"/>
      <c r="AY139" s="245"/>
      <c r="AZ139" s="246"/>
      <c r="BA139" s="247"/>
      <c r="BB139" s="245"/>
      <c r="BC139" s="246"/>
      <c r="BD139" s="247"/>
    </row>
    <row r="140" spans="1:56">
      <c r="A140" s="248"/>
      <c r="B140" s="238" t="s">
        <v>867</v>
      </c>
      <c r="C140" s="239">
        <v>9450</v>
      </c>
      <c r="D140" s="239">
        <v>9642.5</v>
      </c>
      <c r="E140" s="240">
        <f t="shared" si="149"/>
        <v>2.0370370370370372</v>
      </c>
      <c r="F140" s="239">
        <v>20998</v>
      </c>
      <c r="G140" s="239">
        <v>21743.5</v>
      </c>
      <c r="H140" s="243">
        <f t="shared" si="150"/>
        <v>3.5503381274407086</v>
      </c>
      <c r="I140" s="242">
        <v>14616</v>
      </c>
      <c r="J140" s="239">
        <v>15120</v>
      </c>
      <c r="K140" s="243">
        <f t="shared" si="151"/>
        <v>3.4482758620689653</v>
      </c>
      <c r="L140" s="242">
        <v>23868</v>
      </c>
      <c r="M140" s="239">
        <v>25008</v>
      </c>
      <c r="N140" s="244">
        <f t="shared" si="152"/>
        <v>4.776269482151835</v>
      </c>
      <c r="O140" s="245"/>
      <c r="P140" s="246"/>
      <c r="Q140" s="247"/>
      <c r="R140" s="245"/>
      <c r="S140" s="246"/>
      <c r="T140" s="247"/>
      <c r="U140" s="245"/>
      <c r="V140" s="246"/>
      <c r="W140" s="247"/>
      <c r="X140" s="245"/>
      <c r="Y140" s="246"/>
      <c r="Z140" s="247"/>
      <c r="AA140" s="245"/>
      <c r="AB140" s="246"/>
      <c r="AC140" s="247"/>
      <c r="AD140" s="245"/>
      <c r="AE140" s="246"/>
      <c r="AF140" s="247"/>
      <c r="AG140" s="245"/>
      <c r="AH140" s="246"/>
      <c r="AI140" s="247"/>
      <c r="AJ140" s="245"/>
      <c r="AK140" s="246"/>
      <c r="AL140" s="247"/>
      <c r="AM140" s="245"/>
      <c r="AN140" s="246"/>
      <c r="AO140" s="247"/>
      <c r="AP140" s="245"/>
      <c r="AQ140" s="246"/>
      <c r="AR140" s="247"/>
      <c r="AS140" s="245"/>
      <c r="AT140" s="246"/>
      <c r="AU140" s="247"/>
      <c r="AV140" s="245"/>
      <c r="AW140" s="246"/>
      <c r="AX140" s="247"/>
      <c r="AY140" s="245"/>
      <c r="AZ140" s="246"/>
      <c r="BA140" s="247"/>
      <c r="BB140" s="245"/>
      <c r="BC140" s="246"/>
      <c r="BD140" s="247"/>
    </row>
    <row r="141" spans="1:56">
      <c r="A141" s="248"/>
      <c r="B141" s="238" t="s">
        <v>868</v>
      </c>
      <c r="C141" s="239">
        <v>9002</v>
      </c>
      <c r="D141" s="239">
        <v>9259</v>
      </c>
      <c r="E141" s="240">
        <f t="shared" si="149"/>
        <v>2.8549211286380807</v>
      </c>
      <c r="F141" s="239">
        <v>20659</v>
      </c>
      <c r="G141" s="239">
        <v>21422</v>
      </c>
      <c r="H141" s="243">
        <f t="shared" si="150"/>
        <v>3.6933055811026669</v>
      </c>
      <c r="I141" s="242">
        <v>15637</v>
      </c>
      <c r="J141" s="239">
        <v>16249</v>
      </c>
      <c r="K141" s="243">
        <f t="shared" si="151"/>
        <v>3.9137942060497539</v>
      </c>
      <c r="L141" s="242">
        <v>24709</v>
      </c>
      <c r="M141" s="239">
        <v>25693</v>
      </c>
      <c r="N141" s="244">
        <f t="shared" si="152"/>
        <v>3.9823546076328467</v>
      </c>
      <c r="O141" s="245"/>
      <c r="P141" s="246"/>
      <c r="Q141" s="247"/>
      <c r="R141" s="245"/>
      <c r="S141" s="246"/>
      <c r="T141" s="247"/>
      <c r="U141" s="245"/>
      <c r="V141" s="246"/>
      <c r="W141" s="247"/>
      <c r="X141" s="245"/>
      <c r="Y141" s="246"/>
      <c r="Z141" s="247"/>
      <c r="AA141" s="245"/>
      <c r="AB141" s="246"/>
      <c r="AC141" s="247"/>
      <c r="AD141" s="245"/>
      <c r="AE141" s="246"/>
      <c r="AF141" s="247"/>
      <c r="AG141" s="245"/>
      <c r="AH141" s="246"/>
      <c r="AI141" s="247"/>
      <c r="AJ141" s="245"/>
      <c r="AK141" s="246"/>
      <c r="AL141" s="247"/>
      <c r="AM141" s="245"/>
      <c r="AN141" s="246"/>
      <c r="AO141" s="247"/>
      <c r="AP141" s="245"/>
      <c r="AQ141" s="246"/>
      <c r="AR141" s="247"/>
      <c r="AS141" s="245"/>
      <c r="AT141" s="246"/>
      <c r="AU141" s="247"/>
      <c r="AV141" s="245"/>
      <c r="AW141" s="246"/>
      <c r="AX141" s="247"/>
      <c r="AY141" s="245"/>
      <c r="AZ141" s="246"/>
      <c r="BA141" s="247"/>
      <c r="BB141" s="245"/>
      <c r="BC141" s="246"/>
      <c r="BD141" s="247"/>
    </row>
    <row r="142" spans="1:56">
      <c r="A142" s="248"/>
      <c r="B142" s="238" t="s">
        <v>869</v>
      </c>
      <c r="C142" s="239">
        <v>8291</v>
      </c>
      <c r="D142" s="239">
        <v>8489</v>
      </c>
      <c r="E142" s="240">
        <f t="shared" si="149"/>
        <v>2.3881317090821375</v>
      </c>
      <c r="F142" s="239">
        <v>18096</v>
      </c>
      <c r="G142" s="239">
        <v>18637.5</v>
      </c>
      <c r="H142" s="243">
        <f t="shared" si="150"/>
        <v>2.9923740053050398</v>
      </c>
      <c r="I142" s="242">
        <v>11709.5</v>
      </c>
      <c r="J142" s="239">
        <v>12069.5</v>
      </c>
      <c r="K142" s="243">
        <f t="shared" si="151"/>
        <v>3.0744267475127032</v>
      </c>
      <c r="L142" s="242">
        <v>16740</v>
      </c>
      <c r="M142" s="239">
        <v>17568</v>
      </c>
      <c r="N142" s="244">
        <f t="shared" si="152"/>
        <v>4.946236559139785</v>
      </c>
      <c r="O142" s="245"/>
      <c r="P142" s="246"/>
      <c r="Q142" s="247"/>
      <c r="R142" s="245"/>
      <c r="S142" s="246"/>
      <c r="T142" s="247"/>
      <c r="U142" s="245"/>
      <c r="V142" s="246"/>
      <c r="W142" s="247"/>
      <c r="X142" s="245"/>
      <c r="Y142" s="246"/>
      <c r="Z142" s="247"/>
      <c r="AA142" s="245"/>
      <c r="AB142" s="246"/>
      <c r="AC142" s="247"/>
      <c r="AD142" s="245"/>
      <c r="AE142" s="246"/>
      <c r="AF142" s="247"/>
      <c r="AG142" s="245"/>
      <c r="AH142" s="246"/>
      <c r="AI142" s="247"/>
      <c r="AJ142" s="245"/>
      <c r="AK142" s="246"/>
      <c r="AL142" s="247"/>
      <c r="AM142" s="245"/>
      <c r="AN142" s="246"/>
      <c r="AO142" s="247"/>
      <c r="AP142" s="245"/>
      <c r="AQ142" s="246"/>
      <c r="AR142" s="247"/>
      <c r="AS142" s="245"/>
      <c r="AT142" s="246"/>
      <c r="AU142" s="247"/>
      <c r="AV142" s="245"/>
      <c r="AW142" s="246"/>
      <c r="AX142" s="247"/>
      <c r="AY142" s="245"/>
      <c r="AZ142" s="246"/>
      <c r="BA142" s="247"/>
      <c r="BB142" s="245"/>
      <c r="BC142" s="246"/>
      <c r="BD142" s="247"/>
    </row>
    <row r="143" spans="1:56">
      <c r="A143" s="248"/>
      <c r="B143" s="238" t="s">
        <v>870</v>
      </c>
      <c r="C143" s="239">
        <v>6448</v>
      </c>
      <c r="D143" s="239">
        <v>6536</v>
      </c>
      <c r="E143" s="240">
        <f t="shared" si="149"/>
        <v>1.3647642679900744</v>
      </c>
      <c r="F143" s="239">
        <v>12178</v>
      </c>
      <c r="G143" s="239">
        <v>12684</v>
      </c>
      <c r="H143" s="243">
        <f t="shared" si="150"/>
        <v>4.155033667268845</v>
      </c>
      <c r="I143" s="242">
        <v>9582</v>
      </c>
      <c r="J143" s="239">
        <v>9966</v>
      </c>
      <c r="K143" s="243">
        <f t="shared" si="151"/>
        <v>4.0075140889167189</v>
      </c>
      <c r="L143" s="242">
        <v>15942</v>
      </c>
      <c r="M143" s="239">
        <v>16638</v>
      </c>
      <c r="N143" s="244">
        <f t="shared" si="152"/>
        <v>4.3658261196838541</v>
      </c>
      <c r="O143" s="245"/>
      <c r="P143" s="246"/>
      <c r="Q143" s="247"/>
      <c r="R143" s="245"/>
      <c r="S143" s="246"/>
      <c r="T143" s="247"/>
      <c r="U143" s="245"/>
      <c r="V143" s="246"/>
      <c r="W143" s="247"/>
      <c r="X143" s="245"/>
      <c r="Y143" s="246"/>
      <c r="Z143" s="247"/>
      <c r="AA143" s="245"/>
      <c r="AB143" s="246"/>
      <c r="AC143" s="247"/>
      <c r="AD143" s="245"/>
      <c r="AE143" s="246"/>
      <c r="AF143" s="247"/>
      <c r="AG143" s="245"/>
      <c r="AH143" s="246"/>
      <c r="AI143" s="247"/>
      <c r="AJ143" s="245"/>
      <c r="AK143" s="246"/>
      <c r="AL143" s="247"/>
      <c r="AM143" s="245"/>
      <c r="AN143" s="246"/>
      <c r="AO143" s="247"/>
      <c r="AP143" s="245"/>
      <c r="AQ143" s="246"/>
      <c r="AR143" s="247"/>
      <c r="AS143" s="245"/>
      <c r="AT143" s="246"/>
      <c r="AU143" s="247"/>
      <c r="AV143" s="245"/>
      <c r="AW143" s="246"/>
      <c r="AX143" s="247"/>
      <c r="AY143" s="245"/>
      <c r="AZ143" s="246"/>
      <c r="BA143" s="247"/>
      <c r="BB143" s="245"/>
      <c r="BC143" s="246"/>
      <c r="BD143" s="247"/>
    </row>
    <row r="144" spans="1:56">
      <c r="A144" s="248"/>
      <c r="B144" s="238" t="s">
        <v>871</v>
      </c>
      <c r="C144" s="239">
        <v>14192</v>
      </c>
      <c r="D144" s="239">
        <v>14496</v>
      </c>
      <c r="E144" s="240">
        <f t="shared" si="149"/>
        <v>2.142051860202931</v>
      </c>
      <c r="F144" s="239">
        <v>29340</v>
      </c>
      <c r="G144" s="239">
        <v>29948</v>
      </c>
      <c r="H144" s="243">
        <f t="shared" si="150"/>
        <v>2.0722563053851397</v>
      </c>
      <c r="I144" s="242">
        <v>0</v>
      </c>
      <c r="J144" s="239">
        <v>0</v>
      </c>
      <c r="K144" s="243">
        <f t="shared" si="151"/>
        <v>0</v>
      </c>
      <c r="L144" s="242">
        <v>0</v>
      </c>
      <c r="M144" s="239">
        <v>0</v>
      </c>
      <c r="N144" s="244">
        <f t="shared" si="152"/>
        <v>0</v>
      </c>
      <c r="O144" s="245"/>
      <c r="P144" s="246"/>
      <c r="Q144" s="247"/>
      <c r="R144" s="245"/>
      <c r="S144" s="246"/>
      <c r="T144" s="247"/>
      <c r="U144" s="245"/>
      <c r="V144" s="246"/>
      <c r="W144" s="247"/>
      <c r="X144" s="245"/>
      <c r="Y144" s="246"/>
      <c r="Z144" s="247"/>
      <c r="AA144" s="245"/>
      <c r="AB144" s="246"/>
      <c r="AC144" s="247"/>
      <c r="AD144" s="245"/>
      <c r="AE144" s="246"/>
      <c r="AF144" s="247"/>
      <c r="AG144" s="245"/>
      <c r="AH144" s="246"/>
      <c r="AI144" s="247"/>
      <c r="AJ144" s="245"/>
      <c r="AK144" s="246"/>
      <c r="AL144" s="247"/>
      <c r="AM144" s="245"/>
      <c r="AN144" s="246"/>
      <c r="AO144" s="247"/>
      <c r="AP144" s="245"/>
      <c r="AQ144" s="246"/>
      <c r="AR144" s="247"/>
      <c r="AS144" s="245"/>
      <c r="AT144" s="246"/>
      <c r="AU144" s="247"/>
      <c r="AV144" s="245"/>
      <c r="AW144" s="246"/>
      <c r="AX144" s="247"/>
      <c r="AY144" s="245"/>
      <c r="AZ144" s="246"/>
      <c r="BA144" s="247"/>
      <c r="BB144" s="245"/>
      <c r="BC144" s="246"/>
      <c r="BD144" s="247"/>
    </row>
    <row r="145" spans="1:56" s="272" customFormat="1" ht="19.5" customHeight="1">
      <c r="A145" s="271"/>
      <c r="B145" s="250" t="s">
        <v>872</v>
      </c>
      <c r="C145" s="251">
        <v>8702</v>
      </c>
      <c r="D145" s="251">
        <v>8914</v>
      </c>
      <c r="E145" s="252">
        <f t="shared" si="149"/>
        <v>2.4362215582624684</v>
      </c>
      <c r="F145" s="251">
        <v>20242</v>
      </c>
      <c r="G145" s="251">
        <v>20704</v>
      </c>
      <c r="H145" s="253">
        <f t="shared" si="150"/>
        <v>2.282383163719</v>
      </c>
      <c r="I145" s="254">
        <v>12261.5</v>
      </c>
      <c r="J145" s="251">
        <v>12705.5</v>
      </c>
      <c r="K145" s="253">
        <f t="shared" si="151"/>
        <v>3.6210904049259875</v>
      </c>
      <c r="L145" s="254">
        <v>19773.5</v>
      </c>
      <c r="M145" s="251">
        <v>20397.5</v>
      </c>
      <c r="N145" s="255">
        <f t="shared" si="152"/>
        <v>3.155738741244595</v>
      </c>
      <c r="O145" s="256"/>
      <c r="P145" s="257"/>
      <c r="Q145" s="258"/>
      <c r="R145" s="256"/>
      <c r="S145" s="257"/>
      <c r="T145" s="258"/>
      <c r="U145" s="256"/>
      <c r="V145" s="257"/>
      <c r="W145" s="258"/>
      <c r="X145" s="256"/>
      <c r="Y145" s="257"/>
      <c r="Z145" s="258"/>
      <c r="AA145" s="256"/>
      <c r="AB145" s="257"/>
      <c r="AC145" s="258"/>
      <c r="AD145" s="256"/>
      <c r="AE145" s="257"/>
      <c r="AF145" s="258"/>
      <c r="AG145" s="256"/>
      <c r="AH145" s="257"/>
      <c r="AI145" s="258"/>
      <c r="AJ145" s="256"/>
      <c r="AK145" s="257"/>
      <c r="AL145" s="258"/>
      <c r="AM145" s="256"/>
      <c r="AN145" s="257"/>
      <c r="AO145" s="258"/>
      <c r="AP145" s="256"/>
      <c r="AQ145" s="257"/>
      <c r="AR145" s="258"/>
      <c r="AS145" s="256"/>
      <c r="AT145" s="257"/>
      <c r="AU145" s="258"/>
      <c r="AV145" s="256"/>
      <c r="AW145" s="257"/>
      <c r="AX145" s="258"/>
      <c r="AY145" s="256"/>
      <c r="AZ145" s="257"/>
      <c r="BA145" s="258"/>
      <c r="BB145" s="256"/>
      <c r="BC145" s="257"/>
      <c r="BD145" s="258"/>
    </row>
    <row r="146" spans="1:56">
      <c r="A146" s="248"/>
      <c r="B146" s="238" t="s">
        <v>873</v>
      </c>
      <c r="C146" s="239"/>
      <c r="D146" s="239"/>
      <c r="E146" s="240">
        <f t="shared" si="149"/>
        <v>0</v>
      </c>
      <c r="F146" s="239"/>
      <c r="G146" s="239"/>
      <c r="H146" s="243">
        <f t="shared" si="150"/>
        <v>0</v>
      </c>
      <c r="I146" s="242"/>
      <c r="J146" s="239"/>
      <c r="K146" s="243"/>
      <c r="L146" s="242"/>
      <c r="M146" s="239"/>
      <c r="N146" s="244"/>
      <c r="O146" s="245"/>
      <c r="P146" s="246"/>
      <c r="Q146" s="247"/>
      <c r="R146" s="245"/>
      <c r="S146" s="246"/>
      <c r="T146" s="247"/>
      <c r="U146" s="245"/>
      <c r="V146" s="246"/>
      <c r="W146" s="247"/>
      <c r="X146" s="245"/>
      <c r="Y146" s="246"/>
      <c r="Z146" s="247"/>
      <c r="AA146" s="245"/>
      <c r="AB146" s="246"/>
      <c r="AC146" s="247"/>
      <c r="AD146" s="245"/>
      <c r="AE146" s="246"/>
      <c r="AF146" s="247"/>
      <c r="AG146" s="245"/>
      <c r="AH146" s="246"/>
      <c r="AI146" s="247"/>
      <c r="AJ146" s="245"/>
      <c r="AK146" s="246"/>
      <c r="AL146" s="247"/>
      <c r="AM146" s="245"/>
      <c r="AN146" s="246"/>
      <c r="AO146" s="247"/>
      <c r="AP146" s="245"/>
      <c r="AQ146" s="246"/>
      <c r="AR146" s="247"/>
      <c r="AS146" s="245"/>
      <c r="AT146" s="246"/>
      <c r="AU146" s="247"/>
      <c r="AV146" s="245"/>
      <c r="AW146" s="246"/>
      <c r="AX146" s="247"/>
      <c r="AY146" s="245"/>
      <c r="AZ146" s="246"/>
      <c r="BA146" s="247"/>
      <c r="BB146" s="245"/>
      <c r="BC146" s="246"/>
      <c r="BD146" s="247"/>
    </row>
    <row r="147" spans="1:56">
      <c r="A147" s="248"/>
      <c r="B147" s="238" t="s">
        <v>874</v>
      </c>
      <c r="C147" s="239">
        <v>4544.5</v>
      </c>
      <c r="D147" s="239">
        <v>4656.5</v>
      </c>
      <c r="E147" s="240">
        <f t="shared" si="149"/>
        <v>2.4645175486852238</v>
      </c>
      <c r="F147" s="239">
        <v>10875</v>
      </c>
      <c r="G147" s="239">
        <v>11298</v>
      </c>
      <c r="H147" s="243">
        <f t="shared" si="150"/>
        <v>3.8896551724137933</v>
      </c>
      <c r="I147" s="242"/>
      <c r="J147" s="239"/>
      <c r="K147" s="243"/>
      <c r="L147" s="242"/>
      <c r="M147" s="239"/>
      <c r="N147" s="244"/>
      <c r="O147" s="245"/>
      <c r="P147" s="246"/>
      <c r="Q147" s="247"/>
      <c r="R147" s="245"/>
      <c r="S147" s="246"/>
      <c r="T147" s="247"/>
      <c r="U147" s="245"/>
      <c r="V147" s="246"/>
      <c r="W147" s="247"/>
      <c r="X147" s="245"/>
      <c r="Y147" s="246"/>
      <c r="Z147" s="247"/>
      <c r="AA147" s="245"/>
      <c r="AB147" s="246"/>
      <c r="AC147" s="247"/>
      <c r="AD147" s="245"/>
      <c r="AE147" s="246"/>
      <c r="AF147" s="247"/>
      <c r="AG147" s="245"/>
      <c r="AH147" s="246"/>
      <c r="AI147" s="247"/>
      <c r="AJ147" s="245"/>
      <c r="AK147" s="246"/>
      <c r="AL147" s="247"/>
      <c r="AM147" s="245"/>
      <c r="AN147" s="246"/>
      <c r="AO147" s="247"/>
      <c r="AP147" s="245"/>
      <c r="AQ147" s="246"/>
      <c r="AR147" s="247"/>
      <c r="AS147" s="245"/>
      <c r="AT147" s="246"/>
      <c r="AU147" s="247"/>
      <c r="AV147" s="245"/>
      <c r="AW147" s="246"/>
      <c r="AX147" s="247"/>
      <c r="AY147" s="245"/>
      <c r="AZ147" s="246"/>
      <c r="BA147" s="247"/>
      <c r="BB147" s="245"/>
      <c r="BC147" s="246"/>
      <c r="BD147" s="247"/>
    </row>
    <row r="148" spans="1:56">
      <c r="A148" s="248"/>
      <c r="B148" s="238" t="s">
        <v>875</v>
      </c>
      <c r="C148" s="239">
        <v>4053</v>
      </c>
      <c r="D148" s="239">
        <v>4187.5</v>
      </c>
      <c r="E148" s="240">
        <f t="shared" si="149"/>
        <v>3.3185294843325934</v>
      </c>
      <c r="F148" s="239">
        <v>8955.5</v>
      </c>
      <c r="G148" s="239">
        <v>9249</v>
      </c>
      <c r="H148" s="243">
        <f t="shared" si="150"/>
        <v>3.2773156161018369</v>
      </c>
      <c r="I148" s="242"/>
      <c r="J148" s="239"/>
      <c r="K148" s="243"/>
      <c r="L148" s="242"/>
      <c r="M148" s="239"/>
      <c r="N148" s="244"/>
      <c r="O148" s="245"/>
      <c r="P148" s="246"/>
      <c r="Q148" s="247"/>
      <c r="R148" s="245"/>
      <c r="S148" s="246"/>
      <c r="T148" s="247"/>
      <c r="U148" s="245"/>
      <c r="V148" s="246"/>
      <c r="W148" s="247"/>
      <c r="X148" s="245"/>
      <c r="Y148" s="246"/>
      <c r="Z148" s="247"/>
      <c r="AA148" s="245"/>
      <c r="AB148" s="246"/>
      <c r="AC148" s="247"/>
      <c r="AD148" s="245"/>
      <c r="AE148" s="246"/>
      <c r="AF148" s="247"/>
      <c r="AG148" s="245"/>
      <c r="AH148" s="246"/>
      <c r="AI148" s="247"/>
      <c r="AJ148" s="245"/>
      <c r="AK148" s="246"/>
      <c r="AL148" s="247"/>
      <c r="AM148" s="245"/>
      <c r="AN148" s="246"/>
      <c r="AO148" s="247"/>
      <c r="AP148" s="245"/>
      <c r="AQ148" s="246"/>
      <c r="AR148" s="247"/>
      <c r="AS148" s="245"/>
      <c r="AT148" s="246"/>
      <c r="AU148" s="247"/>
      <c r="AV148" s="245"/>
      <c r="AW148" s="246"/>
      <c r="AX148" s="247"/>
      <c r="AY148" s="245"/>
      <c r="AZ148" s="246"/>
      <c r="BA148" s="247"/>
      <c r="BB148" s="245"/>
      <c r="BC148" s="246"/>
      <c r="BD148" s="247"/>
    </row>
    <row r="149" spans="1:56">
      <c r="A149" s="248"/>
      <c r="B149" s="238" t="s">
        <v>876</v>
      </c>
      <c r="C149" s="239">
        <v>3735</v>
      </c>
      <c r="D149" s="239">
        <v>3990</v>
      </c>
      <c r="E149" s="240">
        <f t="shared" si="149"/>
        <v>6.8273092369477917</v>
      </c>
      <c r="F149" s="239">
        <v>8698</v>
      </c>
      <c r="G149" s="239">
        <v>9160</v>
      </c>
      <c r="H149" s="243">
        <f t="shared" si="150"/>
        <v>5.3115658772131518</v>
      </c>
      <c r="I149" s="242"/>
      <c r="J149" s="239"/>
      <c r="K149" s="243"/>
      <c r="L149" s="242"/>
      <c r="M149" s="239"/>
      <c r="N149" s="244"/>
      <c r="O149" s="245"/>
      <c r="P149" s="246"/>
      <c r="Q149" s="247"/>
      <c r="R149" s="245"/>
      <c r="S149" s="246"/>
      <c r="T149" s="247"/>
      <c r="U149" s="245"/>
      <c r="V149" s="246"/>
      <c r="W149" s="247"/>
      <c r="X149" s="245"/>
      <c r="Y149" s="246"/>
      <c r="Z149" s="247"/>
      <c r="AA149" s="245"/>
      <c r="AB149" s="246"/>
      <c r="AC149" s="247"/>
      <c r="AD149" s="245"/>
      <c r="AE149" s="246"/>
      <c r="AF149" s="247"/>
      <c r="AG149" s="245"/>
      <c r="AH149" s="246"/>
      <c r="AI149" s="247"/>
      <c r="AJ149" s="245"/>
      <c r="AK149" s="246"/>
      <c r="AL149" s="247"/>
      <c r="AM149" s="245"/>
      <c r="AN149" s="246"/>
      <c r="AO149" s="247"/>
      <c r="AP149" s="245"/>
      <c r="AQ149" s="246"/>
      <c r="AR149" s="247"/>
      <c r="AS149" s="245"/>
      <c r="AT149" s="246"/>
      <c r="AU149" s="247"/>
      <c r="AV149" s="245"/>
      <c r="AW149" s="246"/>
      <c r="AX149" s="247"/>
      <c r="AY149" s="245"/>
      <c r="AZ149" s="246"/>
      <c r="BA149" s="247"/>
      <c r="BB149" s="245"/>
      <c r="BC149" s="246"/>
      <c r="BD149" s="247"/>
    </row>
    <row r="150" spans="1:56" s="272" customFormat="1" ht="20.25" customHeight="1">
      <c r="A150" s="271"/>
      <c r="B150" s="250" t="s">
        <v>877</v>
      </c>
      <c r="C150" s="251"/>
      <c r="D150" s="251"/>
      <c r="E150" s="252">
        <f t="shared" si="149"/>
        <v>0</v>
      </c>
      <c r="F150" s="251">
        <v>9333</v>
      </c>
      <c r="G150" s="251">
        <v>9649</v>
      </c>
      <c r="H150" s="253">
        <f t="shared" si="150"/>
        <v>3.3858352084002998</v>
      </c>
      <c r="I150" s="254"/>
      <c r="J150" s="251"/>
      <c r="K150" s="253"/>
      <c r="L150" s="254"/>
      <c r="M150" s="251"/>
      <c r="N150" s="255"/>
      <c r="O150" s="256"/>
      <c r="P150" s="257"/>
      <c r="Q150" s="258"/>
      <c r="R150" s="256"/>
      <c r="S150" s="257"/>
      <c r="T150" s="258"/>
      <c r="U150" s="256"/>
      <c r="V150" s="257"/>
      <c r="W150" s="258"/>
      <c r="X150" s="256"/>
      <c r="Y150" s="257"/>
      <c r="Z150" s="258"/>
      <c r="AA150" s="256"/>
      <c r="AB150" s="257"/>
      <c r="AC150" s="258"/>
      <c r="AD150" s="256"/>
      <c r="AE150" s="257"/>
      <c r="AF150" s="258"/>
      <c r="AG150" s="256"/>
      <c r="AH150" s="257"/>
      <c r="AI150" s="258"/>
      <c r="AJ150" s="256"/>
      <c r="AK150" s="257"/>
      <c r="AL150" s="258"/>
      <c r="AM150" s="256"/>
      <c r="AN150" s="257"/>
      <c r="AO150" s="258"/>
      <c r="AP150" s="256"/>
      <c r="AQ150" s="257"/>
      <c r="AR150" s="258"/>
      <c r="AS150" s="256"/>
      <c r="AT150" s="257"/>
      <c r="AU150" s="258"/>
      <c r="AV150" s="256"/>
      <c r="AW150" s="257"/>
      <c r="AX150" s="258"/>
      <c r="AY150" s="256"/>
      <c r="AZ150" s="257"/>
      <c r="BA150" s="258"/>
      <c r="BB150" s="256"/>
      <c r="BC150" s="257"/>
      <c r="BD150" s="258"/>
    </row>
    <row r="151" spans="1:56">
      <c r="A151" s="248"/>
      <c r="B151" s="238" t="s">
        <v>878</v>
      </c>
      <c r="C151" s="239"/>
      <c r="D151" s="239"/>
      <c r="E151" s="240">
        <f t="shared" si="149"/>
        <v>0</v>
      </c>
      <c r="F151" s="239"/>
      <c r="G151" s="239"/>
      <c r="H151" s="243">
        <f t="shared" si="150"/>
        <v>0</v>
      </c>
      <c r="I151" s="242"/>
      <c r="J151" s="239"/>
      <c r="K151" s="243"/>
      <c r="L151" s="242"/>
      <c r="M151" s="239"/>
      <c r="N151" s="244"/>
      <c r="O151" s="245"/>
      <c r="P151" s="246"/>
      <c r="Q151" s="247"/>
      <c r="R151" s="245"/>
      <c r="S151" s="246"/>
      <c r="T151" s="247"/>
      <c r="U151" s="245"/>
      <c r="V151" s="246"/>
      <c r="W151" s="247"/>
      <c r="X151" s="245"/>
      <c r="Y151" s="246"/>
      <c r="Z151" s="247"/>
      <c r="AA151" s="245"/>
      <c r="AB151" s="246"/>
      <c r="AC151" s="247"/>
      <c r="AD151" s="245"/>
      <c r="AE151" s="246"/>
      <c r="AF151" s="247"/>
      <c r="AG151" s="245"/>
      <c r="AH151" s="246"/>
      <c r="AI151" s="247"/>
      <c r="AJ151" s="245"/>
      <c r="AK151" s="246"/>
      <c r="AL151" s="247"/>
      <c r="AM151" s="245"/>
      <c r="AN151" s="246"/>
      <c r="AO151" s="247"/>
      <c r="AP151" s="245"/>
      <c r="AQ151" s="246"/>
      <c r="AR151" s="247"/>
      <c r="AS151" s="245"/>
      <c r="AT151" s="246"/>
      <c r="AU151" s="247"/>
      <c r="AV151" s="245"/>
      <c r="AW151" s="246"/>
      <c r="AX151" s="247"/>
      <c r="AY151" s="245"/>
      <c r="AZ151" s="246"/>
      <c r="BA151" s="247"/>
      <c r="BB151" s="245"/>
      <c r="BC151" s="246"/>
      <c r="BD151" s="247"/>
    </row>
    <row r="152" spans="1:56">
      <c r="A152" s="248"/>
      <c r="B152" s="238" t="s">
        <v>879</v>
      </c>
      <c r="C152" s="239"/>
      <c r="D152" s="239"/>
      <c r="E152" s="240">
        <f t="shared" si="149"/>
        <v>0</v>
      </c>
      <c r="F152" s="239"/>
      <c r="G152" s="239"/>
      <c r="H152" s="243">
        <f t="shared" si="150"/>
        <v>0</v>
      </c>
      <c r="I152" s="242"/>
      <c r="J152" s="239"/>
      <c r="K152" s="243"/>
      <c r="L152" s="242"/>
      <c r="M152" s="239"/>
      <c r="N152" s="244"/>
      <c r="O152" s="245"/>
      <c r="P152" s="246"/>
      <c r="Q152" s="247"/>
      <c r="R152" s="245"/>
      <c r="S152" s="246"/>
      <c r="T152" s="247"/>
      <c r="U152" s="245"/>
      <c r="V152" s="246"/>
      <c r="W152" s="247"/>
      <c r="X152" s="245"/>
      <c r="Y152" s="246"/>
      <c r="Z152" s="247"/>
      <c r="AA152" s="245"/>
      <c r="AB152" s="246"/>
      <c r="AC152" s="247"/>
      <c r="AD152" s="245"/>
      <c r="AE152" s="246"/>
      <c r="AF152" s="247"/>
      <c r="AG152" s="245"/>
      <c r="AH152" s="246"/>
      <c r="AI152" s="247"/>
      <c r="AJ152" s="245"/>
      <c r="AK152" s="246"/>
      <c r="AL152" s="247"/>
      <c r="AM152" s="245"/>
      <c r="AN152" s="246"/>
      <c r="AO152" s="247"/>
      <c r="AP152" s="245"/>
      <c r="AQ152" s="246"/>
      <c r="AR152" s="247"/>
      <c r="AS152" s="245"/>
      <c r="AT152" s="246"/>
      <c r="AU152" s="247"/>
      <c r="AV152" s="245"/>
      <c r="AW152" s="246"/>
      <c r="AX152" s="247"/>
      <c r="AY152" s="245"/>
      <c r="AZ152" s="246"/>
      <c r="BA152" s="247"/>
      <c r="BB152" s="245"/>
      <c r="BC152" s="246"/>
      <c r="BD152" s="247"/>
    </row>
    <row r="153" spans="1:56">
      <c r="A153" s="248"/>
      <c r="B153" s="238" t="s">
        <v>880</v>
      </c>
      <c r="C153" s="239"/>
      <c r="D153" s="239"/>
      <c r="E153" s="240"/>
      <c r="F153" s="239"/>
      <c r="G153" s="239"/>
      <c r="H153" s="243">
        <f t="shared" si="150"/>
        <v>0</v>
      </c>
      <c r="I153" s="242"/>
      <c r="J153" s="239"/>
      <c r="K153" s="243"/>
      <c r="L153" s="242"/>
      <c r="M153" s="239"/>
      <c r="N153" s="244"/>
      <c r="O153" s="245"/>
      <c r="P153" s="246"/>
      <c r="Q153" s="247"/>
      <c r="R153" s="245"/>
      <c r="S153" s="246"/>
      <c r="T153" s="247"/>
      <c r="U153" s="245"/>
      <c r="V153" s="246"/>
      <c r="W153" s="247"/>
      <c r="X153" s="245"/>
      <c r="Y153" s="246"/>
      <c r="Z153" s="247"/>
      <c r="AA153" s="245"/>
      <c r="AB153" s="246"/>
      <c r="AC153" s="247"/>
      <c r="AD153" s="245"/>
      <c r="AE153" s="246"/>
      <c r="AF153" s="247"/>
      <c r="AG153" s="245"/>
      <c r="AH153" s="246"/>
      <c r="AI153" s="247"/>
      <c r="AJ153" s="245"/>
      <c r="AK153" s="246"/>
      <c r="AL153" s="247"/>
      <c r="AM153" s="245"/>
      <c r="AN153" s="246"/>
      <c r="AO153" s="247"/>
      <c r="AP153" s="245"/>
      <c r="AQ153" s="246"/>
      <c r="AR153" s="247"/>
      <c r="AS153" s="245"/>
      <c r="AT153" s="246"/>
      <c r="AU153" s="247"/>
      <c r="AV153" s="245"/>
      <c r="AW153" s="246"/>
      <c r="AX153" s="247"/>
      <c r="AY153" s="245"/>
      <c r="AZ153" s="246"/>
      <c r="BA153" s="247"/>
      <c r="BB153" s="245"/>
      <c r="BC153" s="246"/>
      <c r="BD153" s="247"/>
    </row>
    <row r="154" spans="1:56" s="272" customFormat="1" ht="21.75" customHeight="1">
      <c r="A154" s="271"/>
      <c r="B154" s="273" t="s">
        <v>881</v>
      </c>
      <c r="C154" s="251"/>
      <c r="D154" s="251"/>
      <c r="E154" s="252">
        <f>IF(C154&gt;0,(((D154-C154)/C154)*100),0)</f>
        <v>0</v>
      </c>
      <c r="F154" s="251"/>
      <c r="G154" s="251"/>
      <c r="H154" s="253">
        <f t="shared" si="150"/>
        <v>0</v>
      </c>
      <c r="I154" s="254"/>
      <c r="J154" s="251"/>
      <c r="K154" s="253"/>
      <c r="L154" s="254"/>
      <c r="M154" s="251"/>
      <c r="N154" s="255"/>
      <c r="O154" s="256"/>
      <c r="P154" s="257"/>
      <c r="Q154" s="258"/>
      <c r="R154" s="256"/>
      <c r="S154" s="257"/>
      <c r="T154" s="258"/>
      <c r="U154" s="256"/>
      <c r="V154" s="257"/>
      <c r="W154" s="258"/>
      <c r="X154" s="256"/>
      <c r="Y154" s="257"/>
      <c r="Z154" s="258"/>
      <c r="AA154" s="256"/>
      <c r="AB154" s="257"/>
      <c r="AC154" s="258"/>
      <c r="AD154" s="256"/>
      <c r="AE154" s="257"/>
      <c r="AF154" s="258"/>
      <c r="AG154" s="256"/>
      <c r="AH154" s="257"/>
      <c r="AI154" s="258"/>
      <c r="AJ154" s="256"/>
      <c r="AK154" s="257"/>
      <c r="AL154" s="258"/>
      <c r="AM154" s="256"/>
      <c r="AN154" s="257"/>
      <c r="AO154" s="258"/>
      <c r="AP154" s="256"/>
      <c r="AQ154" s="257"/>
      <c r="AR154" s="258"/>
      <c r="AS154" s="256"/>
      <c r="AT154" s="257"/>
      <c r="AU154" s="258"/>
      <c r="AV154" s="256"/>
      <c r="AW154" s="257"/>
      <c r="AX154" s="258"/>
      <c r="AY154" s="256"/>
      <c r="AZ154" s="257"/>
      <c r="BA154" s="258"/>
      <c r="BB154" s="256"/>
      <c r="BC154" s="257"/>
      <c r="BD154" s="258"/>
    </row>
    <row r="155" spans="1:56">
      <c r="A155" s="261"/>
      <c r="B155" s="262" t="s">
        <v>882</v>
      </c>
      <c r="C155" s="263"/>
      <c r="D155" s="263"/>
      <c r="E155" s="264"/>
      <c r="F155" s="263"/>
      <c r="G155" s="263"/>
      <c r="H155" s="265"/>
      <c r="I155" s="266"/>
      <c r="J155" s="263"/>
      <c r="K155" s="265"/>
      <c r="L155" s="266"/>
      <c r="M155" s="263"/>
      <c r="N155" s="265"/>
      <c r="O155" s="266">
        <v>30762</v>
      </c>
      <c r="P155" s="263">
        <v>31788</v>
      </c>
      <c r="Q155" s="267">
        <f t="shared" ref="Q155" si="153">IF(O155&gt;0,(((P155-O155)/O155)*100),0)</f>
        <v>3.3352837916910474</v>
      </c>
      <c r="R155" s="266">
        <v>44685.5</v>
      </c>
      <c r="S155" s="263">
        <v>46181</v>
      </c>
      <c r="T155" s="267">
        <f t="shared" ref="T155" si="154">IF(R155&gt;0,(((S155-R155)/R155)*100),0)</f>
        <v>3.3467232099898179</v>
      </c>
      <c r="U155" s="266">
        <v>35547</v>
      </c>
      <c r="V155" s="263">
        <v>36891</v>
      </c>
      <c r="W155" s="267">
        <f t="shared" ref="W155" si="155">IF(U155&gt;0,(((V155-U155)/U155)*100),0)</f>
        <v>3.780909781416153</v>
      </c>
      <c r="X155" s="266">
        <v>61413</v>
      </c>
      <c r="Y155" s="263">
        <v>63791</v>
      </c>
      <c r="Z155" s="267">
        <f t="shared" ref="Z155" si="156">IF(X155&gt;0,(((Y155-X155)/X155)*100),0)</f>
        <v>3.8721443342614759</v>
      </c>
      <c r="AA155" s="266">
        <v>37269</v>
      </c>
      <c r="AB155" s="263">
        <v>40075</v>
      </c>
      <c r="AC155" s="267">
        <f t="shared" ref="AC155" si="157">IF(AA155&gt;0,(((AB155-AA155)/AA155)*100),0)</f>
        <v>7.5290455874855775</v>
      </c>
      <c r="AD155" s="266">
        <v>67635</v>
      </c>
      <c r="AE155" s="263">
        <v>72870</v>
      </c>
      <c r="AF155" s="267">
        <f t="shared" ref="AF155" si="158">IF(AD155&gt;0,(((AE155-AD155)/AD155)*100),0)</f>
        <v>7.7400754047460634</v>
      </c>
      <c r="AG155" s="266">
        <v>26929</v>
      </c>
      <c r="AH155" s="263">
        <v>28195</v>
      </c>
      <c r="AI155" s="267">
        <f t="shared" ref="AI155" si="159">IF(AG155&gt;0,(((AH155-AG155)/AG155)*100),0)</f>
        <v>4.7012514389691411</v>
      </c>
      <c r="AJ155" s="266">
        <v>48681.5</v>
      </c>
      <c r="AK155" s="263">
        <v>51161.5</v>
      </c>
      <c r="AL155" s="267">
        <f t="shared" ref="AL155" si="160">IF(AJ155&gt;0,(((AK155-AJ155)/AJ155)*100),0)</f>
        <v>5.0943376847467725</v>
      </c>
      <c r="AM155" s="266"/>
      <c r="AN155" s="263"/>
      <c r="AO155" s="267">
        <f t="shared" ref="AO155" si="161">IF(AM155&gt;0,(((AN155-AM155)/AM155)*100),0)</f>
        <v>0</v>
      </c>
      <c r="AP155" s="266"/>
      <c r="AQ155" s="263"/>
      <c r="AR155" s="267">
        <f t="shared" ref="AR155" si="162">IF(AP155&gt;0,(((AQ155-AP155)/AP155)*100),0)</f>
        <v>0</v>
      </c>
      <c r="AS155" s="266"/>
      <c r="AT155" s="263"/>
      <c r="AU155" s="267">
        <f t="shared" ref="AU155" si="163">IF(AS155&gt;0,(((AT155-AS155)/AS155)*100),0)</f>
        <v>0</v>
      </c>
      <c r="AV155" s="266"/>
      <c r="AW155" s="263"/>
      <c r="AX155" s="267">
        <f t="shared" ref="AX155" si="164">IF(AV155&gt;0,(((AW155-AV155)/AV155)*100),0)</f>
        <v>0</v>
      </c>
      <c r="AY155" s="266"/>
      <c r="AZ155" s="263"/>
      <c r="BA155" s="267">
        <f t="shared" ref="BA155" si="165">IF(AY155&gt;0,(((AZ155-AY155)/AY155)*100),0)</f>
        <v>0</v>
      </c>
      <c r="BB155" s="266"/>
      <c r="BC155" s="263"/>
      <c r="BD155" s="267">
        <f t="shared" ref="BD155" si="166">IF(BB155&gt;0,(((BC155-BB155)/BB155)*100),0)</f>
        <v>0</v>
      </c>
    </row>
    <row r="156" spans="1:56">
      <c r="A156" s="237" t="s">
        <v>361</v>
      </c>
      <c r="B156" s="238" t="s">
        <v>866</v>
      </c>
      <c r="C156" s="239">
        <v>7754</v>
      </c>
      <c r="D156" s="239">
        <v>8300</v>
      </c>
      <c r="E156" s="240">
        <f t="shared" ref="E156:E169" si="167">IF(C156&gt;0,(((D156-C156)/C156)*100),0)</f>
        <v>7.0415269538302807</v>
      </c>
      <c r="F156" s="239">
        <v>20900</v>
      </c>
      <c r="G156" s="239">
        <v>22358</v>
      </c>
      <c r="H156" s="243">
        <f t="shared" ref="H156:H171" si="168">IF(F156&gt;0,(((G156-F156)/F156)*100),0)</f>
        <v>6.9760765550239228</v>
      </c>
      <c r="I156" s="242">
        <v>7754</v>
      </c>
      <c r="J156" s="239">
        <v>8300</v>
      </c>
      <c r="K156" s="243">
        <f t="shared" ref="K156:K162" si="169">IF(I156&gt;0,(((J156-I156)/I156)*100),0)</f>
        <v>7.0415269538302807</v>
      </c>
      <c r="L156" s="242">
        <v>20900</v>
      </c>
      <c r="M156" s="239">
        <v>22358</v>
      </c>
      <c r="N156" s="244">
        <f t="shared" ref="N156:N162" si="170">IF(L156&gt;0,(((M156-L156)/L156)*100),0)</f>
        <v>6.9760765550239228</v>
      </c>
      <c r="O156" s="245"/>
      <c r="P156" s="246"/>
      <c r="Q156" s="247"/>
      <c r="R156" s="245"/>
      <c r="S156" s="246"/>
      <c r="T156" s="247"/>
      <c r="U156" s="245"/>
      <c r="V156" s="246"/>
      <c r="W156" s="247"/>
      <c r="X156" s="245"/>
      <c r="Y156" s="246"/>
      <c r="Z156" s="247"/>
      <c r="AA156" s="245"/>
      <c r="AB156" s="246"/>
      <c r="AC156" s="247"/>
      <c r="AD156" s="245"/>
      <c r="AE156" s="246"/>
      <c r="AF156" s="247"/>
      <c r="AG156" s="245"/>
      <c r="AH156" s="246"/>
      <c r="AI156" s="247"/>
      <c r="AJ156" s="245"/>
      <c r="AK156" s="246"/>
      <c r="AL156" s="247"/>
      <c r="AM156" s="245"/>
      <c r="AN156" s="246"/>
      <c r="AO156" s="247"/>
      <c r="AP156" s="245"/>
      <c r="AQ156" s="246"/>
      <c r="AR156" s="247"/>
      <c r="AS156" s="245"/>
      <c r="AT156" s="246"/>
      <c r="AU156" s="247"/>
      <c r="AV156" s="245"/>
      <c r="AW156" s="246"/>
      <c r="AX156" s="247"/>
      <c r="AY156" s="245"/>
      <c r="AZ156" s="246"/>
      <c r="BA156" s="247"/>
      <c r="BB156" s="245"/>
      <c r="BC156" s="246"/>
      <c r="BD156" s="247"/>
    </row>
    <row r="157" spans="1:56">
      <c r="A157" s="248"/>
      <c r="B157" s="238" t="s">
        <v>867</v>
      </c>
      <c r="C157" s="239">
        <v>7261</v>
      </c>
      <c r="D157" s="239">
        <v>7621</v>
      </c>
      <c r="E157" s="240">
        <f t="shared" si="167"/>
        <v>4.9579947665610797</v>
      </c>
      <c r="F157" s="239">
        <v>17614</v>
      </c>
      <c r="G157" s="239">
        <v>18314</v>
      </c>
      <c r="H157" s="243">
        <f t="shared" si="168"/>
        <v>3.9741115022141478</v>
      </c>
      <c r="I157" s="242">
        <v>7261</v>
      </c>
      <c r="J157" s="239">
        <v>7621</v>
      </c>
      <c r="K157" s="243">
        <f t="shared" si="169"/>
        <v>4.9579947665610797</v>
      </c>
      <c r="L157" s="242">
        <v>17614</v>
      </c>
      <c r="M157" s="239">
        <v>18314</v>
      </c>
      <c r="N157" s="244">
        <f t="shared" si="170"/>
        <v>3.9741115022141478</v>
      </c>
      <c r="O157" s="245"/>
      <c r="P157" s="246"/>
      <c r="Q157" s="247"/>
      <c r="R157" s="245"/>
      <c r="S157" s="246"/>
      <c r="T157" s="247"/>
      <c r="U157" s="245"/>
      <c r="V157" s="246"/>
      <c r="W157" s="247"/>
      <c r="X157" s="245"/>
      <c r="Y157" s="246"/>
      <c r="Z157" s="247"/>
      <c r="AA157" s="245"/>
      <c r="AB157" s="246"/>
      <c r="AC157" s="247"/>
      <c r="AD157" s="245"/>
      <c r="AE157" s="246"/>
      <c r="AF157" s="247"/>
      <c r="AG157" s="245"/>
      <c r="AH157" s="246"/>
      <c r="AI157" s="247"/>
      <c r="AJ157" s="245"/>
      <c r="AK157" s="246"/>
      <c r="AL157" s="247"/>
      <c r="AM157" s="245"/>
      <c r="AN157" s="246"/>
      <c r="AO157" s="247"/>
      <c r="AP157" s="245"/>
      <c r="AQ157" s="246"/>
      <c r="AR157" s="247"/>
      <c r="AS157" s="245"/>
      <c r="AT157" s="246"/>
      <c r="AU157" s="247"/>
      <c r="AV157" s="245"/>
      <c r="AW157" s="246"/>
      <c r="AX157" s="247"/>
      <c r="AY157" s="245"/>
      <c r="AZ157" s="246"/>
      <c r="BA157" s="247"/>
      <c r="BB157" s="245"/>
      <c r="BC157" s="246"/>
      <c r="BD157" s="247"/>
    </row>
    <row r="158" spans="1:56">
      <c r="A158" s="248"/>
      <c r="B158" s="238" t="s">
        <v>868</v>
      </c>
      <c r="C158" s="239"/>
      <c r="D158" s="239"/>
      <c r="E158" s="240">
        <f t="shared" si="167"/>
        <v>0</v>
      </c>
      <c r="F158" s="239"/>
      <c r="G158" s="239"/>
      <c r="H158" s="243">
        <f t="shared" si="168"/>
        <v>0</v>
      </c>
      <c r="I158" s="242"/>
      <c r="J158" s="239"/>
      <c r="K158" s="243">
        <f t="shared" si="169"/>
        <v>0</v>
      </c>
      <c r="L158" s="242"/>
      <c r="M158" s="239"/>
      <c r="N158" s="244">
        <f t="shared" si="170"/>
        <v>0</v>
      </c>
      <c r="O158" s="245"/>
      <c r="P158" s="246"/>
      <c r="Q158" s="247"/>
      <c r="R158" s="245"/>
      <c r="S158" s="246"/>
      <c r="T158" s="247"/>
      <c r="U158" s="245"/>
      <c r="V158" s="246"/>
      <c r="W158" s="247"/>
      <c r="X158" s="245"/>
      <c r="Y158" s="246"/>
      <c r="Z158" s="247"/>
      <c r="AA158" s="245"/>
      <c r="AB158" s="246"/>
      <c r="AC158" s="247"/>
      <c r="AD158" s="245"/>
      <c r="AE158" s="246"/>
      <c r="AF158" s="247"/>
      <c r="AG158" s="245"/>
      <c r="AH158" s="246"/>
      <c r="AI158" s="247"/>
      <c r="AJ158" s="245"/>
      <c r="AK158" s="246"/>
      <c r="AL158" s="247"/>
      <c r="AM158" s="245"/>
      <c r="AN158" s="246"/>
      <c r="AO158" s="247"/>
      <c r="AP158" s="245"/>
      <c r="AQ158" s="246"/>
      <c r="AR158" s="247"/>
      <c r="AS158" s="245"/>
      <c r="AT158" s="246"/>
      <c r="AU158" s="247"/>
      <c r="AV158" s="245"/>
      <c r="AW158" s="246"/>
      <c r="AX158" s="247"/>
      <c r="AY158" s="245"/>
      <c r="AZ158" s="246"/>
      <c r="BA158" s="247"/>
      <c r="BB158" s="245"/>
      <c r="BC158" s="246"/>
      <c r="BD158" s="247"/>
    </row>
    <row r="159" spans="1:56">
      <c r="A159" s="248"/>
      <c r="B159" s="238" t="s">
        <v>869</v>
      </c>
      <c r="C159" s="239">
        <v>6418</v>
      </c>
      <c r="D159" s="239">
        <v>6859</v>
      </c>
      <c r="E159" s="240">
        <f t="shared" si="167"/>
        <v>6.8712994702399497</v>
      </c>
      <c r="F159" s="239">
        <v>6418</v>
      </c>
      <c r="G159" s="239">
        <v>6859</v>
      </c>
      <c r="H159" s="243">
        <f t="shared" si="168"/>
        <v>6.8712994702399497</v>
      </c>
      <c r="I159" s="242">
        <v>6418</v>
      </c>
      <c r="J159" s="239">
        <v>6859</v>
      </c>
      <c r="K159" s="243">
        <f t="shared" si="169"/>
        <v>6.8712994702399497</v>
      </c>
      <c r="L159" s="242">
        <v>6418</v>
      </c>
      <c r="M159" s="239">
        <v>6859</v>
      </c>
      <c r="N159" s="244">
        <f t="shared" si="170"/>
        <v>6.8712994702399497</v>
      </c>
      <c r="O159" s="245"/>
      <c r="P159" s="246"/>
      <c r="Q159" s="247"/>
      <c r="R159" s="245"/>
      <c r="S159" s="246"/>
      <c r="T159" s="247"/>
      <c r="U159" s="245"/>
      <c r="V159" s="246"/>
      <c r="W159" s="247"/>
      <c r="X159" s="245"/>
      <c r="Y159" s="246"/>
      <c r="Z159" s="247"/>
      <c r="AA159" s="245"/>
      <c r="AB159" s="246"/>
      <c r="AC159" s="247"/>
      <c r="AD159" s="245"/>
      <c r="AE159" s="246"/>
      <c r="AF159" s="247"/>
      <c r="AG159" s="245"/>
      <c r="AH159" s="246"/>
      <c r="AI159" s="247"/>
      <c r="AJ159" s="245"/>
      <c r="AK159" s="246"/>
      <c r="AL159" s="247"/>
      <c r="AM159" s="245"/>
      <c r="AN159" s="246"/>
      <c r="AO159" s="247"/>
      <c r="AP159" s="245"/>
      <c r="AQ159" s="246"/>
      <c r="AR159" s="247"/>
      <c r="AS159" s="245"/>
      <c r="AT159" s="246"/>
      <c r="AU159" s="247"/>
      <c r="AV159" s="245"/>
      <c r="AW159" s="246"/>
      <c r="AX159" s="247"/>
      <c r="AY159" s="245"/>
      <c r="AZ159" s="246"/>
      <c r="BA159" s="247"/>
      <c r="BB159" s="245"/>
      <c r="BC159" s="246"/>
      <c r="BD159" s="247"/>
    </row>
    <row r="160" spans="1:56">
      <c r="A160" s="248"/>
      <c r="B160" s="238" t="s">
        <v>870</v>
      </c>
      <c r="C160" s="239">
        <v>6065</v>
      </c>
      <c r="D160" s="239">
        <v>6614</v>
      </c>
      <c r="E160" s="240">
        <f t="shared" si="167"/>
        <v>9.0519373454245677</v>
      </c>
      <c r="F160" s="239">
        <v>16634</v>
      </c>
      <c r="G160" s="239">
        <v>18155</v>
      </c>
      <c r="H160" s="243">
        <f t="shared" si="168"/>
        <v>9.1439220872910916</v>
      </c>
      <c r="I160" s="242">
        <v>6065</v>
      </c>
      <c r="J160" s="239">
        <v>6614</v>
      </c>
      <c r="K160" s="243">
        <f t="shared" si="169"/>
        <v>9.0519373454245677</v>
      </c>
      <c r="L160" s="242">
        <v>16634</v>
      </c>
      <c r="M160" s="239">
        <v>18155</v>
      </c>
      <c r="N160" s="244">
        <f t="shared" si="170"/>
        <v>9.1439220872910916</v>
      </c>
      <c r="O160" s="245"/>
      <c r="P160" s="246"/>
      <c r="Q160" s="247"/>
      <c r="R160" s="245"/>
      <c r="S160" s="246"/>
      <c r="T160" s="247"/>
      <c r="U160" s="245"/>
      <c r="V160" s="246"/>
      <c r="W160" s="247"/>
      <c r="X160" s="245"/>
      <c r="Y160" s="246"/>
      <c r="Z160" s="247"/>
      <c r="AA160" s="245"/>
      <c r="AB160" s="246"/>
      <c r="AC160" s="247"/>
      <c r="AD160" s="245"/>
      <c r="AE160" s="246"/>
      <c r="AF160" s="247"/>
      <c r="AG160" s="245"/>
      <c r="AH160" s="246"/>
      <c r="AI160" s="247"/>
      <c r="AJ160" s="245"/>
      <c r="AK160" s="246"/>
      <c r="AL160" s="247"/>
      <c r="AM160" s="245"/>
      <c r="AN160" s="246"/>
      <c r="AO160" s="247"/>
      <c r="AP160" s="245"/>
      <c r="AQ160" s="246"/>
      <c r="AR160" s="247"/>
      <c r="AS160" s="245"/>
      <c r="AT160" s="246"/>
      <c r="AU160" s="247"/>
      <c r="AV160" s="245"/>
      <c r="AW160" s="246"/>
      <c r="AX160" s="247"/>
      <c r="AY160" s="245"/>
      <c r="AZ160" s="246"/>
      <c r="BA160" s="247"/>
      <c r="BB160" s="245"/>
      <c r="BC160" s="246"/>
      <c r="BD160" s="247"/>
    </row>
    <row r="161" spans="1:56">
      <c r="A161" s="248"/>
      <c r="B161" s="238" t="s">
        <v>871</v>
      </c>
      <c r="C161" s="239"/>
      <c r="D161" s="239"/>
      <c r="E161" s="240">
        <f t="shared" si="167"/>
        <v>0</v>
      </c>
      <c r="F161" s="239"/>
      <c r="G161" s="239"/>
      <c r="H161" s="243">
        <f t="shared" si="168"/>
        <v>0</v>
      </c>
      <c r="I161" s="242"/>
      <c r="J161" s="239"/>
      <c r="K161" s="243">
        <f t="shared" si="169"/>
        <v>0</v>
      </c>
      <c r="L161" s="242"/>
      <c r="M161" s="239"/>
      <c r="N161" s="244">
        <f t="shared" si="170"/>
        <v>0</v>
      </c>
      <c r="O161" s="245"/>
      <c r="P161" s="246"/>
      <c r="Q161" s="247"/>
      <c r="R161" s="245"/>
      <c r="S161" s="246"/>
      <c r="T161" s="247"/>
      <c r="U161" s="245"/>
      <c r="V161" s="246"/>
      <c r="W161" s="247"/>
      <c r="X161" s="245"/>
      <c r="Y161" s="246"/>
      <c r="Z161" s="247"/>
      <c r="AA161" s="245"/>
      <c r="AB161" s="246"/>
      <c r="AC161" s="247"/>
      <c r="AD161" s="245"/>
      <c r="AE161" s="246"/>
      <c r="AF161" s="247"/>
      <c r="AG161" s="245"/>
      <c r="AH161" s="246"/>
      <c r="AI161" s="247"/>
      <c r="AJ161" s="245"/>
      <c r="AK161" s="246"/>
      <c r="AL161" s="247"/>
      <c r="AM161" s="245"/>
      <c r="AN161" s="246"/>
      <c r="AO161" s="247"/>
      <c r="AP161" s="245"/>
      <c r="AQ161" s="246"/>
      <c r="AR161" s="247"/>
      <c r="AS161" s="245"/>
      <c r="AT161" s="246"/>
      <c r="AU161" s="247"/>
      <c r="AV161" s="245"/>
      <c r="AW161" s="246"/>
      <c r="AX161" s="247"/>
      <c r="AY161" s="245"/>
      <c r="AZ161" s="246"/>
      <c r="BA161" s="247"/>
      <c r="BB161" s="245"/>
      <c r="BC161" s="246"/>
      <c r="BD161" s="247"/>
    </row>
    <row r="162" spans="1:56" s="272" customFormat="1" ht="15.75" customHeight="1">
      <c r="A162" s="271"/>
      <c r="B162" s="250" t="s">
        <v>872</v>
      </c>
      <c r="C162" s="251">
        <v>6903.5</v>
      </c>
      <c r="D162" s="251">
        <v>7264.5</v>
      </c>
      <c r="E162" s="252">
        <f t="shared" si="167"/>
        <v>5.229231549214167</v>
      </c>
      <c r="F162" s="251">
        <v>16581.5</v>
      </c>
      <c r="G162" s="251">
        <v>14186.5</v>
      </c>
      <c r="H162" s="270">
        <f t="shared" si="168"/>
        <v>-14.443807858155171</v>
      </c>
      <c r="I162" s="254">
        <v>6903.5</v>
      </c>
      <c r="J162" s="251">
        <v>7264.5</v>
      </c>
      <c r="K162" s="253">
        <f t="shared" si="169"/>
        <v>5.229231549214167</v>
      </c>
      <c r="L162" s="254">
        <v>16581.5</v>
      </c>
      <c r="M162" s="251">
        <v>14186.5</v>
      </c>
      <c r="N162" s="283">
        <f t="shared" si="170"/>
        <v>-14.443807858155171</v>
      </c>
      <c r="O162" s="256"/>
      <c r="P162" s="257"/>
      <c r="Q162" s="258"/>
      <c r="R162" s="256"/>
      <c r="S162" s="257"/>
      <c r="T162" s="258"/>
      <c r="U162" s="256"/>
      <c r="V162" s="257"/>
      <c r="W162" s="258"/>
      <c r="X162" s="256"/>
      <c r="Y162" s="257"/>
      <c r="Z162" s="258"/>
      <c r="AA162" s="256"/>
      <c r="AB162" s="257"/>
      <c r="AC162" s="258"/>
      <c r="AD162" s="256"/>
      <c r="AE162" s="257"/>
      <c r="AF162" s="258"/>
      <c r="AG162" s="256"/>
      <c r="AH162" s="257"/>
      <c r="AI162" s="258"/>
      <c r="AJ162" s="256"/>
      <c r="AK162" s="257"/>
      <c r="AL162" s="258"/>
      <c r="AM162" s="256"/>
      <c r="AN162" s="257"/>
      <c r="AO162" s="258"/>
      <c r="AP162" s="256"/>
      <c r="AQ162" s="257"/>
      <c r="AR162" s="258"/>
      <c r="AS162" s="256"/>
      <c r="AT162" s="257"/>
      <c r="AU162" s="258"/>
      <c r="AV162" s="256"/>
      <c r="AW162" s="257"/>
      <c r="AX162" s="258"/>
      <c r="AY162" s="256"/>
      <c r="AZ162" s="257"/>
      <c r="BA162" s="258"/>
      <c r="BB162" s="256"/>
      <c r="BC162" s="257"/>
      <c r="BD162" s="258"/>
    </row>
    <row r="163" spans="1:56">
      <c r="A163" s="248"/>
      <c r="B163" s="238" t="s">
        <v>873</v>
      </c>
      <c r="C163" s="239"/>
      <c r="D163" s="239"/>
      <c r="E163" s="240">
        <f t="shared" si="167"/>
        <v>0</v>
      </c>
      <c r="F163" s="239"/>
      <c r="G163" s="239"/>
      <c r="H163" s="243">
        <f t="shared" si="168"/>
        <v>0</v>
      </c>
      <c r="I163" s="242"/>
      <c r="J163" s="239"/>
      <c r="K163" s="243"/>
      <c r="L163" s="242"/>
      <c r="M163" s="239"/>
      <c r="N163" s="244"/>
      <c r="O163" s="245"/>
      <c r="P163" s="246"/>
      <c r="Q163" s="247"/>
      <c r="R163" s="245"/>
      <c r="S163" s="246"/>
      <c r="T163" s="247"/>
      <c r="U163" s="245"/>
      <c r="V163" s="246"/>
      <c r="W163" s="247"/>
      <c r="X163" s="245"/>
      <c r="Y163" s="246"/>
      <c r="Z163" s="247"/>
      <c r="AA163" s="245"/>
      <c r="AB163" s="246"/>
      <c r="AC163" s="247"/>
      <c r="AD163" s="245"/>
      <c r="AE163" s="246"/>
      <c r="AF163" s="247"/>
      <c r="AG163" s="245"/>
      <c r="AH163" s="246"/>
      <c r="AI163" s="247"/>
      <c r="AJ163" s="245"/>
      <c r="AK163" s="246"/>
      <c r="AL163" s="247"/>
      <c r="AM163" s="245"/>
      <c r="AN163" s="246"/>
      <c r="AO163" s="247"/>
      <c r="AP163" s="245"/>
      <c r="AQ163" s="246"/>
      <c r="AR163" s="247"/>
      <c r="AS163" s="245"/>
      <c r="AT163" s="246"/>
      <c r="AU163" s="247"/>
      <c r="AV163" s="245"/>
      <c r="AW163" s="246"/>
      <c r="AX163" s="247"/>
      <c r="AY163" s="245"/>
      <c r="AZ163" s="246"/>
      <c r="BA163" s="247"/>
      <c r="BB163" s="245"/>
      <c r="BC163" s="246"/>
      <c r="BD163" s="247"/>
    </row>
    <row r="164" spans="1:56">
      <c r="A164" s="248"/>
      <c r="B164" s="238" t="s">
        <v>874</v>
      </c>
      <c r="C164" s="239">
        <v>2800</v>
      </c>
      <c r="D164" s="239">
        <v>3080</v>
      </c>
      <c r="E164" s="260">
        <f t="shared" si="167"/>
        <v>10</v>
      </c>
      <c r="F164" s="239">
        <v>5320</v>
      </c>
      <c r="G164" s="239">
        <v>5690</v>
      </c>
      <c r="H164" s="241">
        <f t="shared" si="168"/>
        <v>6.954887218045112</v>
      </c>
      <c r="I164" s="242"/>
      <c r="J164" s="239"/>
      <c r="K164" s="243"/>
      <c r="L164" s="242"/>
      <c r="M164" s="239"/>
      <c r="N164" s="244"/>
      <c r="O164" s="245"/>
      <c r="P164" s="246"/>
      <c r="Q164" s="247"/>
      <c r="R164" s="245"/>
      <c r="S164" s="246"/>
      <c r="T164" s="247"/>
      <c r="U164" s="245"/>
      <c r="V164" s="246"/>
      <c r="W164" s="247"/>
      <c r="X164" s="245"/>
      <c r="Y164" s="246"/>
      <c r="Z164" s="247"/>
      <c r="AA164" s="245"/>
      <c r="AB164" s="246"/>
      <c r="AC164" s="247"/>
      <c r="AD164" s="245"/>
      <c r="AE164" s="246"/>
      <c r="AF164" s="247"/>
      <c r="AG164" s="245"/>
      <c r="AH164" s="246"/>
      <c r="AI164" s="247"/>
      <c r="AJ164" s="245"/>
      <c r="AK164" s="246"/>
      <c r="AL164" s="247"/>
      <c r="AM164" s="245"/>
      <c r="AN164" s="246"/>
      <c r="AO164" s="247"/>
      <c r="AP164" s="245"/>
      <c r="AQ164" s="246"/>
      <c r="AR164" s="247"/>
      <c r="AS164" s="245"/>
      <c r="AT164" s="246"/>
      <c r="AU164" s="247"/>
      <c r="AV164" s="245"/>
      <c r="AW164" s="246"/>
      <c r="AX164" s="247"/>
      <c r="AY164" s="245"/>
      <c r="AZ164" s="246"/>
      <c r="BA164" s="247"/>
      <c r="BB164" s="245"/>
      <c r="BC164" s="246"/>
      <c r="BD164" s="247"/>
    </row>
    <row r="165" spans="1:56">
      <c r="A165" s="248"/>
      <c r="B165" s="238" t="s">
        <v>875</v>
      </c>
      <c r="C165" s="239">
        <v>2716</v>
      </c>
      <c r="D165" s="239">
        <v>3191</v>
      </c>
      <c r="E165" s="260">
        <f t="shared" si="167"/>
        <v>17.488954344624446</v>
      </c>
      <c r="F165" s="239">
        <v>4841</v>
      </c>
      <c r="G165" s="239">
        <v>5330</v>
      </c>
      <c r="H165" s="241">
        <f t="shared" si="168"/>
        <v>10.101218756455278</v>
      </c>
      <c r="I165" s="242"/>
      <c r="J165" s="239"/>
      <c r="K165" s="243"/>
      <c r="L165" s="242"/>
      <c r="M165" s="239"/>
      <c r="N165" s="244"/>
      <c r="O165" s="245"/>
      <c r="P165" s="246"/>
      <c r="Q165" s="247"/>
      <c r="R165" s="245"/>
      <c r="S165" s="246"/>
      <c r="T165" s="247"/>
      <c r="U165" s="245"/>
      <c r="V165" s="246"/>
      <c r="W165" s="247"/>
      <c r="X165" s="245"/>
      <c r="Y165" s="246"/>
      <c r="Z165" s="247"/>
      <c r="AA165" s="245"/>
      <c r="AB165" s="246"/>
      <c r="AC165" s="247"/>
      <c r="AD165" s="245"/>
      <c r="AE165" s="246"/>
      <c r="AF165" s="247"/>
      <c r="AG165" s="245"/>
      <c r="AH165" s="246"/>
      <c r="AI165" s="247"/>
      <c r="AJ165" s="245"/>
      <c r="AK165" s="246"/>
      <c r="AL165" s="247"/>
      <c r="AM165" s="245"/>
      <c r="AN165" s="246"/>
      <c r="AO165" s="247"/>
      <c r="AP165" s="245"/>
      <c r="AQ165" s="246"/>
      <c r="AR165" s="247"/>
      <c r="AS165" s="245"/>
      <c r="AT165" s="246"/>
      <c r="AU165" s="247"/>
      <c r="AV165" s="245"/>
      <c r="AW165" s="246"/>
      <c r="AX165" s="247"/>
      <c r="AY165" s="245"/>
      <c r="AZ165" s="246"/>
      <c r="BA165" s="247"/>
      <c r="BB165" s="245"/>
      <c r="BC165" s="246"/>
      <c r="BD165" s="247"/>
    </row>
    <row r="166" spans="1:56">
      <c r="A166" s="248"/>
      <c r="B166" s="238" t="s">
        <v>876</v>
      </c>
      <c r="C166" s="239">
        <v>2735</v>
      </c>
      <c r="D166" s="239">
        <v>3035</v>
      </c>
      <c r="E166" s="260">
        <f t="shared" si="167"/>
        <v>10.968921389396709</v>
      </c>
      <c r="F166" s="239">
        <v>5635</v>
      </c>
      <c r="G166" s="239">
        <v>5935</v>
      </c>
      <c r="H166" s="243">
        <f t="shared" si="168"/>
        <v>5.3238686779059448</v>
      </c>
      <c r="I166" s="242"/>
      <c r="J166" s="239"/>
      <c r="K166" s="243"/>
      <c r="L166" s="242"/>
      <c r="M166" s="239"/>
      <c r="N166" s="244"/>
      <c r="O166" s="245"/>
      <c r="P166" s="246"/>
      <c r="Q166" s="247"/>
      <c r="R166" s="245"/>
      <c r="S166" s="246"/>
      <c r="T166" s="247"/>
      <c r="U166" s="245"/>
      <c r="V166" s="246"/>
      <c r="W166" s="247"/>
      <c r="X166" s="245"/>
      <c r="Y166" s="246"/>
      <c r="Z166" s="247"/>
      <c r="AA166" s="245"/>
      <c r="AB166" s="246"/>
      <c r="AC166" s="247"/>
      <c r="AD166" s="245"/>
      <c r="AE166" s="246"/>
      <c r="AF166" s="247"/>
      <c r="AG166" s="245"/>
      <c r="AH166" s="246"/>
      <c r="AI166" s="247"/>
      <c r="AJ166" s="245"/>
      <c r="AK166" s="246"/>
      <c r="AL166" s="247"/>
      <c r="AM166" s="245"/>
      <c r="AN166" s="246"/>
      <c r="AO166" s="247"/>
      <c r="AP166" s="245"/>
      <c r="AQ166" s="246"/>
      <c r="AR166" s="247"/>
      <c r="AS166" s="245"/>
      <c r="AT166" s="246"/>
      <c r="AU166" s="247"/>
      <c r="AV166" s="245"/>
      <c r="AW166" s="246"/>
      <c r="AX166" s="247"/>
      <c r="AY166" s="245"/>
      <c r="AZ166" s="246"/>
      <c r="BA166" s="247"/>
      <c r="BB166" s="245"/>
      <c r="BC166" s="246"/>
      <c r="BD166" s="247"/>
    </row>
    <row r="167" spans="1:56" s="272" customFormat="1" ht="20.25" customHeight="1">
      <c r="A167" s="271"/>
      <c r="B167" s="273" t="s">
        <v>877</v>
      </c>
      <c r="C167" s="251">
        <v>2740</v>
      </c>
      <c r="D167" s="251">
        <v>3110</v>
      </c>
      <c r="E167" s="280">
        <f t="shared" si="167"/>
        <v>13.503649635036496</v>
      </c>
      <c r="F167" s="251">
        <v>5200</v>
      </c>
      <c r="G167" s="251">
        <v>5690</v>
      </c>
      <c r="H167" s="253">
        <f t="shared" si="168"/>
        <v>9.4230769230769234</v>
      </c>
      <c r="I167" s="254"/>
      <c r="J167" s="251"/>
      <c r="K167" s="253"/>
      <c r="L167" s="254"/>
      <c r="M167" s="251"/>
      <c r="N167" s="255"/>
      <c r="O167" s="256"/>
      <c r="P167" s="257"/>
      <c r="Q167" s="258"/>
      <c r="R167" s="256"/>
      <c r="S167" s="257"/>
      <c r="T167" s="258"/>
      <c r="U167" s="256"/>
      <c r="V167" s="257"/>
      <c r="W167" s="258"/>
      <c r="X167" s="256"/>
      <c r="Y167" s="257"/>
      <c r="Z167" s="258"/>
      <c r="AA167" s="256"/>
      <c r="AB167" s="257"/>
      <c r="AC167" s="258"/>
      <c r="AD167" s="256"/>
      <c r="AE167" s="257"/>
      <c r="AF167" s="258"/>
      <c r="AG167" s="256"/>
      <c r="AH167" s="257"/>
      <c r="AI167" s="258"/>
      <c r="AJ167" s="256"/>
      <c r="AK167" s="257"/>
      <c r="AL167" s="258"/>
      <c r="AM167" s="256"/>
      <c r="AN167" s="257"/>
      <c r="AO167" s="258"/>
      <c r="AP167" s="256"/>
      <c r="AQ167" s="257"/>
      <c r="AR167" s="258"/>
      <c r="AS167" s="256"/>
      <c r="AT167" s="257"/>
      <c r="AU167" s="258"/>
      <c r="AV167" s="256"/>
      <c r="AW167" s="257"/>
      <c r="AX167" s="258"/>
      <c r="AY167" s="256"/>
      <c r="AZ167" s="257"/>
      <c r="BA167" s="258"/>
      <c r="BB167" s="256"/>
      <c r="BC167" s="257"/>
      <c r="BD167" s="258"/>
    </row>
    <row r="168" spans="1:56">
      <c r="A168" s="248"/>
      <c r="B168" s="238" t="s">
        <v>878</v>
      </c>
      <c r="C168" s="239"/>
      <c r="D168" s="239"/>
      <c r="E168" s="240">
        <f t="shared" si="167"/>
        <v>0</v>
      </c>
      <c r="F168" s="239"/>
      <c r="G168" s="239"/>
      <c r="H168" s="243">
        <f t="shared" si="168"/>
        <v>0</v>
      </c>
      <c r="I168" s="242"/>
      <c r="J168" s="239"/>
      <c r="K168" s="243"/>
      <c r="L168" s="242"/>
      <c r="M168" s="239"/>
      <c r="N168" s="244"/>
      <c r="O168" s="245"/>
      <c r="P168" s="246"/>
      <c r="Q168" s="247"/>
      <c r="R168" s="245"/>
      <c r="S168" s="246"/>
      <c r="T168" s="247"/>
      <c r="U168" s="245"/>
      <c r="V168" s="246"/>
      <c r="W168" s="247"/>
      <c r="X168" s="245"/>
      <c r="Y168" s="246"/>
      <c r="Z168" s="247"/>
      <c r="AA168" s="245"/>
      <c r="AB168" s="246"/>
      <c r="AC168" s="247"/>
      <c r="AD168" s="245"/>
      <c r="AE168" s="246"/>
      <c r="AF168" s="247"/>
      <c r="AG168" s="245"/>
      <c r="AH168" s="246"/>
      <c r="AI168" s="247"/>
      <c r="AJ168" s="245"/>
      <c r="AK168" s="246"/>
      <c r="AL168" s="247"/>
      <c r="AM168" s="245"/>
      <c r="AN168" s="246"/>
      <c r="AO168" s="247"/>
      <c r="AP168" s="245"/>
      <c r="AQ168" s="246"/>
      <c r="AR168" s="247"/>
      <c r="AS168" s="245"/>
      <c r="AT168" s="246"/>
      <c r="AU168" s="247"/>
      <c r="AV168" s="245"/>
      <c r="AW168" s="246"/>
      <c r="AX168" s="247"/>
      <c r="AY168" s="245"/>
      <c r="AZ168" s="246"/>
      <c r="BA168" s="247"/>
      <c r="BB168" s="245"/>
      <c r="BC168" s="246"/>
      <c r="BD168" s="247"/>
    </row>
    <row r="169" spans="1:56">
      <c r="A169" s="248"/>
      <c r="B169" s="238" t="s">
        <v>879</v>
      </c>
      <c r="C169" s="239"/>
      <c r="D169" s="239"/>
      <c r="E169" s="240">
        <f t="shared" si="167"/>
        <v>0</v>
      </c>
      <c r="F169" s="239"/>
      <c r="G169" s="239"/>
      <c r="H169" s="243">
        <f t="shared" si="168"/>
        <v>0</v>
      </c>
      <c r="I169" s="242"/>
      <c r="J169" s="239"/>
      <c r="K169" s="243"/>
      <c r="L169" s="242"/>
      <c r="M169" s="239"/>
      <c r="N169" s="244"/>
      <c r="O169" s="245"/>
      <c r="P169" s="246"/>
      <c r="Q169" s="247"/>
      <c r="R169" s="245"/>
      <c r="S169" s="246"/>
      <c r="T169" s="247"/>
      <c r="U169" s="245"/>
      <c r="V169" s="246"/>
      <c r="W169" s="247"/>
      <c r="X169" s="245"/>
      <c r="Y169" s="246"/>
      <c r="Z169" s="247"/>
      <c r="AA169" s="245"/>
      <c r="AB169" s="246"/>
      <c r="AC169" s="247"/>
      <c r="AD169" s="245"/>
      <c r="AE169" s="246"/>
      <c r="AF169" s="247"/>
      <c r="AG169" s="245"/>
      <c r="AH169" s="246"/>
      <c r="AI169" s="247"/>
      <c r="AJ169" s="245"/>
      <c r="AK169" s="246"/>
      <c r="AL169" s="247"/>
      <c r="AM169" s="245"/>
      <c r="AN169" s="246"/>
      <c r="AO169" s="247"/>
      <c r="AP169" s="245"/>
      <c r="AQ169" s="246"/>
      <c r="AR169" s="247"/>
      <c r="AS169" s="245"/>
      <c r="AT169" s="246"/>
      <c r="AU169" s="247"/>
      <c r="AV169" s="245"/>
      <c r="AW169" s="246"/>
      <c r="AX169" s="247"/>
      <c r="AY169" s="245"/>
      <c r="AZ169" s="246"/>
      <c r="BA169" s="247"/>
      <c r="BB169" s="245"/>
      <c r="BC169" s="246"/>
      <c r="BD169" s="247"/>
    </row>
    <row r="170" spans="1:56">
      <c r="A170" s="248"/>
      <c r="B170" s="238" t="s">
        <v>880</v>
      </c>
      <c r="C170" s="239"/>
      <c r="D170" s="239"/>
      <c r="E170" s="240"/>
      <c r="F170" s="239"/>
      <c r="G170" s="239"/>
      <c r="H170" s="243">
        <f t="shared" si="168"/>
        <v>0</v>
      </c>
      <c r="I170" s="242"/>
      <c r="J170" s="239"/>
      <c r="K170" s="243"/>
      <c r="L170" s="242"/>
      <c r="M170" s="239"/>
      <c r="N170" s="244"/>
      <c r="O170" s="245"/>
      <c r="P170" s="246"/>
      <c r="Q170" s="247"/>
      <c r="R170" s="245"/>
      <c r="S170" s="246"/>
      <c r="T170" s="247"/>
      <c r="U170" s="245"/>
      <c r="V170" s="246"/>
      <c r="W170" s="247"/>
      <c r="X170" s="245"/>
      <c r="Y170" s="246"/>
      <c r="Z170" s="247"/>
      <c r="AA170" s="245"/>
      <c r="AB170" s="246"/>
      <c r="AC170" s="247"/>
      <c r="AD170" s="245"/>
      <c r="AE170" s="246"/>
      <c r="AF170" s="247"/>
      <c r="AG170" s="245"/>
      <c r="AH170" s="246"/>
      <c r="AI170" s="247"/>
      <c r="AJ170" s="245"/>
      <c r="AK170" s="246"/>
      <c r="AL170" s="247"/>
      <c r="AM170" s="245"/>
      <c r="AN170" s="246"/>
      <c r="AO170" s="247"/>
      <c r="AP170" s="245"/>
      <c r="AQ170" s="246"/>
      <c r="AR170" s="247"/>
      <c r="AS170" s="245"/>
      <c r="AT170" s="246"/>
      <c r="AU170" s="247"/>
      <c r="AV170" s="245"/>
      <c r="AW170" s="246"/>
      <c r="AX170" s="247"/>
      <c r="AY170" s="245"/>
      <c r="AZ170" s="246"/>
      <c r="BA170" s="247"/>
      <c r="BB170" s="245"/>
      <c r="BC170" s="246"/>
      <c r="BD170" s="247"/>
    </row>
    <row r="171" spans="1:56" s="272" customFormat="1" ht="21.75" customHeight="1">
      <c r="A171" s="271"/>
      <c r="B171" s="273" t="s">
        <v>881</v>
      </c>
      <c r="C171" s="251"/>
      <c r="D171" s="251"/>
      <c r="E171" s="252">
        <f>IF(C171&gt;0,(((D171-C171)/C171)*100),0)</f>
        <v>0</v>
      </c>
      <c r="F171" s="251"/>
      <c r="G171" s="251"/>
      <c r="H171" s="253">
        <f t="shared" si="168"/>
        <v>0</v>
      </c>
      <c r="I171" s="254"/>
      <c r="J171" s="251"/>
      <c r="K171" s="253"/>
      <c r="L171" s="254"/>
      <c r="M171" s="251"/>
      <c r="N171" s="255"/>
      <c r="O171" s="256"/>
      <c r="P171" s="257"/>
      <c r="Q171" s="258"/>
      <c r="R171" s="256"/>
      <c r="S171" s="257"/>
      <c r="T171" s="258"/>
      <c r="U171" s="256"/>
      <c r="V171" s="257"/>
      <c r="W171" s="258"/>
      <c r="X171" s="256"/>
      <c r="Y171" s="257"/>
      <c r="Z171" s="258"/>
      <c r="AA171" s="256"/>
      <c r="AB171" s="257"/>
      <c r="AC171" s="258"/>
      <c r="AD171" s="256"/>
      <c r="AE171" s="257"/>
      <c r="AF171" s="258"/>
      <c r="AG171" s="256"/>
      <c r="AH171" s="257"/>
      <c r="AI171" s="258"/>
      <c r="AJ171" s="256"/>
      <c r="AK171" s="257"/>
      <c r="AL171" s="258"/>
      <c r="AM171" s="256"/>
      <c r="AN171" s="257"/>
      <c r="AO171" s="258"/>
      <c r="AP171" s="256"/>
      <c r="AQ171" s="257"/>
      <c r="AR171" s="258"/>
      <c r="AS171" s="256"/>
      <c r="AT171" s="257"/>
      <c r="AU171" s="258"/>
      <c r="AV171" s="256"/>
      <c r="AW171" s="257"/>
      <c r="AX171" s="258"/>
      <c r="AY171" s="256"/>
      <c r="AZ171" s="257"/>
      <c r="BA171" s="258"/>
      <c r="BB171" s="256"/>
      <c r="BC171" s="257"/>
      <c r="BD171" s="258"/>
    </row>
    <row r="172" spans="1:56">
      <c r="A172" s="261"/>
      <c r="B172" s="262" t="s">
        <v>882</v>
      </c>
      <c r="C172" s="263"/>
      <c r="D172" s="263"/>
      <c r="E172" s="264"/>
      <c r="F172" s="263"/>
      <c r="G172" s="263"/>
      <c r="H172" s="265"/>
      <c r="I172" s="266"/>
      <c r="J172" s="263"/>
      <c r="K172" s="265"/>
      <c r="L172" s="266"/>
      <c r="M172" s="263"/>
      <c r="N172" s="265"/>
      <c r="O172" s="266">
        <v>15446</v>
      </c>
      <c r="P172" s="263">
        <v>15992</v>
      </c>
      <c r="Q172" s="267">
        <f t="shared" ref="Q172" si="171">IF(O172&gt;0,(((P172-O172)/O172)*100),0)</f>
        <v>3.5348957658940825</v>
      </c>
      <c r="R172" s="266">
        <v>33822</v>
      </c>
      <c r="S172" s="263">
        <v>35364</v>
      </c>
      <c r="T172" s="267">
        <f t="shared" ref="T172" si="172">IF(R172&gt;0,(((S172-R172)/R172)*100),0)</f>
        <v>4.5591626751818337</v>
      </c>
      <c r="U172" s="266">
        <v>26949</v>
      </c>
      <c r="V172" s="263">
        <v>29552</v>
      </c>
      <c r="W172" s="268">
        <f t="shared" ref="W172" si="173">IF(U172&gt;0,(((V172-U172)/U172)*100),0)</f>
        <v>9.6589854911128423</v>
      </c>
      <c r="X172" s="266">
        <v>62881</v>
      </c>
      <c r="Y172" s="263">
        <v>69584</v>
      </c>
      <c r="Z172" s="268">
        <f t="shared" ref="Z172" si="174">IF(X172&gt;0,(((Y172-X172)/X172)*100),0)</f>
        <v>10.659817750989966</v>
      </c>
      <c r="AA172" s="266">
        <v>26800</v>
      </c>
      <c r="AB172" s="263">
        <v>29523</v>
      </c>
      <c r="AC172" s="268">
        <f t="shared" ref="AC172" si="175">IF(AA172&gt;0,(((AB172-AA172)/AA172)*100),0)</f>
        <v>10.16044776119403</v>
      </c>
      <c r="AD172" s="266">
        <v>62450</v>
      </c>
      <c r="AE172" s="263">
        <v>69357</v>
      </c>
      <c r="AF172" s="268">
        <f t="shared" ref="AF172" si="176">IF(AD172&gt;0,(((AE172-AD172)/AD172)*100),0)</f>
        <v>11.060048038430745</v>
      </c>
      <c r="AG172" s="266">
        <v>22969</v>
      </c>
      <c r="AH172" s="263">
        <v>24695</v>
      </c>
      <c r="AI172" s="267">
        <f t="shared" ref="AI172" si="177">IF(AG172&gt;0,(((AH172-AG172)/AG172)*100),0)</f>
        <v>7.5144760329139277</v>
      </c>
      <c r="AJ172" s="266">
        <v>48159</v>
      </c>
      <c r="AK172" s="263">
        <v>49703</v>
      </c>
      <c r="AL172" s="267">
        <f t="shared" ref="AL172" si="178">IF(AJ172&gt;0,(((AK172-AJ172)/AJ172)*100),0)</f>
        <v>3.2060466371810046</v>
      </c>
      <c r="AM172" s="266"/>
      <c r="AN172" s="263"/>
      <c r="AO172" s="267">
        <f t="shared" ref="AO172" si="179">IF(AM172&gt;0,(((AN172-AM172)/AM172)*100),0)</f>
        <v>0</v>
      </c>
      <c r="AP172" s="266"/>
      <c r="AQ172" s="263"/>
      <c r="AR172" s="267">
        <f t="shared" ref="AR172" si="180">IF(AP172&gt;0,(((AQ172-AP172)/AP172)*100),0)</f>
        <v>0</v>
      </c>
      <c r="AS172" s="266"/>
      <c r="AT172" s="263"/>
      <c r="AU172" s="267">
        <f t="shared" ref="AU172" si="181">IF(AS172&gt;0,(((AT172-AS172)/AS172)*100),0)</f>
        <v>0</v>
      </c>
      <c r="AV172" s="266"/>
      <c r="AW172" s="263"/>
      <c r="AX172" s="267">
        <f t="shared" ref="AX172" si="182">IF(AV172&gt;0,(((AW172-AV172)/AV172)*100),0)</f>
        <v>0</v>
      </c>
      <c r="AY172" s="266">
        <v>23209</v>
      </c>
      <c r="AZ172" s="263">
        <v>26209</v>
      </c>
      <c r="BA172" s="268">
        <f t="shared" ref="BA172" si="183">IF(AY172&gt;0,(((AZ172-AY172)/AY172)*100),0)</f>
        <v>12.926020078417855</v>
      </c>
      <c r="BB172" s="266">
        <v>46409</v>
      </c>
      <c r="BC172" s="263">
        <v>47409</v>
      </c>
      <c r="BD172" s="267">
        <f t="shared" ref="BD172" si="184">IF(BB172&gt;0,(((BC172-BB172)/BB172)*100),0)</f>
        <v>2.1547544657286304</v>
      </c>
    </row>
    <row r="173" spans="1:56">
      <c r="A173" s="237" t="s">
        <v>388</v>
      </c>
      <c r="B173" s="238" t="s">
        <v>866</v>
      </c>
      <c r="C173" s="239">
        <v>7902.5</v>
      </c>
      <c r="D173" s="239">
        <v>8127.5</v>
      </c>
      <c r="E173" s="240">
        <f t="shared" ref="E173:E186" si="185">IF(C173&gt;0,(((D173-C173)/C173)*100),0)</f>
        <v>2.8472002530844671</v>
      </c>
      <c r="F173" s="239">
        <v>24116</v>
      </c>
      <c r="G173" s="239">
        <v>24907.5</v>
      </c>
      <c r="H173" s="243">
        <f t="shared" ref="H173:H188" si="186">IF(F173&gt;0,(((G173-F173)/F173)*100),0)</f>
        <v>3.28205340852546</v>
      </c>
      <c r="I173" s="242">
        <v>9162.5</v>
      </c>
      <c r="J173" s="239">
        <v>9537</v>
      </c>
      <c r="K173" s="243">
        <f t="shared" ref="K173:K179" si="187">IF(I173&gt;0,(((J173-I173)/I173)*100),0)</f>
        <v>4.0873124147339697</v>
      </c>
      <c r="L173" s="242">
        <v>23148</v>
      </c>
      <c r="M173" s="239">
        <v>24133.5</v>
      </c>
      <c r="N173" s="244">
        <f t="shared" ref="N173:N179" si="188">IF(L173&gt;0,(((M173-L173)/L173)*100),0)</f>
        <v>4.2573872472783822</v>
      </c>
      <c r="O173" s="245"/>
      <c r="P173" s="246"/>
      <c r="Q173" s="247"/>
      <c r="R173" s="245"/>
      <c r="S173" s="246"/>
      <c r="T173" s="247"/>
      <c r="U173" s="245"/>
      <c r="V173" s="246"/>
      <c r="W173" s="247"/>
      <c r="X173" s="245"/>
      <c r="Y173" s="246"/>
      <c r="Z173" s="247"/>
      <c r="AA173" s="245"/>
      <c r="AB173" s="246"/>
      <c r="AC173" s="247"/>
      <c r="AD173" s="245"/>
      <c r="AE173" s="246"/>
      <c r="AF173" s="247"/>
      <c r="AG173" s="245"/>
      <c r="AH173" s="246"/>
      <c r="AI173" s="247"/>
      <c r="AJ173" s="245"/>
      <c r="AK173" s="246"/>
      <c r="AL173" s="247"/>
      <c r="AM173" s="245"/>
      <c r="AN173" s="246"/>
      <c r="AO173" s="247"/>
      <c r="AP173" s="245"/>
      <c r="AQ173" s="246"/>
      <c r="AR173" s="247"/>
      <c r="AS173" s="245"/>
      <c r="AT173" s="246"/>
      <c r="AU173" s="247"/>
      <c r="AV173" s="245"/>
      <c r="AW173" s="246"/>
      <c r="AX173" s="247"/>
      <c r="AY173" s="245"/>
      <c r="AZ173" s="246"/>
      <c r="BA173" s="247"/>
      <c r="BB173" s="245"/>
      <c r="BC173" s="246"/>
      <c r="BD173" s="247"/>
    </row>
    <row r="174" spans="1:56">
      <c r="A174" s="248"/>
      <c r="B174" s="238" t="s">
        <v>867</v>
      </c>
      <c r="C174" s="239">
        <v>6997</v>
      </c>
      <c r="D174" s="239">
        <v>6973</v>
      </c>
      <c r="E174" s="240">
        <f t="shared" si="185"/>
        <v>-0.34300414463341433</v>
      </c>
      <c r="F174" s="239">
        <v>22955</v>
      </c>
      <c r="G174" s="239">
        <v>23250</v>
      </c>
      <c r="H174" s="243">
        <f t="shared" si="186"/>
        <v>1.2851230668699631</v>
      </c>
      <c r="I174" s="242">
        <v>7288</v>
      </c>
      <c r="J174" s="239">
        <v>7270</v>
      </c>
      <c r="K174" s="243">
        <f t="shared" si="187"/>
        <v>-0.24698133918770582</v>
      </c>
      <c r="L174" s="242">
        <v>20179</v>
      </c>
      <c r="M174" s="239">
        <v>20419</v>
      </c>
      <c r="N174" s="244">
        <f t="shared" si="188"/>
        <v>1.1893552703305417</v>
      </c>
      <c r="O174" s="245"/>
      <c r="P174" s="246"/>
      <c r="Q174" s="247"/>
      <c r="R174" s="245"/>
      <c r="S174" s="246"/>
      <c r="T174" s="247"/>
      <c r="U174" s="245"/>
      <c r="V174" s="246"/>
      <c r="W174" s="247"/>
      <c r="X174" s="245"/>
      <c r="Y174" s="246"/>
      <c r="Z174" s="247"/>
      <c r="AA174" s="245"/>
      <c r="AB174" s="246"/>
      <c r="AC174" s="247"/>
      <c r="AD174" s="245"/>
      <c r="AE174" s="246"/>
      <c r="AF174" s="247"/>
      <c r="AG174" s="245"/>
      <c r="AH174" s="246"/>
      <c r="AI174" s="247"/>
      <c r="AJ174" s="245"/>
      <c r="AK174" s="246"/>
      <c r="AL174" s="247"/>
      <c r="AM174" s="245"/>
      <c r="AN174" s="246"/>
      <c r="AO174" s="247"/>
      <c r="AP174" s="245"/>
      <c r="AQ174" s="246"/>
      <c r="AR174" s="247"/>
      <c r="AS174" s="245"/>
      <c r="AT174" s="246"/>
      <c r="AU174" s="247"/>
      <c r="AV174" s="245"/>
      <c r="AW174" s="246"/>
      <c r="AX174" s="247"/>
      <c r="AY174" s="245"/>
      <c r="AZ174" s="246"/>
      <c r="BA174" s="247"/>
      <c r="BB174" s="245"/>
      <c r="BC174" s="246"/>
      <c r="BD174" s="247"/>
    </row>
    <row r="175" spans="1:56">
      <c r="A175" s="248"/>
      <c r="B175" s="238" t="s">
        <v>868</v>
      </c>
      <c r="C175" s="239">
        <v>6737</v>
      </c>
      <c r="D175" s="239">
        <v>6897</v>
      </c>
      <c r="E175" s="240">
        <f t="shared" si="185"/>
        <v>2.3749443372420957</v>
      </c>
      <c r="F175" s="239">
        <v>19132</v>
      </c>
      <c r="G175" s="239">
        <v>19416</v>
      </c>
      <c r="H175" s="243">
        <f t="shared" si="186"/>
        <v>1.4844240016725903</v>
      </c>
      <c r="I175" s="242">
        <v>7192</v>
      </c>
      <c r="J175" s="239">
        <v>7411</v>
      </c>
      <c r="K175" s="243">
        <f t="shared" si="187"/>
        <v>3.0450500556173528</v>
      </c>
      <c r="L175" s="242">
        <v>19824</v>
      </c>
      <c r="M175" s="239">
        <v>20365</v>
      </c>
      <c r="N175" s="244">
        <f t="shared" si="188"/>
        <v>2.7290153349475386</v>
      </c>
      <c r="O175" s="245"/>
      <c r="P175" s="246"/>
      <c r="Q175" s="247"/>
      <c r="R175" s="245"/>
      <c r="S175" s="246"/>
      <c r="T175" s="247"/>
      <c r="U175" s="245"/>
      <c r="V175" s="246"/>
      <c r="W175" s="247"/>
      <c r="X175" s="245"/>
      <c r="Y175" s="246"/>
      <c r="Z175" s="247"/>
      <c r="AA175" s="245"/>
      <c r="AB175" s="246"/>
      <c r="AC175" s="247"/>
      <c r="AD175" s="245"/>
      <c r="AE175" s="246"/>
      <c r="AF175" s="247"/>
      <c r="AG175" s="245"/>
      <c r="AH175" s="246"/>
      <c r="AI175" s="247"/>
      <c r="AJ175" s="245"/>
      <c r="AK175" s="246"/>
      <c r="AL175" s="247"/>
      <c r="AM175" s="245"/>
      <c r="AN175" s="246"/>
      <c r="AO175" s="247"/>
      <c r="AP175" s="245"/>
      <c r="AQ175" s="246"/>
      <c r="AR175" s="247"/>
      <c r="AS175" s="245"/>
      <c r="AT175" s="246"/>
      <c r="AU175" s="247"/>
      <c r="AV175" s="245"/>
      <c r="AW175" s="246"/>
      <c r="AX175" s="247"/>
      <c r="AY175" s="245"/>
      <c r="AZ175" s="246"/>
      <c r="BA175" s="247"/>
      <c r="BB175" s="245"/>
      <c r="BC175" s="246"/>
      <c r="BD175" s="247"/>
    </row>
    <row r="176" spans="1:56">
      <c r="A176" s="248"/>
      <c r="B176" s="238" t="s">
        <v>869</v>
      </c>
      <c r="C176" s="239">
        <v>5085</v>
      </c>
      <c r="D176" s="239">
        <v>5183</v>
      </c>
      <c r="E176" s="240">
        <f t="shared" si="185"/>
        <v>1.9272369714847593</v>
      </c>
      <c r="F176" s="239">
        <v>16693</v>
      </c>
      <c r="G176" s="239">
        <v>16791</v>
      </c>
      <c r="H176" s="243">
        <f t="shared" si="186"/>
        <v>0.5870724255676032</v>
      </c>
      <c r="I176" s="242">
        <v>5533</v>
      </c>
      <c r="J176" s="239">
        <v>5639</v>
      </c>
      <c r="K176" s="243">
        <f t="shared" si="187"/>
        <v>1.9157780589192122</v>
      </c>
      <c r="L176" s="242">
        <v>16381</v>
      </c>
      <c r="M176" s="239">
        <v>16704</v>
      </c>
      <c r="N176" s="244">
        <f t="shared" si="188"/>
        <v>1.9717965936145534</v>
      </c>
      <c r="O176" s="245"/>
      <c r="P176" s="246"/>
      <c r="Q176" s="247"/>
      <c r="R176" s="245"/>
      <c r="S176" s="246"/>
      <c r="T176" s="247"/>
      <c r="U176" s="245"/>
      <c r="V176" s="246"/>
      <c r="W176" s="247"/>
      <c r="X176" s="245"/>
      <c r="Y176" s="246"/>
      <c r="Z176" s="247"/>
      <c r="AA176" s="245"/>
      <c r="AB176" s="246"/>
      <c r="AC176" s="247"/>
      <c r="AD176" s="245"/>
      <c r="AE176" s="246"/>
      <c r="AF176" s="247"/>
      <c r="AG176" s="245"/>
      <c r="AH176" s="246"/>
      <c r="AI176" s="247"/>
      <c r="AJ176" s="245"/>
      <c r="AK176" s="246"/>
      <c r="AL176" s="247"/>
      <c r="AM176" s="245"/>
      <c r="AN176" s="246"/>
      <c r="AO176" s="247"/>
      <c r="AP176" s="245"/>
      <c r="AQ176" s="246"/>
      <c r="AR176" s="247"/>
      <c r="AS176" s="245"/>
      <c r="AT176" s="246"/>
      <c r="AU176" s="247"/>
      <c r="AV176" s="245"/>
      <c r="AW176" s="246"/>
      <c r="AX176" s="247"/>
      <c r="AY176" s="245"/>
      <c r="AZ176" s="246"/>
      <c r="BA176" s="247"/>
      <c r="BB176" s="245"/>
      <c r="BC176" s="246"/>
      <c r="BD176" s="247"/>
    </row>
    <row r="177" spans="1:56">
      <c r="A177" s="248"/>
      <c r="B177" s="238" t="s">
        <v>870</v>
      </c>
      <c r="C177" s="239">
        <v>5810</v>
      </c>
      <c r="D177" s="239">
        <v>5948</v>
      </c>
      <c r="E177" s="240">
        <f t="shared" si="185"/>
        <v>2.3752151462994835</v>
      </c>
      <c r="F177" s="239">
        <v>16337.5</v>
      </c>
      <c r="G177" s="239">
        <v>16867</v>
      </c>
      <c r="H177" s="243">
        <f t="shared" si="186"/>
        <v>3.2410099464422339</v>
      </c>
      <c r="I177" s="242">
        <v>6094.5</v>
      </c>
      <c r="J177" s="239">
        <v>6292.5</v>
      </c>
      <c r="K177" s="243">
        <f t="shared" si="187"/>
        <v>3.2488309131183857</v>
      </c>
      <c r="L177" s="242">
        <v>16181.5</v>
      </c>
      <c r="M177" s="239">
        <v>16733</v>
      </c>
      <c r="N177" s="244">
        <f t="shared" si="188"/>
        <v>3.4082130828415167</v>
      </c>
      <c r="O177" s="245"/>
      <c r="P177" s="246"/>
      <c r="Q177" s="247"/>
      <c r="R177" s="245"/>
      <c r="S177" s="246"/>
      <c r="T177" s="247"/>
      <c r="U177" s="245"/>
      <c r="V177" s="246"/>
      <c r="W177" s="247"/>
      <c r="X177" s="245"/>
      <c r="Y177" s="246"/>
      <c r="Z177" s="247"/>
      <c r="AA177" s="245"/>
      <c r="AB177" s="246"/>
      <c r="AC177" s="247"/>
      <c r="AD177" s="245"/>
      <c r="AE177" s="246"/>
      <c r="AF177" s="247"/>
      <c r="AG177" s="245"/>
      <c r="AH177" s="246"/>
      <c r="AI177" s="247"/>
      <c r="AJ177" s="245"/>
      <c r="AK177" s="246"/>
      <c r="AL177" s="247"/>
      <c r="AM177" s="245"/>
      <c r="AN177" s="246"/>
      <c r="AO177" s="247"/>
      <c r="AP177" s="245"/>
      <c r="AQ177" s="246"/>
      <c r="AR177" s="247"/>
      <c r="AS177" s="245"/>
      <c r="AT177" s="246"/>
      <c r="AU177" s="247"/>
      <c r="AV177" s="245"/>
      <c r="AW177" s="246"/>
      <c r="AX177" s="247"/>
      <c r="AY177" s="245"/>
      <c r="AZ177" s="246"/>
      <c r="BA177" s="247"/>
      <c r="BB177" s="245"/>
      <c r="BC177" s="246"/>
      <c r="BD177" s="247"/>
    </row>
    <row r="178" spans="1:56">
      <c r="A178" s="248"/>
      <c r="B178" s="238" t="s">
        <v>871</v>
      </c>
      <c r="C178" s="239">
        <v>5933</v>
      </c>
      <c r="D178" s="239">
        <v>6065.5</v>
      </c>
      <c r="E178" s="240">
        <f t="shared" si="185"/>
        <v>2.2332715321085455</v>
      </c>
      <c r="F178" s="239">
        <v>20616</v>
      </c>
      <c r="G178" s="239">
        <v>20999</v>
      </c>
      <c r="H178" s="243">
        <f t="shared" si="186"/>
        <v>1.8577803647652307</v>
      </c>
      <c r="I178" s="242">
        <v>6609</v>
      </c>
      <c r="J178" s="239">
        <v>6721</v>
      </c>
      <c r="K178" s="243">
        <f t="shared" si="187"/>
        <v>1.6946587986079589</v>
      </c>
      <c r="L178" s="242">
        <v>21141</v>
      </c>
      <c r="M178" s="239">
        <v>21413</v>
      </c>
      <c r="N178" s="244">
        <f t="shared" si="188"/>
        <v>1.2865994986046072</v>
      </c>
      <c r="O178" s="245"/>
      <c r="P178" s="246"/>
      <c r="Q178" s="247"/>
      <c r="R178" s="245"/>
      <c r="S178" s="246"/>
      <c r="T178" s="247"/>
      <c r="U178" s="245"/>
      <c r="V178" s="246"/>
      <c r="W178" s="247"/>
      <c r="X178" s="245"/>
      <c r="Y178" s="246"/>
      <c r="Z178" s="247"/>
      <c r="AA178" s="245"/>
      <c r="AB178" s="246"/>
      <c r="AC178" s="247"/>
      <c r="AD178" s="245"/>
      <c r="AE178" s="246"/>
      <c r="AF178" s="247"/>
      <c r="AG178" s="245"/>
      <c r="AH178" s="246"/>
      <c r="AI178" s="247"/>
      <c r="AJ178" s="245"/>
      <c r="AK178" s="246"/>
      <c r="AL178" s="247"/>
      <c r="AM178" s="245"/>
      <c r="AN178" s="246"/>
      <c r="AO178" s="247"/>
      <c r="AP178" s="245"/>
      <c r="AQ178" s="246"/>
      <c r="AR178" s="247"/>
      <c r="AS178" s="245"/>
      <c r="AT178" s="246"/>
      <c r="AU178" s="247"/>
      <c r="AV178" s="245"/>
      <c r="AW178" s="246"/>
      <c r="AX178" s="247"/>
      <c r="AY178" s="245"/>
      <c r="AZ178" s="246"/>
      <c r="BA178" s="247"/>
      <c r="BB178" s="245"/>
      <c r="BC178" s="246"/>
      <c r="BD178" s="247"/>
    </row>
    <row r="179" spans="1:56" s="272" customFormat="1" ht="19.5" customHeight="1">
      <c r="A179" s="271"/>
      <c r="B179" s="250" t="s">
        <v>872</v>
      </c>
      <c r="C179" s="251">
        <v>6763</v>
      </c>
      <c r="D179" s="251">
        <v>6897</v>
      </c>
      <c r="E179" s="252">
        <f t="shared" si="185"/>
        <v>1.9813692148454829</v>
      </c>
      <c r="F179" s="251">
        <v>19934</v>
      </c>
      <c r="G179" s="251">
        <v>20266</v>
      </c>
      <c r="H179" s="253">
        <f t="shared" si="186"/>
        <v>1.6654961372529347</v>
      </c>
      <c r="I179" s="254">
        <v>7278</v>
      </c>
      <c r="J179" s="251">
        <v>7361</v>
      </c>
      <c r="K179" s="253">
        <f t="shared" si="187"/>
        <v>1.1404231931849409</v>
      </c>
      <c r="L179" s="254">
        <v>19852</v>
      </c>
      <c r="M179" s="251">
        <v>20391</v>
      </c>
      <c r="N179" s="255">
        <f t="shared" si="188"/>
        <v>2.7150916784203103</v>
      </c>
      <c r="O179" s="256"/>
      <c r="P179" s="257"/>
      <c r="Q179" s="258"/>
      <c r="R179" s="256"/>
      <c r="S179" s="257"/>
      <c r="T179" s="258"/>
      <c r="U179" s="256"/>
      <c r="V179" s="257"/>
      <c r="W179" s="258"/>
      <c r="X179" s="256"/>
      <c r="Y179" s="257"/>
      <c r="Z179" s="258"/>
      <c r="AA179" s="256"/>
      <c r="AB179" s="257"/>
      <c r="AC179" s="258"/>
      <c r="AD179" s="256"/>
      <c r="AE179" s="257"/>
      <c r="AF179" s="258"/>
      <c r="AG179" s="256"/>
      <c r="AH179" s="257"/>
      <c r="AI179" s="258"/>
      <c r="AJ179" s="256"/>
      <c r="AK179" s="257"/>
      <c r="AL179" s="258"/>
      <c r="AM179" s="256"/>
      <c r="AN179" s="257"/>
      <c r="AO179" s="258"/>
      <c r="AP179" s="256"/>
      <c r="AQ179" s="257"/>
      <c r="AR179" s="258"/>
      <c r="AS179" s="256"/>
      <c r="AT179" s="257"/>
      <c r="AU179" s="258"/>
      <c r="AV179" s="256"/>
      <c r="AW179" s="257"/>
      <c r="AX179" s="258"/>
      <c r="AY179" s="256"/>
      <c r="AZ179" s="257"/>
      <c r="BA179" s="258"/>
      <c r="BB179" s="256"/>
      <c r="BC179" s="257"/>
      <c r="BD179" s="258"/>
    </row>
    <row r="180" spans="1:56">
      <c r="A180" s="248"/>
      <c r="B180" s="238" t="s">
        <v>873</v>
      </c>
      <c r="C180" s="239"/>
      <c r="D180" s="239"/>
      <c r="E180" s="240">
        <f t="shared" si="185"/>
        <v>0</v>
      </c>
      <c r="F180" s="239"/>
      <c r="G180" s="239"/>
      <c r="H180" s="243">
        <f t="shared" si="186"/>
        <v>0</v>
      </c>
      <c r="I180" s="242"/>
      <c r="J180" s="239"/>
      <c r="K180" s="243"/>
      <c r="L180" s="242"/>
      <c r="M180" s="239"/>
      <c r="N180" s="244"/>
      <c r="O180" s="245"/>
      <c r="P180" s="246"/>
      <c r="Q180" s="247"/>
      <c r="R180" s="245"/>
      <c r="S180" s="246"/>
      <c r="T180" s="247"/>
      <c r="U180" s="245"/>
      <c r="V180" s="246"/>
      <c r="W180" s="247"/>
      <c r="X180" s="245"/>
      <c r="Y180" s="246"/>
      <c r="Z180" s="247"/>
      <c r="AA180" s="245"/>
      <c r="AB180" s="246"/>
      <c r="AC180" s="247"/>
      <c r="AD180" s="245"/>
      <c r="AE180" s="246"/>
      <c r="AF180" s="247"/>
      <c r="AG180" s="245"/>
      <c r="AH180" s="246"/>
      <c r="AI180" s="247"/>
      <c r="AJ180" s="245"/>
      <c r="AK180" s="246"/>
      <c r="AL180" s="247"/>
      <c r="AM180" s="245"/>
      <c r="AN180" s="246"/>
      <c r="AO180" s="247"/>
      <c r="AP180" s="245"/>
      <c r="AQ180" s="246"/>
      <c r="AR180" s="247"/>
      <c r="AS180" s="245"/>
      <c r="AT180" s="246"/>
      <c r="AU180" s="247"/>
      <c r="AV180" s="245"/>
      <c r="AW180" s="246"/>
      <c r="AX180" s="247"/>
      <c r="AY180" s="245"/>
      <c r="AZ180" s="246"/>
      <c r="BA180" s="247"/>
      <c r="BB180" s="245"/>
      <c r="BC180" s="246"/>
      <c r="BD180" s="247"/>
    </row>
    <row r="181" spans="1:56">
      <c r="A181" s="248"/>
      <c r="B181" s="238" t="s">
        <v>874</v>
      </c>
      <c r="C181" s="239">
        <v>2547</v>
      </c>
      <c r="D181" s="239">
        <v>2602</v>
      </c>
      <c r="E181" s="240">
        <f t="shared" si="185"/>
        <v>2.1594032194738908</v>
      </c>
      <c r="F181" s="239">
        <v>8691</v>
      </c>
      <c r="G181" s="239">
        <v>8746</v>
      </c>
      <c r="H181" s="243">
        <f t="shared" si="186"/>
        <v>0.63283856863421928</v>
      </c>
      <c r="I181" s="242"/>
      <c r="J181" s="239"/>
      <c r="K181" s="243"/>
      <c r="L181" s="242"/>
      <c r="M181" s="239"/>
      <c r="N181" s="244"/>
      <c r="O181" s="245"/>
      <c r="P181" s="246"/>
      <c r="Q181" s="247"/>
      <c r="R181" s="245"/>
      <c r="S181" s="246"/>
      <c r="T181" s="247"/>
      <c r="U181" s="245"/>
      <c r="V181" s="246"/>
      <c r="W181" s="247"/>
      <c r="X181" s="245"/>
      <c r="Y181" s="246"/>
      <c r="Z181" s="247"/>
      <c r="AA181" s="245"/>
      <c r="AB181" s="246"/>
      <c r="AC181" s="247"/>
      <c r="AD181" s="245"/>
      <c r="AE181" s="246"/>
      <c r="AF181" s="247"/>
      <c r="AG181" s="245"/>
      <c r="AH181" s="246"/>
      <c r="AI181" s="247"/>
      <c r="AJ181" s="245"/>
      <c r="AK181" s="246"/>
      <c r="AL181" s="247"/>
      <c r="AM181" s="245"/>
      <c r="AN181" s="246"/>
      <c r="AO181" s="247"/>
      <c r="AP181" s="245"/>
      <c r="AQ181" s="246"/>
      <c r="AR181" s="247"/>
      <c r="AS181" s="245"/>
      <c r="AT181" s="246"/>
      <c r="AU181" s="247"/>
      <c r="AV181" s="245"/>
      <c r="AW181" s="246"/>
      <c r="AX181" s="247"/>
      <c r="AY181" s="245"/>
      <c r="AZ181" s="246"/>
      <c r="BA181" s="247"/>
      <c r="BB181" s="245"/>
      <c r="BC181" s="246"/>
      <c r="BD181" s="247"/>
    </row>
    <row r="182" spans="1:56">
      <c r="A182" s="248"/>
      <c r="B182" s="238" t="s">
        <v>875</v>
      </c>
      <c r="C182" s="239">
        <v>2527.5</v>
      </c>
      <c r="D182" s="239">
        <v>2542</v>
      </c>
      <c r="E182" s="240">
        <f t="shared" si="185"/>
        <v>0.57368941641938676</v>
      </c>
      <c r="F182" s="239">
        <v>8671.5</v>
      </c>
      <c r="G182" s="239">
        <v>8686</v>
      </c>
      <c r="H182" s="243">
        <f t="shared" si="186"/>
        <v>0.16721443810182784</v>
      </c>
      <c r="I182" s="242"/>
      <c r="J182" s="239"/>
      <c r="K182" s="243"/>
      <c r="L182" s="242"/>
      <c r="M182" s="239"/>
      <c r="N182" s="244"/>
      <c r="O182" s="245"/>
      <c r="P182" s="246"/>
      <c r="Q182" s="247"/>
      <c r="R182" s="245"/>
      <c r="S182" s="246"/>
      <c r="T182" s="247"/>
      <c r="U182" s="245"/>
      <c r="V182" s="246"/>
      <c r="W182" s="247"/>
      <c r="X182" s="245"/>
      <c r="Y182" s="246"/>
      <c r="Z182" s="247"/>
      <c r="AA182" s="245"/>
      <c r="AB182" s="246"/>
      <c r="AC182" s="247"/>
      <c r="AD182" s="245"/>
      <c r="AE182" s="246"/>
      <c r="AF182" s="247"/>
      <c r="AG182" s="245"/>
      <c r="AH182" s="246"/>
      <c r="AI182" s="247"/>
      <c r="AJ182" s="245"/>
      <c r="AK182" s="246"/>
      <c r="AL182" s="247"/>
      <c r="AM182" s="245"/>
      <c r="AN182" s="246"/>
      <c r="AO182" s="247"/>
      <c r="AP182" s="245"/>
      <c r="AQ182" s="246"/>
      <c r="AR182" s="247"/>
      <c r="AS182" s="245"/>
      <c r="AT182" s="246"/>
      <c r="AU182" s="247"/>
      <c r="AV182" s="245"/>
      <c r="AW182" s="246"/>
      <c r="AX182" s="247"/>
      <c r="AY182" s="245"/>
      <c r="AZ182" s="246"/>
      <c r="BA182" s="247"/>
      <c r="BB182" s="245"/>
      <c r="BC182" s="246"/>
      <c r="BD182" s="247"/>
    </row>
    <row r="183" spans="1:56">
      <c r="A183" s="248"/>
      <c r="B183" s="238" t="s">
        <v>876</v>
      </c>
      <c r="C183" s="239">
        <v>2528</v>
      </c>
      <c r="D183" s="239">
        <v>2537</v>
      </c>
      <c r="E183" s="240">
        <f t="shared" si="185"/>
        <v>0.35601265822784811</v>
      </c>
      <c r="F183" s="239">
        <v>8672</v>
      </c>
      <c r="G183" s="239">
        <v>8681</v>
      </c>
      <c r="H183" s="243">
        <f t="shared" si="186"/>
        <v>0.10378228782287824</v>
      </c>
      <c r="I183" s="242"/>
      <c r="J183" s="239"/>
      <c r="K183" s="243"/>
      <c r="L183" s="242"/>
      <c r="M183" s="239"/>
      <c r="N183" s="244"/>
      <c r="O183" s="245"/>
      <c r="P183" s="246"/>
      <c r="Q183" s="247"/>
      <c r="R183" s="245"/>
      <c r="S183" s="246"/>
      <c r="T183" s="247"/>
      <c r="U183" s="245"/>
      <c r="V183" s="246"/>
      <c r="W183" s="247"/>
      <c r="X183" s="245"/>
      <c r="Y183" s="246"/>
      <c r="Z183" s="247"/>
      <c r="AA183" s="245"/>
      <c r="AB183" s="246"/>
      <c r="AC183" s="247"/>
      <c r="AD183" s="245"/>
      <c r="AE183" s="246"/>
      <c r="AF183" s="247"/>
      <c r="AG183" s="245"/>
      <c r="AH183" s="246"/>
      <c r="AI183" s="247"/>
      <c r="AJ183" s="245"/>
      <c r="AK183" s="246"/>
      <c r="AL183" s="247"/>
      <c r="AM183" s="245"/>
      <c r="AN183" s="246"/>
      <c r="AO183" s="247"/>
      <c r="AP183" s="245"/>
      <c r="AQ183" s="246"/>
      <c r="AR183" s="247"/>
      <c r="AS183" s="245"/>
      <c r="AT183" s="246"/>
      <c r="AU183" s="247"/>
      <c r="AV183" s="245"/>
      <c r="AW183" s="246"/>
      <c r="AX183" s="247"/>
      <c r="AY183" s="245"/>
      <c r="AZ183" s="246"/>
      <c r="BA183" s="247"/>
      <c r="BB183" s="245"/>
      <c r="BC183" s="246"/>
      <c r="BD183" s="247"/>
    </row>
    <row r="184" spans="1:56" s="272" customFormat="1" ht="20.25" customHeight="1">
      <c r="A184" s="271"/>
      <c r="B184" s="250" t="s">
        <v>877</v>
      </c>
      <c r="C184" s="251">
        <v>2528.5</v>
      </c>
      <c r="D184" s="251">
        <v>2541</v>
      </c>
      <c r="E184" s="252">
        <f t="shared" si="185"/>
        <v>0.49436424757761516</v>
      </c>
      <c r="F184" s="251">
        <v>8672.5</v>
      </c>
      <c r="G184" s="251">
        <v>8685</v>
      </c>
      <c r="H184" s="253">
        <f t="shared" si="186"/>
        <v>0.14413375612568463</v>
      </c>
      <c r="I184" s="254"/>
      <c r="J184" s="251"/>
      <c r="K184" s="253"/>
      <c r="L184" s="254"/>
      <c r="M184" s="251"/>
      <c r="N184" s="255"/>
      <c r="O184" s="256"/>
      <c r="P184" s="257"/>
      <c r="Q184" s="258"/>
      <c r="R184" s="256"/>
      <c r="S184" s="257"/>
      <c r="T184" s="258"/>
      <c r="U184" s="256"/>
      <c r="V184" s="257"/>
      <c r="W184" s="258"/>
      <c r="X184" s="256"/>
      <c r="Y184" s="257"/>
      <c r="Z184" s="258"/>
      <c r="AA184" s="256"/>
      <c r="AB184" s="257"/>
      <c r="AC184" s="258"/>
      <c r="AD184" s="256"/>
      <c r="AE184" s="257"/>
      <c r="AF184" s="258"/>
      <c r="AG184" s="256"/>
      <c r="AH184" s="257"/>
      <c r="AI184" s="258"/>
      <c r="AJ184" s="256"/>
      <c r="AK184" s="257"/>
      <c r="AL184" s="258"/>
      <c r="AM184" s="256"/>
      <c r="AN184" s="257"/>
      <c r="AO184" s="258"/>
      <c r="AP184" s="256"/>
      <c r="AQ184" s="257"/>
      <c r="AR184" s="258"/>
      <c r="AS184" s="256"/>
      <c r="AT184" s="257"/>
      <c r="AU184" s="258"/>
      <c r="AV184" s="256"/>
      <c r="AW184" s="257"/>
      <c r="AX184" s="258"/>
      <c r="AY184" s="256"/>
      <c r="AZ184" s="257"/>
      <c r="BA184" s="258"/>
      <c r="BB184" s="256"/>
      <c r="BC184" s="257"/>
      <c r="BD184" s="258"/>
    </row>
    <row r="185" spans="1:56">
      <c r="A185" s="248"/>
      <c r="B185" s="238" t="s">
        <v>878</v>
      </c>
      <c r="C185" s="239"/>
      <c r="D185" s="239"/>
      <c r="E185" s="240">
        <f t="shared" si="185"/>
        <v>0</v>
      </c>
      <c r="F185" s="239"/>
      <c r="G185" s="239"/>
      <c r="H185" s="243">
        <f t="shared" si="186"/>
        <v>0</v>
      </c>
      <c r="I185" s="242"/>
      <c r="J185" s="239"/>
      <c r="K185" s="243"/>
      <c r="L185" s="242"/>
      <c r="M185" s="239"/>
      <c r="N185" s="244"/>
      <c r="O185" s="245"/>
      <c r="P185" s="246"/>
      <c r="Q185" s="247"/>
      <c r="R185" s="245"/>
      <c r="S185" s="246"/>
      <c r="T185" s="247"/>
      <c r="U185" s="245"/>
      <c r="V185" s="246"/>
      <c r="W185" s="247"/>
      <c r="X185" s="245"/>
      <c r="Y185" s="246"/>
      <c r="Z185" s="247"/>
      <c r="AA185" s="245"/>
      <c r="AB185" s="246"/>
      <c r="AC185" s="247"/>
      <c r="AD185" s="245"/>
      <c r="AE185" s="246"/>
      <c r="AF185" s="247"/>
      <c r="AG185" s="245"/>
      <c r="AH185" s="246"/>
      <c r="AI185" s="247"/>
      <c r="AJ185" s="245"/>
      <c r="AK185" s="246"/>
      <c r="AL185" s="247"/>
      <c r="AM185" s="245"/>
      <c r="AN185" s="246"/>
      <c r="AO185" s="247"/>
      <c r="AP185" s="245"/>
      <c r="AQ185" s="246"/>
      <c r="AR185" s="247"/>
      <c r="AS185" s="245"/>
      <c r="AT185" s="246"/>
      <c r="AU185" s="247"/>
      <c r="AV185" s="245"/>
      <c r="AW185" s="246"/>
      <c r="AX185" s="247"/>
      <c r="AY185" s="245"/>
      <c r="AZ185" s="246"/>
      <c r="BA185" s="247"/>
      <c r="BB185" s="245"/>
      <c r="BC185" s="246"/>
      <c r="BD185" s="247"/>
    </row>
    <row r="186" spans="1:56">
      <c r="A186" s="248"/>
      <c r="B186" s="238" t="s">
        <v>879</v>
      </c>
      <c r="C186" s="239"/>
      <c r="D186" s="239"/>
      <c r="E186" s="240">
        <f t="shared" si="185"/>
        <v>0</v>
      </c>
      <c r="F186" s="239"/>
      <c r="G186" s="239"/>
      <c r="H186" s="243">
        <f t="shared" si="186"/>
        <v>0</v>
      </c>
      <c r="I186" s="242"/>
      <c r="J186" s="239"/>
      <c r="K186" s="243"/>
      <c r="L186" s="242"/>
      <c r="M186" s="239"/>
      <c r="N186" s="244"/>
      <c r="O186" s="245"/>
      <c r="P186" s="246"/>
      <c r="Q186" s="247"/>
      <c r="R186" s="245"/>
      <c r="S186" s="246"/>
      <c r="T186" s="247"/>
      <c r="U186" s="245"/>
      <c r="V186" s="246"/>
      <c r="W186" s="247"/>
      <c r="X186" s="245"/>
      <c r="Y186" s="246"/>
      <c r="Z186" s="247"/>
      <c r="AA186" s="245"/>
      <c r="AB186" s="246"/>
      <c r="AC186" s="247"/>
      <c r="AD186" s="245"/>
      <c r="AE186" s="246"/>
      <c r="AF186" s="247"/>
      <c r="AG186" s="245"/>
      <c r="AH186" s="246"/>
      <c r="AI186" s="247"/>
      <c r="AJ186" s="245"/>
      <c r="AK186" s="246"/>
      <c r="AL186" s="247"/>
      <c r="AM186" s="245"/>
      <c r="AN186" s="246"/>
      <c r="AO186" s="247"/>
      <c r="AP186" s="245"/>
      <c r="AQ186" s="246"/>
      <c r="AR186" s="247"/>
      <c r="AS186" s="245"/>
      <c r="AT186" s="246"/>
      <c r="AU186" s="247"/>
      <c r="AV186" s="245"/>
      <c r="AW186" s="246"/>
      <c r="AX186" s="247"/>
      <c r="AY186" s="245"/>
      <c r="AZ186" s="246"/>
      <c r="BA186" s="247"/>
      <c r="BB186" s="245"/>
      <c r="BC186" s="246"/>
      <c r="BD186" s="247"/>
    </row>
    <row r="187" spans="1:56">
      <c r="A187" s="248"/>
      <c r="B187" s="238" t="s">
        <v>880</v>
      </c>
      <c r="C187" s="239"/>
      <c r="D187" s="239"/>
      <c r="E187" s="240"/>
      <c r="F187" s="239"/>
      <c r="G187" s="239"/>
      <c r="H187" s="243">
        <f t="shared" si="186"/>
        <v>0</v>
      </c>
      <c r="I187" s="242"/>
      <c r="J187" s="239"/>
      <c r="K187" s="243"/>
      <c r="L187" s="242"/>
      <c r="M187" s="239"/>
      <c r="N187" s="244"/>
      <c r="O187" s="245"/>
      <c r="P187" s="246"/>
      <c r="Q187" s="247"/>
      <c r="R187" s="245"/>
      <c r="S187" s="246"/>
      <c r="T187" s="247"/>
      <c r="U187" s="245"/>
      <c r="V187" s="246"/>
      <c r="W187" s="247"/>
      <c r="X187" s="245"/>
      <c r="Y187" s="246"/>
      <c r="Z187" s="247"/>
      <c r="AA187" s="245"/>
      <c r="AB187" s="246"/>
      <c r="AC187" s="247"/>
      <c r="AD187" s="245"/>
      <c r="AE187" s="246"/>
      <c r="AF187" s="247"/>
      <c r="AG187" s="245"/>
      <c r="AH187" s="246"/>
      <c r="AI187" s="247"/>
      <c r="AJ187" s="245"/>
      <c r="AK187" s="246"/>
      <c r="AL187" s="247"/>
      <c r="AM187" s="245"/>
      <c r="AN187" s="246"/>
      <c r="AO187" s="247"/>
      <c r="AP187" s="245"/>
      <c r="AQ187" s="246"/>
      <c r="AR187" s="247"/>
      <c r="AS187" s="245"/>
      <c r="AT187" s="246"/>
      <c r="AU187" s="247"/>
      <c r="AV187" s="245"/>
      <c r="AW187" s="246"/>
      <c r="AX187" s="247"/>
      <c r="AY187" s="245"/>
      <c r="AZ187" s="246"/>
      <c r="BA187" s="247"/>
      <c r="BB187" s="245"/>
      <c r="BC187" s="246"/>
      <c r="BD187" s="247"/>
    </row>
    <row r="188" spans="1:56" s="272" customFormat="1" ht="21.75" customHeight="1">
      <c r="A188" s="271"/>
      <c r="B188" s="273" t="s">
        <v>881</v>
      </c>
      <c r="C188" s="251"/>
      <c r="D188" s="251"/>
      <c r="E188" s="252">
        <f>IF(C188&gt;0,(((D188-C188)/C188)*100),0)</f>
        <v>0</v>
      </c>
      <c r="F188" s="251"/>
      <c r="G188" s="251"/>
      <c r="H188" s="253">
        <f t="shared" si="186"/>
        <v>0</v>
      </c>
      <c r="I188" s="254"/>
      <c r="J188" s="251"/>
      <c r="K188" s="253"/>
      <c r="L188" s="254"/>
      <c r="M188" s="251"/>
      <c r="N188" s="255"/>
      <c r="O188" s="256"/>
      <c r="P188" s="257"/>
      <c r="Q188" s="258"/>
      <c r="R188" s="256"/>
      <c r="S188" s="257"/>
      <c r="T188" s="258"/>
      <c r="U188" s="256"/>
      <c r="V188" s="257"/>
      <c r="W188" s="258"/>
      <c r="X188" s="256"/>
      <c r="Y188" s="257"/>
      <c r="Z188" s="258"/>
      <c r="AA188" s="256"/>
      <c r="AB188" s="257"/>
      <c r="AC188" s="258"/>
      <c r="AD188" s="256"/>
      <c r="AE188" s="257"/>
      <c r="AF188" s="258"/>
      <c r="AG188" s="256"/>
      <c r="AH188" s="257"/>
      <c r="AI188" s="258"/>
      <c r="AJ188" s="256"/>
      <c r="AK188" s="257"/>
      <c r="AL188" s="258"/>
      <c r="AM188" s="256"/>
      <c r="AN188" s="257"/>
      <c r="AO188" s="258"/>
      <c r="AP188" s="256"/>
      <c r="AQ188" s="257"/>
      <c r="AR188" s="258"/>
      <c r="AS188" s="256"/>
      <c r="AT188" s="257"/>
      <c r="AU188" s="258"/>
      <c r="AV188" s="256"/>
      <c r="AW188" s="257"/>
      <c r="AX188" s="258"/>
      <c r="AY188" s="256"/>
      <c r="AZ188" s="257"/>
      <c r="BA188" s="258"/>
      <c r="BB188" s="256"/>
      <c r="BC188" s="257"/>
      <c r="BD188" s="258"/>
    </row>
    <row r="189" spans="1:56">
      <c r="A189" s="261"/>
      <c r="B189" s="262" t="s">
        <v>882</v>
      </c>
      <c r="C189" s="263"/>
      <c r="D189" s="263"/>
      <c r="E189" s="264"/>
      <c r="F189" s="263"/>
      <c r="G189" s="263"/>
      <c r="H189" s="265"/>
      <c r="I189" s="266"/>
      <c r="J189" s="263"/>
      <c r="K189" s="265"/>
      <c r="L189" s="266"/>
      <c r="M189" s="263"/>
      <c r="N189" s="265"/>
      <c r="O189" s="266">
        <v>19689.5</v>
      </c>
      <c r="P189" s="263">
        <v>19941</v>
      </c>
      <c r="Q189" s="267">
        <f t="shared" ref="Q189" si="189">IF(O189&gt;0,(((P189-O189)/O189)*100),0)</f>
        <v>1.2773305568958073</v>
      </c>
      <c r="R189" s="266">
        <v>39214</v>
      </c>
      <c r="S189" s="263">
        <v>39465.5</v>
      </c>
      <c r="T189" s="267">
        <f t="shared" ref="T189" si="190">IF(R189&gt;0,(((S189-R189)/R189)*100),0)</f>
        <v>0.64135257816086089</v>
      </c>
      <c r="U189" s="266">
        <v>23858</v>
      </c>
      <c r="V189" s="263">
        <v>26371</v>
      </c>
      <c r="W189" s="268">
        <f t="shared" ref="W189" si="191">IF(U189&gt;0,(((V189-U189)/U189)*100),0)</f>
        <v>10.533154497443206</v>
      </c>
      <c r="X189" s="266">
        <v>37297.5</v>
      </c>
      <c r="Y189" s="263">
        <v>39810.5</v>
      </c>
      <c r="Z189" s="268">
        <f t="shared" ref="Z189" si="192">IF(X189&gt;0,(((Y189-X189)/X189)*100),0)</f>
        <v>6.737717005161203</v>
      </c>
      <c r="AA189" s="266">
        <v>35051</v>
      </c>
      <c r="AB189" s="263">
        <v>36566.5</v>
      </c>
      <c r="AC189" s="267">
        <f t="shared" ref="AC189" si="193">IF(AA189&gt;0,(((AB189-AA189)/AA189)*100),0)</f>
        <v>4.3236997517902482</v>
      </c>
      <c r="AD189" s="266">
        <v>45798.5</v>
      </c>
      <c r="AE189" s="263">
        <v>47314</v>
      </c>
      <c r="AF189" s="267">
        <f t="shared" ref="AF189" si="194">IF(AD189&gt;0,(((AE189-AD189)/AD189)*100),0)</f>
        <v>3.3090603404041614</v>
      </c>
      <c r="AG189" s="266">
        <v>22167</v>
      </c>
      <c r="AH189" s="263">
        <v>22893</v>
      </c>
      <c r="AI189" s="267">
        <f t="shared" ref="AI189" si="195">IF(AG189&gt;0,(((AH189-AG189)/AG189)*100),0)</f>
        <v>3.2751387197185005</v>
      </c>
      <c r="AJ189" s="266">
        <v>44631</v>
      </c>
      <c r="AK189" s="263">
        <v>45357</v>
      </c>
      <c r="AL189" s="267">
        <f t="shared" ref="AL189" si="196">IF(AJ189&gt;0,(((AK189-AJ189)/AJ189)*100),0)</f>
        <v>1.6266720440949116</v>
      </c>
      <c r="AM189" s="266"/>
      <c r="AN189" s="263"/>
      <c r="AO189" s="267">
        <f t="shared" ref="AO189" si="197">IF(AM189&gt;0,(((AN189-AM189)/AM189)*100),0)</f>
        <v>0</v>
      </c>
      <c r="AP189" s="266"/>
      <c r="AQ189" s="263"/>
      <c r="AR189" s="267">
        <f t="shared" ref="AR189" si="198">IF(AP189&gt;0,(((AQ189-AP189)/AP189)*100),0)</f>
        <v>0</v>
      </c>
      <c r="AS189" s="266"/>
      <c r="AT189" s="263"/>
      <c r="AU189" s="267">
        <f t="shared" ref="AU189" si="199">IF(AS189&gt;0,(((AT189-AS189)/AS189)*100),0)</f>
        <v>0</v>
      </c>
      <c r="AV189" s="266"/>
      <c r="AW189" s="263"/>
      <c r="AX189" s="267">
        <f t="shared" ref="AX189" si="200">IF(AV189&gt;0,(((AW189-AV189)/AV189)*100),0)</f>
        <v>0</v>
      </c>
      <c r="AY189" s="266">
        <v>18516</v>
      </c>
      <c r="AZ189" s="263">
        <v>18971</v>
      </c>
      <c r="BA189" s="267">
        <f t="shared" ref="BA189" si="201">IF(AY189&gt;0,(((AZ189-AY189)/AY189)*100),0)</f>
        <v>2.4573341974508534</v>
      </c>
      <c r="BB189" s="266">
        <v>43753</v>
      </c>
      <c r="BC189" s="263">
        <v>45161</v>
      </c>
      <c r="BD189" s="267">
        <f t="shared" ref="BD189" si="202">IF(BB189&gt;0,(((BC189-BB189)/BB189)*100),0)</f>
        <v>3.2180650469682077</v>
      </c>
    </row>
    <row r="190" spans="1:56">
      <c r="A190" s="237" t="s">
        <v>464</v>
      </c>
      <c r="B190" s="238" t="s">
        <v>866</v>
      </c>
      <c r="C190" s="239">
        <v>8475.5</v>
      </c>
      <c r="D190" s="239">
        <v>8900.5</v>
      </c>
      <c r="E190" s="240">
        <f t="shared" ref="E190:E203" si="203">IF(C190&gt;0,(((D190-C190)/C190)*100),0)</f>
        <v>5.0144534245767209</v>
      </c>
      <c r="F190" s="239">
        <v>22697.75</v>
      </c>
      <c r="G190" s="239">
        <v>24109.25</v>
      </c>
      <c r="H190" s="243">
        <f t="shared" ref="H190:H205" si="204">IF(F190&gt;0,(((G190-F190)/F190)*100),0)</f>
        <v>6.2186780628035825</v>
      </c>
      <c r="I190" s="242">
        <v>7952.2999999999993</v>
      </c>
      <c r="J190" s="239">
        <v>8387.1</v>
      </c>
      <c r="K190" s="243">
        <f t="shared" ref="K190:K196" si="205">IF(I190&gt;0,(((J190-I190)/I190)*100),0)</f>
        <v>5.4676005683890336</v>
      </c>
      <c r="L190" s="242">
        <v>22387.699999999997</v>
      </c>
      <c r="M190" s="239">
        <v>23227.9</v>
      </c>
      <c r="N190" s="244">
        <f t="shared" ref="N190:N196" si="206">IF(L190&gt;0,(((M190-L190)/L190)*100),0)</f>
        <v>3.7529536307883546</v>
      </c>
      <c r="O190" s="245"/>
      <c r="P190" s="246"/>
      <c r="Q190" s="247"/>
      <c r="R190" s="245"/>
      <c r="S190" s="246"/>
      <c r="T190" s="247"/>
      <c r="U190" s="245"/>
      <c r="V190" s="246"/>
      <c r="W190" s="247"/>
      <c r="X190" s="245"/>
      <c r="Y190" s="246"/>
      <c r="Z190" s="247"/>
      <c r="AA190" s="245"/>
      <c r="AB190" s="246"/>
      <c r="AC190" s="247"/>
      <c r="AD190" s="245"/>
      <c r="AE190" s="246"/>
      <c r="AF190" s="247"/>
      <c r="AG190" s="245"/>
      <c r="AH190" s="246"/>
      <c r="AI190" s="247"/>
      <c r="AJ190" s="245"/>
      <c r="AK190" s="246"/>
      <c r="AL190" s="247"/>
      <c r="AM190" s="245"/>
      <c r="AN190" s="246"/>
      <c r="AO190" s="247"/>
      <c r="AP190" s="245"/>
      <c r="AQ190" s="246"/>
      <c r="AR190" s="247"/>
      <c r="AS190" s="245"/>
      <c r="AT190" s="246"/>
      <c r="AU190" s="247"/>
      <c r="AV190" s="245"/>
      <c r="AW190" s="246"/>
      <c r="AX190" s="247"/>
      <c r="AY190" s="245"/>
      <c r="AZ190" s="246"/>
      <c r="BA190" s="247"/>
      <c r="BB190" s="245"/>
      <c r="BC190" s="246"/>
      <c r="BD190" s="247"/>
    </row>
    <row r="191" spans="1:56">
      <c r="A191" s="248"/>
      <c r="B191" s="238" t="s">
        <v>867</v>
      </c>
      <c r="C191" s="239"/>
      <c r="D191" s="239"/>
      <c r="E191" s="240">
        <f t="shared" si="203"/>
        <v>0</v>
      </c>
      <c r="F191" s="239"/>
      <c r="G191" s="239"/>
      <c r="H191" s="243">
        <f t="shared" si="204"/>
        <v>0</v>
      </c>
      <c r="I191" s="242"/>
      <c r="J191" s="239"/>
      <c r="K191" s="243">
        <f t="shared" si="205"/>
        <v>0</v>
      </c>
      <c r="L191" s="242"/>
      <c r="M191" s="239"/>
      <c r="N191" s="244">
        <f t="shared" si="206"/>
        <v>0</v>
      </c>
      <c r="O191" s="245"/>
      <c r="P191" s="246"/>
      <c r="Q191" s="247"/>
      <c r="R191" s="245"/>
      <c r="S191" s="246"/>
      <c r="T191" s="247"/>
      <c r="U191" s="245"/>
      <c r="V191" s="246"/>
      <c r="W191" s="247"/>
      <c r="X191" s="245"/>
      <c r="Y191" s="246"/>
      <c r="Z191" s="247"/>
      <c r="AA191" s="245"/>
      <c r="AB191" s="246"/>
      <c r="AC191" s="247"/>
      <c r="AD191" s="245"/>
      <c r="AE191" s="246"/>
      <c r="AF191" s="247"/>
      <c r="AG191" s="245"/>
      <c r="AH191" s="246"/>
      <c r="AI191" s="247"/>
      <c r="AJ191" s="245"/>
      <c r="AK191" s="246"/>
      <c r="AL191" s="247"/>
      <c r="AM191" s="245"/>
      <c r="AN191" s="246"/>
      <c r="AO191" s="247"/>
      <c r="AP191" s="245"/>
      <c r="AQ191" s="246"/>
      <c r="AR191" s="247"/>
      <c r="AS191" s="245"/>
      <c r="AT191" s="246"/>
      <c r="AU191" s="247"/>
      <c r="AV191" s="245"/>
      <c r="AW191" s="246"/>
      <c r="AX191" s="247"/>
      <c r="AY191" s="245"/>
      <c r="AZ191" s="246"/>
      <c r="BA191" s="247"/>
      <c r="BB191" s="245"/>
      <c r="BC191" s="246"/>
      <c r="BD191" s="247"/>
    </row>
    <row r="192" spans="1:56">
      <c r="A192" s="248"/>
      <c r="B192" s="238" t="s">
        <v>868</v>
      </c>
      <c r="C192" s="239">
        <v>6453</v>
      </c>
      <c r="D192" s="239">
        <v>6717.5</v>
      </c>
      <c r="E192" s="240">
        <f t="shared" si="203"/>
        <v>4.0988687432202076</v>
      </c>
      <c r="F192" s="239">
        <v>15083.254999999999</v>
      </c>
      <c r="G192" s="239">
        <v>15734.25</v>
      </c>
      <c r="H192" s="243">
        <f t="shared" si="204"/>
        <v>4.3160113649209064</v>
      </c>
      <c r="I192" s="242">
        <v>6445.2</v>
      </c>
      <c r="J192" s="239">
        <v>6713.5</v>
      </c>
      <c r="K192" s="243">
        <f t="shared" si="205"/>
        <v>4.16278781108422</v>
      </c>
      <c r="L192" s="242">
        <v>14204.4</v>
      </c>
      <c r="M192" s="239">
        <v>14822.5</v>
      </c>
      <c r="N192" s="244">
        <f t="shared" si="206"/>
        <v>4.3514685590380475</v>
      </c>
      <c r="O192" s="245"/>
      <c r="P192" s="246"/>
      <c r="Q192" s="247"/>
      <c r="R192" s="245"/>
      <c r="S192" s="246"/>
      <c r="T192" s="247"/>
      <c r="U192" s="245"/>
      <c r="V192" s="246"/>
      <c r="W192" s="247"/>
      <c r="X192" s="245"/>
      <c r="Y192" s="246"/>
      <c r="Z192" s="247"/>
      <c r="AA192" s="245"/>
      <c r="AB192" s="246"/>
      <c r="AC192" s="247"/>
      <c r="AD192" s="245"/>
      <c r="AE192" s="246"/>
      <c r="AF192" s="247"/>
      <c r="AG192" s="245"/>
      <c r="AH192" s="246"/>
      <c r="AI192" s="247"/>
      <c r="AJ192" s="245"/>
      <c r="AK192" s="246"/>
      <c r="AL192" s="247"/>
      <c r="AM192" s="245"/>
      <c r="AN192" s="246"/>
      <c r="AO192" s="247"/>
      <c r="AP192" s="245"/>
      <c r="AQ192" s="246"/>
      <c r="AR192" s="247"/>
      <c r="AS192" s="245"/>
      <c r="AT192" s="246"/>
      <c r="AU192" s="247"/>
      <c r="AV192" s="245"/>
      <c r="AW192" s="246"/>
      <c r="AX192" s="247"/>
      <c r="AY192" s="245"/>
      <c r="AZ192" s="246"/>
      <c r="BA192" s="247"/>
      <c r="BB192" s="245"/>
      <c r="BC192" s="246"/>
      <c r="BD192" s="247"/>
    </row>
    <row r="193" spans="1:56">
      <c r="A193" s="248"/>
      <c r="B193" s="238" t="s">
        <v>869</v>
      </c>
      <c r="C193" s="239">
        <v>6420</v>
      </c>
      <c r="D193" s="239">
        <v>6727.5</v>
      </c>
      <c r="E193" s="240">
        <f t="shared" si="203"/>
        <v>4.7897196261682238</v>
      </c>
      <c r="F193" s="239">
        <v>14430</v>
      </c>
      <c r="G193" s="239">
        <v>14497.5</v>
      </c>
      <c r="H193" s="243">
        <f t="shared" si="204"/>
        <v>0.4677754677754678</v>
      </c>
      <c r="I193" s="242">
        <v>6276</v>
      </c>
      <c r="J193" s="239">
        <v>6594</v>
      </c>
      <c r="K193" s="243">
        <f t="shared" si="205"/>
        <v>5.0669216061185471</v>
      </c>
      <c r="L193" s="242">
        <v>13584</v>
      </c>
      <c r="M193" s="239">
        <v>13938</v>
      </c>
      <c r="N193" s="244">
        <f t="shared" si="206"/>
        <v>2.6060070671378095</v>
      </c>
      <c r="O193" s="245"/>
      <c r="P193" s="246"/>
      <c r="Q193" s="247"/>
      <c r="R193" s="245"/>
      <c r="S193" s="246"/>
      <c r="T193" s="247"/>
      <c r="U193" s="245"/>
      <c r="V193" s="246"/>
      <c r="W193" s="247"/>
      <c r="X193" s="245"/>
      <c r="Y193" s="246"/>
      <c r="Z193" s="247"/>
      <c r="AA193" s="245"/>
      <c r="AB193" s="246"/>
      <c r="AC193" s="247"/>
      <c r="AD193" s="245"/>
      <c r="AE193" s="246"/>
      <c r="AF193" s="247"/>
      <c r="AG193" s="245"/>
      <c r="AH193" s="246"/>
      <c r="AI193" s="247"/>
      <c r="AJ193" s="245"/>
      <c r="AK193" s="246"/>
      <c r="AL193" s="247"/>
      <c r="AM193" s="245"/>
      <c r="AN193" s="246"/>
      <c r="AO193" s="247"/>
      <c r="AP193" s="245"/>
      <c r="AQ193" s="246"/>
      <c r="AR193" s="247"/>
      <c r="AS193" s="245"/>
      <c r="AT193" s="246"/>
      <c r="AU193" s="247"/>
      <c r="AV193" s="245"/>
      <c r="AW193" s="246"/>
      <c r="AX193" s="247"/>
      <c r="AY193" s="245"/>
      <c r="AZ193" s="246"/>
      <c r="BA193" s="247"/>
      <c r="BB193" s="245"/>
      <c r="BC193" s="246"/>
      <c r="BD193" s="247"/>
    </row>
    <row r="194" spans="1:56">
      <c r="A194" s="248"/>
      <c r="B194" s="238" t="s">
        <v>870</v>
      </c>
      <c r="C194" s="239">
        <v>6180</v>
      </c>
      <c r="D194" s="239">
        <v>6442.5</v>
      </c>
      <c r="E194" s="240">
        <f t="shared" si="203"/>
        <v>4.2475728155339807</v>
      </c>
      <c r="F194" s="239">
        <v>14223.75</v>
      </c>
      <c r="G194" s="239">
        <v>14666.25</v>
      </c>
      <c r="H194" s="243">
        <f t="shared" si="204"/>
        <v>3.1109939361982599</v>
      </c>
      <c r="I194" s="242">
        <v>5874</v>
      </c>
      <c r="J194" s="239">
        <v>6132</v>
      </c>
      <c r="K194" s="243">
        <f t="shared" si="205"/>
        <v>4.3922369765066396</v>
      </c>
      <c r="L194" s="242">
        <v>13374</v>
      </c>
      <c r="M194" s="239">
        <v>13812</v>
      </c>
      <c r="N194" s="244">
        <f t="shared" si="206"/>
        <v>3.2750112157918352</v>
      </c>
      <c r="O194" s="245"/>
      <c r="P194" s="246"/>
      <c r="Q194" s="247"/>
      <c r="R194" s="245"/>
      <c r="S194" s="246"/>
      <c r="T194" s="247"/>
      <c r="U194" s="245"/>
      <c r="V194" s="246"/>
      <c r="W194" s="247"/>
      <c r="X194" s="245"/>
      <c r="Y194" s="246"/>
      <c r="Z194" s="247"/>
      <c r="AA194" s="245"/>
      <c r="AB194" s="246"/>
      <c r="AC194" s="247"/>
      <c r="AD194" s="245"/>
      <c r="AE194" s="246"/>
      <c r="AF194" s="247"/>
      <c r="AG194" s="245"/>
      <c r="AH194" s="246"/>
      <c r="AI194" s="247"/>
      <c r="AJ194" s="245"/>
      <c r="AK194" s="246"/>
      <c r="AL194" s="247"/>
      <c r="AM194" s="245"/>
      <c r="AN194" s="246"/>
      <c r="AO194" s="247"/>
      <c r="AP194" s="245"/>
      <c r="AQ194" s="246"/>
      <c r="AR194" s="247"/>
      <c r="AS194" s="245"/>
      <c r="AT194" s="246"/>
      <c r="AU194" s="247"/>
      <c r="AV194" s="245"/>
      <c r="AW194" s="246"/>
      <c r="AX194" s="247"/>
      <c r="AY194" s="245"/>
      <c r="AZ194" s="246"/>
      <c r="BA194" s="247"/>
      <c r="BB194" s="245"/>
      <c r="BC194" s="246"/>
      <c r="BD194" s="247"/>
    </row>
    <row r="195" spans="1:56">
      <c r="A195" s="248"/>
      <c r="B195" s="238" t="s">
        <v>871</v>
      </c>
      <c r="C195" s="239">
        <v>7074</v>
      </c>
      <c r="D195" s="239">
        <v>7074</v>
      </c>
      <c r="E195" s="240">
        <f t="shared" si="203"/>
        <v>0</v>
      </c>
      <c r="F195" s="239">
        <v>14460</v>
      </c>
      <c r="G195" s="239">
        <v>15210</v>
      </c>
      <c r="H195" s="243">
        <f t="shared" si="204"/>
        <v>5.186721991701245</v>
      </c>
      <c r="I195" s="242"/>
      <c r="J195" s="239"/>
      <c r="K195" s="243">
        <f t="shared" si="205"/>
        <v>0</v>
      </c>
      <c r="L195" s="242"/>
      <c r="M195" s="239"/>
      <c r="N195" s="244">
        <f t="shared" si="206"/>
        <v>0</v>
      </c>
      <c r="O195" s="245"/>
      <c r="P195" s="246"/>
      <c r="Q195" s="247"/>
      <c r="R195" s="245"/>
      <c r="S195" s="246"/>
      <c r="T195" s="247"/>
      <c r="U195" s="245"/>
      <c r="V195" s="246"/>
      <c r="W195" s="247"/>
      <c r="X195" s="245"/>
      <c r="Y195" s="246"/>
      <c r="Z195" s="247"/>
      <c r="AA195" s="245"/>
      <c r="AB195" s="246"/>
      <c r="AC195" s="247"/>
      <c r="AD195" s="245"/>
      <c r="AE195" s="246"/>
      <c r="AF195" s="247"/>
      <c r="AG195" s="245"/>
      <c r="AH195" s="246"/>
      <c r="AI195" s="247"/>
      <c r="AJ195" s="245"/>
      <c r="AK195" s="246"/>
      <c r="AL195" s="247"/>
      <c r="AM195" s="245"/>
      <c r="AN195" s="246"/>
      <c r="AO195" s="247"/>
      <c r="AP195" s="245"/>
      <c r="AQ195" s="246"/>
      <c r="AR195" s="247"/>
      <c r="AS195" s="245"/>
      <c r="AT195" s="246"/>
      <c r="AU195" s="247"/>
      <c r="AV195" s="245"/>
      <c r="AW195" s="246"/>
      <c r="AX195" s="247"/>
      <c r="AY195" s="245"/>
      <c r="AZ195" s="246"/>
      <c r="BA195" s="247"/>
      <c r="BB195" s="245"/>
      <c r="BC195" s="246"/>
      <c r="BD195" s="247"/>
    </row>
    <row r="196" spans="1:56" s="272" customFormat="1" ht="19.5" customHeight="1">
      <c r="A196" s="271"/>
      <c r="B196" s="250" t="s">
        <v>872</v>
      </c>
      <c r="C196" s="251">
        <v>6450</v>
      </c>
      <c r="D196" s="251">
        <v>6750</v>
      </c>
      <c r="E196" s="252">
        <f t="shared" si="203"/>
        <v>4.6511627906976747</v>
      </c>
      <c r="F196" s="251">
        <v>15210</v>
      </c>
      <c r="G196" s="251">
        <v>15390</v>
      </c>
      <c r="H196" s="253">
        <f t="shared" si="204"/>
        <v>1.1834319526627219</v>
      </c>
      <c r="I196" s="254">
        <v>6213.1</v>
      </c>
      <c r="J196" s="251">
        <v>6519</v>
      </c>
      <c r="K196" s="253">
        <f t="shared" si="205"/>
        <v>4.9234681559929765</v>
      </c>
      <c r="L196" s="254">
        <v>14532</v>
      </c>
      <c r="M196" s="251">
        <v>14832</v>
      </c>
      <c r="N196" s="255">
        <f t="shared" si="206"/>
        <v>2.0644095788604462</v>
      </c>
      <c r="O196" s="256"/>
      <c r="P196" s="257"/>
      <c r="Q196" s="258"/>
      <c r="R196" s="256"/>
      <c r="S196" s="257"/>
      <c r="T196" s="258"/>
      <c r="U196" s="256"/>
      <c r="V196" s="257"/>
      <c r="W196" s="258"/>
      <c r="X196" s="256"/>
      <c r="Y196" s="257"/>
      <c r="Z196" s="258"/>
      <c r="AA196" s="256"/>
      <c r="AB196" s="257"/>
      <c r="AC196" s="258"/>
      <c r="AD196" s="256"/>
      <c r="AE196" s="257"/>
      <c r="AF196" s="258"/>
      <c r="AG196" s="256"/>
      <c r="AH196" s="257"/>
      <c r="AI196" s="258"/>
      <c r="AJ196" s="256"/>
      <c r="AK196" s="257"/>
      <c r="AL196" s="258"/>
      <c r="AM196" s="256"/>
      <c r="AN196" s="257"/>
      <c r="AO196" s="258"/>
      <c r="AP196" s="256"/>
      <c r="AQ196" s="257"/>
      <c r="AR196" s="258"/>
      <c r="AS196" s="256"/>
      <c r="AT196" s="257"/>
      <c r="AU196" s="258"/>
      <c r="AV196" s="256"/>
      <c r="AW196" s="257"/>
      <c r="AX196" s="258"/>
      <c r="AY196" s="256"/>
      <c r="AZ196" s="257"/>
      <c r="BA196" s="258"/>
      <c r="BB196" s="256"/>
      <c r="BC196" s="257"/>
      <c r="BD196" s="258"/>
    </row>
    <row r="197" spans="1:56">
      <c r="A197" s="248"/>
      <c r="B197" s="238" t="s">
        <v>873</v>
      </c>
      <c r="C197" s="239">
        <v>4631.75</v>
      </c>
      <c r="D197" s="239">
        <v>4757.5</v>
      </c>
      <c r="E197" s="240">
        <f t="shared" si="203"/>
        <v>2.7149565499001458</v>
      </c>
      <c r="F197" s="239">
        <v>10707.875</v>
      </c>
      <c r="G197" s="239">
        <v>10931.375</v>
      </c>
      <c r="H197" s="243">
        <f t="shared" si="204"/>
        <v>2.0872488705742267</v>
      </c>
      <c r="I197" s="242"/>
      <c r="J197" s="239"/>
      <c r="K197" s="243"/>
      <c r="L197" s="242"/>
      <c r="M197" s="239"/>
      <c r="N197" s="244"/>
      <c r="O197" s="245"/>
      <c r="P197" s="246"/>
      <c r="Q197" s="247"/>
      <c r="R197" s="245"/>
      <c r="S197" s="246"/>
      <c r="T197" s="247"/>
      <c r="U197" s="245"/>
      <c r="V197" s="246"/>
      <c r="W197" s="247"/>
      <c r="X197" s="245"/>
      <c r="Y197" s="246"/>
      <c r="Z197" s="247"/>
      <c r="AA197" s="245"/>
      <c r="AB197" s="246"/>
      <c r="AC197" s="247"/>
      <c r="AD197" s="245"/>
      <c r="AE197" s="246"/>
      <c r="AF197" s="247"/>
      <c r="AG197" s="245"/>
      <c r="AH197" s="246"/>
      <c r="AI197" s="247"/>
      <c r="AJ197" s="245"/>
      <c r="AK197" s="246"/>
      <c r="AL197" s="247"/>
      <c r="AM197" s="245"/>
      <c r="AN197" s="246"/>
      <c r="AO197" s="247"/>
      <c r="AP197" s="245"/>
      <c r="AQ197" s="246"/>
      <c r="AR197" s="247"/>
      <c r="AS197" s="245"/>
      <c r="AT197" s="246"/>
      <c r="AU197" s="247"/>
      <c r="AV197" s="245"/>
      <c r="AW197" s="246"/>
      <c r="AX197" s="247"/>
      <c r="AY197" s="245"/>
      <c r="AZ197" s="246"/>
      <c r="BA197" s="247"/>
      <c r="BB197" s="245"/>
      <c r="BC197" s="246"/>
      <c r="BD197" s="247"/>
    </row>
    <row r="198" spans="1:56">
      <c r="A198" s="248"/>
      <c r="B198" s="238" t="s">
        <v>874</v>
      </c>
      <c r="C198" s="239">
        <v>3764.355</v>
      </c>
      <c r="D198" s="239">
        <v>3949.5</v>
      </c>
      <c r="E198" s="240">
        <f t="shared" si="203"/>
        <v>4.9183724701841349</v>
      </c>
      <c r="F198" s="239">
        <v>9530.869999999999</v>
      </c>
      <c r="G198" s="239">
        <v>9865.91</v>
      </c>
      <c r="H198" s="243">
        <f t="shared" si="204"/>
        <v>3.5153139220239176</v>
      </c>
      <c r="I198" s="242"/>
      <c r="J198" s="239"/>
      <c r="K198" s="243"/>
      <c r="L198" s="242"/>
      <c r="M198" s="239"/>
      <c r="N198" s="244"/>
      <c r="O198" s="245"/>
      <c r="P198" s="246"/>
      <c r="Q198" s="247"/>
      <c r="R198" s="245"/>
      <c r="S198" s="246"/>
      <c r="T198" s="247"/>
      <c r="U198" s="245"/>
      <c r="V198" s="246"/>
      <c r="W198" s="247"/>
      <c r="X198" s="245"/>
      <c r="Y198" s="246"/>
      <c r="Z198" s="247"/>
      <c r="AA198" s="245"/>
      <c r="AB198" s="246"/>
      <c r="AC198" s="247"/>
      <c r="AD198" s="245"/>
      <c r="AE198" s="246"/>
      <c r="AF198" s="247"/>
      <c r="AG198" s="245"/>
      <c r="AH198" s="246"/>
      <c r="AI198" s="247"/>
      <c r="AJ198" s="245"/>
      <c r="AK198" s="246"/>
      <c r="AL198" s="247"/>
      <c r="AM198" s="245"/>
      <c r="AN198" s="246"/>
      <c r="AO198" s="247"/>
      <c r="AP198" s="245"/>
      <c r="AQ198" s="246"/>
      <c r="AR198" s="247"/>
      <c r="AS198" s="245"/>
      <c r="AT198" s="246"/>
      <c r="AU198" s="247"/>
      <c r="AV198" s="245"/>
      <c r="AW198" s="246"/>
      <c r="AX198" s="247"/>
      <c r="AY198" s="245"/>
      <c r="AZ198" s="246"/>
      <c r="BA198" s="247"/>
      <c r="BB198" s="245"/>
      <c r="BC198" s="246"/>
      <c r="BD198" s="247"/>
    </row>
    <row r="199" spans="1:56">
      <c r="A199" s="248"/>
      <c r="B199" s="238" t="s">
        <v>875</v>
      </c>
      <c r="C199" s="239">
        <v>3648.25</v>
      </c>
      <c r="D199" s="239">
        <v>3902</v>
      </c>
      <c r="E199" s="240">
        <f t="shared" si="203"/>
        <v>6.9553895703419455</v>
      </c>
      <c r="F199" s="239">
        <v>9649</v>
      </c>
      <c r="G199" s="239">
        <v>10150</v>
      </c>
      <c r="H199" s="243">
        <f t="shared" si="204"/>
        <v>5.192247901336926</v>
      </c>
      <c r="I199" s="242"/>
      <c r="J199" s="239"/>
      <c r="K199" s="243"/>
      <c r="L199" s="242"/>
      <c r="M199" s="239"/>
      <c r="N199" s="244"/>
      <c r="O199" s="245"/>
      <c r="P199" s="246"/>
      <c r="Q199" s="247"/>
      <c r="R199" s="245"/>
      <c r="S199" s="246"/>
      <c r="T199" s="247"/>
      <c r="U199" s="245"/>
      <c r="V199" s="246"/>
      <c r="W199" s="247"/>
      <c r="X199" s="245"/>
      <c r="Y199" s="246"/>
      <c r="Z199" s="247"/>
      <c r="AA199" s="245"/>
      <c r="AB199" s="246"/>
      <c r="AC199" s="247"/>
      <c r="AD199" s="245"/>
      <c r="AE199" s="246"/>
      <c r="AF199" s="247"/>
      <c r="AG199" s="245"/>
      <c r="AH199" s="246"/>
      <c r="AI199" s="247"/>
      <c r="AJ199" s="245"/>
      <c r="AK199" s="246"/>
      <c r="AL199" s="247"/>
      <c r="AM199" s="245"/>
      <c r="AN199" s="246"/>
      <c r="AO199" s="247"/>
      <c r="AP199" s="245"/>
      <c r="AQ199" s="246"/>
      <c r="AR199" s="247"/>
      <c r="AS199" s="245"/>
      <c r="AT199" s="246"/>
      <c r="AU199" s="247"/>
      <c r="AV199" s="245"/>
      <c r="AW199" s="246"/>
      <c r="AX199" s="247"/>
      <c r="AY199" s="245"/>
      <c r="AZ199" s="246"/>
      <c r="BA199" s="247"/>
      <c r="BB199" s="245"/>
      <c r="BC199" s="246"/>
      <c r="BD199" s="247"/>
    </row>
    <row r="200" spans="1:56">
      <c r="A200" s="248"/>
      <c r="B200" s="238" t="s">
        <v>876</v>
      </c>
      <c r="C200" s="239">
        <v>4147.05</v>
      </c>
      <c r="D200" s="239">
        <v>4432</v>
      </c>
      <c r="E200" s="240">
        <f t="shared" si="203"/>
        <v>6.8711493712397917</v>
      </c>
      <c r="F200" s="239">
        <v>8446.65</v>
      </c>
      <c r="G200" s="239">
        <v>8744.4</v>
      </c>
      <c r="H200" s="243">
        <f t="shared" si="204"/>
        <v>3.5250661504856957</v>
      </c>
      <c r="I200" s="242"/>
      <c r="J200" s="239"/>
      <c r="K200" s="243"/>
      <c r="L200" s="242"/>
      <c r="M200" s="239"/>
      <c r="N200" s="244"/>
      <c r="O200" s="245"/>
      <c r="P200" s="246"/>
      <c r="Q200" s="247"/>
      <c r="R200" s="245"/>
      <c r="S200" s="246"/>
      <c r="T200" s="247"/>
      <c r="U200" s="245"/>
      <c r="V200" s="246"/>
      <c r="W200" s="247"/>
      <c r="X200" s="245"/>
      <c r="Y200" s="246"/>
      <c r="Z200" s="247"/>
      <c r="AA200" s="245"/>
      <c r="AB200" s="246"/>
      <c r="AC200" s="247"/>
      <c r="AD200" s="245"/>
      <c r="AE200" s="246"/>
      <c r="AF200" s="247"/>
      <c r="AG200" s="245"/>
      <c r="AH200" s="246"/>
      <c r="AI200" s="247"/>
      <c r="AJ200" s="245"/>
      <c r="AK200" s="246"/>
      <c r="AL200" s="247"/>
      <c r="AM200" s="245"/>
      <c r="AN200" s="246"/>
      <c r="AO200" s="247"/>
      <c r="AP200" s="245"/>
      <c r="AQ200" s="246"/>
      <c r="AR200" s="247"/>
      <c r="AS200" s="245"/>
      <c r="AT200" s="246"/>
      <c r="AU200" s="247"/>
      <c r="AV200" s="245"/>
      <c r="AW200" s="246"/>
      <c r="AX200" s="247"/>
      <c r="AY200" s="245"/>
      <c r="AZ200" s="246"/>
      <c r="BA200" s="247"/>
      <c r="BB200" s="245"/>
      <c r="BC200" s="246"/>
      <c r="BD200" s="247"/>
    </row>
    <row r="201" spans="1:56" s="272" customFormat="1" ht="20.25" customHeight="1">
      <c r="A201" s="271"/>
      <c r="B201" s="250" t="s">
        <v>877</v>
      </c>
      <c r="C201" s="251">
        <v>4132.5</v>
      </c>
      <c r="D201" s="251">
        <v>4326.5</v>
      </c>
      <c r="E201" s="252">
        <f t="shared" si="203"/>
        <v>4.6944948578342407</v>
      </c>
      <c r="F201" s="251">
        <v>9497.07</v>
      </c>
      <c r="G201" s="251">
        <v>10008.75</v>
      </c>
      <c r="H201" s="253">
        <f t="shared" si="204"/>
        <v>5.3877669639162429</v>
      </c>
      <c r="I201" s="254"/>
      <c r="J201" s="251"/>
      <c r="K201" s="253"/>
      <c r="L201" s="254"/>
      <c r="M201" s="251"/>
      <c r="N201" s="255"/>
      <c r="O201" s="256"/>
      <c r="P201" s="257"/>
      <c r="Q201" s="258"/>
      <c r="R201" s="256"/>
      <c r="S201" s="257"/>
      <c r="T201" s="258"/>
      <c r="U201" s="256"/>
      <c r="V201" s="257"/>
      <c r="W201" s="258"/>
      <c r="X201" s="256"/>
      <c r="Y201" s="257"/>
      <c r="Z201" s="258"/>
      <c r="AA201" s="256"/>
      <c r="AB201" s="257"/>
      <c r="AC201" s="258"/>
      <c r="AD201" s="256"/>
      <c r="AE201" s="257"/>
      <c r="AF201" s="258"/>
      <c r="AG201" s="256"/>
      <c r="AH201" s="257"/>
      <c r="AI201" s="258"/>
      <c r="AJ201" s="256"/>
      <c r="AK201" s="257"/>
      <c r="AL201" s="258"/>
      <c r="AM201" s="256"/>
      <c r="AN201" s="257"/>
      <c r="AO201" s="258"/>
      <c r="AP201" s="256"/>
      <c r="AQ201" s="257"/>
      <c r="AR201" s="258"/>
      <c r="AS201" s="256"/>
      <c r="AT201" s="257"/>
      <c r="AU201" s="258"/>
      <c r="AV201" s="256"/>
      <c r="AW201" s="257"/>
      <c r="AX201" s="258"/>
      <c r="AY201" s="256"/>
      <c r="AZ201" s="257"/>
      <c r="BA201" s="258"/>
      <c r="BB201" s="256"/>
      <c r="BC201" s="257"/>
      <c r="BD201" s="258"/>
    </row>
    <row r="202" spans="1:56">
      <c r="A202" s="248"/>
      <c r="B202" s="238" t="s">
        <v>878</v>
      </c>
      <c r="C202" s="239">
        <v>1980</v>
      </c>
      <c r="D202" s="239">
        <v>1980</v>
      </c>
      <c r="E202" s="240">
        <f t="shared" si="203"/>
        <v>0</v>
      </c>
      <c r="F202" s="239">
        <v>3960</v>
      </c>
      <c r="G202" s="239">
        <v>3960</v>
      </c>
      <c r="H202" s="243">
        <f t="shared" si="204"/>
        <v>0</v>
      </c>
      <c r="I202" s="242"/>
      <c r="J202" s="239"/>
      <c r="K202" s="243"/>
      <c r="L202" s="242"/>
      <c r="M202" s="239"/>
      <c r="N202" s="244"/>
      <c r="O202" s="245"/>
      <c r="P202" s="246"/>
      <c r="Q202" s="247"/>
      <c r="R202" s="245"/>
      <c r="S202" s="246"/>
      <c r="T202" s="247"/>
      <c r="U202" s="245"/>
      <c r="V202" s="246"/>
      <c r="W202" s="247"/>
      <c r="X202" s="245"/>
      <c r="Y202" s="246"/>
      <c r="Z202" s="247"/>
      <c r="AA202" s="245"/>
      <c r="AB202" s="246"/>
      <c r="AC202" s="247"/>
      <c r="AD202" s="245"/>
      <c r="AE202" s="246"/>
      <c r="AF202" s="247"/>
      <c r="AG202" s="245"/>
      <c r="AH202" s="246"/>
      <c r="AI202" s="247"/>
      <c r="AJ202" s="245"/>
      <c r="AK202" s="246"/>
      <c r="AL202" s="247"/>
      <c r="AM202" s="245"/>
      <c r="AN202" s="246"/>
      <c r="AO202" s="247"/>
      <c r="AP202" s="245"/>
      <c r="AQ202" s="246"/>
      <c r="AR202" s="247"/>
      <c r="AS202" s="245"/>
      <c r="AT202" s="246"/>
      <c r="AU202" s="247"/>
      <c r="AV202" s="245"/>
      <c r="AW202" s="246"/>
      <c r="AX202" s="247"/>
      <c r="AY202" s="245"/>
      <c r="AZ202" s="246"/>
      <c r="BA202" s="247"/>
      <c r="BB202" s="245"/>
      <c r="BC202" s="246"/>
      <c r="BD202" s="247"/>
    </row>
    <row r="203" spans="1:56">
      <c r="A203" s="248"/>
      <c r="B203" s="238" t="s">
        <v>879</v>
      </c>
      <c r="C203" s="239">
        <v>1800</v>
      </c>
      <c r="D203" s="239">
        <v>1800</v>
      </c>
      <c r="E203" s="240">
        <f t="shared" si="203"/>
        <v>0</v>
      </c>
      <c r="F203" s="239">
        <v>3600</v>
      </c>
      <c r="G203" s="239">
        <v>3600</v>
      </c>
      <c r="H203" s="243">
        <f t="shared" si="204"/>
        <v>0</v>
      </c>
      <c r="I203" s="242"/>
      <c r="J203" s="239"/>
      <c r="K203" s="243"/>
      <c r="L203" s="242"/>
      <c r="M203" s="239"/>
      <c r="N203" s="244"/>
      <c r="O203" s="245"/>
      <c r="P203" s="246"/>
      <c r="Q203" s="247"/>
      <c r="R203" s="245"/>
      <c r="S203" s="246"/>
      <c r="T203" s="247"/>
      <c r="U203" s="245"/>
      <c r="V203" s="246"/>
      <c r="W203" s="247"/>
      <c r="X203" s="245"/>
      <c r="Y203" s="246"/>
      <c r="Z203" s="247"/>
      <c r="AA203" s="245"/>
      <c r="AB203" s="246"/>
      <c r="AC203" s="247"/>
      <c r="AD203" s="245"/>
      <c r="AE203" s="246"/>
      <c r="AF203" s="247"/>
      <c r="AG203" s="245"/>
      <c r="AH203" s="246"/>
      <c r="AI203" s="247"/>
      <c r="AJ203" s="245"/>
      <c r="AK203" s="246"/>
      <c r="AL203" s="247"/>
      <c r="AM203" s="245"/>
      <c r="AN203" s="246"/>
      <c r="AO203" s="247"/>
      <c r="AP203" s="245"/>
      <c r="AQ203" s="246"/>
      <c r="AR203" s="247"/>
      <c r="AS203" s="245"/>
      <c r="AT203" s="246"/>
      <c r="AU203" s="247"/>
      <c r="AV203" s="245"/>
      <c r="AW203" s="246"/>
      <c r="AX203" s="247"/>
      <c r="AY203" s="245"/>
      <c r="AZ203" s="246"/>
      <c r="BA203" s="247"/>
      <c r="BB203" s="245"/>
      <c r="BC203" s="246"/>
      <c r="BD203" s="247"/>
    </row>
    <row r="204" spans="1:56">
      <c r="A204" s="248"/>
      <c r="B204" s="238" t="s">
        <v>880</v>
      </c>
      <c r="C204" s="239"/>
      <c r="D204" s="239"/>
      <c r="E204" s="240"/>
      <c r="F204" s="239"/>
      <c r="G204" s="239"/>
      <c r="H204" s="243">
        <f t="shared" si="204"/>
        <v>0</v>
      </c>
      <c r="I204" s="242"/>
      <c r="J204" s="239"/>
      <c r="K204" s="243"/>
      <c r="L204" s="242"/>
      <c r="M204" s="239"/>
      <c r="N204" s="244"/>
      <c r="O204" s="245"/>
      <c r="P204" s="246"/>
      <c r="Q204" s="247"/>
      <c r="R204" s="245"/>
      <c r="S204" s="246"/>
      <c r="T204" s="247"/>
      <c r="U204" s="245"/>
      <c r="V204" s="246"/>
      <c r="W204" s="247"/>
      <c r="X204" s="245"/>
      <c r="Y204" s="246"/>
      <c r="Z204" s="247"/>
      <c r="AA204" s="245"/>
      <c r="AB204" s="246"/>
      <c r="AC204" s="247"/>
      <c r="AD204" s="245"/>
      <c r="AE204" s="246"/>
      <c r="AF204" s="247"/>
      <c r="AG204" s="245"/>
      <c r="AH204" s="246"/>
      <c r="AI204" s="247"/>
      <c r="AJ204" s="245"/>
      <c r="AK204" s="246"/>
      <c r="AL204" s="247"/>
      <c r="AM204" s="245"/>
      <c r="AN204" s="246"/>
      <c r="AO204" s="247"/>
      <c r="AP204" s="245"/>
      <c r="AQ204" s="246"/>
      <c r="AR204" s="247"/>
      <c r="AS204" s="245"/>
      <c r="AT204" s="246"/>
      <c r="AU204" s="247"/>
      <c r="AV204" s="245"/>
      <c r="AW204" s="246"/>
      <c r="AX204" s="247"/>
      <c r="AY204" s="245"/>
      <c r="AZ204" s="246"/>
      <c r="BA204" s="247"/>
      <c r="BB204" s="245"/>
      <c r="BC204" s="246"/>
      <c r="BD204" s="247"/>
    </row>
    <row r="205" spans="1:56" s="279" customFormat="1" ht="21.75" customHeight="1">
      <c r="A205" s="277"/>
      <c r="B205" s="278" t="s">
        <v>881</v>
      </c>
      <c r="C205" s="251">
        <v>1800</v>
      </c>
      <c r="D205" s="251">
        <v>1800</v>
      </c>
      <c r="E205" s="252">
        <f>IF(C205&gt;0,(((D205-C205)/C205)*100),0)</f>
        <v>0</v>
      </c>
      <c r="F205" s="251">
        <v>3600</v>
      </c>
      <c r="G205" s="251">
        <v>3600</v>
      </c>
      <c r="H205" s="253">
        <f t="shared" si="204"/>
        <v>0</v>
      </c>
      <c r="I205" s="254"/>
      <c r="J205" s="251"/>
      <c r="K205" s="253"/>
      <c r="L205" s="254"/>
      <c r="M205" s="251"/>
      <c r="N205" s="255"/>
      <c r="O205" s="256"/>
      <c r="P205" s="257"/>
      <c r="Q205" s="258"/>
      <c r="R205" s="256"/>
      <c r="S205" s="257"/>
      <c r="T205" s="258"/>
      <c r="U205" s="256"/>
      <c r="V205" s="257"/>
      <c r="W205" s="258"/>
      <c r="X205" s="256"/>
      <c r="Y205" s="257"/>
      <c r="Z205" s="258"/>
      <c r="AA205" s="256"/>
      <c r="AB205" s="257"/>
      <c r="AC205" s="258"/>
      <c r="AD205" s="256"/>
      <c r="AE205" s="257"/>
      <c r="AF205" s="258"/>
      <c r="AG205" s="256"/>
      <c r="AH205" s="257"/>
      <c r="AI205" s="258"/>
      <c r="AJ205" s="256"/>
      <c r="AK205" s="257"/>
      <c r="AL205" s="258"/>
      <c r="AM205" s="256"/>
      <c r="AN205" s="257"/>
      <c r="AO205" s="258"/>
      <c r="AP205" s="256"/>
      <c r="AQ205" s="257"/>
      <c r="AR205" s="258"/>
      <c r="AS205" s="256"/>
      <c r="AT205" s="257"/>
      <c r="AU205" s="258"/>
      <c r="AV205" s="256"/>
      <c r="AW205" s="257"/>
      <c r="AX205" s="258"/>
      <c r="AY205" s="256"/>
      <c r="AZ205" s="257"/>
      <c r="BA205" s="258"/>
      <c r="BB205" s="256"/>
      <c r="BC205" s="257"/>
      <c r="BD205" s="258"/>
    </row>
    <row r="206" spans="1:56">
      <c r="A206" s="261"/>
      <c r="B206" s="262" t="s">
        <v>882</v>
      </c>
      <c r="C206" s="263"/>
      <c r="D206" s="263"/>
      <c r="E206" s="264"/>
      <c r="F206" s="263"/>
      <c r="G206" s="263"/>
      <c r="H206" s="265"/>
      <c r="I206" s="266"/>
      <c r="J206" s="263"/>
      <c r="K206" s="265"/>
      <c r="L206" s="266"/>
      <c r="M206" s="263"/>
      <c r="N206" s="265"/>
      <c r="O206" s="266">
        <v>18398</v>
      </c>
      <c r="P206" s="263">
        <v>19328</v>
      </c>
      <c r="Q206" s="267">
        <f t="shared" ref="Q206" si="207">IF(O206&gt;0,(((P206-O206)/O206)*100),0)</f>
        <v>5.054897271442548</v>
      </c>
      <c r="R206" s="266">
        <v>28823</v>
      </c>
      <c r="S206" s="263">
        <v>30713</v>
      </c>
      <c r="T206" s="267">
        <f t="shared" ref="T206" si="208">IF(R206&gt;0,(((S206-R206)/R206)*100),0)</f>
        <v>6.5572632966727955</v>
      </c>
      <c r="U206" s="266">
        <v>27104.5</v>
      </c>
      <c r="V206" s="263">
        <v>27946.5</v>
      </c>
      <c r="W206" s="267">
        <f t="shared" ref="W206" si="209">IF(U206&gt;0,(((V206-U206)/U206)*100),0)</f>
        <v>3.106495231419137</v>
      </c>
      <c r="X206" s="266">
        <v>57918.5</v>
      </c>
      <c r="Y206" s="263">
        <v>59686.5</v>
      </c>
      <c r="Z206" s="267">
        <f t="shared" ref="Z206" si="210">IF(X206&gt;0,(((Y206-X206)/X206)*100),0)</f>
        <v>3.0525652425390852</v>
      </c>
      <c r="AA206" s="266">
        <v>26898.5</v>
      </c>
      <c r="AB206" s="263">
        <v>29164.5</v>
      </c>
      <c r="AC206" s="267">
        <f t="shared" ref="AC206" si="211">IF(AA206&gt;0,(((AB206-AA206)/AA206)*100),0)</f>
        <v>8.4242615759243087</v>
      </c>
      <c r="AD206" s="266">
        <v>59948.5</v>
      </c>
      <c r="AE206" s="263">
        <v>65189.5</v>
      </c>
      <c r="AF206" s="267">
        <f t="shared" ref="AF206" si="212">IF(AD206&gt;0,(((AE206-AD206)/AD206)*100),0)</f>
        <v>8.7425039825850526</v>
      </c>
      <c r="AG206" s="266">
        <v>18666.45</v>
      </c>
      <c r="AH206" s="263">
        <v>19143.45</v>
      </c>
      <c r="AI206" s="267">
        <f t="shared" ref="AI206" si="213">IF(AG206&gt;0,(((AH206-AG206)/AG206)*100),0)</f>
        <v>2.5553868035968272</v>
      </c>
      <c r="AJ206" s="266">
        <v>35378.449999999997</v>
      </c>
      <c r="AK206" s="263">
        <v>35855.449999999997</v>
      </c>
      <c r="AL206" s="267">
        <f t="shared" ref="AL206" si="214">IF(AJ206&gt;0,(((AK206-AJ206)/AJ206)*100),0)</f>
        <v>1.3482784011170643</v>
      </c>
      <c r="AM206" s="266">
        <v>17727.2</v>
      </c>
      <c r="AN206" s="263">
        <v>18147.2</v>
      </c>
      <c r="AO206" s="267">
        <f t="shared" ref="AO206" si="215">IF(AM206&gt;0,(((AN206-AM206)/AM206)*100),0)</f>
        <v>2.3692404891917507</v>
      </c>
      <c r="AP206" s="266">
        <v>34407.199999999997</v>
      </c>
      <c r="AQ206" s="263">
        <v>35247.199999999997</v>
      </c>
      <c r="AR206" s="267">
        <f t="shared" ref="AR206" si="216">IF(AP206&gt;0,(((AQ206-AP206)/AP206)*100),0)</f>
        <v>2.4413494849915134</v>
      </c>
      <c r="AS206" s="266">
        <v>24926.2</v>
      </c>
      <c r="AT206" s="263">
        <v>26864.85</v>
      </c>
      <c r="AU206" s="267">
        <f t="shared" ref="AU206" si="217">IF(AS206&gt;0,(((AT206-AS206)/AS206)*100),0)</f>
        <v>7.7775593552165905</v>
      </c>
      <c r="AV206" s="266">
        <v>48717.06</v>
      </c>
      <c r="AW206" s="263">
        <v>52796.84</v>
      </c>
      <c r="AX206" s="267">
        <f t="shared" ref="AX206" si="218">IF(AV206&gt;0,(((AW206-AV206)/AV206)*100),0)</f>
        <v>8.3744380305379664</v>
      </c>
      <c r="AY206" s="266">
        <v>20347.599999999999</v>
      </c>
      <c r="AZ206" s="263">
        <v>22093.7</v>
      </c>
      <c r="BA206" s="268">
        <f t="shared" ref="BA206" si="219">IF(AY206&gt;0,(((AZ206-AY206)/AY206)*100),0)</f>
        <v>8.581356032161052</v>
      </c>
      <c r="BB206" s="266">
        <v>45453.599999999999</v>
      </c>
      <c r="BC206" s="263">
        <v>47199.7</v>
      </c>
      <c r="BD206" s="267">
        <f t="shared" ref="BD206" si="220">IF(BB206&gt;0,(((BC206-BB206)/BB206)*100),0)</f>
        <v>3.8414999031979833</v>
      </c>
    </row>
    <row r="207" spans="1:56">
      <c r="A207" s="237" t="s">
        <v>544</v>
      </c>
      <c r="B207" s="238" t="s">
        <v>866</v>
      </c>
      <c r="C207" s="239">
        <v>13087</v>
      </c>
      <c r="D207" s="239">
        <v>13487</v>
      </c>
      <c r="E207" s="240">
        <f t="shared" ref="E207:E220" si="221">IF(C207&gt;0,(((D207-C207)/C207)*100),0)</f>
        <v>3.0564682509360437</v>
      </c>
      <c r="F207" s="239">
        <v>32742</v>
      </c>
      <c r="G207" s="239">
        <v>34008</v>
      </c>
      <c r="H207" s="243">
        <f t="shared" ref="H207:H222" si="222">IF(F207&gt;0,(((G207-F207)/F207)*100),0)</f>
        <v>3.8665933663184902</v>
      </c>
      <c r="I207" s="242">
        <v>11036</v>
      </c>
      <c r="J207" s="239">
        <v>11572.5</v>
      </c>
      <c r="K207" s="243">
        <f t="shared" ref="K207:K213" si="223">IF(I207&gt;0,(((J207-I207)/I207)*100),0)</f>
        <v>4.8613628126132662</v>
      </c>
      <c r="L207" s="242">
        <v>22746</v>
      </c>
      <c r="M207" s="239">
        <v>23865</v>
      </c>
      <c r="N207" s="244">
        <f t="shared" ref="N207:N213" si="224">IF(L207&gt;0,(((M207-L207)/L207)*100),0)</f>
        <v>4.9195462938538643</v>
      </c>
      <c r="O207" s="245"/>
      <c r="P207" s="246"/>
      <c r="Q207" s="247"/>
      <c r="R207" s="245"/>
      <c r="S207" s="246"/>
      <c r="T207" s="247"/>
      <c r="U207" s="245"/>
      <c r="V207" s="246"/>
      <c r="W207" s="247"/>
      <c r="X207" s="245"/>
      <c r="Y207" s="246"/>
      <c r="Z207" s="247"/>
      <c r="AA207" s="245"/>
      <c r="AB207" s="246"/>
      <c r="AC207" s="247"/>
      <c r="AD207" s="245"/>
      <c r="AE207" s="246"/>
      <c r="AF207" s="247"/>
      <c r="AG207" s="245"/>
      <c r="AH207" s="246"/>
      <c r="AI207" s="247"/>
      <c r="AJ207" s="245"/>
      <c r="AK207" s="246"/>
      <c r="AL207" s="247"/>
      <c r="AM207" s="245"/>
      <c r="AN207" s="246"/>
      <c r="AO207" s="247"/>
      <c r="AP207" s="245"/>
      <c r="AQ207" s="246"/>
      <c r="AR207" s="247"/>
      <c r="AS207" s="245"/>
      <c r="AT207" s="246"/>
      <c r="AU207" s="247"/>
      <c r="AV207" s="245"/>
      <c r="AW207" s="246"/>
      <c r="AX207" s="247"/>
      <c r="AY207" s="245"/>
      <c r="AZ207" s="246"/>
      <c r="BA207" s="247"/>
      <c r="BB207" s="245"/>
      <c r="BC207" s="246"/>
      <c r="BD207" s="247"/>
    </row>
    <row r="208" spans="1:56">
      <c r="A208" s="248"/>
      <c r="B208" s="238" t="s">
        <v>867</v>
      </c>
      <c r="C208" s="239"/>
      <c r="D208" s="239"/>
      <c r="E208" s="240">
        <f t="shared" si="221"/>
        <v>0</v>
      </c>
      <c r="F208" s="239"/>
      <c r="G208" s="239"/>
      <c r="H208" s="243">
        <f t="shared" si="222"/>
        <v>0</v>
      </c>
      <c r="I208" s="242"/>
      <c r="J208" s="239"/>
      <c r="K208" s="243">
        <f t="shared" si="223"/>
        <v>0</v>
      </c>
      <c r="L208" s="242"/>
      <c r="M208" s="239"/>
      <c r="N208" s="244">
        <f t="shared" si="224"/>
        <v>0</v>
      </c>
      <c r="O208" s="245"/>
      <c r="P208" s="246"/>
      <c r="Q208" s="247"/>
      <c r="R208" s="245"/>
      <c r="S208" s="246"/>
      <c r="T208" s="247"/>
      <c r="U208" s="245"/>
      <c r="V208" s="246"/>
      <c r="W208" s="247"/>
      <c r="X208" s="245"/>
      <c r="Y208" s="246"/>
      <c r="Z208" s="247"/>
      <c r="AA208" s="245"/>
      <c r="AB208" s="246"/>
      <c r="AC208" s="247"/>
      <c r="AD208" s="245"/>
      <c r="AE208" s="246"/>
      <c r="AF208" s="247"/>
      <c r="AG208" s="245"/>
      <c r="AH208" s="246"/>
      <c r="AI208" s="247"/>
      <c r="AJ208" s="245"/>
      <c r="AK208" s="246"/>
      <c r="AL208" s="247"/>
      <c r="AM208" s="245"/>
      <c r="AN208" s="246"/>
      <c r="AO208" s="247"/>
      <c r="AP208" s="245"/>
      <c r="AQ208" s="246"/>
      <c r="AR208" s="247"/>
      <c r="AS208" s="245"/>
      <c r="AT208" s="246"/>
      <c r="AU208" s="247"/>
      <c r="AV208" s="245"/>
      <c r="AW208" s="246"/>
      <c r="AX208" s="247"/>
      <c r="AY208" s="245"/>
      <c r="AZ208" s="246"/>
      <c r="BA208" s="247"/>
      <c r="BB208" s="245"/>
      <c r="BC208" s="246"/>
      <c r="BD208" s="247"/>
    </row>
    <row r="209" spans="1:56">
      <c r="A209" s="248"/>
      <c r="B209" s="238" t="s">
        <v>868</v>
      </c>
      <c r="C209" s="239">
        <v>11734</v>
      </c>
      <c r="D209" s="239">
        <v>12626</v>
      </c>
      <c r="E209" s="240">
        <f t="shared" si="221"/>
        <v>7.6018408044997443</v>
      </c>
      <c r="F209" s="239">
        <v>29544</v>
      </c>
      <c r="G209" s="239">
        <v>30386</v>
      </c>
      <c r="H209" s="243">
        <f t="shared" si="222"/>
        <v>2.8499864608719201</v>
      </c>
      <c r="I209" s="242">
        <v>13791</v>
      </c>
      <c r="J209" s="239">
        <v>14298</v>
      </c>
      <c r="K209" s="243">
        <f t="shared" si="223"/>
        <v>3.6763106373721994</v>
      </c>
      <c r="L209" s="242">
        <v>27570</v>
      </c>
      <c r="M209" s="239">
        <v>28530</v>
      </c>
      <c r="N209" s="244">
        <f t="shared" si="224"/>
        <v>3.4820457018498367</v>
      </c>
      <c r="O209" s="245"/>
      <c r="P209" s="246"/>
      <c r="Q209" s="247"/>
      <c r="R209" s="245"/>
      <c r="S209" s="246"/>
      <c r="T209" s="247"/>
      <c r="U209" s="245"/>
      <c r="V209" s="246"/>
      <c r="W209" s="247"/>
      <c r="X209" s="245"/>
      <c r="Y209" s="246"/>
      <c r="Z209" s="247"/>
      <c r="AA209" s="245"/>
      <c r="AB209" s="246"/>
      <c r="AC209" s="247"/>
      <c r="AD209" s="245"/>
      <c r="AE209" s="246"/>
      <c r="AF209" s="247"/>
      <c r="AG209" s="245"/>
      <c r="AH209" s="246"/>
      <c r="AI209" s="247"/>
      <c r="AJ209" s="245"/>
      <c r="AK209" s="246"/>
      <c r="AL209" s="247"/>
      <c r="AM209" s="245"/>
      <c r="AN209" s="246"/>
      <c r="AO209" s="247"/>
      <c r="AP209" s="245"/>
      <c r="AQ209" s="246"/>
      <c r="AR209" s="247"/>
      <c r="AS209" s="245"/>
      <c r="AT209" s="246"/>
      <c r="AU209" s="247"/>
      <c r="AV209" s="245"/>
      <c r="AW209" s="246"/>
      <c r="AX209" s="247"/>
      <c r="AY209" s="245"/>
      <c r="AZ209" s="246"/>
      <c r="BA209" s="247"/>
      <c r="BB209" s="245"/>
      <c r="BC209" s="246"/>
      <c r="BD209" s="247"/>
    </row>
    <row r="210" spans="1:56">
      <c r="A210" s="248"/>
      <c r="B210" s="238" t="s">
        <v>869</v>
      </c>
      <c r="C210" s="239"/>
      <c r="D210" s="239"/>
      <c r="E210" s="240">
        <f t="shared" si="221"/>
        <v>0</v>
      </c>
      <c r="F210" s="239"/>
      <c r="G210" s="239"/>
      <c r="H210" s="243">
        <f t="shared" si="222"/>
        <v>0</v>
      </c>
      <c r="I210" s="242"/>
      <c r="J210" s="239"/>
      <c r="K210" s="243">
        <f t="shared" si="223"/>
        <v>0</v>
      </c>
      <c r="L210" s="242"/>
      <c r="M210" s="239"/>
      <c r="N210" s="244">
        <f t="shared" si="224"/>
        <v>0</v>
      </c>
      <c r="O210" s="245"/>
      <c r="P210" s="246"/>
      <c r="Q210" s="247"/>
      <c r="R210" s="245"/>
      <c r="S210" s="246"/>
      <c r="T210" s="247"/>
      <c r="U210" s="245"/>
      <c r="V210" s="246"/>
      <c r="W210" s="247"/>
      <c r="X210" s="245"/>
      <c r="Y210" s="246"/>
      <c r="Z210" s="247"/>
      <c r="AA210" s="245"/>
      <c r="AB210" s="246"/>
      <c r="AC210" s="247"/>
      <c r="AD210" s="245"/>
      <c r="AE210" s="246"/>
      <c r="AF210" s="247"/>
      <c r="AG210" s="245"/>
      <c r="AH210" s="246"/>
      <c r="AI210" s="247"/>
      <c r="AJ210" s="245"/>
      <c r="AK210" s="246"/>
      <c r="AL210" s="247"/>
      <c r="AM210" s="245"/>
      <c r="AN210" s="246"/>
      <c r="AO210" s="247"/>
      <c r="AP210" s="245"/>
      <c r="AQ210" s="246"/>
      <c r="AR210" s="247"/>
      <c r="AS210" s="245"/>
      <c r="AT210" s="246"/>
      <c r="AU210" s="247"/>
      <c r="AV210" s="245"/>
      <c r="AW210" s="246"/>
      <c r="AX210" s="247"/>
      <c r="AY210" s="245"/>
      <c r="AZ210" s="246"/>
      <c r="BA210" s="247"/>
      <c r="BB210" s="245"/>
      <c r="BC210" s="246"/>
      <c r="BD210" s="247"/>
    </row>
    <row r="211" spans="1:56">
      <c r="A211" s="248"/>
      <c r="B211" s="238" t="s">
        <v>870</v>
      </c>
      <c r="C211" s="239">
        <v>10453</v>
      </c>
      <c r="D211" s="239">
        <v>10867</v>
      </c>
      <c r="E211" s="240">
        <f t="shared" si="221"/>
        <v>3.9605854778532477</v>
      </c>
      <c r="F211" s="239">
        <v>20500</v>
      </c>
      <c r="G211" s="239">
        <v>21120</v>
      </c>
      <c r="H211" s="243">
        <f t="shared" si="222"/>
        <v>3.024390243902439</v>
      </c>
      <c r="I211" s="242">
        <v>10420</v>
      </c>
      <c r="J211" s="239">
        <v>10920</v>
      </c>
      <c r="K211" s="243">
        <f t="shared" si="223"/>
        <v>4.7984644913627639</v>
      </c>
      <c r="L211" s="242">
        <v>20500</v>
      </c>
      <c r="M211" s="239">
        <v>21466</v>
      </c>
      <c r="N211" s="244">
        <f t="shared" si="224"/>
        <v>4.7121951219512193</v>
      </c>
      <c r="O211" s="245"/>
      <c r="P211" s="246"/>
      <c r="Q211" s="247"/>
      <c r="R211" s="245"/>
      <c r="S211" s="246"/>
      <c r="T211" s="247"/>
      <c r="U211" s="245"/>
      <c r="V211" s="246"/>
      <c r="W211" s="247"/>
      <c r="X211" s="245"/>
      <c r="Y211" s="246"/>
      <c r="Z211" s="247"/>
      <c r="AA211" s="245"/>
      <c r="AB211" s="246"/>
      <c r="AC211" s="247"/>
      <c r="AD211" s="245"/>
      <c r="AE211" s="246"/>
      <c r="AF211" s="247"/>
      <c r="AG211" s="245"/>
      <c r="AH211" s="246"/>
      <c r="AI211" s="247"/>
      <c r="AJ211" s="245"/>
      <c r="AK211" s="246"/>
      <c r="AL211" s="247"/>
      <c r="AM211" s="245"/>
      <c r="AN211" s="246"/>
      <c r="AO211" s="247"/>
      <c r="AP211" s="245"/>
      <c r="AQ211" s="246"/>
      <c r="AR211" s="247"/>
      <c r="AS211" s="245"/>
      <c r="AT211" s="246"/>
      <c r="AU211" s="247"/>
      <c r="AV211" s="245"/>
      <c r="AW211" s="246"/>
      <c r="AX211" s="247"/>
      <c r="AY211" s="245"/>
      <c r="AZ211" s="246"/>
      <c r="BA211" s="247"/>
      <c r="BB211" s="245"/>
      <c r="BC211" s="246"/>
      <c r="BD211" s="247"/>
    </row>
    <row r="212" spans="1:56">
      <c r="A212" s="248"/>
      <c r="B212" s="238" t="s">
        <v>871</v>
      </c>
      <c r="C212" s="239">
        <v>10693</v>
      </c>
      <c r="D212" s="239">
        <v>11011</v>
      </c>
      <c r="E212" s="240">
        <f t="shared" si="221"/>
        <v>2.973908164219583</v>
      </c>
      <c r="F212" s="239">
        <v>20465</v>
      </c>
      <c r="G212" s="239">
        <v>21274</v>
      </c>
      <c r="H212" s="243">
        <f t="shared" si="222"/>
        <v>3.9530906425604688</v>
      </c>
      <c r="I212" s="242">
        <v>13200</v>
      </c>
      <c r="J212" s="239">
        <v>13654</v>
      </c>
      <c r="K212" s="243">
        <f t="shared" si="223"/>
        <v>3.4393939393939394</v>
      </c>
      <c r="L212" s="242">
        <v>27810</v>
      </c>
      <c r="M212" s="239">
        <v>28768</v>
      </c>
      <c r="N212" s="244">
        <f t="shared" si="224"/>
        <v>3.4448040273282992</v>
      </c>
      <c r="O212" s="245"/>
      <c r="P212" s="246"/>
      <c r="Q212" s="247"/>
      <c r="R212" s="245"/>
      <c r="S212" s="246"/>
      <c r="T212" s="247"/>
      <c r="U212" s="245"/>
      <c r="V212" s="246"/>
      <c r="W212" s="247"/>
      <c r="X212" s="245"/>
      <c r="Y212" s="246"/>
      <c r="Z212" s="247"/>
      <c r="AA212" s="245"/>
      <c r="AB212" s="246"/>
      <c r="AC212" s="247"/>
      <c r="AD212" s="245"/>
      <c r="AE212" s="246"/>
      <c r="AF212" s="247"/>
      <c r="AG212" s="245"/>
      <c r="AH212" s="246"/>
      <c r="AI212" s="247"/>
      <c r="AJ212" s="245"/>
      <c r="AK212" s="246"/>
      <c r="AL212" s="247"/>
      <c r="AM212" s="245"/>
      <c r="AN212" s="246"/>
      <c r="AO212" s="247"/>
      <c r="AP212" s="245"/>
      <c r="AQ212" s="246"/>
      <c r="AR212" s="247"/>
      <c r="AS212" s="245"/>
      <c r="AT212" s="246"/>
      <c r="AU212" s="247"/>
      <c r="AV212" s="245"/>
      <c r="AW212" s="246"/>
      <c r="AX212" s="247"/>
      <c r="AY212" s="245"/>
      <c r="AZ212" s="246"/>
      <c r="BA212" s="247"/>
      <c r="BB212" s="245"/>
      <c r="BC212" s="246"/>
      <c r="BD212" s="247"/>
    </row>
    <row r="213" spans="1:56" s="272" customFormat="1" ht="19.5" customHeight="1">
      <c r="A213" s="271"/>
      <c r="B213" s="250" t="s">
        <v>872</v>
      </c>
      <c r="C213" s="251">
        <v>11195</v>
      </c>
      <c r="D213" s="251">
        <v>11610</v>
      </c>
      <c r="E213" s="252">
        <f t="shared" si="221"/>
        <v>3.7070120589548909</v>
      </c>
      <c r="F213" s="251">
        <v>23654</v>
      </c>
      <c r="G213" s="251">
        <v>24360</v>
      </c>
      <c r="H213" s="253">
        <f t="shared" si="222"/>
        <v>2.9846960344973366</v>
      </c>
      <c r="I213" s="254">
        <v>12524</v>
      </c>
      <c r="J213" s="251">
        <v>13198</v>
      </c>
      <c r="K213" s="253">
        <f t="shared" si="223"/>
        <v>5.3816671989779623</v>
      </c>
      <c r="L213" s="254">
        <v>23103</v>
      </c>
      <c r="M213" s="251">
        <v>23922</v>
      </c>
      <c r="N213" s="255">
        <f t="shared" si="224"/>
        <v>3.544994156603039</v>
      </c>
      <c r="O213" s="256"/>
      <c r="P213" s="257"/>
      <c r="Q213" s="258"/>
      <c r="R213" s="256"/>
      <c r="S213" s="257"/>
      <c r="T213" s="258"/>
      <c r="U213" s="256"/>
      <c r="V213" s="257"/>
      <c r="W213" s="258"/>
      <c r="X213" s="256"/>
      <c r="Y213" s="257"/>
      <c r="Z213" s="258"/>
      <c r="AA213" s="256"/>
      <c r="AB213" s="257"/>
      <c r="AC213" s="258"/>
      <c r="AD213" s="256"/>
      <c r="AE213" s="257"/>
      <c r="AF213" s="258"/>
      <c r="AG213" s="256"/>
      <c r="AH213" s="257"/>
      <c r="AI213" s="258"/>
      <c r="AJ213" s="256"/>
      <c r="AK213" s="257"/>
      <c r="AL213" s="258"/>
      <c r="AM213" s="256"/>
      <c r="AN213" s="257"/>
      <c r="AO213" s="258"/>
      <c r="AP213" s="256"/>
      <c r="AQ213" s="257"/>
      <c r="AR213" s="258"/>
      <c r="AS213" s="256"/>
      <c r="AT213" s="257"/>
      <c r="AU213" s="258"/>
      <c r="AV213" s="256"/>
      <c r="AW213" s="257"/>
      <c r="AX213" s="258"/>
      <c r="AY213" s="256"/>
      <c r="AZ213" s="257"/>
      <c r="BA213" s="258"/>
      <c r="BB213" s="256"/>
      <c r="BC213" s="257"/>
      <c r="BD213" s="258"/>
    </row>
    <row r="214" spans="1:56">
      <c r="A214" s="248"/>
      <c r="B214" s="238" t="s">
        <v>873</v>
      </c>
      <c r="C214" s="239"/>
      <c r="D214" s="239"/>
      <c r="E214" s="240">
        <f t="shared" si="221"/>
        <v>0</v>
      </c>
      <c r="F214" s="239"/>
      <c r="G214" s="239"/>
      <c r="H214" s="243">
        <f t="shared" si="222"/>
        <v>0</v>
      </c>
      <c r="I214" s="242"/>
      <c r="J214" s="239"/>
      <c r="K214" s="243"/>
      <c r="L214" s="242"/>
      <c r="M214" s="239"/>
      <c r="N214" s="244"/>
      <c r="O214" s="245"/>
      <c r="P214" s="246"/>
      <c r="Q214" s="247"/>
      <c r="R214" s="245"/>
      <c r="S214" s="246"/>
      <c r="T214" s="247"/>
      <c r="U214" s="245"/>
      <c r="V214" s="246"/>
      <c r="W214" s="247"/>
      <c r="X214" s="245"/>
      <c r="Y214" s="246"/>
      <c r="Z214" s="247"/>
      <c r="AA214" s="245"/>
      <c r="AB214" s="246"/>
      <c r="AC214" s="247"/>
      <c r="AD214" s="245"/>
      <c r="AE214" s="246"/>
      <c r="AF214" s="247"/>
      <c r="AG214" s="245"/>
      <c r="AH214" s="246"/>
      <c r="AI214" s="247"/>
      <c r="AJ214" s="245"/>
      <c r="AK214" s="246"/>
      <c r="AL214" s="247"/>
      <c r="AM214" s="245"/>
      <c r="AN214" s="246"/>
      <c r="AO214" s="247"/>
      <c r="AP214" s="245"/>
      <c r="AQ214" s="246"/>
      <c r="AR214" s="247"/>
      <c r="AS214" s="245"/>
      <c r="AT214" s="246"/>
      <c r="AU214" s="247"/>
      <c r="AV214" s="245"/>
      <c r="AW214" s="246"/>
      <c r="AX214" s="247"/>
      <c r="AY214" s="245"/>
      <c r="AZ214" s="246"/>
      <c r="BA214" s="247"/>
      <c r="BB214" s="245"/>
      <c r="BC214" s="246"/>
      <c r="BD214" s="247"/>
    </row>
    <row r="215" spans="1:56">
      <c r="A215" s="248"/>
      <c r="B215" s="238" t="s">
        <v>874</v>
      </c>
      <c r="C215" s="239">
        <v>5065</v>
      </c>
      <c r="D215" s="239">
        <v>5215</v>
      </c>
      <c r="E215" s="240">
        <f t="shared" si="221"/>
        <v>2.9615004935834155</v>
      </c>
      <c r="F215" s="239">
        <v>10620</v>
      </c>
      <c r="G215" s="239">
        <v>10890</v>
      </c>
      <c r="H215" s="243">
        <f t="shared" si="222"/>
        <v>2.5423728813559325</v>
      </c>
      <c r="I215" s="242"/>
      <c r="J215" s="239"/>
      <c r="K215" s="243"/>
      <c r="L215" s="242"/>
      <c r="M215" s="239"/>
      <c r="N215" s="244"/>
      <c r="O215" s="245"/>
      <c r="P215" s="246"/>
      <c r="Q215" s="247"/>
      <c r="R215" s="245"/>
      <c r="S215" s="246"/>
      <c r="T215" s="247"/>
      <c r="U215" s="245"/>
      <c r="V215" s="246"/>
      <c r="W215" s="247"/>
      <c r="X215" s="245"/>
      <c r="Y215" s="246"/>
      <c r="Z215" s="247"/>
      <c r="AA215" s="245"/>
      <c r="AB215" s="246"/>
      <c r="AC215" s="247"/>
      <c r="AD215" s="245"/>
      <c r="AE215" s="246"/>
      <c r="AF215" s="247"/>
      <c r="AG215" s="245"/>
      <c r="AH215" s="246"/>
      <c r="AI215" s="247"/>
      <c r="AJ215" s="245"/>
      <c r="AK215" s="246"/>
      <c r="AL215" s="247"/>
      <c r="AM215" s="245"/>
      <c r="AN215" s="246"/>
      <c r="AO215" s="247"/>
      <c r="AP215" s="245"/>
      <c r="AQ215" s="246"/>
      <c r="AR215" s="247"/>
      <c r="AS215" s="245"/>
      <c r="AT215" s="246"/>
      <c r="AU215" s="247"/>
      <c r="AV215" s="245"/>
      <c r="AW215" s="246"/>
      <c r="AX215" s="247"/>
      <c r="AY215" s="245"/>
      <c r="AZ215" s="246"/>
      <c r="BA215" s="247"/>
      <c r="BB215" s="245"/>
      <c r="BC215" s="246"/>
      <c r="BD215" s="247"/>
    </row>
    <row r="216" spans="1:56">
      <c r="A216" s="248"/>
      <c r="B216" s="238" t="s">
        <v>875</v>
      </c>
      <c r="C216" s="239">
        <v>5102.5</v>
      </c>
      <c r="D216" s="239">
        <v>5285</v>
      </c>
      <c r="E216" s="240">
        <f t="shared" si="221"/>
        <v>3.5766780989710929</v>
      </c>
      <c r="F216" s="239">
        <v>8631</v>
      </c>
      <c r="G216" s="239">
        <v>8838</v>
      </c>
      <c r="H216" s="243">
        <f t="shared" si="222"/>
        <v>2.3983315954118871</v>
      </c>
      <c r="I216" s="242"/>
      <c r="J216" s="239"/>
      <c r="K216" s="243"/>
      <c r="L216" s="242"/>
      <c r="M216" s="239"/>
      <c r="N216" s="244"/>
      <c r="O216" s="245"/>
      <c r="P216" s="246"/>
      <c r="Q216" s="247"/>
      <c r="R216" s="245"/>
      <c r="S216" s="246"/>
      <c r="T216" s="247"/>
      <c r="U216" s="245"/>
      <c r="V216" s="246"/>
      <c r="W216" s="247"/>
      <c r="X216" s="245"/>
      <c r="Y216" s="246"/>
      <c r="Z216" s="247"/>
      <c r="AA216" s="245"/>
      <c r="AB216" s="246"/>
      <c r="AC216" s="247"/>
      <c r="AD216" s="245"/>
      <c r="AE216" s="246"/>
      <c r="AF216" s="247"/>
      <c r="AG216" s="245"/>
      <c r="AH216" s="246"/>
      <c r="AI216" s="247"/>
      <c r="AJ216" s="245"/>
      <c r="AK216" s="246"/>
      <c r="AL216" s="247"/>
      <c r="AM216" s="245"/>
      <c r="AN216" s="246"/>
      <c r="AO216" s="247"/>
      <c r="AP216" s="245"/>
      <c r="AQ216" s="246"/>
      <c r="AR216" s="247"/>
      <c r="AS216" s="245"/>
      <c r="AT216" s="246"/>
      <c r="AU216" s="247"/>
      <c r="AV216" s="245"/>
      <c r="AW216" s="246"/>
      <c r="AX216" s="247"/>
      <c r="AY216" s="245"/>
      <c r="AZ216" s="246"/>
      <c r="BA216" s="247"/>
      <c r="BB216" s="245"/>
      <c r="BC216" s="246"/>
      <c r="BD216" s="247"/>
    </row>
    <row r="217" spans="1:56">
      <c r="A217" s="248"/>
      <c r="B217" s="238" t="s">
        <v>876</v>
      </c>
      <c r="C217" s="239">
        <v>5350</v>
      </c>
      <c r="D217" s="239">
        <v>5500</v>
      </c>
      <c r="E217" s="240">
        <f t="shared" si="221"/>
        <v>2.8037383177570092</v>
      </c>
      <c r="F217" s="239">
        <v>11536</v>
      </c>
      <c r="G217" s="239">
        <v>11950</v>
      </c>
      <c r="H217" s="243">
        <f t="shared" si="222"/>
        <v>3.5887656033287101</v>
      </c>
      <c r="I217" s="242"/>
      <c r="J217" s="239"/>
      <c r="K217" s="243"/>
      <c r="L217" s="242"/>
      <c r="M217" s="239"/>
      <c r="N217" s="244"/>
      <c r="O217" s="245"/>
      <c r="P217" s="246"/>
      <c r="Q217" s="247"/>
      <c r="R217" s="245"/>
      <c r="S217" s="246"/>
      <c r="T217" s="247"/>
      <c r="U217" s="245"/>
      <c r="V217" s="246"/>
      <c r="W217" s="247"/>
      <c r="X217" s="245"/>
      <c r="Y217" s="246"/>
      <c r="Z217" s="247"/>
      <c r="AA217" s="245"/>
      <c r="AB217" s="246"/>
      <c r="AC217" s="247"/>
      <c r="AD217" s="245"/>
      <c r="AE217" s="246"/>
      <c r="AF217" s="247"/>
      <c r="AG217" s="245"/>
      <c r="AH217" s="246"/>
      <c r="AI217" s="247"/>
      <c r="AJ217" s="245"/>
      <c r="AK217" s="246"/>
      <c r="AL217" s="247"/>
      <c r="AM217" s="245"/>
      <c r="AN217" s="246"/>
      <c r="AO217" s="247"/>
      <c r="AP217" s="245"/>
      <c r="AQ217" s="246"/>
      <c r="AR217" s="247"/>
      <c r="AS217" s="245"/>
      <c r="AT217" s="246"/>
      <c r="AU217" s="247"/>
      <c r="AV217" s="245"/>
      <c r="AW217" s="246"/>
      <c r="AX217" s="247"/>
      <c r="AY217" s="245"/>
      <c r="AZ217" s="246"/>
      <c r="BA217" s="247"/>
      <c r="BB217" s="245"/>
      <c r="BC217" s="246"/>
      <c r="BD217" s="247"/>
    </row>
    <row r="218" spans="1:56" s="272" customFormat="1" ht="20.25" customHeight="1">
      <c r="A218" s="271"/>
      <c r="B218" s="273" t="s">
        <v>877</v>
      </c>
      <c r="C218" s="251">
        <v>5153.5</v>
      </c>
      <c r="D218" s="251">
        <v>5317.5</v>
      </c>
      <c r="E218" s="252">
        <f t="shared" si="221"/>
        <v>3.182303289026875</v>
      </c>
      <c r="F218" s="251">
        <v>9743.5</v>
      </c>
      <c r="G218" s="251">
        <v>10065</v>
      </c>
      <c r="H218" s="253">
        <f t="shared" si="222"/>
        <v>3.2996356545389229</v>
      </c>
      <c r="I218" s="254"/>
      <c r="J218" s="251"/>
      <c r="K218" s="253"/>
      <c r="L218" s="254"/>
      <c r="M218" s="251"/>
      <c r="N218" s="255"/>
      <c r="O218" s="256"/>
      <c r="P218" s="257"/>
      <c r="Q218" s="258"/>
      <c r="R218" s="256"/>
      <c r="S218" s="257"/>
      <c r="T218" s="258"/>
      <c r="U218" s="256"/>
      <c r="V218" s="257"/>
      <c r="W218" s="258"/>
      <c r="X218" s="256"/>
      <c r="Y218" s="257"/>
      <c r="Z218" s="258"/>
      <c r="AA218" s="256"/>
      <c r="AB218" s="257"/>
      <c r="AC218" s="258"/>
      <c r="AD218" s="256"/>
      <c r="AE218" s="257"/>
      <c r="AF218" s="258"/>
      <c r="AG218" s="256"/>
      <c r="AH218" s="257"/>
      <c r="AI218" s="258"/>
      <c r="AJ218" s="256"/>
      <c r="AK218" s="257"/>
      <c r="AL218" s="258"/>
      <c r="AM218" s="256"/>
      <c r="AN218" s="257"/>
      <c r="AO218" s="258"/>
      <c r="AP218" s="256"/>
      <c r="AQ218" s="257"/>
      <c r="AR218" s="258"/>
      <c r="AS218" s="256"/>
      <c r="AT218" s="257"/>
      <c r="AU218" s="258"/>
      <c r="AV218" s="256"/>
      <c r="AW218" s="257"/>
      <c r="AX218" s="258"/>
      <c r="AY218" s="256"/>
      <c r="AZ218" s="257"/>
      <c r="BA218" s="258"/>
      <c r="BB218" s="256"/>
      <c r="BC218" s="257"/>
      <c r="BD218" s="258"/>
    </row>
    <row r="219" spans="1:56">
      <c r="A219" s="248"/>
      <c r="B219" s="238" t="s">
        <v>878</v>
      </c>
      <c r="C219" s="239"/>
      <c r="D219" s="239"/>
      <c r="E219" s="240">
        <f t="shared" si="221"/>
        <v>0</v>
      </c>
      <c r="F219" s="239"/>
      <c r="G219" s="239"/>
      <c r="H219" s="243">
        <f t="shared" si="222"/>
        <v>0</v>
      </c>
      <c r="I219" s="242"/>
      <c r="J219" s="239"/>
      <c r="K219" s="243"/>
      <c r="L219" s="242"/>
      <c r="M219" s="239"/>
      <c r="N219" s="244"/>
      <c r="O219" s="245"/>
      <c r="P219" s="246"/>
      <c r="Q219" s="247"/>
      <c r="R219" s="245"/>
      <c r="S219" s="246"/>
      <c r="T219" s="247"/>
      <c r="U219" s="245"/>
      <c r="V219" s="246"/>
      <c r="W219" s="247"/>
      <c r="X219" s="245"/>
      <c r="Y219" s="246"/>
      <c r="Z219" s="247"/>
      <c r="AA219" s="245"/>
      <c r="AB219" s="246"/>
      <c r="AC219" s="247"/>
      <c r="AD219" s="245"/>
      <c r="AE219" s="246"/>
      <c r="AF219" s="247"/>
      <c r="AG219" s="245"/>
      <c r="AH219" s="246"/>
      <c r="AI219" s="247"/>
      <c r="AJ219" s="245"/>
      <c r="AK219" s="246"/>
      <c r="AL219" s="247"/>
      <c r="AM219" s="245"/>
      <c r="AN219" s="246"/>
      <c r="AO219" s="247"/>
      <c r="AP219" s="245"/>
      <c r="AQ219" s="246"/>
      <c r="AR219" s="247"/>
      <c r="AS219" s="245"/>
      <c r="AT219" s="246"/>
      <c r="AU219" s="247"/>
      <c r="AV219" s="245"/>
      <c r="AW219" s="246"/>
      <c r="AX219" s="247"/>
      <c r="AY219" s="245"/>
      <c r="AZ219" s="246"/>
      <c r="BA219" s="247"/>
      <c r="BB219" s="245"/>
      <c r="BC219" s="246"/>
      <c r="BD219" s="247"/>
    </row>
    <row r="220" spans="1:56">
      <c r="A220" s="248"/>
      <c r="B220" s="238" t="s">
        <v>879</v>
      </c>
      <c r="C220" s="239"/>
      <c r="D220" s="239"/>
      <c r="E220" s="240">
        <f t="shared" si="221"/>
        <v>0</v>
      </c>
      <c r="F220" s="239"/>
      <c r="G220" s="239"/>
      <c r="H220" s="243">
        <f t="shared" si="222"/>
        <v>0</v>
      </c>
      <c r="I220" s="242"/>
      <c r="J220" s="239"/>
      <c r="K220" s="243"/>
      <c r="L220" s="242"/>
      <c r="M220" s="239"/>
      <c r="N220" s="244"/>
      <c r="O220" s="245"/>
      <c r="P220" s="246"/>
      <c r="Q220" s="247"/>
      <c r="R220" s="245"/>
      <c r="S220" s="246"/>
      <c r="T220" s="247"/>
      <c r="U220" s="245"/>
      <c r="V220" s="246"/>
      <c r="W220" s="247"/>
      <c r="X220" s="245"/>
      <c r="Y220" s="246"/>
      <c r="Z220" s="247"/>
      <c r="AA220" s="245"/>
      <c r="AB220" s="246"/>
      <c r="AC220" s="247"/>
      <c r="AD220" s="245"/>
      <c r="AE220" s="246"/>
      <c r="AF220" s="247"/>
      <c r="AG220" s="245"/>
      <c r="AH220" s="246"/>
      <c r="AI220" s="247"/>
      <c r="AJ220" s="245"/>
      <c r="AK220" s="246"/>
      <c r="AL220" s="247"/>
      <c r="AM220" s="245"/>
      <c r="AN220" s="246"/>
      <c r="AO220" s="247"/>
      <c r="AP220" s="245"/>
      <c r="AQ220" s="246"/>
      <c r="AR220" s="247"/>
      <c r="AS220" s="245"/>
      <c r="AT220" s="246"/>
      <c r="AU220" s="247"/>
      <c r="AV220" s="245"/>
      <c r="AW220" s="246"/>
      <c r="AX220" s="247"/>
      <c r="AY220" s="245"/>
      <c r="AZ220" s="246"/>
      <c r="BA220" s="247"/>
      <c r="BB220" s="245"/>
      <c r="BC220" s="246"/>
      <c r="BD220" s="247"/>
    </row>
    <row r="221" spans="1:56">
      <c r="A221" s="248"/>
      <c r="B221" s="238" t="s">
        <v>880</v>
      </c>
      <c r="C221" s="239"/>
      <c r="D221" s="239"/>
      <c r="E221" s="240"/>
      <c r="F221" s="239"/>
      <c r="G221" s="239"/>
      <c r="H221" s="243">
        <f t="shared" si="222"/>
        <v>0</v>
      </c>
      <c r="I221" s="242"/>
      <c r="J221" s="239"/>
      <c r="K221" s="243"/>
      <c r="L221" s="242"/>
      <c r="M221" s="239"/>
      <c r="N221" s="244"/>
      <c r="O221" s="245"/>
      <c r="P221" s="246"/>
      <c r="Q221" s="247"/>
      <c r="R221" s="245"/>
      <c r="S221" s="246"/>
      <c r="T221" s="247"/>
      <c r="U221" s="245"/>
      <c r="V221" s="246"/>
      <c r="W221" s="247"/>
      <c r="X221" s="245"/>
      <c r="Y221" s="246"/>
      <c r="Z221" s="247"/>
      <c r="AA221" s="245"/>
      <c r="AB221" s="246"/>
      <c r="AC221" s="247"/>
      <c r="AD221" s="245"/>
      <c r="AE221" s="246"/>
      <c r="AF221" s="247"/>
      <c r="AG221" s="245"/>
      <c r="AH221" s="246"/>
      <c r="AI221" s="247"/>
      <c r="AJ221" s="245"/>
      <c r="AK221" s="246"/>
      <c r="AL221" s="247"/>
      <c r="AM221" s="245"/>
      <c r="AN221" s="246"/>
      <c r="AO221" s="247"/>
      <c r="AP221" s="245"/>
      <c r="AQ221" s="246"/>
      <c r="AR221" s="247"/>
      <c r="AS221" s="245"/>
      <c r="AT221" s="246"/>
      <c r="AU221" s="247"/>
      <c r="AV221" s="245"/>
      <c r="AW221" s="246"/>
      <c r="AX221" s="247"/>
      <c r="AY221" s="245"/>
      <c r="AZ221" s="246"/>
      <c r="BA221" s="247"/>
      <c r="BB221" s="245"/>
      <c r="BC221" s="246"/>
      <c r="BD221" s="247"/>
    </row>
    <row r="222" spans="1:56" s="272" customFormat="1" ht="21.75" customHeight="1">
      <c r="A222" s="271"/>
      <c r="B222" s="273" t="s">
        <v>881</v>
      </c>
      <c r="C222" s="251"/>
      <c r="D222" s="251"/>
      <c r="E222" s="252">
        <f>IF(C222&gt;0,(((D222-C222)/C222)*100),0)</f>
        <v>0</v>
      </c>
      <c r="F222" s="251"/>
      <c r="G222" s="251"/>
      <c r="H222" s="253">
        <f t="shared" si="222"/>
        <v>0</v>
      </c>
      <c r="I222" s="254"/>
      <c r="J222" s="251"/>
      <c r="K222" s="253"/>
      <c r="L222" s="254"/>
      <c r="M222" s="251"/>
      <c r="N222" s="255"/>
      <c r="O222" s="256"/>
      <c r="P222" s="257"/>
      <c r="Q222" s="258"/>
      <c r="R222" s="256"/>
      <c r="S222" s="257"/>
      <c r="T222" s="258"/>
      <c r="U222" s="256"/>
      <c r="V222" s="257"/>
      <c r="W222" s="258"/>
      <c r="X222" s="256"/>
      <c r="Y222" s="257"/>
      <c r="Z222" s="258"/>
      <c r="AA222" s="256"/>
      <c r="AB222" s="257"/>
      <c r="AC222" s="258"/>
      <c r="AD222" s="256"/>
      <c r="AE222" s="257"/>
      <c r="AF222" s="258"/>
      <c r="AG222" s="256"/>
      <c r="AH222" s="257"/>
      <c r="AI222" s="258"/>
      <c r="AJ222" s="256"/>
      <c r="AK222" s="257"/>
      <c r="AL222" s="258"/>
      <c r="AM222" s="256"/>
      <c r="AN222" s="257"/>
      <c r="AO222" s="258"/>
      <c r="AP222" s="256"/>
      <c r="AQ222" s="257"/>
      <c r="AR222" s="258"/>
      <c r="AS222" s="256"/>
      <c r="AT222" s="257"/>
      <c r="AU222" s="258"/>
      <c r="AV222" s="256"/>
      <c r="AW222" s="257"/>
      <c r="AX222" s="258"/>
      <c r="AY222" s="256"/>
      <c r="AZ222" s="257"/>
      <c r="BA222" s="258"/>
      <c r="BB222" s="256"/>
      <c r="BC222" s="257"/>
      <c r="BD222" s="258"/>
    </row>
    <row r="223" spans="1:56">
      <c r="A223" s="261"/>
      <c r="B223" s="262" t="s">
        <v>882</v>
      </c>
      <c r="C223" s="263"/>
      <c r="D223" s="263"/>
      <c r="E223" s="264"/>
      <c r="F223" s="263"/>
      <c r="G223" s="263"/>
      <c r="H223" s="265"/>
      <c r="I223" s="266"/>
      <c r="J223" s="263"/>
      <c r="K223" s="265"/>
      <c r="L223" s="266"/>
      <c r="M223" s="263"/>
      <c r="N223" s="265"/>
      <c r="O223" s="266"/>
      <c r="P223" s="263"/>
      <c r="Q223" s="267">
        <f t="shared" ref="Q223" si="225">IF(O223&gt;0,(((P223-O223)/O223)*100),0)</f>
        <v>0</v>
      </c>
      <c r="R223" s="266"/>
      <c r="S223" s="263"/>
      <c r="T223" s="267">
        <f t="shared" ref="T223" si="226">IF(R223&gt;0,(((S223-R223)/R223)*100),0)</f>
        <v>0</v>
      </c>
      <c r="U223" s="266"/>
      <c r="V223" s="263"/>
      <c r="W223" s="267">
        <f t="shared" ref="W223" si="227">IF(U223&gt;0,(((V223-U223)/U223)*100),0)</f>
        <v>0</v>
      </c>
      <c r="X223" s="266"/>
      <c r="Y223" s="263"/>
      <c r="Z223" s="267">
        <f t="shared" ref="Z223" si="228">IF(X223&gt;0,(((Y223-X223)/X223)*100),0)</f>
        <v>0</v>
      </c>
      <c r="AA223" s="266"/>
      <c r="AB223" s="263"/>
      <c r="AC223" s="267">
        <f t="shared" ref="AC223" si="229">IF(AA223&gt;0,(((AB223-AA223)/AA223)*100),0)</f>
        <v>0</v>
      </c>
      <c r="AD223" s="266"/>
      <c r="AE223" s="263"/>
      <c r="AF223" s="267">
        <f t="shared" ref="AF223" si="230">IF(AD223&gt;0,(((AE223-AD223)/AD223)*100),0)</f>
        <v>0</v>
      </c>
      <c r="AG223" s="266"/>
      <c r="AH223" s="263"/>
      <c r="AI223" s="267">
        <f t="shared" ref="AI223" si="231">IF(AG223&gt;0,(((AH223-AG223)/AG223)*100),0)</f>
        <v>0</v>
      </c>
      <c r="AJ223" s="266"/>
      <c r="AK223" s="263"/>
      <c r="AL223" s="267">
        <f t="shared" ref="AL223" si="232">IF(AJ223&gt;0,(((AK223-AJ223)/AJ223)*100),0)</f>
        <v>0</v>
      </c>
      <c r="AM223" s="266"/>
      <c r="AN223" s="263"/>
      <c r="AO223" s="267">
        <f t="shared" ref="AO223" si="233">IF(AM223&gt;0,(((AN223-AM223)/AM223)*100),0)</f>
        <v>0</v>
      </c>
      <c r="AP223" s="266"/>
      <c r="AQ223" s="263"/>
      <c r="AR223" s="267">
        <f t="shared" ref="AR223" si="234">IF(AP223&gt;0,(((AQ223-AP223)/AP223)*100),0)</f>
        <v>0</v>
      </c>
      <c r="AS223" s="266"/>
      <c r="AT223" s="263"/>
      <c r="AU223" s="267">
        <f t="shared" ref="AU223" si="235">IF(AS223&gt;0,(((AT223-AS223)/AS223)*100),0)</f>
        <v>0</v>
      </c>
      <c r="AV223" s="266"/>
      <c r="AW223" s="263"/>
      <c r="AX223" s="267">
        <f t="shared" ref="AX223" si="236">IF(AV223&gt;0,(((AW223-AV223)/AV223)*100),0)</f>
        <v>0</v>
      </c>
      <c r="AY223" s="266"/>
      <c r="AZ223" s="263"/>
      <c r="BA223" s="267">
        <f t="shared" ref="BA223" si="237">IF(AY223&gt;0,(((AZ223-AY223)/AY223)*100),0)</f>
        <v>0</v>
      </c>
      <c r="BB223" s="266"/>
      <c r="BC223" s="263"/>
      <c r="BD223" s="267">
        <f t="shared" ref="BD223" si="238">IF(BB223&gt;0,(((BC223-BB223)/BB223)*100),0)</f>
        <v>0</v>
      </c>
    </row>
    <row r="224" spans="1:56">
      <c r="A224" s="237" t="s">
        <v>580</v>
      </c>
      <c r="B224" s="238" t="s">
        <v>866</v>
      </c>
      <c r="C224" s="239">
        <v>11110.5</v>
      </c>
      <c r="D224" s="239">
        <v>11335.5</v>
      </c>
      <c r="E224" s="240">
        <f t="shared" ref="E224:E237" si="239">IF(C224&gt;0,(((D224-C224)/C224)*100),0)</f>
        <v>2.0251113811259618</v>
      </c>
      <c r="F224" s="239">
        <v>26176.5</v>
      </c>
      <c r="G224" s="239">
        <v>26401.5</v>
      </c>
      <c r="H224" s="243">
        <f t="shared" ref="H224:H239" si="240">IF(F224&gt;0,(((G224-F224)/F224)*100),0)</f>
        <v>0.8595495960116899</v>
      </c>
      <c r="I224" s="242">
        <v>12331.5</v>
      </c>
      <c r="J224" s="239">
        <v>12595.5</v>
      </c>
      <c r="K224" s="243">
        <f t="shared" ref="K224:K230" si="241">IF(I224&gt;0,(((J224-I224)/I224)*100),0)</f>
        <v>2.1408587763045861</v>
      </c>
      <c r="L224" s="242">
        <v>27396.5</v>
      </c>
      <c r="M224" s="239">
        <v>26684.5</v>
      </c>
      <c r="N224" s="244">
        <f t="shared" ref="N224:N230" si="242">IF(L224&gt;0,(((M224-L224)/L224)*100),0)</f>
        <v>-2.5988721187012938</v>
      </c>
      <c r="O224" s="245"/>
      <c r="P224" s="246"/>
      <c r="Q224" s="247"/>
      <c r="R224" s="245"/>
      <c r="S224" s="246"/>
      <c r="T224" s="247"/>
      <c r="U224" s="245"/>
      <c r="V224" s="246"/>
      <c r="W224" s="247"/>
      <c r="X224" s="245"/>
      <c r="Y224" s="246"/>
      <c r="Z224" s="247"/>
      <c r="AA224" s="245"/>
      <c r="AB224" s="246"/>
      <c r="AC224" s="247"/>
      <c r="AD224" s="245"/>
      <c r="AE224" s="246"/>
      <c r="AF224" s="247"/>
      <c r="AG224" s="245"/>
      <c r="AH224" s="246"/>
      <c r="AI224" s="247"/>
      <c r="AJ224" s="245"/>
      <c r="AK224" s="246"/>
      <c r="AL224" s="247"/>
      <c r="AM224" s="245"/>
      <c r="AN224" s="246"/>
      <c r="AO224" s="247"/>
      <c r="AP224" s="245"/>
      <c r="AQ224" s="246"/>
      <c r="AR224" s="247"/>
      <c r="AS224" s="245"/>
      <c r="AT224" s="246"/>
      <c r="AU224" s="247"/>
      <c r="AV224" s="245"/>
      <c r="AW224" s="246"/>
      <c r="AX224" s="247"/>
      <c r="AY224" s="245"/>
      <c r="AZ224" s="246"/>
      <c r="BA224" s="247"/>
      <c r="BB224" s="245"/>
      <c r="BC224" s="246"/>
      <c r="BD224" s="247"/>
    </row>
    <row r="225" spans="1:56">
      <c r="A225" s="248"/>
      <c r="B225" s="238" t="s">
        <v>867</v>
      </c>
      <c r="C225" s="239">
        <v>8610</v>
      </c>
      <c r="D225" s="239">
        <v>8948</v>
      </c>
      <c r="E225" s="240">
        <f t="shared" si="239"/>
        <v>3.9256678281068527</v>
      </c>
      <c r="F225" s="239">
        <v>26610</v>
      </c>
      <c r="G225" s="239">
        <v>27578</v>
      </c>
      <c r="H225" s="243">
        <f t="shared" si="240"/>
        <v>3.6377301766253289</v>
      </c>
      <c r="I225" s="242">
        <v>10615</v>
      </c>
      <c r="J225" s="239">
        <v>11316</v>
      </c>
      <c r="K225" s="243">
        <f t="shared" si="241"/>
        <v>6.6038624587847385</v>
      </c>
      <c r="L225" s="242">
        <v>27091</v>
      </c>
      <c r="M225" s="239">
        <v>28184</v>
      </c>
      <c r="N225" s="244">
        <f t="shared" si="242"/>
        <v>4.0345502196301357</v>
      </c>
      <c r="O225" s="245"/>
      <c r="P225" s="246"/>
      <c r="Q225" s="247"/>
      <c r="R225" s="245"/>
      <c r="S225" s="246"/>
      <c r="T225" s="247"/>
      <c r="U225" s="245"/>
      <c r="V225" s="246"/>
      <c r="W225" s="247"/>
      <c r="X225" s="245"/>
      <c r="Y225" s="246"/>
      <c r="Z225" s="247"/>
      <c r="AA225" s="245"/>
      <c r="AB225" s="246"/>
      <c r="AC225" s="247"/>
      <c r="AD225" s="245"/>
      <c r="AE225" s="246"/>
      <c r="AF225" s="247"/>
      <c r="AG225" s="245"/>
      <c r="AH225" s="246"/>
      <c r="AI225" s="247"/>
      <c r="AJ225" s="245"/>
      <c r="AK225" s="246"/>
      <c r="AL225" s="247"/>
      <c r="AM225" s="245"/>
      <c r="AN225" s="246"/>
      <c r="AO225" s="247"/>
      <c r="AP225" s="245"/>
      <c r="AQ225" s="246"/>
      <c r="AR225" s="247"/>
      <c r="AS225" s="245"/>
      <c r="AT225" s="246"/>
      <c r="AU225" s="247"/>
      <c r="AV225" s="245"/>
      <c r="AW225" s="246"/>
      <c r="AX225" s="247"/>
      <c r="AY225" s="245"/>
      <c r="AZ225" s="246"/>
      <c r="BA225" s="247"/>
      <c r="BB225" s="245"/>
      <c r="BC225" s="246"/>
      <c r="BD225" s="247"/>
    </row>
    <row r="226" spans="1:56">
      <c r="A226" s="248"/>
      <c r="B226" s="238" t="s">
        <v>868</v>
      </c>
      <c r="C226" s="239">
        <v>8544</v>
      </c>
      <c r="D226" s="239">
        <v>8664</v>
      </c>
      <c r="E226" s="240">
        <f t="shared" si="239"/>
        <v>1.4044943820224718</v>
      </c>
      <c r="F226" s="239">
        <v>24662</v>
      </c>
      <c r="G226" s="239">
        <v>24782</v>
      </c>
      <c r="H226" s="243">
        <f t="shared" si="240"/>
        <v>0.48657854188630284</v>
      </c>
      <c r="I226" s="242">
        <v>10105</v>
      </c>
      <c r="J226" s="239">
        <v>10409</v>
      </c>
      <c r="K226" s="243">
        <f t="shared" si="241"/>
        <v>3.0084116773874321</v>
      </c>
      <c r="L226" s="242">
        <v>25835</v>
      </c>
      <c r="M226" s="239">
        <v>26138</v>
      </c>
      <c r="N226" s="244">
        <f t="shared" si="242"/>
        <v>1.1728275595122895</v>
      </c>
      <c r="O226" s="245"/>
      <c r="P226" s="246"/>
      <c r="Q226" s="247"/>
      <c r="R226" s="245"/>
      <c r="S226" s="246"/>
      <c r="T226" s="247"/>
      <c r="U226" s="245"/>
      <c r="V226" s="246"/>
      <c r="W226" s="247"/>
      <c r="X226" s="245"/>
      <c r="Y226" s="246"/>
      <c r="Z226" s="247"/>
      <c r="AA226" s="245"/>
      <c r="AB226" s="246"/>
      <c r="AC226" s="247"/>
      <c r="AD226" s="245"/>
      <c r="AE226" s="246"/>
      <c r="AF226" s="247"/>
      <c r="AG226" s="245"/>
      <c r="AH226" s="246"/>
      <c r="AI226" s="247"/>
      <c r="AJ226" s="245"/>
      <c r="AK226" s="246"/>
      <c r="AL226" s="247"/>
      <c r="AM226" s="245"/>
      <c r="AN226" s="246"/>
      <c r="AO226" s="247"/>
      <c r="AP226" s="245"/>
      <c r="AQ226" s="246"/>
      <c r="AR226" s="247"/>
      <c r="AS226" s="245"/>
      <c r="AT226" s="246"/>
      <c r="AU226" s="247"/>
      <c r="AV226" s="245"/>
      <c r="AW226" s="246"/>
      <c r="AX226" s="247"/>
      <c r="AY226" s="245"/>
      <c r="AZ226" s="246"/>
      <c r="BA226" s="247"/>
      <c r="BB226" s="245"/>
      <c r="BC226" s="246"/>
      <c r="BD226" s="247"/>
    </row>
    <row r="227" spans="1:56">
      <c r="A227" s="248"/>
      <c r="B227" s="238" t="s">
        <v>869</v>
      </c>
      <c r="C227" s="239"/>
      <c r="D227" s="239"/>
      <c r="E227" s="240">
        <f t="shared" si="239"/>
        <v>0</v>
      </c>
      <c r="F227" s="239"/>
      <c r="G227" s="239"/>
      <c r="H227" s="243">
        <f t="shared" si="240"/>
        <v>0</v>
      </c>
      <c r="I227" s="242"/>
      <c r="J227" s="239"/>
      <c r="K227" s="243">
        <f t="shared" si="241"/>
        <v>0</v>
      </c>
      <c r="L227" s="242"/>
      <c r="M227" s="239"/>
      <c r="N227" s="244">
        <f t="shared" si="242"/>
        <v>0</v>
      </c>
      <c r="O227" s="245"/>
      <c r="P227" s="246"/>
      <c r="Q227" s="247"/>
      <c r="R227" s="245"/>
      <c r="S227" s="246"/>
      <c r="T227" s="247"/>
      <c r="U227" s="245"/>
      <c r="V227" s="246"/>
      <c r="W227" s="247"/>
      <c r="X227" s="245"/>
      <c r="Y227" s="246"/>
      <c r="Z227" s="247"/>
      <c r="AA227" s="245"/>
      <c r="AB227" s="246"/>
      <c r="AC227" s="247"/>
      <c r="AD227" s="245"/>
      <c r="AE227" s="246"/>
      <c r="AF227" s="247"/>
      <c r="AG227" s="245"/>
      <c r="AH227" s="246"/>
      <c r="AI227" s="247"/>
      <c r="AJ227" s="245"/>
      <c r="AK227" s="246"/>
      <c r="AL227" s="247"/>
      <c r="AM227" s="245"/>
      <c r="AN227" s="246"/>
      <c r="AO227" s="247"/>
      <c r="AP227" s="245"/>
      <c r="AQ227" s="246"/>
      <c r="AR227" s="247"/>
      <c r="AS227" s="245"/>
      <c r="AT227" s="246"/>
      <c r="AU227" s="247"/>
      <c r="AV227" s="245"/>
      <c r="AW227" s="246"/>
      <c r="AX227" s="247"/>
      <c r="AY227" s="245"/>
      <c r="AZ227" s="246"/>
      <c r="BA227" s="247"/>
      <c r="BB227" s="245"/>
      <c r="BC227" s="246"/>
      <c r="BD227" s="247"/>
    </row>
    <row r="228" spans="1:56">
      <c r="A228" s="248"/>
      <c r="B228" s="238" t="s">
        <v>870</v>
      </c>
      <c r="C228" s="239">
        <v>9088</v>
      </c>
      <c r="D228" s="239">
        <v>9236</v>
      </c>
      <c r="E228" s="240">
        <f t="shared" si="239"/>
        <v>1.6285211267605633</v>
      </c>
      <c r="F228" s="239">
        <v>14848</v>
      </c>
      <c r="G228" s="239">
        <v>14996</v>
      </c>
      <c r="H228" s="243">
        <f t="shared" si="240"/>
        <v>0.99676724137931039</v>
      </c>
      <c r="I228" s="242">
        <v>9910</v>
      </c>
      <c r="J228" s="239">
        <v>10062</v>
      </c>
      <c r="K228" s="243">
        <f t="shared" si="241"/>
        <v>1.5338042381432895</v>
      </c>
      <c r="L228" s="242">
        <v>15670</v>
      </c>
      <c r="M228" s="239">
        <v>15822</v>
      </c>
      <c r="N228" s="244">
        <f t="shared" si="242"/>
        <v>0.97000638162093167</v>
      </c>
      <c r="O228" s="245"/>
      <c r="P228" s="246"/>
      <c r="Q228" s="247"/>
      <c r="R228" s="245"/>
      <c r="S228" s="246"/>
      <c r="T228" s="247"/>
      <c r="U228" s="245"/>
      <c r="V228" s="246"/>
      <c r="W228" s="247"/>
      <c r="X228" s="245"/>
      <c r="Y228" s="246"/>
      <c r="Z228" s="247"/>
      <c r="AA228" s="245"/>
      <c r="AB228" s="246"/>
      <c r="AC228" s="247"/>
      <c r="AD228" s="245"/>
      <c r="AE228" s="246"/>
      <c r="AF228" s="247"/>
      <c r="AG228" s="245"/>
      <c r="AH228" s="246"/>
      <c r="AI228" s="247"/>
      <c r="AJ228" s="245"/>
      <c r="AK228" s="246"/>
      <c r="AL228" s="247"/>
      <c r="AM228" s="245"/>
      <c r="AN228" s="246"/>
      <c r="AO228" s="247"/>
      <c r="AP228" s="245"/>
      <c r="AQ228" s="246"/>
      <c r="AR228" s="247"/>
      <c r="AS228" s="245"/>
      <c r="AT228" s="246"/>
      <c r="AU228" s="247"/>
      <c r="AV228" s="245"/>
      <c r="AW228" s="246"/>
      <c r="AX228" s="247"/>
      <c r="AY228" s="245"/>
      <c r="AZ228" s="246"/>
      <c r="BA228" s="247"/>
      <c r="BB228" s="245"/>
      <c r="BC228" s="246"/>
      <c r="BD228" s="247"/>
    </row>
    <row r="229" spans="1:56">
      <c r="A229" s="248"/>
      <c r="B229" s="238" t="s">
        <v>871</v>
      </c>
      <c r="C229" s="239"/>
      <c r="D229" s="239"/>
      <c r="E229" s="240">
        <f t="shared" si="239"/>
        <v>0</v>
      </c>
      <c r="F229" s="239"/>
      <c r="G229" s="239"/>
      <c r="H229" s="243">
        <f t="shared" si="240"/>
        <v>0</v>
      </c>
      <c r="I229" s="242"/>
      <c r="J229" s="239"/>
      <c r="K229" s="243">
        <f t="shared" si="241"/>
        <v>0</v>
      </c>
      <c r="L229" s="242"/>
      <c r="M229" s="239"/>
      <c r="N229" s="244">
        <f t="shared" si="242"/>
        <v>0</v>
      </c>
      <c r="O229" s="245"/>
      <c r="P229" s="246"/>
      <c r="Q229" s="247"/>
      <c r="R229" s="245"/>
      <c r="S229" s="246"/>
      <c r="T229" s="247"/>
      <c r="U229" s="245"/>
      <c r="V229" s="246"/>
      <c r="W229" s="247"/>
      <c r="X229" s="245"/>
      <c r="Y229" s="246"/>
      <c r="Z229" s="247"/>
      <c r="AA229" s="245"/>
      <c r="AB229" s="246"/>
      <c r="AC229" s="247"/>
      <c r="AD229" s="245"/>
      <c r="AE229" s="246"/>
      <c r="AF229" s="247"/>
      <c r="AG229" s="245"/>
      <c r="AH229" s="246"/>
      <c r="AI229" s="247"/>
      <c r="AJ229" s="245"/>
      <c r="AK229" s="246"/>
      <c r="AL229" s="247"/>
      <c r="AM229" s="245"/>
      <c r="AN229" s="246"/>
      <c r="AO229" s="247"/>
      <c r="AP229" s="245"/>
      <c r="AQ229" s="246"/>
      <c r="AR229" s="247"/>
      <c r="AS229" s="245"/>
      <c r="AT229" s="246"/>
      <c r="AU229" s="247"/>
      <c r="AV229" s="245"/>
      <c r="AW229" s="246"/>
      <c r="AX229" s="247"/>
      <c r="AY229" s="245"/>
      <c r="AZ229" s="246"/>
      <c r="BA229" s="247"/>
      <c r="BB229" s="245"/>
      <c r="BC229" s="246"/>
      <c r="BD229" s="247"/>
    </row>
    <row r="230" spans="1:56" s="272" customFormat="1" ht="19.5" customHeight="1">
      <c r="A230" s="271"/>
      <c r="B230" s="250" t="s">
        <v>872</v>
      </c>
      <c r="C230" s="251">
        <v>8610</v>
      </c>
      <c r="D230" s="251">
        <v>8948</v>
      </c>
      <c r="E230" s="252">
        <f t="shared" si="239"/>
        <v>3.9256678281068527</v>
      </c>
      <c r="F230" s="251">
        <v>24662</v>
      </c>
      <c r="G230" s="251">
        <v>24782</v>
      </c>
      <c r="H230" s="253">
        <f t="shared" si="240"/>
        <v>0.48657854188630284</v>
      </c>
      <c r="I230" s="254">
        <v>10615</v>
      </c>
      <c r="J230" s="251">
        <v>11316</v>
      </c>
      <c r="K230" s="253">
        <f t="shared" si="241"/>
        <v>6.6038624587847385</v>
      </c>
      <c r="L230" s="254">
        <v>25835</v>
      </c>
      <c r="M230" s="251">
        <v>26138</v>
      </c>
      <c r="N230" s="255">
        <f t="shared" si="242"/>
        <v>1.1728275595122895</v>
      </c>
      <c r="O230" s="256"/>
      <c r="P230" s="257"/>
      <c r="Q230" s="258"/>
      <c r="R230" s="256"/>
      <c r="S230" s="257"/>
      <c r="T230" s="258"/>
      <c r="U230" s="256"/>
      <c r="V230" s="257"/>
      <c r="W230" s="258"/>
      <c r="X230" s="256"/>
      <c r="Y230" s="257"/>
      <c r="Z230" s="258"/>
      <c r="AA230" s="256"/>
      <c r="AB230" s="257"/>
      <c r="AC230" s="258"/>
      <c r="AD230" s="256"/>
      <c r="AE230" s="257"/>
      <c r="AF230" s="258"/>
      <c r="AG230" s="256"/>
      <c r="AH230" s="257"/>
      <c r="AI230" s="258"/>
      <c r="AJ230" s="256"/>
      <c r="AK230" s="257"/>
      <c r="AL230" s="258"/>
      <c r="AM230" s="256"/>
      <c r="AN230" s="257"/>
      <c r="AO230" s="258"/>
      <c r="AP230" s="256"/>
      <c r="AQ230" s="257"/>
      <c r="AR230" s="258"/>
      <c r="AS230" s="256"/>
      <c r="AT230" s="257"/>
      <c r="AU230" s="258"/>
      <c r="AV230" s="256"/>
      <c r="AW230" s="257"/>
      <c r="AX230" s="258"/>
      <c r="AY230" s="256"/>
      <c r="AZ230" s="257"/>
      <c r="BA230" s="258"/>
      <c r="BB230" s="256"/>
      <c r="BC230" s="257"/>
      <c r="BD230" s="258"/>
    </row>
    <row r="231" spans="1:56">
      <c r="A231" s="248"/>
      <c r="B231" s="238" t="s">
        <v>873</v>
      </c>
      <c r="C231" s="239"/>
      <c r="D231" s="239"/>
      <c r="E231" s="240">
        <f t="shared" si="239"/>
        <v>0</v>
      </c>
      <c r="F231" s="239"/>
      <c r="G231" s="239"/>
      <c r="H231" s="243">
        <f t="shared" si="240"/>
        <v>0</v>
      </c>
      <c r="I231" s="242"/>
      <c r="J231" s="239"/>
      <c r="K231" s="243"/>
      <c r="L231" s="242"/>
      <c r="M231" s="239"/>
      <c r="N231" s="244"/>
      <c r="O231" s="245"/>
      <c r="P231" s="246"/>
      <c r="Q231" s="247"/>
      <c r="R231" s="245"/>
      <c r="S231" s="246"/>
      <c r="T231" s="247"/>
      <c r="U231" s="245"/>
      <c r="V231" s="246"/>
      <c r="W231" s="247"/>
      <c r="X231" s="245"/>
      <c r="Y231" s="246"/>
      <c r="Z231" s="247"/>
      <c r="AA231" s="245"/>
      <c r="AB231" s="246"/>
      <c r="AC231" s="247"/>
      <c r="AD231" s="245"/>
      <c r="AE231" s="246"/>
      <c r="AF231" s="247"/>
      <c r="AG231" s="245"/>
      <c r="AH231" s="246"/>
      <c r="AI231" s="247"/>
      <c r="AJ231" s="245"/>
      <c r="AK231" s="246"/>
      <c r="AL231" s="247"/>
      <c r="AM231" s="245"/>
      <c r="AN231" s="246"/>
      <c r="AO231" s="247"/>
      <c r="AP231" s="245"/>
      <c r="AQ231" s="246"/>
      <c r="AR231" s="247"/>
      <c r="AS231" s="245"/>
      <c r="AT231" s="246"/>
      <c r="AU231" s="247"/>
      <c r="AV231" s="245"/>
      <c r="AW231" s="246"/>
      <c r="AX231" s="247"/>
      <c r="AY231" s="245"/>
      <c r="AZ231" s="246"/>
      <c r="BA231" s="247"/>
      <c r="BB231" s="245"/>
      <c r="BC231" s="246"/>
      <c r="BD231" s="247"/>
    </row>
    <row r="232" spans="1:56">
      <c r="A232" s="248"/>
      <c r="B232" s="238" t="s">
        <v>874</v>
      </c>
      <c r="C232" s="239">
        <v>4235</v>
      </c>
      <c r="D232" s="239">
        <v>4351</v>
      </c>
      <c r="E232" s="240">
        <f t="shared" si="239"/>
        <v>2.7390791027154666</v>
      </c>
      <c r="F232" s="239">
        <v>20411</v>
      </c>
      <c r="G232" s="239">
        <v>20959</v>
      </c>
      <c r="H232" s="243">
        <f t="shared" si="240"/>
        <v>2.684826809073539</v>
      </c>
      <c r="I232" s="242"/>
      <c r="J232" s="239"/>
      <c r="K232" s="243"/>
      <c r="L232" s="242"/>
      <c r="M232" s="239"/>
      <c r="N232" s="244"/>
      <c r="O232" s="245"/>
      <c r="P232" s="246"/>
      <c r="Q232" s="247"/>
      <c r="R232" s="245"/>
      <c r="S232" s="246"/>
      <c r="T232" s="247"/>
      <c r="U232" s="245"/>
      <c r="V232" s="246"/>
      <c r="W232" s="247"/>
      <c r="X232" s="245"/>
      <c r="Y232" s="246"/>
      <c r="Z232" s="247"/>
      <c r="AA232" s="245"/>
      <c r="AB232" s="246"/>
      <c r="AC232" s="247"/>
      <c r="AD232" s="245"/>
      <c r="AE232" s="246"/>
      <c r="AF232" s="247"/>
      <c r="AG232" s="245"/>
      <c r="AH232" s="246"/>
      <c r="AI232" s="247"/>
      <c r="AJ232" s="245"/>
      <c r="AK232" s="246"/>
      <c r="AL232" s="247"/>
      <c r="AM232" s="245"/>
      <c r="AN232" s="246"/>
      <c r="AO232" s="247"/>
      <c r="AP232" s="245"/>
      <c r="AQ232" s="246"/>
      <c r="AR232" s="247"/>
      <c r="AS232" s="245"/>
      <c r="AT232" s="246"/>
      <c r="AU232" s="247"/>
      <c r="AV232" s="245"/>
      <c r="AW232" s="246"/>
      <c r="AX232" s="247"/>
      <c r="AY232" s="245"/>
      <c r="AZ232" s="246"/>
      <c r="BA232" s="247"/>
      <c r="BB232" s="245"/>
      <c r="BC232" s="246"/>
      <c r="BD232" s="247"/>
    </row>
    <row r="233" spans="1:56">
      <c r="A233" s="248"/>
      <c r="B233" s="238" t="s">
        <v>875</v>
      </c>
      <c r="C233" s="239">
        <v>4229</v>
      </c>
      <c r="D233" s="239">
        <v>4335</v>
      </c>
      <c r="E233" s="240">
        <f t="shared" si="239"/>
        <v>2.5065027193189882</v>
      </c>
      <c r="F233" s="239">
        <v>20405</v>
      </c>
      <c r="G233" s="239">
        <v>20943</v>
      </c>
      <c r="H233" s="243">
        <f t="shared" si="240"/>
        <v>2.6366086743445232</v>
      </c>
      <c r="I233" s="242"/>
      <c r="J233" s="239"/>
      <c r="K233" s="243"/>
      <c r="L233" s="242"/>
      <c r="M233" s="239"/>
      <c r="N233" s="244"/>
      <c r="O233" s="245"/>
      <c r="P233" s="246"/>
      <c r="Q233" s="247"/>
      <c r="R233" s="245"/>
      <c r="S233" s="246"/>
      <c r="T233" s="247"/>
      <c r="U233" s="245"/>
      <c r="V233" s="246"/>
      <c r="W233" s="247"/>
      <c r="X233" s="245"/>
      <c r="Y233" s="246"/>
      <c r="Z233" s="247"/>
      <c r="AA233" s="245"/>
      <c r="AB233" s="246"/>
      <c r="AC233" s="247"/>
      <c r="AD233" s="245"/>
      <c r="AE233" s="246"/>
      <c r="AF233" s="247"/>
      <c r="AG233" s="245"/>
      <c r="AH233" s="246"/>
      <c r="AI233" s="247"/>
      <c r="AJ233" s="245"/>
      <c r="AK233" s="246"/>
      <c r="AL233" s="247"/>
      <c r="AM233" s="245"/>
      <c r="AN233" s="246"/>
      <c r="AO233" s="247"/>
      <c r="AP233" s="245"/>
      <c r="AQ233" s="246"/>
      <c r="AR233" s="247"/>
      <c r="AS233" s="245"/>
      <c r="AT233" s="246"/>
      <c r="AU233" s="247"/>
      <c r="AV233" s="245"/>
      <c r="AW233" s="246"/>
      <c r="AX233" s="247"/>
      <c r="AY233" s="245"/>
      <c r="AZ233" s="246"/>
      <c r="BA233" s="247"/>
      <c r="BB233" s="245"/>
      <c r="BC233" s="246"/>
      <c r="BD233" s="247"/>
    </row>
    <row r="234" spans="1:56">
      <c r="A234" s="248"/>
      <c r="B234" s="238" t="s">
        <v>876</v>
      </c>
      <c r="C234" s="239">
        <v>4229</v>
      </c>
      <c r="D234" s="239">
        <v>4331</v>
      </c>
      <c r="E234" s="240">
        <f t="shared" si="239"/>
        <v>2.4119177110428001</v>
      </c>
      <c r="F234" s="239">
        <v>20405</v>
      </c>
      <c r="G234" s="239">
        <v>20939</v>
      </c>
      <c r="H234" s="243">
        <f t="shared" si="240"/>
        <v>2.6170056358735603</v>
      </c>
      <c r="I234" s="242"/>
      <c r="J234" s="239"/>
      <c r="K234" s="243"/>
      <c r="L234" s="242"/>
      <c r="M234" s="239"/>
      <c r="N234" s="244"/>
      <c r="O234" s="245"/>
      <c r="P234" s="246"/>
      <c r="Q234" s="247"/>
      <c r="R234" s="245"/>
      <c r="S234" s="246"/>
      <c r="T234" s="247"/>
      <c r="U234" s="245"/>
      <c r="V234" s="246"/>
      <c r="W234" s="247"/>
      <c r="X234" s="245"/>
      <c r="Y234" s="246"/>
      <c r="Z234" s="247"/>
      <c r="AA234" s="245"/>
      <c r="AB234" s="246"/>
      <c r="AC234" s="247"/>
      <c r="AD234" s="245"/>
      <c r="AE234" s="246"/>
      <c r="AF234" s="247"/>
      <c r="AG234" s="245"/>
      <c r="AH234" s="246"/>
      <c r="AI234" s="247"/>
      <c r="AJ234" s="245"/>
      <c r="AK234" s="246"/>
      <c r="AL234" s="247"/>
      <c r="AM234" s="245"/>
      <c r="AN234" s="246"/>
      <c r="AO234" s="247"/>
      <c r="AP234" s="245"/>
      <c r="AQ234" s="246"/>
      <c r="AR234" s="247"/>
      <c r="AS234" s="245"/>
      <c r="AT234" s="246"/>
      <c r="AU234" s="247"/>
      <c r="AV234" s="245"/>
      <c r="AW234" s="246"/>
      <c r="AX234" s="247"/>
      <c r="AY234" s="245"/>
      <c r="AZ234" s="246"/>
      <c r="BA234" s="247"/>
      <c r="BB234" s="245"/>
      <c r="BC234" s="246"/>
      <c r="BD234" s="247"/>
    </row>
    <row r="235" spans="1:56" s="272" customFormat="1" ht="20.25" customHeight="1">
      <c r="A235" s="271"/>
      <c r="B235" s="250" t="s">
        <v>877</v>
      </c>
      <c r="C235" s="251">
        <v>4229</v>
      </c>
      <c r="D235" s="251">
        <v>4335</v>
      </c>
      <c r="E235" s="252">
        <f t="shared" si="239"/>
        <v>2.5065027193189882</v>
      </c>
      <c r="F235" s="251">
        <v>20405</v>
      </c>
      <c r="G235" s="251">
        <v>20943</v>
      </c>
      <c r="H235" s="253">
        <f t="shared" si="240"/>
        <v>2.6366086743445232</v>
      </c>
      <c r="I235" s="254"/>
      <c r="J235" s="251"/>
      <c r="K235" s="253"/>
      <c r="L235" s="254"/>
      <c r="M235" s="251"/>
      <c r="N235" s="255"/>
      <c r="O235" s="256"/>
      <c r="P235" s="257"/>
      <c r="Q235" s="258"/>
      <c r="R235" s="256"/>
      <c r="S235" s="257"/>
      <c r="T235" s="258"/>
      <c r="U235" s="256"/>
      <c r="V235" s="257"/>
      <c r="W235" s="258"/>
      <c r="X235" s="256"/>
      <c r="Y235" s="257"/>
      <c r="Z235" s="258"/>
      <c r="AA235" s="256"/>
      <c r="AB235" s="257"/>
      <c r="AC235" s="258"/>
      <c r="AD235" s="256"/>
      <c r="AE235" s="257"/>
      <c r="AF235" s="258"/>
      <c r="AG235" s="256"/>
      <c r="AH235" s="257"/>
      <c r="AI235" s="258"/>
      <c r="AJ235" s="256"/>
      <c r="AK235" s="257"/>
      <c r="AL235" s="258"/>
      <c r="AM235" s="256"/>
      <c r="AN235" s="257"/>
      <c r="AO235" s="258"/>
      <c r="AP235" s="256"/>
      <c r="AQ235" s="257"/>
      <c r="AR235" s="258"/>
      <c r="AS235" s="256"/>
      <c r="AT235" s="257"/>
      <c r="AU235" s="258"/>
      <c r="AV235" s="256"/>
      <c r="AW235" s="257"/>
      <c r="AX235" s="258"/>
      <c r="AY235" s="256"/>
      <c r="AZ235" s="257"/>
      <c r="BA235" s="258"/>
      <c r="BB235" s="256"/>
      <c r="BC235" s="257"/>
      <c r="BD235" s="258"/>
    </row>
    <row r="236" spans="1:56">
      <c r="A236" s="248"/>
      <c r="B236" s="238" t="s">
        <v>878</v>
      </c>
      <c r="C236" s="239">
        <v>3647</v>
      </c>
      <c r="D236" s="239">
        <v>3737</v>
      </c>
      <c r="E236" s="240">
        <f t="shared" si="239"/>
        <v>2.4677817384151357</v>
      </c>
      <c r="F236" s="239"/>
      <c r="G236" s="239"/>
      <c r="H236" s="243">
        <f t="shared" si="240"/>
        <v>0</v>
      </c>
      <c r="I236" s="242"/>
      <c r="J236" s="239"/>
      <c r="K236" s="243"/>
      <c r="L236" s="242"/>
      <c r="M236" s="239"/>
      <c r="N236" s="244"/>
      <c r="O236" s="245"/>
      <c r="P236" s="246"/>
      <c r="Q236" s="247"/>
      <c r="R236" s="245"/>
      <c r="S236" s="246"/>
      <c r="T236" s="247"/>
      <c r="U236" s="245"/>
      <c r="V236" s="246"/>
      <c r="W236" s="247"/>
      <c r="X236" s="245"/>
      <c r="Y236" s="246"/>
      <c r="Z236" s="247"/>
      <c r="AA236" s="245"/>
      <c r="AB236" s="246"/>
      <c r="AC236" s="247"/>
      <c r="AD236" s="245"/>
      <c r="AE236" s="246"/>
      <c r="AF236" s="247"/>
      <c r="AG236" s="245"/>
      <c r="AH236" s="246"/>
      <c r="AI236" s="247"/>
      <c r="AJ236" s="245"/>
      <c r="AK236" s="246"/>
      <c r="AL236" s="247"/>
      <c r="AM236" s="245"/>
      <c r="AN236" s="246"/>
      <c r="AO236" s="247"/>
      <c r="AP236" s="245"/>
      <c r="AQ236" s="246"/>
      <c r="AR236" s="247"/>
      <c r="AS236" s="245"/>
      <c r="AT236" s="246"/>
      <c r="AU236" s="247"/>
      <c r="AV236" s="245"/>
      <c r="AW236" s="246"/>
      <c r="AX236" s="247"/>
      <c r="AY236" s="245"/>
      <c r="AZ236" s="246"/>
      <c r="BA236" s="247"/>
      <c r="BB236" s="245"/>
      <c r="BC236" s="246"/>
      <c r="BD236" s="247"/>
    </row>
    <row r="237" spans="1:56">
      <c r="A237" s="248"/>
      <c r="B237" s="238" t="s">
        <v>879</v>
      </c>
      <c r="C237" s="239">
        <v>3647</v>
      </c>
      <c r="D237" s="239">
        <v>3737</v>
      </c>
      <c r="E237" s="240">
        <f t="shared" si="239"/>
        <v>2.4677817384151357</v>
      </c>
      <c r="F237" s="239"/>
      <c r="G237" s="239"/>
      <c r="H237" s="243">
        <f t="shared" si="240"/>
        <v>0</v>
      </c>
      <c r="I237" s="242"/>
      <c r="J237" s="239"/>
      <c r="K237" s="243"/>
      <c r="L237" s="242"/>
      <c r="M237" s="239"/>
      <c r="N237" s="244"/>
      <c r="O237" s="245"/>
      <c r="P237" s="246"/>
      <c r="Q237" s="247"/>
      <c r="R237" s="245"/>
      <c r="S237" s="246"/>
      <c r="T237" s="247"/>
      <c r="U237" s="245"/>
      <c r="V237" s="246"/>
      <c r="W237" s="247"/>
      <c r="X237" s="245"/>
      <c r="Y237" s="246"/>
      <c r="Z237" s="247"/>
      <c r="AA237" s="245"/>
      <c r="AB237" s="246"/>
      <c r="AC237" s="247"/>
      <c r="AD237" s="245"/>
      <c r="AE237" s="246"/>
      <c r="AF237" s="247"/>
      <c r="AG237" s="245"/>
      <c r="AH237" s="246"/>
      <c r="AI237" s="247"/>
      <c r="AJ237" s="245"/>
      <c r="AK237" s="246"/>
      <c r="AL237" s="247"/>
      <c r="AM237" s="245"/>
      <c r="AN237" s="246"/>
      <c r="AO237" s="247"/>
      <c r="AP237" s="245"/>
      <c r="AQ237" s="246"/>
      <c r="AR237" s="247"/>
      <c r="AS237" s="245"/>
      <c r="AT237" s="246"/>
      <c r="AU237" s="247"/>
      <c r="AV237" s="245"/>
      <c r="AW237" s="246"/>
      <c r="AX237" s="247"/>
      <c r="AY237" s="245"/>
      <c r="AZ237" s="246"/>
      <c r="BA237" s="247"/>
      <c r="BB237" s="245"/>
      <c r="BC237" s="246"/>
      <c r="BD237" s="247"/>
    </row>
    <row r="238" spans="1:56">
      <c r="A238" s="248"/>
      <c r="B238" s="238" t="s">
        <v>880</v>
      </c>
      <c r="C238" s="239"/>
      <c r="D238" s="239"/>
      <c r="E238" s="240"/>
      <c r="F238" s="239"/>
      <c r="G238" s="239"/>
      <c r="H238" s="243">
        <f t="shared" si="240"/>
        <v>0</v>
      </c>
      <c r="I238" s="242"/>
      <c r="J238" s="239"/>
      <c r="K238" s="243"/>
      <c r="L238" s="242"/>
      <c r="M238" s="239"/>
      <c r="N238" s="244"/>
      <c r="O238" s="245"/>
      <c r="P238" s="246"/>
      <c r="Q238" s="247"/>
      <c r="R238" s="245"/>
      <c r="S238" s="246"/>
      <c r="T238" s="247"/>
      <c r="U238" s="245"/>
      <c r="V238" s="246"/>
      <c r="W238" s="247"/>
      <c r="X238" s="245"/>
      <c r="Y238" s="246"/>
      <c r="Z238" s="247"/>
      <c r="AA238" s="245"/>
      <c r="AB238" s="246"/>
      <c r="AC238" s="247"/>
      <c r="AD238" s="245"/>
      <c r="AE238" s="246"/>
      <c r="AF238" s="247"/>
      <c r="AG238" s="245"/>
      <c r="AH238" s="246"/>
      <c r="AI238" s="247"/>
      <c r="AJ238" s="245"/>
      <c r="AK238" s="246"/>
      <c r="AL238" s="247"/>
      <c r="AM238" s="245"/>
      <c r="AN238" s="246"/>
      <c r="AO238" s="247"/>
      <c r="AP238" s="245"/>
      <c r="AQ238" s="246"/>
      <c r="AR238" s="247"/>
      <c r="AS238" s="245"/>
      <c r="AT238" s="246"/>
      <c r="AU238" s="247"/>
      <c r="AV238" s="245"/>
      <c r="AW238" s="246"/>
      <c r="AX238" s="247"/>
      <c r="AY238" s="245"/>
      <c r="AZ238" s="246"/>
      <c r="BA238" s="247"/>
      <c r="BB238" s="245"/>
      <c r="BC238" s="246"/>
      <c r="BD238" s="247"/>
    </row>
    <row r="239" spans="1:56" s="272" customFormat="1" ht="20.25" customHeight="1">
      <c r="A239" s="271"/>
      <c r="B239" s="273" t="s">
        <v>881</v>
      </c>
      <c r="C239" s="251">
        <v>3647</v>
      </c>
      <c r="D239" s="251">
        <v>3737</v>
      </c>
      <c r="E239" s="252">
        <f>IF(C239&gt;0,(((D239-C239)/C239)*100),0)</f>
        <v>2.4677817384151357</v>
      </c>
      <c r="F239" s="251"/>
      <c r="G239" s="251"/>
      <c r="H239" s="253">
        <f t="shared" si="240"/>
        <v>0</v>
      </c>
      <c r="I239" s="254"/>
      <c r="J239" s="251"/>
      <c r="K239" s="253"/>
      <c r="L239" s="254"/>
      <c r="M239" s="251"/>
      <c r="N239" s="255"/>
      <c r="O239" s="256"/>
      <c r="P239" s="257"/>
      <c r="Q239" s="258"/>
      <c r="R239" s="256"/>
      <c r="S239" s="257"/>
      <c r="T239" s="258"/>
      <c r="U239" s="256"/>
      <c r="V239" s="257"/>
      <c r="W239" s="258"/>
      <c r="X239" s="256"/>
      <c r="Y239" s="257"/>
      <c r="Z239" s="258"/>
      <c r="AA239" s="256"/>
      <c r="AB239" s="257"/>
      <c r="AC239" s="258"/>
      <c r="AD239" s="256"/>
      <c r="AE239" s="257"/>
      <c r="AF239" s="258"/>
      <c r="AG239" s="256"/>
      <c r="AH239" s="257"/>
      <c r="AI239" s="258"/>
      <c r="AJ239" s="256"/>
      <c r="AK239" s="257"/>
      <c r="AL239" s="258"/>
      <c r="AM239" s="256"/>
      <c r="AN239" s="257"/>
      <c r="AO239" s="258"/>
      <c r="AP239" s="256"/>
      <c r="AQ239" s="257"/>
      <c r="AR239" s="258"/>
      <c r="AS239" s="256"/>
      <c r="AT239" s="257"/>
      <c r="AU239" s="258"/>
      <c r="AV239" s="256"/>
      <c r="AW239" s="257"/>
      <c r="AX239" s="258"/>
      <c r="AY239" s="256"/>
      <c r="AZ239" s="257"/>
      <c r="BA239" s="258"/>
      <c r="BB239" s="256"/>
      <c r="BC239" s="257"/>
      <c r="BD239" s="258"/>
    </row>
    <row r="240" spans="1:56">
      <c r="A240" s="261"/>
      <c r="B240" s="262" t="s">
        <v>882</v>
      </c>
      <c r="C240" s="263"/>
      <c r="D240" s="263"/>
      <c r="E240" s="264"/>
      <c r="F240" s="263"/>
      <c r="G240" s="263"/>
      <c r="H240" s="265"/>
      <c r="I240" s="266"/>
      <c r="J240" s="263"/>
      <c r="K240" s="265"/>
      <c r="L240" s="266"/>
      <c r="M240" s="263"/>
      <c r="N240" s="265"/>
      <c r="O240" s="266">
        <v>18819.5</v>
      </c>
      <c r="P240" s="263">
        <v>19357.5</v>
      </c>
      <c r="Q240" s="267">
        <f t="shared" ref="Q240" si="243">IF(O240&gt;0,(((P240-O240)/O240)*100),0)</f>
        <v>2.8587369483780121</v>
      </c>
      <c r="R240" s="266">
        <v>32086.5</v>
      </c>
      <c r="S240" s="263">
        <v>32297</v>
      </c>
      <c r="T240" s="267">
        <f t="shared" ref="T240" si="244">IF(R240&gt;0,(((S240-R240)/R240)*100),0)</f>
        <v>0.65603914418836584</v>
      </c>
      <c r="U240" s="266">
        <v>33607.5</v>
      </c>
      <c r="V240" s="263">
        <v>34309.5</v>
      </c>
      <c r="W240" s="267">
        <f t="shared" ref="W240" si="245">IF(U240&gt;0,(((V240-U240)/U240)*100),0)</f>
        <v>2.0888194599419774</v>
      </c>
      <c r="X240" s="266">
        <v>65883.5</v>
      </c>
      <c r="Y240" s="263">
        <v>67237.5</v>
      </c>
      <c r="Z240" s="267">
        <f t="shared" ref="Z240" si="246">IF(X240&gt;0,(((Y240-X240)/X240)*100),0)</f>
        <v>2.0551427899246395</v>
      </c>
      <c r="AA240" s="266">
        <v>33366</v>
      </c>
      <c r="AB240" s="263">
        <v>33046</v>
      </c>
      <c r="AC240" s="267">
        <f t="shared" ref="AC240" si="247">IF(AA240&gt;0,(((AB240-AA240)/AA240)*100),0)</f>
        <v>-0.9590601210813402</v>
      </c>
      <c r="AD240" s="266">
        <v>73032</v>
      </c>
      <c r="AE240" s="263">
        <v>71806</v>
      </c>
      <c r="AF240" s="267">
        <f t="shared" ref="AF240" si="248">IF(AD240&gt;0,(((AE240-AD240)/AD240)*100),0)</f>
        <v>-1.6787161792091139</v>
      </c>
      <c r="AG240" s="266">
        <v>29849.5</v>
      </c>
      <c r="AH240" s="263">
        <v>30480.5</v>
      </c>
      <c r="AI240" s="267">
        <f t="shared" ref="AI240" si="249">IF(AG240&gt;0,(((AH240-AG240)/AG240)*100),0)</f>
        <v>2.1139382569222267</v>
      </c>
      <c r="AJ240" s="266">
        <v>40025.5</v>
      </c>
      <c r="AK240" s="263">
        <v>40485.5</v>
      </c>
      <c r="AL240" s="267">
        <f t="shared" ref="AL240" si="250">IF(AJ240&gt;0,(((AK240-AJ240)/AJ240)*100),0)</f>
        <v>1.1492673420694308</v>
      </c>
      <c r="AM240" s="266"/>
      <c r="AN240" s="263"/>
      <c r="AO240" s="267">
        <f t="shared" ref="AO240" si="251">IF(AM240&gt;0,(((AN240-AM240)/AM240)*100),0)</f>
        <v>0</v>
      </c>
      <c r="AP240" s="266"/>
      <c r="AQ240" s="263"/>
      <c r="AR240" s="267">
        <f t="shared" ref="AR240" si="252">IF(AP240&gt;0,(((AQ240-AP240)/AP240)*100),0)</f>
        <v>0</v>
      </c>
      <c r="AS240" s="266"/>
      <c r="AT240" s="263"/>
      <c r="AU240" s="267">
        <f t="shared" ref="AU240" si="253">IF(AS240&gt;0,(((AT240-AS240)/AS240)*100),0)</f>
        <v>0</v>
      </c>
      <c r="AV240" s="266"/>
      <c r="AW240" s="263"/>
      <c r="AX240" s="267">
        <f t="shared" ref="AX240" si="254">IF(AV240&gt;0,(((AW240-AV240)/AV240)*100),0)</f>
        <v>0</v>
      </c>
      <c r="AY240" s="266">
        <v>28428</v>
      </c>
      <c r="AZ240" s="263">
        <v>28734</v>
      </c>
      <c r="BA240" s="267">
        <f t="shared" ref="BA240" si="255">IF(AY240&gt;0,(((AZ240-AY240)/AY240)*100),0)</f>
        <v>1.0764035457999155</v>
      </c>
      <c r="BB240" s="266">
        <v>56500</v>
      </c>
      <c r="BC240" s="263">
        <v>56540</v>
      </c>
      <c r="BD240" s="267">
        <f t="shared" ref="BD240" si="256">IF(BB240&gt;0,(((BC240-BB240)/BB240)*100),0)</f>
        <v>7.0796460176991149E-2</v>
      </c>
    </row>
    <row r="241" spans="1:56">
      <c r="A241" s="237" t="s">
        <v>634</v>
      </c>
      <c r="B241" s="238" t="s">
        <v>866</v>
      </c>
      <c r="C241" s="239">
        <v>10293</v>
      </c>
      <c r="D241" s="239">
        <v>10616</v>
      </c>
      <c r="E241" s="240">
        <f t="shared" ref="E241:E254" si="257">IF(C241&gt;0,(((D241-C241)/C241)*100),0)</f>
        <v>3.1380549888273586</v>
      </c>
      <c r="F241" s="239">
        <v>23287</v>
      </c>
      <c r="G241" s="239">
        <v>24254</v>
      </c>
      <c r="H241" s="243">
        <f t="shared" ref="H241:H256" si="258">IF(F241&gt;0,(((G241-F241)/F241)*100),0)</f>
        <v>4.1525314553184183</v>
      </c>
      <c r="I241" s="242">
        <v>10935.6</v>
      </c>
      <c r="J241" s="239">
        <v>11236.8</v>
      </c>
      <c r="K241" s="243">
        <f t="shared" ref="K241:K247" si="259">IF(I241&gt;0,(((J241-I241)/I241)*100),0)</f>
        <v>2.7543070339075943</v>
      </c>
      <c r="L241" s="242">
        <v>22231.200000000001</v>
      </c>
      <c r="M241" s="239">
        <v>21500.400000000001</v>
      </c>
      <c r="N241" s="244">
        <f t="shared" ref="N241:N247" si="260">IF(L241&gt;0,(((M241-L241)/L241)*100),0)</f>
        <v>-3.2872719421353738</v>
      </c>
      <c r="O241" s="245"/>
      <c r="P241" s="246"/>
      <c r="Q241" s="247"/>
      <c r="R241" s="245"/>
      <c r="S241" s="246"/>
      <c r="T241" s="247"/>
      <c r="U241" s="245"/>
      <c r="V241" s="246"/>
      <c r="W241" s="247"/>
      <c r="X241" s="245"/>
      <c r="Y241" s="246"/>
      <c r="Z241" s="247"/>
      <c r="AA241" s="245"/>
      <c r="AB241" s="246"/>
      <c r="AC241" s="247"/>
      <c r="AD241" s="245"/>
      <c r="AE241" s="246"/>
      <c r="AF241" s="247"/>
      <c r="AG241" s="245"/>
      <c r="AH241" s="246"/>
      <c r="AI241" s="247"/>
      <c r="AJ241" s="245"/>
      <c r="AK241" s="246"/>
      <c r="AL241" s="247"/>
      <c r="AM241" s="245"/>
      <c r="AN241" s="246"/>
      <c r="AO241" s="247"/>
      <c r="AP241" s="245"/>
      <c r="AQ241" s="246"/>
      <c r="AR241" s="247"/>
      <c r="AS241" s="245"/>
      <c r="AT241" s="246"/>
      <c r="AU241" s="247"/>
      <c r="AV241" s="245"/>
      <c r="AW241" s="246"/>
      <c r="AX241" s="247"/>
      <c r="AY241" s="245"/>
      <c r="AZ241" s="246"/>
      <c r="BA241" s="247"/>
      <c r="BB241" s="245"/>
      <c r="BC241" s="246"/>
      <c r="BD241" s="247"/>
    </row>
    <row r="242" spans="1:56">
      <c r="A242" s="248"/>
      <c r="B242" s="238" t="s">
        <v>867</v>
      </c>
      <c r="C242" s="239">
        <v>8988</v>
      </c>
      <c r="D242" s="239">
        <v>9296</v>
      </c>
      <c r="E242" s="240">
        <f t="shared" si="257"/>
        <v>3.4267912772585665</v>
      </c>
      <c r="F242" s="239">
        <v>22440</v>
      </c>
      <c r="G242" s="239">
        <v>21540</v>
      </c>
      <c r="H242" s="243">
        <f t="shared" si="258"/>
        <v>-4.0106951871657754</v>
      </c>
      <c r="I242" s="242">
        <v>8976</v>
      </c>
      <c r="J242" s="239">
        <v>9024</v>
      </c>
      <c r="K242" s="243">
        <f t="shared" si="259"/>
        <v>0.53475935828876997</v>
      </c>
      <c r="L242" s="242">
        <v>19344</v>
      </c>
      <c r="M242" s="239">
        <v>19824</v>
      </c>
      <c r="N242" s="244">
        <f t="shared" si="260"/>
        <v>2.481389578163772</v>
      </c>
      <c r="O242" s="245"/>
      <c r="P242" s="246"/>
      <c r="Q242" s="247"/>
      <c r="R242" s="245"/>
      <c r="S242" s="246"/>
      <c r="T242" s="247"/>
      <c r="U242" s="245"/>
      <c r="V242" s="246"/>
      <c r="W242" s="247"/>
      <c r="X242" s="245"/>
      <c r="Y242" s="246"/>
      <c r="Z242" s="247"/>
      <c r="AA242" s="245"/>
      <c r="AB242" s="246"/>
      <c r="AC242" s="247"/>
      <c r="AD242" s="245"/>
      <c r="AE242" s="246"/>
      <c r="AF242" s="247"/>
      <c r="AG242" s="245"/>
      <c r="AH242" s="246"/>
      <c r="AI242" s="247"/>
      <c r="AJ242" s="245"/>
      <c r="AK242" s="246"/>
      <c r="AL242" s="247"/>
      <c r="AM242" s="245"/>
      <c r="AN242" s="246"/>
      <c r="AO242" s="247"/>
      <c r="AP242" s="245"/>
      <c r="AQ242" s="246"/>
      <c r="AR242" s="247"/>
      <c r="AS242" s="245"/>
      <c r="AT242" s="246"/>
      <c r="AU242" s="247"/>
      <c r="AV242" s="245"/>
      <c r="AW242" s="246"/>
      <c r="AX242" s="247"/>
      <c r="AY242" s="245"/>
      <c r="AZ242" s="246"/>
      <c r="BA242" s="247"/>
      <c r="BB242" s="245"/>
      <c r="BC242" s="246"/>
      <c r="BD242" s="247"/>
    </row>
    <row r="243" spans="1:56">
      <c r="A243" s="248"/>
      <c r="B243" s="238" t="s">
        <v>868</v>
      </c>
      <c r="C243" s="239">
        <v>7965</v>
      </c>
      <c r="D243" s="239">
        <v>8378</v>
      </c>
      <c r="E243" s="240">
        <f t="shared" si="257"/>
        <v>5.1851851851851851</v>
      </c>
      <c r="F243" s="239">
        <v>20432</v>
      </c>
      <c r="G243" s="239">
        <v>21169.5</v>
      </c>
      <c r="H243" s="243">
        <f t="shared" si="258"/>
        <v>3.6095340642129994</v>
      </c>
      <c r="I243" s="242">
        <v>8340.5999999999985</v>
      </c>
      <c r="J243" s="239">
        <v>8535.5999999999985</v>
      </c>
      <c r="K243" s="243">
        <f t="shared" si="259"/>
        <v>2.3379612977483637</v>
      </c>
      <c r="L243" s="242">
        <v>18018.599999999999</v>
      </c>
      <c r="M243" s="239">
        <v>18436.199999999997</v>
      </c>
      <c r="N243" s="244">
        <f t="shared" si="260"/>
        <v>2.3176051413539267</v>
      </c>
      <c r="O243" s="245"/>
      <c r="P243" s="246"/>
      <c r="Q243" s="247"/>
      <c r="R243" s="245"/>
      <c r="S243" s="246"/>
      <c r="T243" s="247"/>
      <c r="U243" s="245"/>
      <c r="V243" s="246"/>
      <c r="W243" s="247"/>
      <c r="X243" s="245"/>
      <c r="Y243" s="246"/>
      <c r="Z243" s="247"/>
      <c r="AA243" s="245"/>
      <c r="AB243" s="246"/>
      <c r="AC243" s="247"/>
      <c r="AD243" s="245"/>
      <c r="AE243" s="246"/>
      <c r="AF243" s="247"/>
      <c r="AG243" s="245"/>
      <c r="AH243" s="246"/>
      <c r="AI243" s="247"/>
      <c r="AJ243" s="245"/>
      <c r="AK243" s="246"/>
      <c r="AL243" s="247"/>
      <c r="AM243" s="245"/>
      <c r="AN243" s="246"/>
      <c r="AO243" s="247"/>
      <c r="AP243" s="245"/>
      <c r="AQ243" s="246"/>
      <c r="AR243" s="247"/>
      <c r="AS243" s="245"/>
      <c r="AT243" s="246"/>
      <c r="AU243" s="247"/>
      <c r="AV243" s="245"/>
      <c r="AW243" s="246"/>
      <c r="AX243" s="247"/>
      <c r="AY243" s="245"/>
      <c r="AZ243" s="246"/>
      <c r="BA243" s="247"/>
      <c r="BB243" s="245"/>
      <c r="BC243" s="246"/>
      <c r="BD243" s="247"/>
    </row>
    <row r="244" spans="1:56">
      <c r="A244" s="248"/>
      <c r="B244" s="238" t="s">
        <v>869</v>
      </c>
      <c r="C244" s="239">
        <v>7370</v>
      </c>
      <c r="D244" s="239">
        <v>7626</v>
      </c>
      <c r="E244" s="240">
        <f t="shared" si="257"/>
        <v>3.4735413839891454</v>
      </c>
      <c r="F244" s="239">
        <v>18576</v>
      </c>
      <c r="G244" s="239">
        <v>17568</v>
      </c>
      <c r="H244" s="243">
        <f t="shared" si="258"/>
        <v>-5.4263565891472867</v>
      </c>
      <c r="I244" s="242">
        <v>6979.2</v>
      </c>
      <c r="J244" s="239">
        <v>7225.2</v>
      </c>
      <c r="K244" s="243">
        <f t="shared" si="259"/>
        <v>3.5247592847317746</v>
      </c>
      <c r="L244" s="242">
        <v>17166</v>
      </c>
      <c r="M244" s="239">
        <v>17727.599999999999</v>
      </c>
      <c r="N244" s="244">
        <f t="shared" si="260"/>
        <v>3.2715833624606701</v>
      </c>
      <c r="O244" s="245"/>
      <c r="P244" s="246"/>
      <c r="Q244" s="247"/>
      <c r="R244" s="245"/>
      <c r="S244" s="246"/>
      <c r="T244" s="247"/>
      <c r="U244" s="245"/>
      <c r="V244" s="246"/>
      <c r="W244" s="247"/>
      <c r="X244" s="245"/>
      <c r="Y244" s="246"/>
      <c r="Z244" s="247"/>
      <c r="AA244" s="245"/>
      <c r="AB244" s="246"/>
      <c r="AC244" s="247"/>
      <c r="AD244" s="245"/>
      <c r="AE244" s="246"/>
      <c r="AF244" s="247"/>
      <c r="AG244" s="245"/>
      <c r="AH244" s="246"/>
      <c r="AI244" s="247"/>
      <c r="AJ244" s="245"/>
      <c r="AK244" s="246"/>
      <c r="AL244" s="247"/>
      <c r="AM244" s="245"/>
      <c r="AN244" s="246"/>
      <c r="AO244" s="247"/>
      <c r="AP244" s="245"/>
      <c r="AQ244" s="246"/>
      <c r="AR244" s="247"/>
      <c r="AS244" s="245"/>
      <c r="AT244" s="246"/>
      <c r="AU244" s="247"/>
      <c r="AV244" s="245"/>
      <c r="AW244" s="246"/>
      <c r="AX244" s="247"/>
      <c r="AY244" s="245"/>
      <c r="AZ244" s="246"/>
      <c r="BA244" s="247"/>
      <c r="BB244" s="245"/>
      <c r="BC244" s="246"/>
      <c r="BD244" s="247"/>
    </row>
    <row r="245" spans="1:56">
      <c r="A245" s="248"/>
      <c r="B245" s="238" t="s">
        <v>870</v>
      </c>
      <c r="C245" s="239">
        <v>8053</v>
      </c>
      <c r="D245" s="239">
        <v>8280</v>
      </c>
      <c r="E245" s="240">
        <f t="shared" si="257"/>
        <v>2.8188252825034148</v>
      </c>
      <c r="F245" s="239">
        <v>19739.5</v>
      </c>
      <c r="G245" s="239">
        <v>20106.5</v>
      </c>
      <c r="H245" s="243">
        <f t="shared" si="258"/>
        <v>1.8592162922059829</v>
      </c>
      <c r="I245" s="242">
        <v>7890</v>
      </c>
      <c r="J245" s="239">
        <v>8030.4</v>
      </c>
      <c r="K245" s="243">
        <f t="shared" si="259"/>
        <v>1.7794676806083605</v>
      </c>
      <c r="L245" s="242">
        <v>17256</v>
      </c>
      <c r="M245" s="239">
        <v>17640</v>
      </c>
      <c r="N245" s="244">
        <f t="shared" si="260"/>
        <v>2.2253129346314324</v>
      </c>
      <c r="O245" s="245"/>
      <c r="P245" s="246"/>
      <c r="Q245" s="247"/>
      <c r="R245" s="245"/>
      <c r="S245" s="246"/>
      <c r="T245" s="247"/>
      <c r="U245" s="245"/>
      <c r="V245" s="246"/>
      <c r="W245" s="247"/>
      <c r="X245" s="245"/>
      <c r="Y245" s="246"/>
      <c r="Z245" s="247"/>
      <c r="AA245" s="245"/>
      <c r="AB245" s="246"/>
      <c r="AC245" s="247"/>
      <c r="AD245" s="245"/>
      <c r="AE245" s="246"/>
      <c r="AF245" s="247"/>
      <c r="AG245" s="245"/>
      <c r="AH245" s="246"/>
      <c r="AI245" s="247"/>
      <c r="AJ245" s="245"/>
      <c r="AK245" s="246"/>
      <c r="AL245" s="247"/>
      <c r="AM245" s="245"/>
      <c r="AN245" s="246"/>
      <c r="AO245" s="247"/>
      <c r="AP245" s="245"/>
      <c r="AQ245" s="246"/>
      <c r="AR245" s="247"/>
      <c r="AS245" s="245"/>
      <c r="AT245" s="246"/>
      <c r="AU245" s="247"/>
      <c r="AV245" s="245"/>
      <c r="AW245" s="246"/>
      <c r="AX245" s="247"/>
      <c r="AY245" s="245"/>
      <c r="AZ245" s="246"/>
      <c r="BA245" s="247"/>
      <c r="BB245" s="245"/>
      <c r="BC245" s="246"/>
      <c r="BD245" s="247"/>
    </row>
    <row r="246" spans="1:56">
      <c r="A246" s="248"/>
      <c r="B246" s="238" t="s">
        <v>871</v>
      </c>
      <c r="C246" s="239"/>
      <c r="D246" s="239"/>
      <c r="E246" s="240">
        <f t="shared" si="257"/>
        <v>0</v>
      </c>
      <c r="F246" s="239"/>
      <c r="G246" s="239"/>
      <c r="H246" s="243">
        <f t="shared" si="258"/>
        <v>0</v>
      </c>
      <c r="I246" s="242"/>
      <c r="J246" s="239"/>
      <c r="K246" s="243">
        <f t="shared" si="259"/>
        <v>0</v>
      </c>
      <c r="L246" s="242"/>
      <c r="M246" s="239"/>
      <c r="N246" s="244">
        <f t="shared" si="260"/>
        <v>0</v>
      </c>
      <c r="O246" s="245"/>
      <c r="P246" s="246"/>
      <c r="Q246" s="247"/>
      <c r="R246" s="245"/>
      <c r="S246" s="246"/>
      <c r="T246" s="247"/>
      <c r="U246" s="245"/>
      <c r="V246" s="246"/>
      <c r="W246" s="247"/>
      <c r="X246" s="245"/>
      <c r="Y246" s="246"/>
      <c r="Z246" s="247"/>
      <c r="AA246" s="245"/>
      <c r="AB246" s="246"/>
      <c r="AC246" s="247"/>
      <c r="AD246" s="245"/>
      <c r="AE246" s="246"/>
      <c r="AF246" s="247"/>
      <c r="AG246" s="245"/>
      <c r="AH246" s="246"/>
      <c r="AI246" s="247"/>
      <c r="AJ246" s="245"/>
      <c r="AK246" s="246"/>
      <c r="AL246" s="247"/>
      <c r="AM246" s="245"/>
      <c r="AN246" s="246"/>
      <c r="AO246" s="247"/>
      <c r="AP246" s="245"/>
      <c r="AQ246" s="246"/>
      <c r="AR246" s="247"/>
      <c r="AS246" s="245"/>
      <c r="AT246" s="246"/>
      <c r="AU246" s="247"/>
      <c r="AV246" s="245"/>
      <c r="AW246" s="246"/>
      <c r="AX246" s="247"/>
      <c r="AY246" s="245"/>
      <c r="AZ246" s="246"/>
      <c r="BA246" s="247"/>
      <c r="BB246" s="245"/>
      <c r="BC246" s="246"/>
      <c r="BD246" s="247"/>
    </row>
    <row r="247" spans="1:56" s="272" customFormat="1" ht="19.5" customHeight="1">
      <c r="A247" s="271"/>
      <c r="B247" s="250" t="s">
        <v>872</v>
      </c>
      <c r="C247" s="251">
        <v>8492</v>
      </c>
      <c r="D247" s="251">
        <v>9045</v>
      </c>
      <c r="E247" s="252">
        <f t="shared" si="257"/>
        <v>6.5120113047574186</v>
      </c>
      <c r="F247" s="251">
        <v>21296</v>
      </c>
      <c r="G247" s="251">
        <v>21580</v>
      </c>
      <c r="H247" s="253">
        <f t="shared" si="258"/>
        <v>1.3335837716003005</v>
      </c>
      <c r="I247" s="254">
        <v>8631.5999999999985</v>
      </c>
      <c r="J247" s="251">
        <v>8799.6</v>
      </c>
      <c r="K247" s="253">
        <f t="shared" si="259"/>
        <v>1.9463367162519329</v>
      </c>
      <c r="L247" s="254">
        <v>18483</v>
      </c>
      <c r="M247" s="251">
        <v>18710.400000000001</v>
      </c>
      <c r="N247" s="255">
        <f t="shared" si="260"/>
        <v>1.230319753286812</v>
      </c>
      <c r="O247" s="256"/>
      <c r="P247" s="257"/>
      <c r="Q247" s="258"/>
      <c r="R247" s="256"/>
      <c r="S247" s="257"/>
      <c r="T247" s="258"/>
      <c r="U247" s="256"/>
      <c r="V247" s="257"/>
      <c r="W247" s="258"/>
      <c r="X247" s="256"/>
      <c r="Y247" s="257"/>
      <c r="Z247" s="258"/>
      <c r="AA247" s="256"/>
      <c r="AB247" s="257"/>
      <c r="AC247" s="258"/>
      <c r="AD247" s="256"/>
      <c r="AE247" s="257"/>
      <c r="AF247" s="258"/>
      <c r="AG247" s="256"/>
      <c r="AH247" s="257"/>
      <c r="AI247" s="258"/>
      <c r="AJ247" s="256"/>
      <c r="AK247" s="257"/>
      <c r="AL247" s="258"/>
      <c r="AM247" s="256"/>
      <c r="AN247" s="257"/>
      <c r="AO247" s="258"/>
      <c r="AP247" s="256"/>
      <c r="AQ247" s="257"/>
      <c r="AR247" s="258"/>
      <c r="AS247" s="256"/>
      <c r="AT247" s="257"/>
      <c r="AU247" s="258"/>
      <c r="AV247" s="256"/>
      <c r="AW247" s="257"/>
      <c r="AX247" s="258"/>
      <c r="AY247" s="256"/>
      <c r="AZ247" s="257"/>
      <c r="BA247" s="258"/>
      <c r="BB247" s="256"/>
      <c r="BC247" s="257"/>
      <c r="BD247" s="258"/>
    </row>
    <row r="248" spans="1:56">
      <c r="A248" s="248"/>
      <c r="B248" s="238" t="s">
        <v>873</v>
      </c>
      <c r="C248" s="239">
        <v>2580</v>
      </c>
      <c r="D248" s="239">
        <v>2714</v>
      </c>
      <c r="E248" s="240">
        <f t="shared" si="257"/>
        <v>5.1937984496124034</v>
      </c>
      <c r="F248" s="239">
        <v>5145</v>
      </c>
      <c r="G248" s="239">
        <v>5490</v>
      </c>
      <c r="H248" s="243">
        <f t="shared" si="258"/>
        <v>6.7055393586005829</v>
      </c>
      <c r="I248" s="242"/>
      <c r="J248" s="239"/>
      <c r="K248" s="243"/>
      <c r="L248" s="242"/>
      <c r="M248" s="239"/>
      <c r="N248" s="244"/>
      <c r="O248" s="245"/>
      <c r="P248" s="246"/>
      <c r="Q248" s="247"/>
      <c r="R248" s="245"/>
      <c r="S248" s="246"/>
      <c r="T248" s="247"/>
      <c r="U248" s="245"/>
      <c r="V248" s="246"/>
      <c r="W248" s="247"/>
      <c r="X248" s="245"/>
      <c r="Y248" s="246"/>
      <c r="Z248" s="247"/>
      <c r="AA248" s="245"/>
      <c r="AB248" s="246"/>
      <c r="AC248" s="247"/>
      <c r="AD248" s="245"/>
      <c r="AE248" s="246"/>
      <c r="AF248" s="247"/>
      <c r="AG248" s="245"/>
      <c r="AH248" s="246"/>
      <c r="AI248" s="247"/>
      <c r="AJ248" s="245"/>
      <c r="AK248" s="246"/>
      <c r="AL248" s="247"/>
      <c r="AM248" s="245"/>
      <c r="AN248" s="246"/>
      <c r="AO248" s="247"/>
      <c r="AP248" s="245"/>
      <c r="AQ248" s="246"/>
      <c r="AR248" s="247"/>
      <c r="AS248" s="245"/>
      <c r="AT248" s="246"/>
      <c r="AU248" s="247"/>
      <c r="AV248" s="245"/>
      <c r="AW248" s="246"/>
      <c r="AX248" s="247"/>
      <c r="AY248" s="245"/>
      <c r="AZ248" s="246"/>
      <c r="BA248" s="247"/>
      <c r="BB248" s="245"/>
      <c r="BC248" s="246"/>
      <c r="BD248" s="247"/>
    </row>
    <row r="249" spans="1:56">
      <c r="A249" s="248"/>
      <c r="B249" s="238" t="s">
        <v>874</v>
      </c>
      <c r="C249" s="239">
        <v>2460</v>
      </c>
      <c r="D249" s="239">
        <v>2760</v>
      </c>
      <c r="E249" s="260">
        <f t="shared" si="257"/>
        <v>12.195121951219512</v>
      </c>
      <c r="F249" s="239">
        <v>5524</v>
      </c>
      <c r="G249" s="239">
        <v>5640</v>
      </c>
      <c r="H249" s="243">
        <f t="shared" si="258"/>
        <v>2.0999275887038378</v>
      </c>
      <c r="I249" s="242"/>
      <c r="J249" s="239"/>
      <c r="K249" s="243"/>
      <c r="L249" s="242"/>
      <c r="M249" s="239"/>
      <c r="N249" s="244"/>
      <c r="O249" s="245"/>
      <c r="P249" s="246"/>
      <c r="Q249" s="247"/>
      <c r="R249" s="245"/>
      <c r="S249" s="246"/>
      <c r="T249" s="247"/>
      <c r="U249" s="245"/>
      <c r="V249" s="246"/>
      <c r="W249" s="247"/>
      <c r="X249" s="245"/>
      <c r="Y249" s="246"/>
      <c r="Z249" s="247"/>
      <c r="AA249" s="245"/>
      <c r="AB249" s="246"/>
      <c r="AC249" s="247"/>
      <c r="AD249" s="245"/>
      <c r="AE249" s="246"/>
      <c r="AF249" s="247"/>
      <c r="AG249" s="245"/>
      <c r="AH249" s="246"/>
      <c r="AI249" s="247"/>
      <c r="AJ249" s="245"/>
      <c r="AK249" s="246"/>
      <c r="AL249" s="247"/>
      <c r="AM249" s="245"/>
      <c r="AN249" s="246"/>
      <c r="AO249" s="247"/>
      <c r="AP249" s="245"/>
      <c r="AQ249" s="246"/>
      <c r="AR249" s="247"/>
      <c r="AS249" s="245"/>
      <c r="AT249" s="246"/>
      <c r="AU249" s="247"/>
      <c r="AV249" s="245"/>
      <c r="AW249" s="246"/>
      <c r="AX249" s="247"/>
      <c r="AY249" s="245"/>
      <c r="AZ249" s="246"/>
      <c r="BA249" s="247"/>
      <c r="BB249" s="245"/>
      <c r="BC249" s="246"/>
      <c r="BD249" s="247"/>
    </row>
    <row r="250" spans="1:56">
      <c r="A250" s="248"/>
      <c r="B250" s="238" t="s">
        <v>875</v>
      </c>
      <c r="C250" s="239">
        <v>2764</v>
      </c>
      <c r="D250" s="239">
        <v>2910</v>
      </c>
      <c r="E250" s="240">
        <f t="shared" si="257"/>
        <v>5.2821997105643996</v>
      </c>
      <c r="F250" s="239">
        <v>5370</v>
      </c>
      <c r="G250" s="239">
        <v>5410</v>
      </c>
      <c r="H250" s="243">
        <f t="shared" si="258"/>
        <v>0.74487895716945995</v>
      </c>
      <c r="I250" s="242"/>
      <c r="J250" s="239"/>
      <c r="K250" s="243"/>
      <c r="L250" s="242"/>
      <c r="M250" s="239"/>
      <c r="N250" s="244"/>
      <c r="O250" s="245"/>
      <c r="P250" s="246"/>
      <c r="Q250" s="247"/>
      <c r="R250" s="245"/>
      <c r="S250" s="246"/>
      <c r="T250" s="247"/>
      <c r="U250" s="245"/>
      <c r="V250" s="246"/>
      <c r="W250" s="247"/>
      <c r="X250" s="245"/>
      <c r="Y250" s="246"/>
      <c r="Z250" s="247"/>
      <c r="AA250" s="245"/>
      <c r="AB250" s="246"/>
      <c r="AC250" s="247"/>
      <c r="AD250" s="245"/>
      <c r="AE250" s="246"/>
      <c r="AF250" s="247"/>
      <c r="AG250" s="245"/>
      <c r="AH250" s="246"/>
      <c r="AI250" s="247"/>
      <c r="AJ250" s="245"/>
      <c r="AK250" s="246"/>
      <c r="AL250" s="247"/>
      <c r="AM250" s="245"/>
      <c r="AN250" s="246"/>
      <c r="AO250" s="247"/>
      <c r="AP250" s="245"/>
      <c r="AQ250" s="246"/>
      <c r="AR250" s="247"/>
      <c r="AS250" s="245"/>
      <c r="AT250" s="246"/>
      <c r="AU250" s="247"/>
      <c r="AV250" s="245"/>
      <c r="AW250" s="246"/>
      <c r="AX250" s="247"/>
      <c r="AY250" s="245"/>
      <c r="AZ250" s="246"/>
      <c r="BA250" s="247"/>
      <c r="BB250" s="245"/>
      <c r="BC250" s="246"/>
      <c r="BD250" s="247"/>
    </row>
    <row r="251" spans="1:56">
      <c r="A251" s="248"/>
      <c r="B251" s="238" t="s">
        <v>876</v>
      </c>
      <c r="C251" s="239">
        <v>3295</v>
      </c>
      <c r="D251" s="239">
        <v>3295</v>
      </c>
      <c r="E251" s="240">
        <f t="shared" si="257"/>
        <v>0</v>
      </c>
      <c r="F251" s="239">
        <v>5205</v>
      </c>
      <c r="G251" s="239">
        <v>4980</v>
      </c>
      <c r="H251" s="243">
        <f t="shared" si="258"/>
        <v>-4.3227665706051877</v>
      </c>
      <c r="I251" s="242"/>
      <c r="J251" s="239"/>
      <c r="K251" s="243"/>
      <c r="L251" s="242"/>
      <c r="M251" s="239"/>
      <c r="N251" s="244"/>
      <c r="O251" s="245"/>
      <c r="P251" s="246"/>
      <c r="Q251" s="247"/>
      <c r="R251" s="245"/>
      <c r="S251" s="246"/>
      <c r="T251" s="247"/>
      <c r="U251" s="245"/>
      <c r="V251" s="246"/>
      <c r="W251" s="247"/>
      <c r="X251" s="245"/>
      <c r="Y251" s="246"/>
      <c r="Z251" s="247"/>
      <c r="AA251" s="245"/>
      <c r="AB251" s="246"/>
      <c r="AC251" s="247"/>
      <c r="AD251" s="245"/>
      <c r="AE251" s="246"/>
      <c r="AF251" s="247"/>
      <c r="AG251" s="245"/>
      <c r="AH251" s="246"/>
      <c r="AI251" s="247"/>
      <c r="AJ251" s="245"/>
      <c r="AK251" s="246"/>
      <c r="AL251" s="247"/>
      <c r="AM251" s="245"/>
      <c r="AN251" s="246"/>
      <c r="AO251" s="247"/>
      <c r="AP251" s="245"/>
      <c r="AQ251" s="246"/>
      <c r="AR251" s="247"/>
      <c r="AS251" s="245"/>
      <c r="AT251" s="246"/>
      <c r="AU251" s="247"/>
      <c r="AV251" s="245"/>
      <c r="AW251" s="246"/>
      <c r="AX251" s="247"/>
      <c r="AY251" s="245"/>
      <c r="AZ251" s="246"/>
      <c r="BA251" s="247"/>
      <c r="BB251" s="245"/>
      <c r="BC251" s="246"/>
      <c r="BD251" s="247"/>
    </row>
    <row r="252" spans="1:56" s="272" customFormat="1" ht="20.25" customHeight="1">
      <c r="A252" s="271"/>
      <c r="B252" s="250" t="s">
        <v>877</v>
      </c>
      <c r="C252" s="251">
        <v>2686</v>
      </c>
      <c r="D252" s="251">
        <v>2770</v>
      </c>
      <c r="E252" s="252">
        <f t="shared" si="257"/>
        <v>3.1273268801191363</v>
      </c>
      <c r="F252" s="251">
        <v>5360</v>
      </c>
      <c r="G252" s="251">
        <v>5410</v>
      </c>
      <c r="H252" s="253">
        <f t="shared" si="258"/>
        <v>0.93283582089552231</v>
      </c>
      <c r="I252" s="254"/>
      <c r="J252" s="251"/>
      <c r="K252" s="253"/>
      <c r="L252" s="254"/>
      <c r="M252" s="251"/>
      <c r="N252" s="255"/>
      <c r="O252" s="256"/>
      <c r="P252" s="257"/>
      <c r="Q252" s="258"/>
      <c r="R252" s="256"/>
      <c r="S252" s="257"/>
      <c r="T252" s="258"/>
      <c r="U252" s="256"/>
      <c r="V252" s="257"/>
      <c r="W252" s="258"/>
      <c r="X252" s="256"/>
      <c r="Y252" s="257"/>
      <c r="Z252" s="258"/>
      <c r="AA252" s="256"/>
      <c r="AB252" s="257"/>
      <c r="AC252" s="258"/>
      <c r="AD252" s="256"/>
      <c r="AE252" s="257"/>
      <c r="AF252" s="258"/>
      <c r="AG252" s="256"/>
      <c r="AH252" s="257"/>
      <c r="AI252" s="258"/>
      <c r="AJ252" s="256"/>
      <c r="AK252" s="257"/>
      <c r="AL252" s="258"/>
      <c r="AM252" s="256"/>
      <c r="AN252" s="257"/>
      <c r="AO252" s="258"/>
      <c r="AP252" s="256"/>
      <c r="AQ252" s="257"/>
      <c r="AR252" s="258"/>
      <c r="AS252" s="256"/>
      <c r="AT252" s="257"/>
      <c r="AU252" s="258"/>
      <c r="AV252" s="256"/>
      <c r="AW252" s="257"/>
      <c r="AX252" s="258"/>
      <c r="AY252" s="256"/>
      <c r="AZ252" s="257"/>
      <c r="BA252" s="258"/>
      <c r="BB252" s="256"/>
      <c r="BC252" s="257"/>
      <c r="BD252" s="258"/>
    </row>
    <row r="253" spans="1:56">
      <c r="A253" s="248"/>
      <c r="B253" s="238" t="s">
        <v>878</v>
      </c>
      <c r="C253" s="239"/>
      <c r="D253" s="239"/>
      <c r="E253" s="240">
        <f t="shared" si="257"/>
        <v>0</v>
      </c>
      <c r="F253" s="239"/>
      <c r="G253" s="239"/>
      <c r="H253" s="243">
        <f t="shared" si="258"/>
        <v>0</v>
      </c>
      <c r="I253" s="242"/>
      <c r="J253" s="239"/>
      <c r="K253" s="243"/>
      <c r="L253" s="242"/>
      <c r="M253" s="239"/>
      <c r="N253" s="244"/>
      <c r="O253" s="245"/>
      <c r="P253" s="246"/>
      <c r="Q253" s="247"/>
      <c r="R253" s="245"/>
      <c r="S253" s="246"/>
      <c r="T253" s="247"/>
      <c r="U253" s="245"/>
      <c r="V253" s="246"/>
      <c r="W253" s="247"/>
      <c r="X253" s="245"/>
      <c r="Y253" s="246"/>
      <c r="Z253" s="247"/>
      <c r="AA253" s="245"/>
      <c r="AB253" s="246"/>
      <c r="AC253" s="247"/>
      <c r="AD253" s="245"/>
      <c r="AE253" s="246"/>
      <c r="AF253" s="247"/>
      <c r="AG253" s="245"/>
      <c r="AH253" s="246"/>
      <c r="AI253" s="247"/>
      <c r="AJ253" s="245"/>
      <c r="AK253" s="246"/>
      <c r="AL253" s="247"/>
      <c r="AM253" s="245"/>
      <c r="AN253" s="246"/>
      <c r="AO253" s="247"/>
      <c r="AP253" s="245"/>
      <c r="AQ253" s="246"/>
      <c r="AR253" s="247"/>
      <c r="AS253" s="245"/>
      <c r="AT253" s="246"/>
      <c r="AU253" s="247"/>
      <c r="AV253" s="245"/>
      <c r="AW253" s="246"/>
      <c r="AX253" s="247"/>
      <c r="AY253" s="245"/>
      <c r="AZ253" s="246"/>
      <c r="BA253" s="247"/>
      <c r="BB253" s="245"/>
      <c r="BC253" s="246"/>
      <c r="BD253" s="247"/>
    </row>
    <row r="254" spans="1:56">
      <c r="A254" s="248"/>
      <c r="B254" s="238" t="s">
        <v>879</v>
      </c>
      <c r="C254" s="239"/>
      <c r="D254" s="239"/>
      <c r="E254" s="240">
        <f t="shared" si="257"/>
        <v>0</v>
      </c>
      <c r="F254" s="239"/>
      <c r="G254" s="239"/>
      <c r="H254" s="243">
        <f t="shared" si="258"/>
        <v>0</v>
      </c>
      <c r="I254" s="242"/>
      <c r="J254" s="239"/>
      <c r="K254" s="243"/>
      <c r="L254" s="242"/>
      <c r="M254" s="239"/>
      <c r="N254" s="244"/>
      <c r="O254" s="245"/>
      <c r="P254" s="246"/>
      <c r="Q254" s="247"/>
      <c r="R254" s="245"/>
      <c r="S254" s="246"/>
      <c r="T254" s="247"/>
      <c r="U254" s="245"/>
      <c r="V254" s="246"/>
      <c r="W254" s="247"/>
      <c r="X254" s="245"/>
      <c r="Y254" s="246"/>
      <c r="Z254" s="247"/>
      <c r="AA254" s="245"/>
      <c r="AB254" s="246"/>
      <c r="AC254" s="247"/>
      <c r="AD254" s="245"/>
      <c r="AE254" s="246"/>
      <c r="AF254" s="247"/>
      <c r="AG254" s="245"/>
      <c r="AH254" s="246"/>
      <c r="AI254" s="247"/>
      <c r="AJ254" s="245"/>
      <c r="AK254" s="246"/>
      <c r="AL254" s="247"/>
      <c r="AM254" s="245"/>
      <c r="AN254" s="246"/>
      <c r="AO254" s="247"/>
      <c r="AP254" s="245"/>
      <c r="AQ254" s="246"/>
      <c r="AR254" s="247"/>
      <c r="AS254" s="245"/>
      <c r="AT254" s="246"/>
      <c r="AU254" s="247"/>
      <c r="AV254" s="245"/>
      <c r="AW254" s="246"/>
      <c r="AX254" s="247"/>
      <c r="AY254" s="245"/>
      <c r="AZ254" s="246"/>
      <c r="BA254" s="247"/>
      <c r="BB254" s="245"/>
      <c r="BC254" s="246"/>
      <c r="BD254" s="247"/>
    </row>
    <row r="255" spans="1:56">
      <c r="A255" s="248"/>
      <c r="B255" s="238" t="s">
        <v>880</v>
      </c>
      <c r="C255" s="239"/>
      <c r="D255" s="239"/>
      <c r="E255" s="240"/>
      <c r="F255" s="239"/>
      <c r="G255" s="239"/>
      <c r="H255" s="243">
        <f t="shared" si="258"/>
        <v>0</v>
      </c>
      <c r="I255" s="242"/>
      <c r="J255" s="239"/>
      <c r="K255" s="243"/>
      <c r="L255" s="242"/>
      <c r="M255" s="239"/>
      <c r="N255" s="244"/>
      <c r="O255" s="245"/>
      <c r="P255" s="246"/>
      <c r="Q255" s="247"/>
      <c r="R255" s="245"/>
      <c r="S255" s="246"/>
      <c r="T255" s="247"/>
      <c r="U255" s="245"/>
      <c r="V255" s="246"/>
      <c r="W255" s="247"/>
      <c r="X255" s="245"/>
      <c r="Y255" s="246"/>
      <c r="Z255" s="247"/>
      <c r="AA255" s="245"/>
      <c r="AB255" s="246"/>
      <c r="AC255" s="247"/>
      <c r="AD255" s="245"/>
      <c r="AE255" s="246"/>
      <c r="AF255" s="247"/>
      <c r="AG255" s="245"/>
      <c r="AH255" s="246"/>
      <c r="AI255" s="247"/>
      <c r="AJ255" s="245"/>
      <c r="AK255" s="246"/>
      <c r="AL255" s="247"/>
      <c r="AM255" s="245"/>
      <c r="AN255" s="246"/>
      <c r="AO255" s="247"/>
      <c r="AP255" s="245"/>
      <c r="AQ255" s="246"/>
      <c r="AR255" s="247"/>
      <c r="AS255" s="245"/>
      <c r="AT255" s="246"/>
      <c r="AU255" s="247"/>
      <c r="AV255" s="245"/>
      <c r="AW255" s="246"/>
      <c r="AX255" s="247"/>
      <c r="AY255" s="245"/>
      <c r="AZ255" s="246"/>
      <c r="BA255" s="247"/>
      <c r="BB255" s="245"/>
      <c r="BC255" s="246"/>
      <c r="BD255" s="247"/>
    </row>
    <row r="256" spans="1:56" s="272" customFormat="1" ht="21.75" customHeight="1">
      <c r="A256" s="271"/>
      <c r="B256" s="273" t="s">
        <v>881</v>
      </c>
      <c r="C256" s="251"/>
      <c r="D256" s="251"/>
      <c r="E256" s="252">
        <f>IF(C256&gt;0,(((D256-C256)/C256)*100),0)</f>
        <v>0</v>
      </c>
      <c r="F256" s="251"/>
      <c r="G256" s="251"/>
      <c r="H256" s="253">
        <f t="shared" si="258"/>
        <v>0</v>
      </c>
      <c r="I256" s="254"/>
      <c r="J256" s="251"/>
      <c r="K256" s="253"/>
      <c r="L256" s="254"/>
      <c r="M256" s="251"/>
      <c r="N256" s="255"/>
      <c r="O256" s="256"/>
      <c r="P256" s="257"/>
      <c r="Q256" s="258"/>
      <c r="R256" s="256"/>
      <c r="S256" s="257"/>
      <c r="T256" s="258"/>
      <c r="U256" s="256"/>
      <c r="V256" s="257"/>
      <c r="W256" s="258"/>
      <c r="X256" s="256"/>
      <c r="Y256" s="257"/>
      <c r="Z256" s="258"/>
      <c r="AA256" s="256"/>
      <c r="AB256" s="257"/>
      <c r="AC256" s="258"/>
      <c r="AD256" s="256"/>
      <c r="AE256" s="257"/>
      <c r="AF256" s="258"/>
      <c r="AG256" s="256"/>
      <c r="AH256" s="257"/>
      <c r="AI256" s="258"/>
      <c r="AJ256" s="256"/>
      <c r="AK256" s="257"/>
      <c r="AL256" s="258"/>
      <c r="AM256" s="256"/>
      <c r="AN256" s="257"/>
      <c r="AO256" s="258"/>
      <c r="AP256" s="256"/>
      <c r="AQ256" s="257"/>
      <c r="AR256" s="258"/>
      <c r="AS256" s="256"/>
      <c r="AT256" s="257"/>
      <c r="AU256" s="258"/>
      <c r="AV256" s="256"/>
      <c r="AW256" s="257"/>
      <c r="AX256" s="258"/>
      <c r="AY256" s="256"/>
      <c r="AZ256" s="257"/>
      <c r="BA256" s="258"/>
      <c r="BB256" s="256"/>
      <c r="BC256" s="257"/>
      <c r="BD256" s="258"/>
    </row>
    <row r="257" spans="1:56">
      <c r="A257" s="261"/>
      <c r="B257" s="262" t="s">
        <v>882</v>
      </c>
      <c r="C257" s="263"/>
      <c r="D257" s="263"/>
      <c r="E257" s="264"/>
      <c r="F257" s="263"/>
      <c r="G257" s="263"/>
      <c r="H257" s="265"/>
      <c r="I257" s="266"/>
      <c r="J257" s="263"/>
      <c r="K257" s="265"/>
      <c r="L257" s="266"/>
      <c r="M257" s="263"/>
      <c r="N257" s="265"/>
      <c r="O257" s="266">
        <v>21900.75</v>
      </c>
      <c r="P257" s="263">
        <v>22395</v>
      </c>
      <c r="Q257" s="267">
        <f t="shared" ref="Q257" si="261">IF(O257&gt;0,(((P257-O257)/O257)*100),0)</f>
        <v>2.2567720283551935</v>
      </c>
      <c r="R257" s="266">
        <v>31236.400000000001</v>
      </c>
      <c r="S257" s="263">
        <v>31815</v>
      </c>
      <c r="T257" s="267">
        <f t="shared" ref="T257" si="262">IF(R257&gt;0,(((S257-R257)/R257)*100),0)</f>
        <v>1.8523261323327864</v>
      </c>
      <c r="U257" s="266">
        <v>21540.6</v>
      </c>
      <c r="V257" s="263">
        <v>21626.400000000001</v>
      </c>
      <c r="W257" s="267">
        <f t="shared" ref="W257" si="263">IF(U257&gt;0,(((V257-U257)/U257)*100),0)</f>
        <v>0.39831759561016367</v>
      </c>
      <c r="X257" s="266">
        <v>37483.199999999997</v>
      </c>
      <c r="Y257" s="263">
        <v>37768.800000000003</v>
      </c>
      <c r="Z257" s="267">
        <f t="shared" ref="Z257" si="264">IF(X257&gt;0,(((Y257-X257)/X257)*100),0)</f>
        <v>0.7619413497246923</v>
      </c>
      <c r="AA257" s="266">
        <v>36889.199999999997</v>
      </c>
      <c r="AB257" s="263">
        <v>36908.400000000001</v>
      </c>
      <c r="AC257" s="267">
        <f t="shared" ref="AC257" si="265">IF(AA257&gt;0,(((AB257-AA257)/AA257)*100),0)</f>
        <v>5.2047753814136295E-2</v>
      </c>
      <c r="AD257" s="266">
        <v>49849.2</v>
      </c>
      <c r="AE257" s="263">
        <v>49868.4</v>
      </c>
      <c r="AF257" s="267">
        <f t="shared" ref="AF257" si="266">IF(AD257&gt;0,(((AE257-AD257)/AD257)*100),0)</f>
        <v>3.8516164752903495E-2</v>
      </c>
      <c r="AG257" s="266">
        <v>13721.5</v>
      </c>
      <c r="AH257" s="263">
        <v>13540.8</v>
      </c>
      <c r="AI257" s="267">
        <f t="shared" ref="AI257" si="267">IF(AG257&gt;0,(((AH257-AG257)/AG257)*100),0)</f>
        <v>-1.3169114163903417</v>
      </c>
      <c r="AJ257" s="266">
        <v>25053</v>
      </c>
      <c r="AK257" s="263">
        <v>29230.199999999997</v>
      </c>
      <c r="AL257" s="268">
        <f t="shared" ref="AL257" si="268">IF(AJ257&gt;0,(((AK257-AJ257)/AJ257)*100),0)</f>
        <v>16.673452281163918</v>
      </c>
      <c r="AM257" s="266">
        <v>6807</v>
      </c>
      <c r="AN257" s="263">
        <v>6807</v>
      </c>
      <c r="AO257" s="267">
        <f t="shared" ref="AO257" si="269">IF(AM257&gt;0,(((AN257-AM257)/AM257)*100),0)</f>
        <v>0</v>
      </c>
      <c r="AP257" s="266">
        <v>19167</v>
      </c>
      <c r="AQ257" s="263">
        <v>19167</v>
      </c>
      <c r="AR257" s="267">
        <f t="shared" ref="AR257" si="270">IF(AP257&gt;0,(((AQ257-AP257)/AP257)*100),0)</f>
        <v>0</v>
      </c>
      <c r="AS257" s="266">
        <v>22936</v>
      </c>
      <c r="AT257" s="263">
        <v>23000.400000000001</v>
      </c>
      <c r="AU257" s="267">
        <f t="shared" ref="AU257" si="271">IF(AS257&gt;0,(((AT257-AS257)/AS257)*100),0)</f>
        <v>0.28078130449948313</v>
      </c>
      <c r="AV257" s="266">
        <v>41761</v>
      </c>
      <c r="AW257" s="263">
        <v>41826</v>
      </c>
      <c r="AX257" s="267">
        <f t="shared" ref="AX257" si="272">IF(AV257&gt;0,(((AW257-AV257)/AV257)*100),0)</f>
        <v>0.15564761380235148</v>
      </c>
      <c r="AY257" s="266">
        <v>26964</v>
      </c>
      <c r="AZ257" s="263">
        <v>27494.400000000001</v>
      </c>
      <c r="BA257" s="267">
        <f t="shared" ref="BA257" si="273">IF(AY257&gt;0,(((AZ257-AY257)/AY257)*100),0)</f>
        <v>1.9670672007120658</v>
      </c>
      <c r="BB257" s="266">
        <v>40642</v>
      </c>
      <c r="BC257" s="263">
        <v>41518.800000000003</v>
      </c>
      <c r="BD257" s="267">
        <f t="shared" ref="BD257" si="274">IF(BB257&gt;0,(((BC257-BB257)/BB257)*100),0)</f>
        <v>2.1573741449731876</v>
      </c>
    </row>
    <row r="258" spans="1:56">
      <c r="A258" s="237" t="s">
        <v>752</v>
      </c>
      <c r="B258" s="238" t="s">
        <v>866</v>
      </c>
      <c r="C258" s="239">
        <v>12852</v>
      </c>
      <c r="D258" s="239">
        <v>13230</v>
      </c>
      <c r="E258" s="240">
        <f t="shared" ref="E258:E271" si="275">IF(C258&gt;0,(((D258-C258)/C258)*100),0)</f>
        <v>2.9411764705882351</v>
      </c>
      <c r="F258" s="239">
        <v>32287</v>
      </c>
      <c r="G258" s="239">
        <v>33656</v>
      </c>
      <c r="H258" s="243">
        <f t="shared" ref="H258:H273" si="276">IF(F258&gt;0,(((G258-F258)/F258)*100),0)</f>
        <v>4.2400966333199115</v>
      </c>
      <c r="I258" s="242">
        <v>13724</v>
      </c>
      <c r="J258" s="239">
        <v>14480</v>
      </c>
      <c r="K258" s="243">
        <f t="shared" ref="K258:K264" si="277">IF(I258&gt;0,(((J258-I258)/I258)*100),0)</f>
        <v>5.5085980763625768</v>
      </c>
      <c r="L258" s="242">
        <v>28578</v>
      </c>
      <c r="M258" s="239">
        <v>30276</v>
      </c>
      <c r="N258" s="244">
        <f t="shared" ref="N258:N264" si="278">IF(L258&gt;0,(((M258-L258)/L258)*100),0)</f>
        <v>5.9416334243124087</v>
      </c>
      <c r="O258" s="245"/>
      <c r="P258" s="246"/>
      <c r="Q258" s="247"/>
      <c r="R258" s="245"/>
      <c r="S258" s="246"/>
      <c r="T258" s="247"/>
      <c r="U258" s="245"/>
      <c r="V258" s="246"/>
      <c r="W258" s="247"/>
      <c r="X258" s="245"/>
      <c r="Y258" s="246"/>
      <c r="Z258" s="247"/>
      <c r="AA258" s="245"/>
      <c r="AB258" s="246"/>
      <c r="AC258" s="247"/>
      <c r="AD258" s="245"/>
      <c r="AE258" s="246"/>
      <c r="AF258" s="247"/>
      <c r="AG258" s="245"/>
      <c r="AH258" s="246"/>
      <c r="AI258" s="247"/>
      <c r="AJ258" s="245"/>
      <c r="AK258" s="246"/>
      <c r="AL258" s="247"/>
      <c r="AM258" s="245"/>
      <c r="AN258" s="246"/>
      <c r="AO258" s="247"/>
      <c r="AP258" s="245"/>
      <c r="AQ258" s="246"/>
      <c r="AR258" s="247"/>
      <c r="AS258" s="245"/>
      <c r="AT258" s="246"/>
      <c r="AU258" s="247"/>
      <c r="AV258" s="245"/>
      <c r="AW258" s="246"/>
      <c r="AX258" s="247"/>
      <c r="AY258" s="245"/>
      <c r="AZ258" s="246"/>
      <c r="BA258" s="247"/>
      <c r="BB258" s="245"/>
      <c r="BC258" s="246"/>
      <c r="BD258" s="247"/>
    </row>
    <row r="259" spans="1:56">
      <c r="A259" s="248"/>
      <c r="B259" s="238" t="s">
        <v>867</v>
      </c>
      <c r="C259" s="239">
        <v>21234</v>
      </c>
      <c r="D259" s="239">
        <v>22044</v>
      </c>
      <c r="E259" s="240">
        <f t="shared" si="275"/>
        <v>3.8146369030799661</v>
      </c>
      <c r="F259" s="239">
        <v>42274</v>
      </c>
      <c r="G259" s="239">
        <v>43670</v>
      </c>
      <c r="H259" s="243">
        <f t="shared" si="276"/>
        <v>3.3022661683304158</v>
      </c>
      <c r="I259" s="242">
        <v>14258</v>
      </c>
      <c r="J259" s="239">
        <v>15002</v>
      </c>
      <c r="K259" s="243">
        <f t="shared" si="277"/>
        <v>5.2181231589283206</v>
      </c>
      <c r="L259" s="242">
        <v>30501</v>
      </c>
      <c r="M259" s="239">
        <v>31864</v>
      </c>
      <c r="N259" s="244">
        <f t="shared" si="278"/>
        <v>4.4687059440674073</v>
      </c>
      <c r="O259" s="245"/>
      <c r="P259" s="246"/>
      <c r="Q259" s="247"/>
      <c r="R259" s="245"/>
      <c r="S259" s="246"/>
      <c r="T259" s="247"/>
      <c r="U259" s="245"/>
      <c r="V259" s="246"/>
      <c r="W259" s="247"/>
      <c r="X259" s="245"/>
      <c r="Y259" s="246"/>
      <c r="Z259" s="247"/>
      <c r="AA259" s="245"/>
      <c r="AB259" s="246"/>
      <c r="AC259" s="247"/>
      <c r="AD259" s="245"/>
      <c r="AE259" s="246"/>
      <c r="AF259" s="247"/>
      <c r="AG259" s="245"/>
      <c r="AH259" s="246"/>
      <c r="AI259" s="247"/>
      <c r="AJ259" s="245"/>
      <c r="AK259" s="246"/>
      <c r="AL259" s="247"/>
      <c r="AM259" s="245"/>
      <c r="AN259" s="246"/>
      <c r="AO259" s="247"/>
      <c r="AP259" s="245"/>
      <c r="AQ259" s="246"/>
      <c r="AR259" s="247"/>
      <c r="AS259" s="245"/>
      <c r="AT259" s="246"/>
      <c r="AU259" s="247"/>
      <c r="AV259" s="245"/>
      <c r="AW259" s="246"/>
      <c r="AX259" s="247"/>
      <c r="AY259" s="245"/>
      <c r="AZ259" s="246"/>
      <c r="BA259" s="247"/>
      <c r="BB259" s="245"/>
      <c r="BC259" s="246"/>
      <c r="BD259" s="247"/>
    </row>
    <row r="260" spans="1:56">
      <c r="A260" s="248"/>
      <c r="B260" s="238" t="s">
        <v>868</v>
      </c>
      <c r="C260" s="239">
        <v>10235.5</v>
      </c>
      <c r="D260" s="239">
        <v>10752.5</v>
      </c>
      <c r="E260" s="240">
        <f t="shared" si="275"/>
        <v>5.0510478237506717</v>
      </c>
      <c r="F260" s="239">
        <v>24161</v>
      </c>
      <c r="G260" s="239">
        <v>24993.5</v>
      </c>
      <c r="H260" s="243">
        <f t="shared" si="276"/>
        <v>3.4456355283307807</v>
      </c>
      <c r="I260" s="242">
        <v>10821</v>
      </c>
      <c r="J260" s="239">
        <v>11340</v>
      </c>
      <c r="K260" s="243">
        <f t="shared" si="277"/>
        <v>4.7962295536456887</v>
      </c>
      <c r="L260" s="242">
        <v>21428</v>
      </c>
      <c r="M260" s="239">
        <v>22615</v>
      </c>
      <c r="N260" s="244">
        <f t="shared" si="278"/>
        <v>5.5394810528280756</v>
      </c>
      <c r="O260" s="245"/>
      <c r="P260" s="246"/>
      <c r="Q260" s="247"/>
      <c r="R260" s="245"/>
      <c r="S260" s="246"/>
      <c r="T260" s="247"/>
      <c r="U260" s="245"/>
      <c r="V260" s="246"/>
      <c r="W260" s="247"/>
      <c r="X260" s="245"/>
      <c r="Y260" s="246"/>
      <c r="Z260" s="247"/>
      <c r="AA260" s="245"/>
      <c r="AB260" s="246"/>
      <c r="AC260" s="247"/>
      <c r="AD260" s="245"/>
      <c r="AE260" s="246"/>
      <c r="AF260" s="247"/>
      <c r="AG260" s="245"/>
      <c r="AH260" s="246"/>
      <c r="AI260" s="247"/>
      <c r="AJ260" s="245"/>
      <c r="AK260" s="246"/>
      <c r="AL260" s="247"/>
      <c r="AM260" s="245"/>
      <c r="AN260" s="246"/>
      <c r="AO260" s="247"/>
      <c r="AP260" s="245"/>
      <c r="AQ260" s="246"/>
      <c r="AR260" s="247"/>
      <c r="AS260" s="245"/>
      <c r="AT260" s="246"/>
      <c r="AU260" s="247"/>
      <c r="AV260" s="245"/>
      <c r="AW260" s="246"/>
      <c r="AX260" s="247"/>
      <c r="AY260" s="245"/>
      <c r="AZ260" s="246"/>
      <c r="BA260" s="247"/>
      <c r="BB260" s="245"/>
      <c r="BC260" s="246"/>
      <c r="BD260" s="247"/>
    </row>
    <row r="261" spans="1:56">
      <c r="A261" s="248"/>
      <c r="B261" s="238" t="s">
        <v>869</v>
      </c>
      <c r="C261" s="239"/>
      <c r="D261" s="239"/>
      <c r="E261" s="240">
        <f t="shared" si="275"/>
        <v>0</v>
      </c>
      <c r="F261" s="239"/>
      <c r="G261" s="239"/>
      <c r="H261" s="243">
        <f t="shared" si="276"/>
        <v>0</v>
      </c>
      <c r="I261" s="242"/>
      <c r="J261" s="239"/>
      <c r="K261" s="243">
        <f t="shared" si="277"/>
        <v>0</v>
      </c>
      <c r="L261" s="242"/>
      <c r="M261" s="239"/>
      <c r="N261" s="244">
        <f t="shared" si="278"/>
        <v>0</v>
      </c>
      <c r="O261" s="245"/>
      <c r="P261" s="246"/>
      <c r="Q261" s="247"/>
      <c r="R261" s="245"/>
      <c r="S261" s="246"/>
      <c r="T261" s="247"/>
      <c r="U261" s="245"/>
      <c r="V261" s="246"/>
      <c r="W261" s="247"/>
      <c r="X261" s="245"/>
      <c r="Y261" s="246"/>
      <c r="Z261" s="247"/>
      <c r="AA261" s="245"/>
      <c r="AB261" s="246"/>
      <c r="AC261" s="247"/>
      <c r="AD261" s="245"/>
      <c r="AE261" s="246"/>
      <c r="AF261" s="247"/>
      <c r="AG261" s="245"/>
      <c r="AH261" s="246"/>
      <c r="AI261" s="247"/>
      <c r="AJ261" s="245"/>
      <c r="AK261" s="246"/>
      <c r="AL261" s="247"/>
      <c r="AM261" s="245"/>
      <c r="AN261" s="246"/>
      <c r="AO261" s="247"/>
      <c r="AP261" s="245"/>
      <c r="AQ261" s="246"/>
      <c r="AR261" s="247"/>
      <c r="AS261" s="245"/>
      <c r="AT261" s="246"/>
      <c r="AU261" s="247"/>
      <c r="AV261" s="245"/>
      <c r="AW261" s="246"/>
      <c r="AX261" s="247"/>
      <c r="AY261" s="245"/>
      <c r="AZ261" s="246"/>
      <c r="BA261" s="247"/>
      <c r="BB261" s="245"/>
      <c r="BC261" s="246"/>
      <c r="BD261" s="247"/>
    </row>
    <row r="262" spans="1:56">
      <c r="A262" s="248"/>
      <c r="B262" s="238" t="s">
        <v>870</v>
      </c>
      <c r="C262" s="239">
        <v>13054</v>
      </c>
      <c r="D262" s="239">
        <v>13654</v>
      </c>
      <c r="E262" s="240">
        <f t="shared" si="275"/>
        <v>4.5962923241918183</v>
      </c>
      <c r="F262" s="239">
        <v>24680</v>
      </c>
      <c r="G262" s="239">
        <v>25850</v>
      </c>
      <c r="H262" s="243">
        <f t="shared" si="276"/>
        <v>4.7406807131280395</v>
      </c>
      <c r="I262" s="242"/>
      <c r="J262" s="239"/>
      <c r="K262" s="243">
        <f t="shared" si="277"/>
        <v>0</v>
      </c>
      <c r="L262" s="242"/>
      <c r="M262" s="239"/>
      <c r="N262" s="244">
        <f t="shared" si="278"/>
        <v>0</v>
      </c>
      <c r="O262" s="245"/>
      <c r="P262" s="246"/>
      <c r="Q262" s="247"/>
      <c r="R262" s="245"/>
      <c r="S262" s="246"/>
      <c r="T262" s="247"/>
      <c r="U262" s="245"/>
      <c r="V262" s="246"/>
      <c r="W262" s="247"/>
      <c r="X262" s="245"/>
      <c r="Y262" s="246"/>
      <c r="Z262" s="247"/>
      <c r="AA262" s="245"/>
      <c r="AB262" s="246"/>
      <c r="AC262" s="247"/>
      <c r="AD262" s="245"/>
      <c r="AE262" s="246"/>
      <c r="AF262" s="247"/>
      <c r="AG262" s="245"/>
      <c r="AH262" s="246"/>
      <c r="AI262" s="247"/>
      <c r="AJ262" s="245"/>
      <c r="AK262" s="246"/>
      <c r="AL262" s="247"/>
      <c r="AM262" s="245"/>
      <c r="AN262" s="246"/>
      <c r="AO262" s="247"/>
      <c r="AP262" s="245"/>
      <c r="AQ262" s="246"/>
      <c r="AR262" s="247"/>
      <c r="AS262" s="245"/>
      <c r="AT262" s="246"/>
      <c r="AU262" s="247"/>
      <c r="AV262" s="245"/>
      <c r="AW262" s="246"/>
      <c r="AX262" s="247"/>
      <c r="AY262" s="245"/>
      <c r="AZ262" s="246"/>
      <c r="BA262" s="247"/>
      <c r="BB262" s="245"/>
      <c r="BC262" s="246"/>
      <c r="BD262" s="247"/>
    </row>
    <row r="263" spans="1:56">
      <c r="A263" s="248"/>
      <c r="B263" s="238" t="s">
        <v>871</v>
      </c>
      <c r="C263" s="239">
        <v>9539</v>
      </c>
      <c r="D263" s="239">
        <v>9825</v>
      </c>
      <c r="E263" s="240">
        <f t="shared" si="275"/>
        <v>2.998217842541147</v>
      </c>
      <c r="F263" s="239">
        <v>26249</v>
      </c>
      <c r="G263" s="239">
        <v>27055</v>
      </c>
      <c r="H263" s="243">
        <f t="shared" si="276"/>
        <v>3.0705931654539222</v>
      </c>
      <c r="I263" s="242"/>
      <c r="J263" s="239"/>
      <c r="K263" s="243">
        <f t="shared" si="277"/>
        <v>0</v>
      </c>
      <c r="L263" s="242"/>
      <c r="M263" s="239"/>
      <c r="N263" s="244">
        <f t="shared" si="278"/>
        <v>0</v>
      </c>
      <c r="O263" s="245"/>
      <c r="P263" s="246"/>
      <c r="Q263" s="247"/>
      <c r="R263" s="245"/>
      <c r="S263" s="246"/>
      <c r="T263" s="247"/>
      <c r="U263" s="245"/>
      <c r="V263" s="246"/>
      <c r="W263" s="247"/>
      <c r="X263" s="245"/>
      <c r="Y263" s="246"/>
      <c r="Z263" s="247"/>
      <c r="AA263" s="245"/>
      <c r="AB263" s="246"/>
      <c r="AC263" s="247"/>
      <c r="AD263" s="245"/>
      <c r="AE263" s="246"/>
      <c r="AF263" s="247"/>
      <c r="AG263" s="245"/>
      <c r="AH263" s="246"/>
      <c r="AI263" s="247"/>
      <c r="AJ263" s="245"/>
      <c r="AK263" s="246"/>
      <c r="AL263" s="247"/>
      <c r="AM263" s="245"/>
      <c r="AN263" s="246"/>
      <c r="AO263" s="247"/>
      <c r="AP263" s="245"/>
      <c r="AQ263" s="246"/>
      <c r="AR263" s="247"/>
      <c r="AS263" s="245"/>
      <c r="AT263" s="246"/>
      <c r="AU263" s="247"/>
      <c r="AV263" s="245"/>
      <c r="AW263" s="246"/>
      <c r="AX263" s="247"/>
      <c r="AY263" s="245"/>
      <c r="AZ263" s="246"/>
      <c r="BA263" s="247"/>
      <c r="BB263" s="245"/>
      <c r="BC263" s="246"/>
      <c r="BD263" s="247"/>
    </row>
    <row r="264" spans="1:56" s="272" customFormat="1" ht="19.5" customHeight="1">
      <c r="A264" s="271"/>
      <c r="B264" s="250" t="s">
        <v>872</v>
      </c>
      <c r="C264" s="251">
        <v>11435</v>
      </c>
      <c r="D264" s="251">
        <v>12026</v>
      </c>
      <c r="E264" s="252">
        <f t="shared" si="275"/>
        <v>5.1683428071709665</v>
      </c>
      <c r="F264" s="251">
        <v>26459.5</v>
      </c>
      <c r="G264" s="251">
        <v>27517</v>
      </c>
      <c r="H264" s="253">
        <f t="shared" si="276"/>
        <v>3.9966741623991386</v>
      </c>
      <c r="I264" s="254">
        <v>11363</v>
      </c>
      <c r="J264" s="251">
        <v>11880</v>
      </c>
      <c r="K264" s="253">
        <f t="shared" si="277"/>
        <v>4.549854791868345</v>
      </c>
      <c r="L264" s="254">
        <v>26518</v>
      </c>
      <c r="M264" s="251">
        <v>27562</v>
      </c>
      <c r="N264" s="255">
        <f t="shared" si="278"/>
        <v>3.9369484878195942</v>
      </c>
      <c r="O264" s="256"/>
      <c r="P264" s="257"/>
      <c r="Q264" s="258"/>
      <c r="R264" s="256"/>
      <c r="S264" s="257"/>
      <c r="T264" s="258"/>
      <c r="U264" s="256"/>
      <c r="V264" s="257"/>
      <c r="W264" s="258"/>
      <c r="X264" s="256"/>
      <c r="Y264" s="257"/>
      <c r="Z264" s="258"/>
      <c r="AA264" s="256"/>
      <c r="AB264" s="257"/>
      <c r="AC264" s="258"/>
      <c r="AD264" s="256"/>
      <c r="AE264" s="257"/>
      <c r="AF264" s="258"/>
      <c r="AG264" s="256"/>
      <c r="AH264" s="257"/>
      <c r="AI264" s="258"/>
      <c r="AJ264" s="256"/>
      <c r="AK264" s="257"/>
      <c r="AL264" s="258"/>
      <c r="AM264" s="256"/>
      <c r="AN264" s="257"/>
      <c r="AO264" s="258"/>
      <c r="AP264" s="256"/>
      <c r="AQ264" s="257"/>
      <c r="AR264" s="258"/>
      <c r="AS264" s="256"/>
      <c r="AT264" s="257"/>
      <c r="AU264" s="258"/>
      <c r="AV264" s="256"/>
      <c r="AW264" s="257"/>
      <c r="AX264" s="258"/>
      <c r="AY264" s="256"/>
      <c r="AZ264" s="257"/>
      <c r="BA264" s="258"/>
      <c r="BB264" s="256"/>
      <c r="BC264" s="257"/>
      <c r="BD264" s="258"/>
    </row>
    <row r="265" spans="1:56">
      <c r="A265" s="248"/>
      <c r="B265" s="238" t="s">
        <v>873</v>
      </c>
      <c r="C265" s="239"/>
      <c r="D265" s="239"/>
      <c r="E265" s="240">
        <f t="shared" si="275"/>
        <v>0</v>
      </c>
      <c r="F265" s="239"/>
      <c r="G265" s="239"/>
      <c r="H265" s="243">
        <f t="shared" si="276"/>
        <v>0</v>
      </c>
      <c r="I265" s="242"/>
      <c r="J265" s="239"/>
      <c r="K265" s="243"/>
      <c r="L265" s="242"/>
      <c r="M265" s="239"/>
      <c r="N265" s="244"/>
      <c r="O265" s="245"/>
      <c r="P265" s="246"/>
      <c r="Q265" s="247"/>
      <c r="R265" s="245"/>
      <c r="S265" s="246"/>
      <c r="T265" s="247"/>
      <c r="U265" s="245"/>
      <c r="V265" s="246"/>
      <c r="W265" s="247"/>
      <c r="X265" s="245"/>
      <c r="Y265" s="246"/>
      <c r="Z265" s="247"/>
      <c r="AA265" s="245"/>
      <c r="AB265" s="246"/>
      <c r="AC265" s="247"/>
      <c r="AD265" s="245"/>
      <c r="AE265" s="246"/>
      <c r="AF265" s="247"/>
      <c r="AG265" s="245"/>
      <c r="AH265" s="246"/>
      <c r="AI265" s="247"/>
      <c r="AJ265" s="245"/>
      <c r="AK265" s="246"/>
      <c r="AL265" s="247"/>
      <c r="AM265" s="245"/>
      <c r="AN265" s="246"/>
      <c r="AO265" s="247"/>
      <c r="AP265" s="245"/>
      <c r="AQ265" s="246"/>
      <c r="AR265" s="247"/>
      <c r="AS265" s="245"/>
      <c r="AT265" s="246"/>
      <c r="AU265" s="247"/>
      <c r="AV265" s="245"/>
      <c r="AW265" s="246"/>
      <c r="AX265" s="247"/>
      <c r="AY265" s="245"/>
      <c r="AZ265" s="246"/>
      <c r="BA265" s="247"/>
      <c r="BB265" s="245"/>
      <c r="BC265" s="246"/>
      <c r="BD265" s="247"/>
    </row>
    <row r="266" spans="1:56">
      <c r="A266" s="248"/>
      <c r="B266" s="238" t="s">
        <v>874</v>
      </c>
      <c r="C266" s="239">
        <v>4387</v>
      </c>
      <c r="D266" s="239">
        <v>4508</v>
      </c>
      <c r="E266" s="240">
        <f t="shared" si="275"/>
        <v>2.7581490768178707</v>
      </c>
      <c r="F266" s="239">
        <v>10285</v>
      </c>
      <c r="G266" s="239">
        <v>10435</v>
      </c>
      <c r="H266" s="243">
        <f t="shared" si="276"/>
        <v>1.4584346135148274</v>
      </c>
      <c r="I266" s="242"/>
      <c r="J266" s="239"/>
      <c r="K266" s="243"/>
      <c r="L266" s="242"/>
      <c r="M266" s="239"/>
      <c r="N266" s="244"/>
      <c r="O266" s="245"/>
      <c r="P266" s="246"/>
      <c r="Q266" s="247"/>
      <c r="R266" s="245"/>
      <c r="S266" s="246"/>
      <c r="T266" s="247"/>
      <c r="U266" s="245"/>
      <c r="V266" s="246"/>
      <c r="W266" s="247"/>
      <c r="X266" s="245"/>
      <c r="Y266" s="246"/>
      <c r="Z266" s="247"/>
      <c r="AA266" s="245"/>
      <c r="AB266" s="246"/>
      <c r="AC266" s="247"/>
      <c r="AD266" s="245"/>
      <c r="AE266" s="246"/>
      <c r="AF266" s="247"/>
      <c r="AG266" s="245"/>
      <c r="AH266" s="246"/>
      <c r="AI266" s="247"/>
      <c r="AJ266" s="245"/>
      <c r="AK266" s="246"/>
      <c r="AL266" s="247"/>
      <c r="AM266" s="245"/>
      <c r="AN266" s="246"/>
      <c r="AO266" s="247"/>
      <c r="AP266" s="245"/>
      <c r="AQ266" s="246"/>
      <c r="AR266" s="247"/>
      <c r="AS266" s="245"/>
      <c r="AT266" s="246"/>
      <c r="AU266" s="247"/>
      <c r="AV266" s="245"/>
      <c r="AW266" s="246"/>
      <c r="AX266" s="247"/>
      <c r="AY266" s="245"/>
      <c r="AZ266" s="246"/>
      <c r="BA266" s="247"/>
      <c r="BB266" s="245"/>
      <c r="BC266" s="246"/>
      <c r="BD266" s="247"/>
    </row>
    <row r="267" spans="1:56">
      <c r="A267" s="248"/>
      <c r="B267" s="238" t="s">
        <v>875</v>
      </c>
      <c r="C267" s="239">
        <v>4387</v>
      </c>
      <c r="D267" s="239">
        <v>4508</v>
      </c>
      <c r="E267" s="240">
        <f t="shared" si="275"/>
        <v>2.7581490768178707</v>
      </c>
      <c r="F267" s="239">
        <v>10285</v>
      </c>
      <c r="G267" s="239">
        <v>10435</v>
      </c>
      <c r="H267" s="243">
        <f t="shared" si="276"/>
        <v>1.4584346135148274</v>
      </c>
      <c r="I267" s="242"/>
      <c r="J267" s="239"/>
      <c r="K267" s="243"/>
      <c r="L267" s="242"/>
      <c r="M267" s="239"/>
      <c r="N267" s="244"/>
      <c r="O267" s="245"/>
      <c r="P267" s="246"/>
      <c r="Q267" s="247"/>
      <c r="R267" s="245"/>
      <c r="S267" s="246"/>
      <c r="T267" s="247"/>
      <c r="U267" s="245"/>
      <c r="V267" s="246"/>
      <c r="W267" s="247"/>
      <c r="X267" s="245"/>
      <c r="Y267" s="246"/>
      <c r="Z267" s="247"/>
      <c r="AA267" s="245"/>
      <c r="AB267" s="246"/>
      <c r="AC267" s="247"/>
      <c r="AD267" s="245"/>
      <c r="AE267" s="246"/>
      <c r="AF267" s="247"/>
      <c r="AG267" s="245"/>
      <c r="AH267" s="246"/>
      <c r="AI267" s="247"/>
      <c r="AJ267" s="245"/>
      <c r="AK267" s="246"/>
      <c r="AL267" s="247"/>
      <c r="AM267" s="245"/>
      <c r="AN267" s="246"/>
      <c r="AO267" s="247"/>
      <c r="AP267" s="245"/>
      <c r="AQ267" s="246"/>
      <c r="AR267" s="247"/>
      <c r="AS267" s="245"/>
      <c r="AT267" s="246"/>
      <c r="AU267" s="247"/>
      <c r="AV267" s="245"/>
      <c r="AW267" s="246"/>
      <c r="AX267" s="247"/>
      <c r="AY267" s="245"/>
      <c r="AZ267" s="246"/>
      <c r="BA267" s="247"/>
      <c r="BB267" s="245"/>
      <c r="BC267" s="246"/>
      <c r="BD267" s="247"/>
    </row>
    <row r="268" spans="1:56">
      <c r="A268" s="248"/>
      <c r="B268" s="238" t="s">
        <v>876</v>
      </c>
      <c r="C268" s="239">
        <v>4387</v>
      </c>
      <c r="D268" s="239">
        <v>4508</v>
      </c>
      <c r="E268" s="240">
        <f t="shared" si="275"/>
        <v>2.7581490768178707</v>
      </c>
      <c r="F268" s="239">
        <v>10285</v>
      </c>
      <c r="G268" s="239">
        <v>10435</v>
      </c>
      <c r="H268" s="243">
        <f t="shared" si="276"/>
        <v>1.4584346135148274</v>
      </c>
      <c r="I268" s="242"/>
      <c r="J268" s="239"/>
      <c r="K268" s="243"/>
      <c r="L268" s="242"/>
      <c r="M268" s="239"/>
      <c r="N268" s="244"/>
      <c r="O268" s="245"/>
      <c r="P268" s="246"/>
      <c r="Q268" s="247"/>
      <c r="R268" s="245"/>
      <c r="S268" s="246"/>
      <c r="T268" s="247"/>
      <c r="U268" s="245"/>
      <c r="V268" s="246"/>
      <c r="W268" s="247"/>
      <c r="X268" s="245"/>
      <c r="Y268" s="246"/>
      <c r="Z268" s="247"/>
      <c r="AA268" s="245"/>
      <c r="AB268" s="246"/>
      <c r="AC268" s="247"/>
      <c r="AD268" s="245"/>
      <c r="AE268" s="246"/>
      <c r="AF268" s="247"/>
      <c r="AG268" s="245"/>
      <c r="AH268" s="246"/>
      <c r="AI268" s="247"/>
      <c r="AJ268" s="245"/>
      <c r="AK268" s="246"/>
      <c r="AL268" s="247"/>
      <c r="AM268" s="245"/>
      <c r="AN268" s="246"/>
      <c r="AO268" s="247"/>
      <c r="AP268" s="245"/>
      <c r="AQ268" s="246"/>
      <c r="AR268" s="247"/>
      <c r="AS268" s="245"/>
      <c r="AT268" s="246"/>
      <c r="AU268" s="247"/>
      <c r="AV268" s="245"/>
      <c r="AW268" s="246"/>
      <c r="AX268" s="247"/>
      <c r="AY268" s="245"/>
      <c r="AZ268" s="246"/>
      <c r="BA268" s="247"/>
      <c r="BB268" s="245"/>
      <c r="BC268" s="246"/>
      <c r="BD268" s="247"/>
    </row>
    <row r="269" spans="1:56" s="272" customFormat="1" ht="20.25" customHeight="1">
      <c r="A269" s="271"/>
      <c r="B269" s="250" t="s">
        <v>877</v>
      </c>
      <c r="C269" s="239">
        <v>4387</v>
      </c>
      <c r="D269" s="239">
        <v>4508</v>
      </c>
      <c r="E269" s="252">
        <f t="shared" si="275"/>
        <v>2.7581490768178707</v>
      </c>
      <c r="F269" s="239">
        <v>10285</v>
      </c>
      <c r="G269" s="239">
        <v>10435</v>
      </c>
      <c r="H269" s="253">
        <f t="shared" si="276"/>
        <v>1.4584346135148274</v>
      </c>
      <c r="I269" s="254"/>
      <c r="J269" s="251"/>
      <c r="K269" s="253"/>
      <c r="L269" s="254"/>
      <c r="M269" s="251"/>
      <c r="N269" s="255"/>
      <c r="O269" s="256"/>
      <c r="P269" s="257"/>
      <c r="Q269" s="258"/>
      <c r="R269" s="256"/>
      <c r="S269" s="257"/>
      <c r="T269" s="258"/>
      <c r="U269" s="256"/>
      <c r="V269" s="257"/>
      <c r="W269" s="258"/>
      <c r="X269" s="256"/>
      <c r="Y269" s="257"/>
      <c r="Z269" s="258"/>
      <c r="AA269" s="256"/>
      <c r="AB269" s="257"/>
      <c r="AC269" s="258"/>
      <c r="AD269" s="256"/>
      <c r="AE269" s="257"/>
      <c r="AF269" s="258"/>
      <c r="AG269" s="256"/>
      <c r="AH269" s="257"/>
      <c r="AI269" s="258"/>
      <c r="AJ269" s="256"/>
      <c r="AK269" s="257"/>
      <c r="AL269" s="258"/>
      <c r="AM269" s="256"/>
      <c r="AN269" s="257"/>
      <c r="AO269" s="258"/>
      <c r="AP269" s="256"/>
      <c r="AQ269" s="257"/>
      <c r="AR269" s="258"/>
      <c r="AS269" s="256"/>
      <c r="AT269" s="257"/>
      <c r="AU269" s="258"/>
      <c r="AV269" s="256"/>
      <c r="AW269" s="257"/>
      <c r="AX269" s="258"/>
      <c r="AY269" s="256"/>
      <c r="AZ269" s="257"/>
      <c r="BA269" s="258"/>
      <c r="BB269" s="256"/>
      <c r="BC269" s="257"/>
      <c r="BD269" s="258"/>
    </row>
    <row r="270" spans="1:56">
      <c r="A270" s="248"/>
      <c r="B270" s="238" t="s">
        <v>878</v>
      </c>
      <c r="C270" s="239"/>
      <c r="D270" s="239"/>
      <c r="E270" s="240">
        <f t="shared" si="275"/>
        <v>0</v>
      </c>
      <c r="F270" s="239"/>
      <c r="G270" s="239"/>
      <c r="H270" s="243">
        <f t="shared" si="276"/>
        <v>0</v>
      </c>
      <c r="I270" s="242"/>
      <c r="J270" s="239"/>
      <c r="K270" s="243"/>
      <c r="L270" s="242"/>
      <c r="M270" s="239"/>
      <c r="N270" s="244"/>
      <c r="O270" s="245"/>
      <c r="P270" s="246"/>
      <c r="Q270" s="247"/>
      <c r="R270" s="245"/>
      <c r="S270" s="246"/>
      <c r="T270" s="247"/>
      <c r="U270" s="245"/>
      <c r="V270" s="246"/>
      <c r="W270" s="247"/>
      <c r="X270" s="245"/>
      <c r="Y270" s="246"/>
      <c r="Z270" s="247"/>
      <c r="AA270" s="245"/>
      <c r="AB270" s="246"/>
      <c r="AC270" s="247"/>
      <c r="AD270" s="245"/>
      <c r="AE270" s="246"/>
      <c r="AF270" s="247"/>
      <c r="AG270" s="245"/>
      <c r="AH270" s="246"/>
      <c r="AI270" s="247"/>
      <c r="AJ270" s="245"/>
      <c r="AK270" s="246"/>
      <c r="AL270" s="247"/>
      <c r="AM270" s="245"/>
      <c r="AN270" s="246"/>
      <c r="AO270" s="247"/>
      <c r="AP270" s="245"/>
      <c r="AQ270" s="246"/>
      <c r="AR270" s="247"/>
      <c r="AS270" s="245"/>
      <c r="AT270" s="246"/>
      <c r="AU270" s="247"/>
      <c r="AV270" s="245"/>
      <c r="AW270" s="246"/>
      <c r="AX270" s="247"/>
      <c r="AY270" s="245"/>
      <c r="AZ270" s="246"/>
      <c r="BA270" s="247"/>
      <c r="BB270" s="245"/>
      <c r="BC270" s="246"/>
      <c r="BD270" s="247"/>
    </row>
    <row r="271" spans="1:56">
      <c r="A271" s="248"/>
      <c r="B271" s="238" t="s">
        <v>879</v>
      </c>
      <c r="C271" s="239"/>
      <c r="D271" s="239"/>
      <c r="E271" s="240">
        <f t="shared" si="275"/>
        <v>0</v>
      </c>
      <c r="F271" s="239"/>
      <c r="G271" s="239"/>
      <c r="H271" s="243">
        <f t="shared" si="276"/>
        <v>0</v>
      </c>
      <c r="I271" s="242"/>
      <c r="J271" s="239"/>
      <c r="K271" s="243"/>
      <c r="L271" s="242"/>
      <c r="M271" s="239"/>
      <c r="N271" s="244"/>
      <c r="O271" s="245"/>
      <c r="P271" s="246"/>
      <c r="Q271" s="247"/>
      <c r="R271" s="245"/>
      <c r="S271" s="246"/>
      <c r="T271" s="247"/>
      <c r="U271" s="245"/>
      <c r="V271" s="246"/>
      <c r="W271" s="247"/>
      <c r="X271" s="245"/>
      <c r="Y271" s="246"/>
      <c r="Z271" s="247"/>
      <c r="AA271" s="245"/>
      <c r="AB271" s="246"/>
      <c r="AC271" s="247"/>
      <c r="AD271" s="245"/>
      <c r="AE271" s="246"/>
      <c r="AF271" s="247"/>
      <c r="AG271" s="245"/>
      <c r="AH271" s="246"/>
      <c r="AI271" s="247"/>
      <c r="AJ271" s="245"/>
      <c r="AK271" s="246"/>
      <c r="AL271" s="247"/>
      <c r="AM271" s="245"/>
      <c r="AN271" s="246"/>
      <c r="AO271" s="247"/>
      <c r="AP271" s="245"/>
      <c r="AQ271" s="246"/>
      <c r="AR271" s="247"/>
      <c r="AS271" s="245"/>
      <c r="AT271" s="246"/>
      <c r="AU271" s="247"/>
      <c r="AV271" s="245"/>
      <c r="AW271" s="246"/>
      <c r="AX271" s="247"/>
      <c r="AY271" s="245"/>
      <c r="AZ271" s="246"/>
      <c r="BA271" s="247"/>
      <c r="BB271" s="245"/>
      <c r="BC271" s="246"/>
      <c r="BD271" s="247"/>
    </row>
    <row r="272" spans="1:56">
      <c r="A272" s="248"/>
      <c r="B272" s="238" t="s">
        <v>880</v>
      </c>
      <c r="C272" s="239"/>
      <c r="D272" s="239"/>
      <c r="E272" s="240"/>
      <c r="F272" s="239"/>
      <c r="G272" s="239"/>
      <c r="H272" s="243">
        <f t="shared" si="276"/>
        <v>0</v>
      </c>
      <c r="I272" s="242"/>
      <c r="J272" s="239"/>
      <c r="K272" s="243"/>
      <c r="L272" s="242"/>
      <c r="M272" s="239"/>
      <c r="N272" s="244"/>
      <c r="O272" s="245"/>
      <c r="P272" s="246"/>
      <c r="Q272" s="247"/>
      <c r="R272" s="245"/>
      <c r="S272" s="246"/>
      <c r="T272" s="247"/>
      <c r="U272" s="245"/>
      <c r="V272" s="246"/>
      <c r="W272" s="247"/>
      <c r="X272" s="245"/>
      <c r="Y272" s="246"/>
      <c r="Z272" s="247"/>
      <c r="AA272" s="245"/>
      <c r="AB272" s="246"/>
      <c r="AC272" s="247"/>
      <c r="AD272" s="245"/>
      <c r="AE272" s="246"/>
      <c r="AF272" s="247"/>
      <c r="AG272" s="245"/>
      <c r="AH272" s="246"/>
      <c r="AI272" s="247"/>
      <c r="AJ272" s="245"/>
      <c r="AK272" s="246"/>
      <c r="AL272" s="247"/>
      <c r="AM272" s="245"/>
      <c r="AN272" s="246"/>
      <c r="AO272" s="247"/>
      <c r="AP272" s="245"/>
      <c r="AQ272" s="246"/>
      <c r="AR272" s="247"/>
      <c r="AS272" s="245"/>
      <c r="AT272" s="246"/>
      <c r="AU272" s="247"/>
      <c r="AV272" s="245"/>
      <c r="AW272" s="246"/>
      <c r="AX272" s="247"/>
      <c r="AY272" s="245"/>
      <c r="AZ272" s="246"/>
      <c r="BA272" s="247"/>
      <c r="BB272" s="245"/>
      <c r="BC272" s="246"/>
      <c r="BD272" s="247"/>
    </row>
    <row r="273" spans="1:56" s="272" customFormat="1" ht="21.75" customHeight="1">
      <c r="A273" s="271"/>
      <c r="B273" s="273" t="s">
        <v>881</v>
      </c>
      <c r="C273" s="251"/>
      <c r="D273" s="251"/>
      <c r="E273" s="252">
        <f>IF(C273&gt;0,(((D273-C273)/C273)*100),0)</f>
        <v>0</v>
      </c>
      <c r="F273" s="251"/>
      <c r="G273" s="251"/>
      <c r="H273" s="253">
        <f t="shared" si="276"/>
        <v>0</v>
      </c>
      <c r="I273" s="254"/>
      <c r="J273" s="251"/>
      <c r="K273" s="253"/>
      <c r="L273" s="254"/>
      <c r="M273" s="251"/>
      <c r="N273" s="255"/>
      <c r="O273" s="256"/>
      <c r="P273" s="257"/>
      <c r="Q273" s="258"/>
      <c r="R273" s="256"/>
      <c r="S273" s="257"/>
      <c r="T273" s="258"/>
      <c r="U273" s="256"/>
      <c r="V273" s="257"/>
      <c r="W273" s="258"/>
      <c r="X273" s="256"/>
      <c r="Y273" s="257"/>
      <c r="Z273" s="258"/>
      <c r="AA273" s="256"/>
      <c r="AB273" s="257"/>
      <c r="AC273" s="258"/>
      <c r="AD273" s="256"/>
      <c r="AE273" s="257"/>
      <c r="AF273" s="258"/>
      <c r="AG273" s="256"/>
      <c r="AH273" s="257"/>
      <c r="AI273" s="258"/>
      <c r="AJ273" s="256"/>
      <c r="AK273" s="257"/>
      <c r="AL273" s="258"/>
      <c r="AM273" s="256"/>
      <c r="AN273" s="257"/>
      <c r="AO273" s="258"/>
      <c r="AP273" s="256"/>
      <c r="AQ273" s="257"/>
      <c r="AR273" s="258"/>
      <c r="AS273" s="256"/>
      <c r="AT273" s="257"/>
      <c r="AU273" s="258"/>
      <c r="AV273" s="256"/>
      <c r="AW273" s="257"/>
      <c r="AX273" s="258"/>
      <c r="AY273" s="256"/>
      <c r="AZ273" s="257"/>
      <c r="BA273" s="258"/>
      <c r="BB273" s="256"/>
      <c r="BC273" s="257"/>
      <c r="BD273" s="258"/>
    </row>
    <row r="274" spans="1:56">
      <c r="A274" s="261"/>
      <c r="B274" s="262" t="s">
        <v>882</v>
      </c>
      <c r="C274" s="263"/>
      <c r="D274" s="263"/>
      <c r="E274" s="264"/>
      <c r="F274" s="263"/>
      <c r="G274" s="263"/>
      <c r="H274" s="265"/>
      <c r="I274" s="266"/>
      <c r="J274" s="263"/>
      <c r="K274" s="265"/>
      <c r="L274" s="266"/>
      <c r="M274" s="263"/>
      <c r="N274" s="265"/>
      <c r="O274" s="266">
        <v>32000</v>
      </c>
      <c r="P274" s="263">
        <v>32964</v>
      </c>
      <c r="Q274" s="267">
        <f t="shared" ref="Q274" si="279">IF(O274&gt;0,(((P274-O274)/O274)*100),0)</f>
        <v>3.0124999999999997</v>
      </c>
      <c r="R274" s="266">
        <v>41000</v>
      </c>
      <c r="S274" s="263">
        <v>41964</v>
      </c>
      <c r="T274" s="267">
        <f t="shared" ref="T274" si="280">IF(R274&gt;0,(((S274-R274)/R274)*100),0)</f>
        <v>2.3512195121951218</v>
      </c>
      <c r="U274" s="266">
        <v>39467.5</v>
      </c>
      <c r="V274" s="263">
        <v>39753.5</v>
      </c>
      <c r="W274" s="267">
        <f t="shared" ref="W274" si="281">IF(U274&gt;0,(((V274-U274)/U274)*100),0)</f>
        <v>0.72464686134161016</v>
      </c>
      <c r="X274" s="266">
        <v>53783</v>
      </c>
      <c r="Y274" s="263">
        <v>54773.5</v>
      </c>
      <c r="Z274" s="267">
        <f t="shared" ref="Z274" si="282">IF(X274&gt;0,(((Y274-X274)/X274)*100),0)</f>
        <v>1.8416600040905118</v>
      </c>
      <c r="AA274" s="266">
        <v>49129</v>
      </c>
      <c r="AB274" s="263">
        <v>51511</v>
      </c>
      <c r="AC274" s="267">
        <f t="shared" ref="AC274" si="283">IF(AA274&gt;0,(((AB274-AA274)/AA274)*100),0)</f>
        <v>4.8484601762706347</v>
      </c>
      <c r="AD274" s="266">
        <v>76393</v>
      </c>
      <c r="AE274" s="263">
        <v>80675</v>
      </c>
      <c r="AF274" s="267">
        <f t="shared" ref="AF274" si="284">IF(AD274&gt;0,(((AE274-AD274)/AD274)*100),0)</f>
        <v>5.6052256096762791</v>
      </c>
      <c r="AG274" s="266">
        <v>28679</v>
      </c>
      <c r="AH274" s="263">
        <v>29325</v>
      </c>
      <c r="AI274" s="267">
        <f t="shared" ref="AI274" si="285">IF(AG274&gt;0,(((AH274-AG274)/AG274)*100),0)</f>
        <v>2.2525192649673977</v>
      </c>
      <c r="AJ274" s="266">
        <v>40698</v>
      </c>
      <c r="AK274" s="263">
        <v>41664</v>
      </c>
      <c r="AL274" s="267">
        <f t="shared" ref="AL274" si="286">IF(AJ274&gt;0,(((AK274-AJ274)/AJ274)*100),0)</f>
        <v>2.3735810113519094</v>
      </c>
      <c r="AM274" s="266"/>
      <c r="AN274" s="263"/>
      <c r="AO274" s="267">
        <f t="shared" ref="AO274" si="287">IF(AM274&gt;0,(((AN274-AM274)/AM274)*100),0)</f>
        <v>0</v>
      </c>
      <c r="AP274" s="266"/>
      <c r="AQ274" s="263"/>
      <c r="AR274" s="267">
        <f t="shared" ref="AR274" si="288">IF(AP274&gt;0,(((AQ274-AP274)/AP274)*100),0)</f>
        <v>0</v>
      </c>
      <c r="AS274" s="266"/>
      <c r="AT274" s="263"/>
      <c r="AU274" s="267">
        <f t="shared" ref="AU274" si="289">IF(AS274&gt;0,(((AT274-AS274)/AS274)*100),0)</f>
        <v>0</v>
      </c>
      <c r="AV274" s="266"/>
      <c r="AW274" s="263"/>
      <c r="AX274" s="267">
        <f t="shared" ref="AX274" si="290">IF(AV274&gt;0,(((AW274-AV274)/AV274)*100),0)</f>
        <v>0</v>
      </c>
      <c r="AY274" s="266">
        <v>23617</v>
      </c>
      <c r="AZ274" s="263">
        <v>24197</v>
      </c>
      <c r="BA274" s="267">
        <f t="shared" ref="BA274" si="291">IF(AY274&gt;0,(((AZ274-AY274)/AY274)*100),0)</f>
        <v>2.4558580683406022</v>
      </c>
      <c r="BB274" s="266">
        <v>50753</v>
      </c>
      <c r="BC274" s="263">
        <v>51996</v>
      </c>
      <c r="BD274" s="267">
        <f t="shared" ref="BD274" si="292">IF(BB274&gt;0,(((BC274-BB274)/BB274)*100),0)</f>
        <v>2.4491163083955625</v>
      </c>
    </row>
    <row r="275" spans="1:56">
      <c r="A275" s="237" t="s">
        <v>794</v>
      </c>
      <c r="B275" s="238" t="s">
        <v>866</v>
      </c>
      <c r="C275" s="239">
        <v>7992</v>
      </c>
      <c r="D275" s="239">
        <v>8376</v>
      </c>
      <c r="E275" s="240">
        <f t="shared" ref="E275:E288" si="293">IF(C275&gt;0,(((D275-C275)/C275)*100),0)</f>
        <v>4.8048048048048049</v>
      </c>
      <c r="F275" s="239">
        <v>22488</v>
      </c>
      <c r="G275" s="239">
        <v>23616</v>
      </c>
      <c r="H275" s="243">
        <f t="shared" ref="H275:H290" si="294">IF(F275&gt;0,(((G275-F275)/F275)*100),0)</f>
        <v>5.0160085378868731</v>
      </c>
      <c r="I275" s="242">
        <v>9000</v>
      </c>
      <c r="J275" s="239">
        <v>9450</v>
      </c>
      <c r="K275" s="243">
        <f t="shared" ref="K275:K281" si="295">IF(I275&gt;0,(((J275-I275)/I275)*100),0)</f>
        <v>5</v>
      </c>
      <c r="L275" s="242">
        <v>23238</v>
      </c>
      <c r="M275" s="239">
        <v>24390</v>
      </c>
      <c r="N275" s="244">
        <f t="shared" ref="N275:N281" si="296">IF(L275&gt;0,(((M275-L275)/L275)*100),0)</f>
        <v>4.9573973663826498</v>
      </c>
      <c r="O275" s="245"/>
      <c r="P275" s="246"/>
      <c r="Q275" s="247"/>
      <c r="R275" s="245"/>
      <c r="S275" s="246"/>
      <c r="T275" s="247"/>
      <c r="U275" s="245"/>
      <c r="V275" s="246"/>
      <c r="W275" s="247"/>
      <c r="X275" s="245"/>
      <c r="Y275" s="246"/>
      <c r="Z275" s="247"/>
      <c r="AA275" s="245"/>
      <c r="AB275" s="246"/>
      <c r="AC275" s="247"/>
      <c r="AD275" s="245"/>
      <c r="AE275" s="246"/>
      <c r="AF275" s="247"/>
      <c r="AG275" s="245"/>
      <c r="AH275" s="246"/>
      <c r="AI275" s="247"/>
      <c r="AJ275" s="245"/>
      <c r="AK275" s="246"/>
      <c r="AL275" s="247"/>
      <c r="AM275" s="245"/>
      <c r="AN275" s="246"/>
      <c r="AO275" s="247"/>
      <c r="AP275" s="245"/>
      <c r="AQ275" s="246"/>
      <c r="AR275" s="247"/>
      <c r="AS275" s="245"/>
      <c r="AT275" s="246"/>
      <c r="AU275" s="247"/>
      <c r="AV275" s="245"/>
      <c r="AW275" s="246"/>
      <c r="AX275" s="247"/>
      <c r="AY275" s="245"/>
      <c r="AZ275" s="246"/>
      <c r="BA275" s="247"/>
      <c r="BB275" s="245"/>
      <c r="BC275" s="246"/>
      <c r="BD275" s="247"/>
    </row>
    <row r="276" spans="1:56">
      <c r="A276" s="248"/>
      <c r="B276" s="238" t="s">
        <v>867</v>
      </c>
      <c r="C276" s="239"/>
      <c r="D276" s="239"/>
      <c r="E276" s="240">
        <f t="shared" si="293"/>
        <v>0</v>
      </c>
      <c r="F276" s="239"/>
      <c r="G276" s="239"/>
      <c r="H276" s="243">
        <f t="shared" si="294"/>
        <v>0</v>
      </c>
      <c r="I276" s="242"/>
      <c r="J276" s="239"/>
      <c r="K276" s="243">
        <f t="shared" si="295"/>
        <v>0</v>
      </c>
      <c r="L276" s="242"/>
      <c r="M276" s="239"/>
      <c r="N276" s="244">
        <f t="shared" si="296"/>
        <v>0</v>
      </c>
      <c r="O276" s="245"/>
      <c r="P276" s="246"/>
      <c r="Q276" s="247"/>
      <c r="R276" s="245"/>
      <c r="S276" s="246"/>
      <c r="T276" s="247"/>
      <c r="U276" s="245"/>
      <c r="V276" s="246"/>
      <c r="W276" s="247"/>
      <c r="X276" s="245"/>
      <c r="Y276" s="246"/>
      <c r="Z276" s="247"/>
      <c r="AA276" s="245"/>
      <c r="AB276" s="246"/>
      <c r="AC276" s="247"/>
      <c r="AD276" s="245"/>
      <c r="AE276" s="246"/>
      <c r="AF276" s="247"/>
      <c r="AG276" s="245"/>
      <c r="AH276" s="246"/>
      <c r="AI276" s="247"/>
      <c r="AJ276" s="245"/>
      <c r="AK276" s="246"/>
      <c r="AL276" s="247"/>
      <c r="AM276" s="245"/>
      <c r="AN276" s="246"/>
      <c r="AO276" s="247"/>
      <c r="AP276" s="245"/>
      <c r="AQ276" s="246"/>
      <c r="AR276" s="247"/>
      <c r="AS276" s="245"/>
      <c r="AT276" s="246"/>
      <c r="AU276" s="247"/>
      <c r="AV276" s="245"/>
      <c r="AW276" s="246"/>
      <c r="AX276" s="247"/>
      <c r="AY276" s="245"/>
      <c r="AZ276" s="246"/>
      <c r="BA276" s="247"/>
      <c r="BB276" s="245"/>
      <c r="BC276" s="246"/>
      <c r="BD276" s="247"/>
    </row>
    <row r="277" spans="1:56">
      <c r="A277" s="248"/>
      <c r="B277" s="238" t="s">
        <v>868</v>
      </c>
      <c r="C277" s="239">
        <v>7154</v>
      </c>
      <c r="D277" s="239">
        <v>7798</v>
      </c>
      <c r="E277" s="240">
        <f t="shared" si="293"/>
        <v>9.0019569471624266</v>
      </c>
      <c r="F277" s="239">
        <v>16382</v>
      </c>
      <c r="G277" s="239">
        <v>17856</v>
      </c>
      <c r="H277" s="243">
        <f t="shared" si="294"/>
        <v>8.9976803809058712</v>
      </c>
      <c r="I277" s="242">
        <v>7420</v>
      </c>
      <c r="J277" s="239">
        <v>8088</v>
      </c>
      <c r="K277" s="243">
        <f t="shared" si="295"/>
        <v>9.0026954177897576</v>
      </c>
      <c r="L277" s="242">
        <v>17910</v>
      </c>
      <c r="M277" s="239">
        <v>19522</v>
      </c>
      <c r="N277" s="244">
        <f t="shared" si="296"/>
        <v>9.0005583472920154</v>
      </c>
      <c r="O277" s="245"/>
      <c r="P277" s="246"/>
      <c r="Q277" s="247"/>
      <c r="R277" s="245"/>
      <c r="S277" s="246"/>
      <c r="T277" s="247"/>
      <c r="U277" s="245"/>
      <c r="V277" s="246"/>
      <c r="W277" s="247"/>
      <c r="X277" s="245"/>
      <c r="Y277" s="246"/>
      <c r="Z277" s="247"/>
      <c r="AA277" s="245"/>
      <c r="AB277" s="246"/>
      <c r="AC277" s="247"/>
      <c r="AD277" s="245"/>
      <c r="AE277" s="246"/>
      <c r="AF277" s="247"/>
      <c r="AG277" s="245"/>
      <c r="AH277" s="246"/>
      <c r="AI277" s="247"/>
      <c r="AJ277" s="245"/>
      <c r="AK277" s="246"/>
      <c r="AL277" s="247"/>
      <c r="AM277" s="245"/>
      <c r="AN277" s="246"/>
      <c r="AO277" s="247"/>
      <c r="AP277" s="245"/>
      <c r="AQ277" s="246"/>
      <c r="AR277" s="247"/>
      <c r="AS277" s="245"/>
      <c r="AT277" s="246"/>
      <c r="AU277" s="247"/>
      <c r="AV277" s="245"/>
      <c r="AW277" s="246"/>
      <c r="AX277" s="247"/>
      <c r="AY277" s="245"/>
      <c r="AZ277" s="246"/>
      <c r="BA277" s="247"/>
      <c r="BB277" s="245"/>
      <c r="BC277" s="246"/>
      <c r="BD277" s="247"/>
    </row>
    <row r="278" spans="1:56">
      <c r="A278" s="248"/>
      <c r="B278" s="238" t="s">
        <v>869</v>
      </c>
      <c r="C278" s="239"/>
      <c r="D278" s="239"/>
      <c r="E278" s="240">
        <f t="shared" si="293"/>
        <v>0</v>
      </c>
      <c r="F278" s="239"/>
      <c r="G278" s="239"/>
      <c r="H278" s="243">
        <f t="shared" si="294"/>
        <v>0</v>
      </c>
      <c r="I278" s="242"/>
      <c r="J278" s="239"/>
      <c r="K278" s="243">
        <f t="shared" si="295"/>
        <v>0</v>
      </c>
      <c r="L278" s="242"/>
      <c r="M278" s="239"/>
      <c r="N278" s="244">
        <f t="shared" si="296"/>
        <v>0</v>
      </c>
      <c r="O278" s="245"/>
      <c r="P278" s="246"/>
      <c r="Q278" s="247"/>
      <c r="R278" s="245"/>
      <c r="S278" s="246"/>
      <c r="T278" s="247"/>
      <c r="U278" s="245"/>
      <c r="V278" s="246"/>
      <c r="W278" s="247"/>
      <c r="X278" s="245"/>
      <c r="Y278" s="246"/>
      <c r="Z278" s="247"/>
      <c r="AA278" s="245"/>
      <c r="AB278" s="246"/>
      <c r="AC278" s="247"/>
      <c r="AD278" s="245"/>
      <c r="AE278" s="246"/>
      <c r="AF278" s="247"/>
      <c r="AG278" s="245"/>
      <c r="AH278" s="246"/>
      <c r="AI278" s="247"/>
      <c r="AJ278" s="245"/>
      <c r="AK278" s="246"/>
      <c r="AL278" s="247"/>
      <c r="AM278" s="245"/>
      <c r="AN278" s="246"/>
      <c r="AO278" s="247"/>
      <c r="AP278" s="245"/>
      <c r="AQ278" s="246"/>
      <c r="AR278" s="247"/>
      <c r="AS278" s="245"/>
      <c r="AT278" s="246"/>
      <c r="AU278" s="247"/>
      <c r="AV278" s="245"/>
      <c r="AW278" s="246"/>
      <c r="AX278" s="247"/>
      <c r="AY278" s="245"/>
      <c r="AZ278" s="246"/>
      <c r="BA278" s="247"/>
      <c r="BB278" s="245"/>
      <c r="BC278" s="246"/>
      <c r="BD278" s="247"/>
    </row>
    <row r="279" spans="1:56">
      <c r="A279" s="248"/>
      <c r="B279" s="238" t="s">
        <v>870</v>
      </c>
      <c r="C279" s="239">
        <v>7059</v>
      </c>
      <c r="D279" s="239">
        <v>7354</v>
      </c>
      <c r="E279" s="240">
        <f t="shared" si="293"/>
        <v>4.1790621901119138</v>
      </c>
      <c r="F279" s="239">
        <v>15115</v>
      </c>
      <c r="G279" s="239">
        <v>16026</v>
      </c>
      <c r="H279" s="243">
        <f t="shared" si="294"/>
        <v>6.027125372146874</v>
      </c>
      <c r="I279" s="242">
        <v>7625</v>
      </c>
      <c r="J279" s="239">
        <v>8015</v>
      </c>
      <c r="K279" s="243">
        <f t="shared" si="295"/>
        <v>5.1147540983606552</v>
      </c>
      <c r="L279" s="242">
        <v>12224</v>
      </c>
      <c r="M279" s="239">
        <v>12814</v>
      </c>
      <c r="N279" s="244">
        <f t="shared" si="296"/>
        <v>4.8265706806282722</v>
      </c>
      <c r="O279" s="245"/>
      <c r="P279" s="246"/>
      <c r="Q279" s="247"/>
      <c r="R279" s="245"/>
      <c r="S279" s="246"/>
      <c r="T279" s="247"/>
      <c r="U279" s="245"/>
      <c r="V279" s="246"/>
      <c r="W279" s="247"/>
      <c r="X279" s="245"/>
      <c r="Y279" s="246"/>
      <c r="Z279" s="247"/>
      <c r="AA279" s="245"/>
      <c r="AB279" s="246"/>
      <c r="AC279" s="247"/>
      <c r="AD279" s="245"/>
      <c r="AE279" s="246"/>
      <c r="AF279" s="247"/>
      <c r="AG279" s="245"/>
      <c r="AH279" s="246"/>
      <c r="AI279" s="247"/>
      <c r="AJ279" s="245"/>
      <c r="AK279" s="246"/>
      <c r="AL279" s="247"/>
      <c r="AM279" s="245"/>
      <c r="AN279" s="246"/>
      <c r="AO279" s="247"/>
      <c r="AP279" s="245"/>
      <c r="AQ279" s="246"/>
      <c r="AR279" s="247"/>
      <c r="AS279" s="245"/>
      <c r="AT279" s="246"/>
      <c r="AU279" s="247"/>
      <c r="AV279" s="245"/>
      <c r="AW279" s="246"/>
      <c r="AX279" s="247"/>
      <c r="AY279" s="245"/>
      <c r="AZ279" s="246"/>
      <c r="BA279" s="247"/>
      <c r="BB279" s="245"/>
      <c r="BC279" s="246"/>
      <c r="BD279" s="247"/>
    </row>
    <row r="280" spans="1:56">
      <c r="A280" s="248"/>
      <c r="B280" s="238" t="s">
        <v>871</v>
      </c>
      <c r="C280" s="239">
        <v>6822</v>
      </c>
      <c r="D280" s="239">
        <v>7151</v>
      </c>
      <c r="E280" s="240">
        <f t="shared" si="293"/>
        <v>4.8226326590442685</v>
      </c>
      <c r="F280" s="239">
        <v>16086</v>
      </c>
      <c r="G280" s="239">
        <v>16474</v>
      </c>
      <c r="H280" s="243">
        <f t="shared" si="294"/>
        <v>2.4120353102076342</v>
      </c>
      <c r="I280" s="242">
        <v>7324</v>
      </c>
      <c r="J280" s="239">
        <v>7690</v>
      </c>
      <c r="K280" s="243">
        <f t="shared" si="295"/>
        <v>4.9972692517749859</v>
      </c>
      <c r="L280" s="242">
        <v>17128</v>
      </c>
      <c r="M280" s="239">
        <v>17982</v>
      </c>
      <c r="N280" s="244">
        <f t="shared" si="296"/>
        <v>4.9859878561419899</v>
      </c>
      <c r="O280" s="245"/>
      <c r="P280" s="246"/>
      <c r="Q280" s="247"/>
      <c r="R280" s="245"/>
      <c r="S280" s="246"/>
      <c r="T280" s="247"/>
      <c r="U280" s="245"/>
      <c r="V280" s="246"/>
      <c r="W280" s="247"/>
      <c r="X280" s="245"/>
      <c r="Y280" s="246"/>
      <c r="Z280" s="247"/>
      <c r="AA280" s="245"/>
      <c r="AB280" s="246"/>
      <c r="AC280" s="247"/>
      <c r="AD280" s="245"/>
      <c r="AE280" s="246"/>
      <c r="AF280" s="247"/>
      <c r="AG280" s="245"/>
      <c r="AH280" s="246"/>
      <c r="AI280" s="247"/>
      <c r="AJ280" s="245"/>
      <c r="AK280" s="246"/>
      <c r="AL280" s="247"/>
      <c r="AM280" s="245"/>
      <c r="AN280" s="246"/>
      <c r="AO280" s="247"/>
      <c r="AP280" s="245"/>
      <c r="AQ280" s="246"/>
      <c r="AR280" s="247"/>
      <c r="AS280" s="245"/>
      <c r="AT280" s="246"/>
      <c r="AU280" s="247"/>
      <c r="AV280" s="245"/>
      <c r="AW280" s="246"/>
      <c r="AX280" s="247"/>
      <c r="AY280" s="245"/>
      <c r="AZ280" s="246"/>
      <c r="BA280" s="247"/>
      <c r="BB280" s="245"/>
      <c r="BC280" s="246"/>
      <c r="BD280" s="247"/>
    </row>
    <row r="281" spans="1:56" s="272" customFormat="1" ht="19.5" customHeight="1">
      <c r="A281" s="271"/>
      <c r="B281" s="250" t="s">
        <v>872</v>
      </c>
      <c r="C281" s="251">
        <v>7059</v>
      </c>
      <c r="D281" s="251">
        <v>7344</v>
      </c>
      <c r="E281" s="252">
        <f t="shared" si="293"/>
        <v>4.0373990650233749</v>
      </c>
      <c r="F281" s="251">
        <v>15977</v>
      </c>
      <c r="G281" s="251">
        <v>16626</v>
      </c>
      <c r="H281" s="253">
        <f t="shared" si="294"/>
        <v>4.0620892533016217</v>
      </c>
      <c r="I281" s="254">
        <v>7600</v>
      </c>
      <c r="J281" s="251">
        <v>8020</v>
      </c>
      <c r="K281" s="253">
        <f t="shared" si="295"/>
        <v>5.5263157894736841</v>
      </c>
      <c r="L281" s="254">
        <v>16060</v>
      </c>
      <c r="M281" s="251">
        <v>16862</v>
      </c>
      <c r="N281" s="255">
        <f t="shared" si="296"/>
        <v>4.9937733499377339</v>
      </c>
      <c r="O281" s="256"/>
      <c r="P281" s="257"/>
      <c r="Q281" s="258"/>
      <c r="R281" s="256"/>
      <c r="S281" s="257"/>
      <c r="T281" s="258"/>
      <c r="U281" s="256"/>
      <c r="V281" s="257"/>
      <c r="W281" s="258"/>
      <c r="X281" s="256"/>
      <c r="Y281" s="257"/>
      <c r="Z281" s="258"/>
      <c r="AA281" s="256"/>
      <c r="AB281" s="257"/>
      <c r="AC281" s="258"/>
      <c r="AD281" s="256"/>
      <c r="AE281" s="257"/>
      <c r="AF281" s="258"/>
      <c r="AG281" s="256"/>
      <c r="AH281" s="257"/>
      <c r="AI281" s="258"/>
      <c r="AJ281" s="256"/>
      <c r="AK281" s="257"/>
      <c r="AL281" s="258"/>
      <c r="AM281" s="256"/>
      <c r="AN281" s="257"/>
      <c r="AO281" s="258"/>
      <c r="AP281" s="256"/>
      <c r="AQ281" s="257"/>
      <c r="AR281" s="258"/>
      <c r="AS281" s="256"/>
      <c r="AT281" s="257"/>
      <c r="AU281" s="258"/>
      <c r="AV281" s="256"/>
      <c r="AW281" s="257"/>
      <c r="AX281" s="258"/>
      <c r="AY281" s="256"/>
      <c r="AZ281" s="257"/>
      <c r="BA281" s="258"/>
      <c r="BB281" s="256"/>
      <c r="BC281" s="257"/>
      <c r="BD281" s="258"/>
    </row>
    <row r="282" spans="1:56">
      <c r="A282" s="248"/>
      <c r="B282" s="238" t="s">
        <v>873</v>
      </c>
      <c r="C282" s="239">
        <v>4056</v>
      </c>
      <c r="D282" s="239">
        <v>4248</v>
      </c>
      <c r="E282" s="240">
        <f t="shared" si="293"/>
        <v>4.7337278106508878</v>
      </c>
      <c r="F282" s="239">
        <v>10416</v>
      </c>
      <c r="G282" s="239">
        <v>10752</v>
      </c>
      <c r="H282" s="243">
        <f t="shared" si="294"/>
        <v>3.225806451612903</v>
      </c>
      <c r="I282" s="242"/>
      <c r="J282" s="239"/>
      <c r="K282" s="243"/>
      <c r="L282" s="242"/>
      <c r="M282" s="239"/>
      <c r="N282" s="244"/>
      <c r="O282" s="245"/>
      <c r="P282" s="246"/>
      <c r="Q282" s="247"/>
      <c r="R282" s="245"/>
      <c r="S282" s="246"/>
      <c r="T282" s="247"/>
      <c r="U282" s="245"/>
      <c r="V282" s="246"/>
      <c r="W282" s="247"/>
      <c r="X282" s="245"/>
      <c r="Y282" s="246"/>
      <c r="Z282" s="247"/>
      <c r="AA282" s="245"/>
      <c r="AB282" s="246"/>
      <c r="AC282" s="247"/>
      <c r="AD282" s="245"/>
      <c r="AE282" s="246"/>
      <c r="AF282" s="247"/>
      <c r="AG282" s="245"/>
      <c r="AH282" s="246"/>
      <c r="AI282" s="247"/>
      <c r="AJ282" s="245"/>
      <c r="AK282" s="246"/>
      <c r="AL282" s="247"/>
      <c r="AM282" s="245"/>
      <c r="AN282" s="246"/>
      <c r="AO282" s="247"/>
      <c r="AP282" s="245"/>
      <c r="AQ282" s="246"/>
      <c r="AR282" s="247"/>
      <c r="AS282" s="245"/>
      <c r="AT282" s="246"/>
      <c r="AU282" s="247"/>
      <c r="AV282" s="245"/>
      <c r="AW282" s="246"/>
      <c r="AX282" s="247"/>
      <c r="AY282" s="245"/>
      <c r="AZ282" s="246"/>
      <c r="BA282" s="247"/>
      <c r="BB282" s="245"/>
      <c r="BC282" s="246"/>
      <c r="BD282" s="247"/>
    </row>
    <row r="283" spans="1:56">
      <c r="A283" s="248"/>
      <c r="B283" s="238" t="s">
        <v>874</v>
      </c>
      <c r="C283" s="239"/>
      <c r="D283" s="239"/>
      <c r="E283" s="240">
        <f t="shared" si="293"/>
        <v>0</v>
      </c>
      <c r="F283" s="239"/>
      <c r="G283" s="239"/>
      <c r="H283" s="243">
        <f t="shared" si="294"/>
        <v>0</v>
      </c>
      <c r="I283" s="242"/>
      <c r="J283" s="239"/>
      <c r="K283" s="243"/>
      <c r="L283" s="242"/>
      <c r="M283" s="239"/>
      <c r="N283" s="244"/>
      <c r="O283" s="245"/>
      <c r="P283" s="246"/>
      <c r="Q283" s="247"/>
      <c r="R283" s="245"/>
      <c r="S283" s="246"/>
      <c r="T283" s="247"/>
      <c r="U283" s="245"/>
      <c r="V283" s="246"/>
      <c r="W283" s="247"/>
      <c r="X283" s="245"/>
      <c r="Y283" s="246"/>
      <c r="Z283" s="247"/>
      <c r="AA283" s="245"/>
      <c r="AB283" s="246"/>
      <c r="AC283" s="247"/>
      <c r="AD283" s="245"/>
      <c r="AE283" s="246"/>
      <c r="AF283" s="247"/>
      <c r="AG283" s="245"/>
      <c r="AH283" s="246"/>
      <c r="AI283" s="247"/>
      <c r="AJ283" s="245"/>
      <c r="AK283" s="246"/>
      <c r="AL283" s="247"/>
      <c r="AM283" s="245"/>
      <c r="AN283" s="246"/>
      <c r="AO283" s="247"/>
      <c r="AP283" s="245"/>
      <c r="AQ283" s="246"/>
      <c r="AR283" s="247"/>
      <c r="AS283" s="245"/>
      <c r="AT283" s="246"/>
      <c r="AU283" s="247"/>
      <c r="AV283" s="245"/>
      <c r="AW283" s="246"/>
      <c r="AX283" s="247"/>
      <c r="AY283" s="245"/>
      <c r="AZ283" s="246"/>
      <c r="BA283" s="247"/>
      <c r="BB283" s="245"/>
      <c r="BC283" s="246"/>
      <c r="BD283" s="247"/>
    </row>
    <row r="284" spans="1:56">
      <c r="A284" s="248"/>
      <c r="B284" s="238" t="s">
        <v>875</v>
      </c>
      <c r="C284" s="239"/>
      <c r="D284" s="239"/>
      <c r="E284" s="240">
        <f t="shared" si="293"/>
        <v>0</v>
      </c>
      <c r="F284" s="239"/>
      <c r="G284" s="239"/>
      <c r="H284" s="243">
        <f t="shared" si="294"/>
        <v>0</v>
      </c>
      <c r="I284" s="242"/>
      <c r="J284" s="239"/>
      <c r="K284" s="243"/>
      <c r="L284" s="242"/>
      <c r="M284" s="239"/>
      <c r="N284" s="244"/>
      <c r="O284" s="245"/>
      <c r="P284" s="246"/>
      <c r="Q284" s="247"/>
      <c r="R284" s="245"/>
      <c r="S284" s="246"/>
      <c r="T284" s="247"/>
      <c r="U284" s="245"/>
      <c r="V284" s="246"/>
      <c r="W284" s="247"/>
      <c r="X284" s="245"/>
      <c r="Y284" s="246"/>
      <c r="Z284" s="247"/>
      <c r="AA284" s="245"/>
      <c r="AB284" s="246"/>
      <c r="AC284" s="247"/>
      <c r="AD284" s="245"/>
      <c r="AE284" s="246"/>
      <c r="AF284" s="247"/>
      <c r="AG284" s="245"/>
      <c r="AH284" s="246"/>
      <c r="AI284" s="247"/>
      <c r="AJ284" s="245"/>
      <c r="AK284" s="246"/>
      <c r="AL284" s="247"/>
      <c r="AM284" s="245"/>
      <c r="AN284" s="246"/>
      <c r="AO284" s="247"/>
      <c r="AP284" s="245"/>
      <c r="AQ284" s="246"/>
      <c r="AR284" s="247"/>
      <c r="AS284" s="245"/>
      <c r="AT284" s="246"/>
      <c r="AU284" s="247"/>
      <c r="AV284" s="245"/>
      <c r="AW284" s="246"/>
      <c r="AX284" s="247"/>
      <c r="AY284" s="245"/>
      <c r="AZ284" s="246"/>
      <c r="BA284" s="247"/>
      <c r="BB284" s="245"/>
      <c r="BC284" s="246"/>
      <c r="BD284" s="247"/>
    </row>
    <row r="285" spans="1:56">
      <c r="A285" s="248"/>
      <c r="B285" s="238" t="s">
        <v>876</v>
      </c>
      <c r="C285" s="239">
        <v>3804</v>
      </c>
      <c r="D285" s="239">
        <v>3888</v>
      </c>
      <c r="E285" s="240">
        <f t="shared" si="293"/>
        <v>2.2082018927444795</v>
      </c>
      <c r="F285" s="239">
        <v>8256</v>
      </c>
      <c r="G285" s="239">
        <v>8412</v>
      </c>
      <c r="H285" s="243">
        <f t="shared" si="294"/>
        <v>1.88953488372093</v>
      </c>
      <c r="I285" s="242"/>
      <c r="J285" s="239"/>
      <c r="K285" s="243"/>
      <c r="L285" s="242"/>
      <c r="M285" s="239"/>
      <c r="N285" s="244"/>
      <c r="O285" s="245"/>
      <c r="P285" s="246"/>
      <c r="Q285" s="247"/>
      <c r="R285" s="245"/>
      <c r="S285" s="246"/>
      <c r="T285" s="247"/>
      <c r="U285" s="245"/>
      <c r="V285" s="246"/>
      <c r="W285" s="247"/>
      <c r="X285" s="245"/>
      <c r="Y285" s="246"/>
      <c r="Z285" s="247"/>
      <c r="AA285" s="245"/>
      <c r="AB285" s="246"/>
      <c r="AC285" s="247"/>
      <c r="AD285" s="245"/>
      <c r="AE285" s="246"/>
      <c r="AF285" s="247"/>
      <c r="AG285" s="245"/>
      <c r="AH285" s="246"/>
      <c r="AI285" s="247"/>
      <c r="AJ285" s="245"/>
      <c r="AK285" s="246"/>
      <c r="AL285" s="247"/>
      <c r="AM285" s="245"/>
      <c r="AN285" s="246"/>
      <c r="AO285" s="247"/>
      <c r="AP285" s="245"/>
      <c r="AQ285" s="246"/>
      <c r="AR285" s="247"/>
      <c r="AS285" s="245"/>
      <c r="AT285" s="246"/>
      <c r="AU285" s="247"/>
      <c r="AV285" s="245"/>
      <c r="AW285" s="246"/>
      <c r="AX285" s="247"/>
      <c r="AY285" s="245"/>
      <c r="AZ285" s="246"/>
      <c r="BA285" s="247"/>
      <c r="BB285" s="245"/>
      <c r="BC285" s="246"/>
      <c r="BD285" s="247"/>
    </row>
    <row r="286" spans="1:56" s="272" customFormat="1" ht="20.25" customHeight="1">
      <c r="A286" s="271"/>
      <c r="B286" s="250" t="s">
        <v>877</v>
      </c>
      <c r="C286" s="251">
        <v>3804</v>
      </c>
      <c r="D286" s="251">
        <v>3888</v>
      </c>
      <c r="E286" s="252">
        <f t="shared" si="293"/>
        <v>2.2082018927444795</v>
      </c>
      <c r="F286" s="251">
        <v>8724</v>
      </c>
      <c r="G286" s="251">
        <v>8724</v>
      </c>
      <c r="H286" s="253">
        <f t="shared" si="294"/>
        <v>0</v>
      </c>
      <c r="I286" s="254"/>
      <c r="J286" s="251"/>
      <c r="K286" s="253"/>
      <c r="L286" s="254"/>
      <c r="M286" s="251"/>
      <c r="N286" s="255"/>
      <c r="O286" s="256"/>
      <c r="P286" s="257"/>
      <c r="Q286" s="258"/>
      <c r="R286" s="256"/>
      <c r="S286" s="257"/>
      <c r="T286" s="258"/>
      <c r="U286" s="256"/>
      <c r="V286" s="257"/>
      <c r="W286" s="258"/>
      <c r="X286" s="256"/>
      <c r="Y286" s="257"/>
      <c r="Z286" s="258"/>
      <c r="AA286" s="256"/>
      <c r="AB286" s="257"/>
      <c r="AC286" s="258"/>
      <c r="AD286" s="256"/>
      <c r="AE286" s="257"/>
      <c r="AF286" s="258"/>
      <c r="AG286" s="256"/>
      <c r="AH286" s="257"/>
      <c r="AI286" s="258"/>
      <c r="AJ286" s="256"/>
      <c r="AK286" s="257"/>
      <c r="AL286" s="258"/>
      <c r="AM286" s="256"/>
      <c r="AN286" s="257"/>
      <c r="AO286" s="258"/>
      <c r="AP286" s="256"/>
      <c r="AQ286" s="257"/>
      <c r="AR286" s="258"/>
      <c r="AS286" s="256"/>
      <c r="AT286" s="257"/>
      <c r="AU286" s="258"/>
      <c r="AV286" s="256"/>
      <c r="AW286" s="257"/>
      <c r="AX286" s="258"/>
      <c r="AY286" s="256"/>
      <c r="AZ286" s="257"/>
      <c r="BA286" s="258"/>
      <c r="BB286" s="256"/>
      <c r="BC286" s="257"/>
      <c r="BD286" s="258"/>
    </row>
    <row r="287" spans="1:56">
      <c r="A287" s="248"/>
      <c r="B287" s="238" t="s">
        <v>878</v>
      </c>
      <c r="C287" s="239"/>
      <c r="D287" s="239"/>
      <c r="E287" s="240">
        <f t="shared" si="293"/>
        <v>0</v>
      </c>
      <c r="F287" s="239"/>
      <c r="G287" s="239"/>
      <c r="H287" s="243">
        <f t="shared" si="294"/>
        <v>0</v>
      </c>
      <c r="I287" s="242"/>
      <c r="J287" s="239"/>
      <c r="K287" s="243"/>
      <c r="L287" s="242"/>
      <c r="M287" s="239"/>
      <c r="N287" s="244"/>
      <c r="O287" s="245"/>
      <c r="P287" s="246"/>
      <c r="Q287" s="247"/>
      <c r="R287" s="245"/>
      <c r="S287" s="246"/>
      <c r="T287" s="247"/>
      <c r="U287" s="245"/>
      <c r="V287" s="246"/>
      <c r="W287" s="247"/>
      <c r="X287" s="245"/>
      <c r="Y287" s="246"/>
      <c r="Z287" s="247"/>
      <c r="AA287" s="245"/>
      <c r="AB287" s="246"/>
      <c r="AC287" s="247"/>
      <c r="AD287" s="245"/>
      <c r="AE287" s="246"/>
      <c r="AF287" s="247"/>
      <c r="AG287" s="245"/>
      <c r="AH287" s="246"/>
      <c r="AI287" s="247"/>
      <c r="AJ287" s="245"/>
      <c r="AK287" s="246"/>
      <c r="AL287" s="247"/>
      <c r="AM287" s="245"/>
      <c r="AN287" s="246"/>
      <c r="AO287" s="247"/>
      <c r="AP287" s="245"/>
      <c r="AQ287" s="246"/>
      <c r="AR287" s="247"/>
      <c r="AS287" s="245"/>
      <c r="AT287" s="246"/>
      <c r="AU287" s="247"/>
      <c r="AV287" s="245"/>
      <c r="AW287" s="246"/>
      <c r="AX287" s="247"/>
      <c r="AY287" s="245"/>
      <c r="AZ287" s="246"/>
      <c r="BA287" s="247"/>
      <c r="BB287" s="245"/>
      <c r="BC287" s="246"/>
      <c r="BD287" s="247"/>
    </row>
    <row r="288" spans="1:56">
      <c r="A288" s="248"/>
      <c r="B288" s="238" t="s">
        <v>879</v>
      </c>
      <c r="C288" s="239"/>
      <c r="D288" s="239"/>
      <c r="E288" s="240">
        <f t="shared" si="293"/>
        <v>0</v>
      </c>
      <c r="F288" s="239"/>
      <c r="G288" s="239"/>
      <c r="H288" s="243">
        <f t="shared" si="294"/>
        <v>0</v>
      </c>
      <c r="I288" s="242"/>
      <c r="J288" s="239"/>
      <c r="K288" s="243"/>
      <c r="L288" s="242"/>
      <c r="M288" s="239"/>
      <c r="N288" s="244"/>
      <c r="O288" s="245"/>
      <c r="P288" s="246"/>
      <c r="Q288" s="247"/>
      <c r="R288" s="245"/>
      <c r="S288" s="246"/>
      <c r="T288" s="247"/>
      <c r="U288" s="245"/>
      <c r="V288" s="246"/>
      <c r="W288" s="247"/>
      <c r="X288" s="245"/>
      <c r="Y288" s="246"/>
      <c r="Z288" s="247"/>
      <c r="AA288" s="245"/>
      <c r="AB288" s="246"/>
      <c r="AC288" s="247"/>
      <c r="AD288" s="245"/>
      <c r="AE288" s="246"/>
      <c r="AF288" s="247"/>
      <c r="AG288" s="245"/>
      <c r="AH288" s="246"/>
      <c r="AI288" s="247"/>
      <c r="AJ288" s="245"/>
      <c r="AK288" s="246"/>
      <c r="AL288" s="247"/>
      <c r="AM288" s="245"/>
      <c r="AN288" s="246"/>
      <c r="AO288" s="247"/>
      <c r="AP288" s="245"/>
      <c r="AQ288" s="246"/>
      <c r="AR288" s="247"/>
      <c r="AS288" s="245"/>
      <c r="AT288" s="246"/>
      <c r="AU288" s="247"/>
      <c r="AV288" s="245"/>
      <c r="AW288" s="246"/>
      <c r="AX288" s="247"/>
      <c r="AY288" s="245"/>
      <c r="AZ288" s="246"/>
      <c r="BA288" s="247"/>
      <c r="BB288" s="245"/>
      <c r="BC288" s="246"/>
      <c r="BD288" s="247"/>
    </row>
    <row r="289" spans="1:56">
      <c r="A289" s="248"/>
      <c r="B289" s="238" t="s">
        <v>880</v>
      </c>
      <c r="C289" s="239">
        <v>3453.93</v>
      </c>
      <c r="D289" s="251">
        <v>3453.93</v>
      </c>
      <c r="E289" s="252">
        <f>IF(C289&gt;0,(((D289-C289)/C289)*100),0)</f>
        <v>0</v>
      </c>
      <c r="F289" s="239"/>
      <c r="G289" s="239"/>
      <c r="H289" s="243">
        <f t="shared" si="294"/>
        <v>0</v>
      </c>
      <c r="I289" s="242"/>
      <c r="J289" s="239"/>
      <c r="K289" s="243"/>
      <c r="L289" s="242"/>
      <c r="M289" s="239"/>
      <c r="N289" s="244"/>
      <c r="O289" s="245"/>
      <c r="P289" s="246"/>
      <c r="Q289" s="247"/>
      <c r="R289" s="245"/>
      <c r="S289" s="246"/>
      <c r="T289" s="247"/>
      <c r="U289" s="245"/>
      <c r="V289" s="246"/>
      <c r="W289" s="247"/>
      <c r="X289" s="245"/>
      <c r="Y289" s="246"/>
      <c r="Z289" s="247"/>
      <c r="AA289" s="245"/>
      <c r="AB289" s="246"/>
      <c r="AC289" s="247"/>
      <c r="AD289" s="245"/>
      <c r="AE289" s="246"/>
      <c r="AF289" s="247"/>
      <c r="AG289" s="245"/>
      <c r="AH289" s="246"/>
      <c r="AI289" s="247"/>
      <c r="AJ289" s="245"/>
      <c r="AK289" s="246"/>
      <c r="AL289" s="247"/>
      <c r="AM289" s="245"/>
      <c r="AN289" s="246"/>
      <c r="AO289" s="247"/>
      <c r="AP289" s="245"/>
      <c r="AQ289" s="246"/>
      <c r="AR289" s="247"/>
      <c r="AS289" s="245"/>
      <c r="AT289" s="246"/>
      <c r="AU289" s="247"/>
      <c r="AV289" s="245"/>
      <c r="AW289" s="246"/>
      <c r="AX289" s="247"/>
      <c r="AY289" s="245"/>
      <c r="AZ289" s="246"/>
      <c r="BA289" s="247"/>
      <c r="BB289" s="245"/>
      <c r="BC289" s="246"/>
      <c r="BD289" s="247"/>
    </row>
    <row r="290" spans="1:56" s="272" customFormat="1" ht="21.75" customHeight="1">
      <c r="A290" s="271"/>
      <c r="B290" s="273" t="s">
        <v>881</v>
      </c>
      <c r="C290" s="239">
        <v>3453.93</v>
      </c>
      <c r="D290" s="239">
        <v>3453.93</v>
      </c>
      <c r="E290" s="252"/>
      <c r="F290" s="251"/>
      <c r="G290" s="251"/>
      <c r="H290" s="253">
        <f t="shared" si="294"/>
        <v>0</v>
      </c>
      <c r="I290" s="254"/>
      <c r="J290" s="251"/>
      <c r="K290" s="253"/>
      <c r="L290" s="254"/>
      <c r="M290" s="251"/>
      <c r="N290" s="255"/>
      <c r="O290" s="256"/>
      <c r="P290" s="257"/>
      <c r="Q290" s="258"/>
      <c r="R290" s="256"/>
      <c r="S290" s="257"/>
      <c r="T290" s="258"/>
      <c r="U290" s="256"/>
      <c r="V290" s="257"/>
      <c r="W290" s="258"/>
      <c r="X290" s="256"/>
      <c r="Y290" s="257"/>
      <c r="Z290" s="258"/>
      <c r="AA290" s="256"/>
      <c r="AB290" s="257"/>
      <c r="AC290" s="258"/>
      <c r="AD290" s="256"/>
      <c r="AE290" s="257"/>
      <c r="AF290" s="258"/>
      <c r="AG290" s="256"/>
      <c r="AH290" s="257"/>
      <c r="AI290" s="258"/>
      <c r="AJ290" s="256"/>
      <c r="AK290" s="257"/>
      <c r="AL290" s="258"/>
      <c r="AM290" s="256"/>
      <c r="AN290" s="257"/>
      <c r="AO290" s="258"/>
      <c r="AP290" s="256"/>
      <c r="AQ290" s="257"/>
      <c r="AR290" s="258"/>
      <c r="AS290" s="256"/>
      <c r="AT290" s="257"/>
      <c r="AU290" s="258"/>
      <c r="AV290" s="256"/>
      <c r="AW290" s="257"/>
      <c r="AX290" s="258"/>
      <c r="AY290" s="256"/>
      <c r="AZ290" s="257"/>
      <c r="BA290" s="258"/>
      <c r="BB290" s="256"/>
      <c r="BC290" s="257"/>
      <c r="BD290" s="258"/>
    </row>
    <row r="291" spans="1:56">
      <c r="A291" s="261"/>
      <c r="B291" s="262" t="s">
        <v>882</v>
      </c>
      <c r="C291" s="263"/>
      <c r="D291" s="263"/>
      <c r="E291" s="264"/>
      <c r="F291" s="263"/>
      <c r="G291" s="263"/>
      <c r="H291" s="265"/>
      <c r="I291" s="266"/>
      <c r="J291" s="263"/>
      <c r="K291" s="265"/>
      <c r="L291" s="266"/>
      <c r="M291" s="263"/>
      <c r="N291" s="265"/>
      <c r="O291" s="266">
        <v>20916</v>
      </c>
      <c r="P291" s="263">
        <v>22878</v>
      </c>
      <c r="Q291" s="267">
        <f t="shared" ref="Q291" si="297">IF(O291&gt;0,(((P291-O291)/O291)*100),0)</f>
        <v>9.3803786574870909</v>
      </c>
      <c r="R291" s="266">
        <v>36666</v>
      </c>
      <c r="S291" s="263">
        <v>37818</v>
      </c>
      <c r="T291" s="267">
        <f t="shared" ref="T291" si="298">IF(R291&gt;0,(((S291-R291)/R291)*100),0)</f>
        <v>3.1418753068237604</v>
      </c>
      <c r="U291" s="266">
        <v>25474</v>
      </c>
      <c r="V291" s="263">
        <v>26224</v>
      </c>
      <c r="W291" s="267">
        <f t="shared" ref="W291" si="299">IF(U291&gt;0,(((V291-U291)/U291)*100),0)</f>
        <v>2.9441783779539921</v>
      </c>
      <c r="X291" s="266">
        <v>54089</v>
      </c>
      <c r="Y291" s="263">
        <v>55899</v>
      </c>
      <c r="Z291" s="267">
        <f t="shared" ref="Z291" si="300">IF(X291&gt;0,(((Y291-X291)/X291)*100),0)</f>
        <v>3.3463365933923717</v>
      </c>
      <c r="AA291" s="266">
        <v>21330</v>
      </c>
      <c r="AB291" s="263">
        <v>23022</v>
      </c>
      <c r="AC291" s="267">
        <f t="shared" ref="AC291" si="301">IF(AA291&gt;0,(((AB291-AA291)/AA291)*100),0)</f>
        <v>7.9324894514767932</v>
      </c>
      <c r="AD291" s="266">
        <v>48816</v>
      </c>
      <c r="AE291" s="263">
        <v>52524</v>
      </c>
      <c r="AF291" s="267">
        <f t="shared" ref="AF291" si="302">IF(AD291&gt;0,(((AE291-AD291)/AD291)*100),0)</f>
        <v>7.5958702064896757</v>
      </c>
      <c r="AG291" s="266">
        <v>19492</v>
      </c>
      <c r="AH291" s="263">
        <v>20425</v>
      </c>
      <c r="AI291" s="267">
        <f t="shared" ref="AI291" si="303">IF(AG291&gt;0,(((AH291-AG291)/AG291)*100),0)</f>
        <v>4.7865791093782066</v>
      </c>
      <c r="AJ291" s="266">
        <v>36671</v>
      </c>
      <c r="AK291" s="263">
        <v>37783</v>
      </c>
      <c r="AL291" s="267">
        <f t="shared" ref="AL291" si="304">IF(AJ291&gt;0,(((AK291-AJ291)/AJ291)*100),0)</f>
        <v>3.032368901857053</v>
      </c>
      <c r="AM291" s="266"/>
      <c r="AN291" s="263"/>
      <c r="AO291" s="267">
        <f t="shared" ref="AO291" si="305">IF(AM291&gt;0,(((AN291-AM291)/AM291)*100),0)</f>
        <v>0</v>
      </c>
      <c r="AP291" s="266"/>
      <c r="AQ291" s="263"/>
      <c r="AR291" s="267">
        <f t="shared" ref="AR291" si="306">IF(AP291&gt;0,(((AQ291-AP291)/AP291)*100),0)</f>
        <v>0</v>
      </c>
      <c r="AS291" s="266">
        <v>21705.5</v>
      </c>
      <c r="AT291" s="263">
        <v>21706</v>
      </c>
      <c r="AU291" s="267">
        <f t="shared" ref="AU291" si="307">IF(AS291&gt;0,(((AT291-AS291)/AS291)*100),0)</f>
        <v>2.3035636129091707E-3</v>
      </c>
      <c r="AV291" s="266">
        <v>51827.5</v>
      </c>
      <c r="AW291" s="263">
        <v>51828</v>
      </c>
      <c r="AX291" s="267">
        <f t="shared" ref="AX291" si="308">IF(AV291&gt;0,(((AW291-AV291)/AV291)*100),0)</f>
        <v>9.6473879697072024E-4</v>
      </c>
      <c r="AY291" s="266"/>
      <c r="AZ291" s="263"/>
      <c r="BA291" s="267">
        <f t="shared" ref="BA291" si="309">IF(AY291&gt;0,(((AZ291-AY291)/AY291)*100),0)</f>
        <v>0</v>
      </c>
      <c r="BB291" s="266"/>
      <c r="BC291" s="263"/>
      <c r="BD291" s="267">
        <f t="shared" ref="BD291" si="310">IF(BB291&gt;0,(((BC291-BB291)/BB291)*100),0)</f>
        <v>0</v>
      </c>
    </row>
    <row r="292" spans="1:56">
      <c r="E292" s="282"/>
      <c r="H292" s="282"/>
      <c r="K292" s="282"/>
      <c r="N292" s="282"/>
      <c r="Q292" s="282"/>
      <c r="T292" s="282"/>
      <c r="W292" s="282"/>
      <c r="Z292" s="282"/>
      <c r="AC292" s="282"/>
      <c r="AF292" s="282"/>
      <c r="AI292" s="282"/>
      <c r="AL292" s="282"/>
      <c r="AO292" s="282"/>
      <c r="AR292" s="282"/>
      <c r="AU292" s="282"/>
      <c r="AX292" s="282"/>
      <c r="BA292" s="282"/>
      <c r="BD292" s="282"/>
    </row>
  </sheetData>
  <pageMargins left="0.5" right="0.5" top="1" bottom="1" header="0.5" footer="0.75"/>
  <pageSetup scale="75" pageOrder="overThenDown" orientation="landscape" r:id="rId1"/>
  <headerFooter alignWithMargins="0">
    <oddHeader>&amp;L&amp;"Arial,Bold"&amp;10SREB-State Data Exchange&amp;C&amp;"Arial,Bold"&amp;10Preliminary Tables&amp;R&amp;"Arial,Bold"&amp;10Part 7: Median Annual Tuition and Fees</oddHeader>
    <oddFooter>&amp;L&amp;"Arial,Bold"&amp;10For Agency Review Only&amp;R&amp;"Arial,Bold"&amp;10October 2009</oddFooter>
  </headerFooter>
  <rowBreaks count="15" manualBreakCount="15">
    <brk id="36" max="16383" man="1"/>
    <brk id="53" max="16383" man="1"/>
    <brk id="70" max="16383" man="1"/>
    <brk id="87" max="16383" man="1"/>
    <brk id="104" max="16383" man="1"/>
    <brk id="121" max="16383" man="1"/>
    <brk id="138" max="16383" man="1"/>
    <brk id="155" max="16383" man="1"/>
    <brk id="172" max="16383" man="1"/>
    <brk id="189" max="16383" man="1"/>
    <brk id="206" max="16383" man="1"/>
    <brk id="223" max="16383" man="1"/>
    <brk id="240" max="16383" man="1"/>
    <brk id="257" max="16383" man="1"/>
    <brk id="274" max="16383" man="1"/>
  </rowBreaks>
  <colBreaks count="2" manualBreakCount="2">
    <brk id="20" min="19" max="290" man="1"/>
    <brk id="38" min="19" max="29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AQ714"/>
  <sheetViews>
    <sheetView workbookViewId="0">
      <pane xSplit="5" ySplit="6" topLeftCell="F40" activePane="bottomRight" state="frozenSplit"/>
      <selection activeCell="F1" sqref="F1 F1"/>
      <selection pane="topRight"/>
      <selection pane="bottomLeft"/>
      <selection pane="bottomRight" activeCell="A715" sqref="A715"/>
    </sheetView>
  </sheetViews>
  <sheetFormatPr defaultColWidth="9" defaultRowHeight="12.75"/>
  <cols>
    <col min="1" max="1" width="6" style="57" customWidth="1"/>
    <col min="2" max="2" width="25.44140625" style="58" customWidth="1"/>
    <col min="3" max="3" width="20.21875" style="58" customWidth="1"/>
    <col min="4" max="4" width="12.21875" style="57" customWidth="1"/>
    <col min="5" max="5" width="7.109375" style="57" bestFit="1" customWidth="1"/>
    <col min="6" max="6" width="8.6640625" style="26" customWidth="1"/>
    <col min="7" max="7" width="9.21875" style="28" customWidth="1"/>
    <col min="8" max="8" width="9.88671875" style="26" customWidth="1"/>
    <col min="9" max="9" width="9.109375" style="28" customWidth="1"/>
    <col min="10" max="10" width="8.6640625" style="20" customWidth="1"/>
    <col min="11" max="11" width="8.44140625" style="28" customWidth="1"/>
    <col min="12" max="12" width="9.88671875" style="26" customWidth="1"/>
    <col min="13" max="13" width="8.88671875" style="28" customWidth="1"/>
    <col min="14" max="14" width="8.6640625" style="21" customWidth="1"/>
    <col min="15" max="15" width="8" style="28" customWidth="1"/>
    <col min="16" max="16" width="9.88671875" style="26" customWidth="1"/>
    <col min="17" max="17" width="8.44140625" style="28" customWidth="1"/>
    <col min="18" max="18" width="8.6640625" style="26" customWidth="1"/>
    <col min="19" max="19" width="8.33203125" style="28" customWidth="1"/>
    <col min="20" max="20" width="9.88671875" style="26" customWidth="1"/>
    <col min="21" max="21" width="8.21875" style="28" customWidth="1"/>
    <col min="22" max="22" width="8.6640625" style="26" customWidth="1"/>
    <col min="23" max="23" width="8.44140625" style="28" customWidth="1"/>
    <col min="24" max="24" width="9.88671875" style="26" customWidth="1"/>
    <col min="25" max="25" width="10.44140625" style="28" customWidth="1"/>
    <col min="26" max="26" width="8.6640625" style="26" customWidth="1"/>
    <col min="27" max="27" width="10.44140625" style="28" customWidth="1"/>
    <col min="28" max="28" width="9.88671875" style="26" customWidth="1"/>
    <col min="29" max="29" width="10.44140625" style="28" customWidth="1"/>
    <col min="30" max="30" width="8.6640625" style="26" customWidth="1"/>
    <col min="31" max="31" width="10.44140625" style="28" customWidth="1"/>
    <col min="32" max="32" width="9.88671875" style="26" customWidth="1"/>
    <col min="33" max="33" width="10.44140625" style="28" customWidth="1"/>
    <col min="34" max="34" width="9.6640625" style="26" customWidth="1"/>
    <col min="35" max="35" width="10.44140625" style="28" customWidth="1"/>
    <col min="36" max="36" width="9.88671875" style="26" customWidth="1"/>
    <col min="37" max="37" width="10.44140625" style="28" customWidth="1"/>
    <col min="38" max="38" width="9.44140625" style="26" customWidth="1"/>
    <col min="39" max="39" width="10.44140625" style="28" customWidth="1"/>
    <col min="40" max="40" width="9.88671875" style="26" customWidth="1"/>
    <col min="41" max="41" width="10.44140625" style="28" customWidth="1"/>
    <col min="42" max="42" width="9" style="26" customWidth="1"/>
    <col min="43" max="16384" width="9" style="26"/>
  </cols>
  <sheetData>
    <row r="1" spans="1:43" s="25" customFormat="1" ht="18.75" customHeight="1" thickBot="1">
      <c r="A1" s="27" t="s">
        <v>0</v>
      </c>
      <c r="B1" s="27"/>
      <c r="C1" s="27"/>
      <c r="D1" s="27"/>
      <c r="E1" s="27"/>
      <c r="G1" s="28"/>
      <c r="I1" s="28"/>
      <c r="J1" s="19"/>
      <c r="K1" s="28"/>
      <c r="M1" s="28"/>
      <c r="N1" s="19"/>
      <c r="O1" s="28"/>
      <c r="Q1" s="28"/>
      <c r="R1" s="19"/>
      <c r="S1" s="28"/>
      <c r="U1" s="28"/>
      <c r="V1" s="19"/>
      <c r="W1" s="28"/>
      <c r="Y1" s="28"/>
      <c r="Z1" s="19"/>
      <c r="AA1" s="28"/>
      <c r="AC1" s="28"/>
      <c r="AD1" s="19"/>
      <c r="AE1" s="28"/>
      <c r="AG1" s="28"/>
      <c r="AH1" s="19"/>
      <c r="AI1" s="28"/>
      <c r="AK1" s="28"/>
      <c r="AL1" s="19"/>
      <c r="AM1" s="28"/>
      <c r="AO1" s="18"/>
    </row>
    <row r="2" spans="1:43" s="59" customFormat="1" ht="15" customHeight="1" thickTop="1">
      <c r="A2" s="29" t="s">
        <v>1</v>
      </c>
      <c r="F2" s="17" t="s">
        <v>2</v>
      </c>
      <c r="G2" s="16"/>
      <c r="H2" s="16"/>
      <c r="I2" s="16"/>
      <c r="J2" s="17" t="s">
        <v>3</v>
      </c>
      <c r="K2" s="16"/>
      <c r="L2" s="16"/>
      <c r="M2" s="16"/>
      <c r="N2" s="17" t="s">
        <v>4</v>
      </c>
      <c r="O2" s="16"/>
      <c r="P2" s="16"/>
      <c r="Q2" s="16"/>
      <c r="R2" s="17" t="s">
        <v>5</v>
      </c>
      <c r="S2" s="16"/>
      <c r="T2" s="16"/>
      <c r="U2" s="16"/>
      <c r="V2" s="17" t="s">
        <v>6</v>
      </c>
      <c r="W2" s="16"/>
      <c r="X2" s="16"/>
      <c r="Y2" s="16"/>
      <c r="Z2" s="17" t="s">
        <v>7</v>
      </c>
      <c r="AA2" s="16"/>
      <c r="AB2" s="16"/>
      <c r="AC2" s="16"/>
      <c r="AD2" s="17" t="s">
        <v>8</v>
      </c>
      <c r="AE2" s="16"/>
      <c r="AF2" s="16"/>
      <c r="AG2" s="16"/>
      <c r="AH2" s="17" t="s">
        <v>9</v>
      </c>
      <c r="AI2" s="16"/>
      <c r="AJ2" s="16"/>
      <c r="AK2" s="16"/>
      <c r="AL2" s="17" t="s">
        <v>10</v>
      </c>
      <c r="AM2" s="16"/>
      <c r="AN2" s="16"/>
      <c r="AO2" s="15"/>
    </row>
    <row r="3" spans="1:43" s="60" customFormat="1" ht="15" customHeight="1">
      <c r="A3" s="405" t="s">
        <v>11</v>
      </c>
      <c r="B3" s="406"/>
      <c r="C3" s="406"/>
      <c r="D3" s="406"/>
      <c r="E3" s="406"/>
      <c r="F3" s="14" t="s">
        <v>12</v>
      </c>
      <c r="G3" s="13"/>
      <c r="H3" s="14" t="s">
        <v>13</v>
      </c>
      <c r="I3" s="12"/>
      <c r="J3" s="14" t="s">
        <v>12</v>
      </c>
      <c r="K3" s="13"/>
      <c r="L3" s="14" t="s">
        <v>13</v>
      </c>
      <c r="M3" s="12"/>
      <c r="N3" s="14" t="s">
        <v>12</v>
      </c>
      <c r="O3" s="13"/>
      <c r="P3" s="14" t="s">
        <v>13</v>
      </c>
      <c r="Q3" s="12"/>
      <c r="R3" s="14" t="s">
        <v>12</v>
      </c>
      <c r="S3" s="13"/>
      <c r="T3" s="14" t="s">
        <v>13</v>
      </c>
      <c r="U3" s="12"/>
      <c r="V3" s="14" t="s">
        <v>12</v>
      </c>
      <c r="W3" s="13"/>
      <c r="X3" s="14" t="s">
        <v>13</v>
      </c>
      <c r="Y3" s="12"/>
      <c r="Z3" s="14" t="s">
        <v>12</v>
      </c>
      <c r="AA3" s="13"/>
      <c r="AB3" s="14" t="s">
        <v>13</v>
      </c>
      <c r="AC3" s="12"/>
      <c r="AD3" s="14" t="s">
        <v>12</v>
      </c>
      <c r="AE3" s="13"/>
      <c r="AF3" s="14" t="s">
        <v>13</v>
      </c>
      <c r="AG3" s="12"/>
      <c r="AH3" s="14" t="s">
        <v>12</v>
      </c>
      <c r="AI3" s="13"/>
      <c r="AJ3" s="14" t="s">
        <v>13</v>
      </c>
      <c r="AK3" s="12"/>
      <c r="AL3" s="14" t="s">
        <v>12</v>
      </c>
      <c r="AM3" s="13"/>
      <c r="AN3" s="14" t="s">
        <v>13</v>
      </c>
      <c r="AO3" s="13"/>
      <c r="AP3" s="30"/>
      <c r="AQ3" s="31"/>
    </row>
    <row r="4" spans="1:43" s="60" customFormat="1" ht="27.75" customHeight="1">
      <c r="A4" s="32" t="s">
        <v>14</v>
      </c>
      <c r="B4" s="33" t="s">
        <v>15</v>
      </c>
      <c r="C4" s="33" t="s">
        <v>16</v>
      </c>
      <c r="D4" s="32" t="s">
        <v>17</v>
      </c>
      <c r="E4" s="34" t="s">
        <v>18</v>
      </c>
      <c r="F4" s="35" t="s">
        <v>19</v>
      </c>
      <c r="G4" s="11" t="s">
        <v>20</v>
      </c>
      <c r="H4" s="35" t="s">
        <v>19</v>
      </c>
      <c r="I4" s="11" t="s">
        <v>20</v>
      </c>
      <c r="J4" s="35" t="s">
        <v>19</v>
      </c>
      <c r="K4" s="11" t="s">
        <v>20</v>
      </c>
      <c r="L4" s="35" t="s">
        <v>19</v>
      </c>
      <c r="M4" s="11" t="s">
        <v>20</v>
      </c>
      <c r="N4" s="35" t="s">
        <v>19</v>
      </c>
      <c r="O4" s="11" t="s">
        <v>20</v>
      </c>
      <c r="P4" s="35" t="s">
        <v>19</v>
      </c>
      <c r="Q4" s="11" t="s">
        <v>20</v>
      </c>
      <c r="R4" s="35" t="s">
        <v>19</v>
      </c>
      <c r="S4" s="11" t="s">
        <v>20</v>
      </c>
      <c r="T4" s="35" t="s">
        <v>19</v>
      </c>
      <c r="U4" s="11" t="s">
        <v>20</v>
      </c>
      <c r="V4" s="35" t="s">
        <v>19</v>
      </c>
      <c r="W4" s="11" t="s">
        <v>20</v>
      </c>
      <c r="X4" s="35" t="s">
        <v>19</v>
      </c>
      <c r="Y4" s="11" t="s">
        <v>20</v>
      </c>
      <c r="Z4" s="35" t="s">
        <v>19</v>
      </c>
      <c r="AA4" s="11" t="s">
        <v>20</v>
      </c>
      <c r="AB4" s="35" t="s">
        <v>19</v>
      </c>
      <c r="AC4" s="11" t="s">
        <v>20</v>
      </c>
      <c r="AD4" s="35" t="s">
        <v>19</v>
      </c>
      <c r="AE4" s="11" t="s">
        <v>20</v>
      </c>
      <c r="AF4" s="35" t="s">
        <v>19</v>
      </c>
      <c r="AG4" s="11" t="s">
        <v>20</v>
      </c>
      <c r="AH4" s="35" t="s">
        <v>19</v>
      </c>
      <c r="AI4" s="11" t="s">
        <v>20</v>
      </c>
      <c r="AJ4" s="35" t="s">
        <v>19</v>
      </c>
      <c r="AK4" s="11" t="s">
        <v>20</v>
      </c>
      <c r="AL4" s="35" t="s">
        <v>19</v>
      </c>
      <c r="AM4" s="11" t="s">
        <v>20</v>
      </c>
      <c r="AN4" s="35" t="s">
        <v>19</v>
      </c>
      <c r="AO4" s="10" t="s">
        <v>20</v>
      </c>
      <c r="AP4" s="36"/>
      <c r="AQ4" s="37"/>
    </row>
    <row r="5" spans="1:43" s="61" customFormat="1" ht="30.75" hidden="1" customHeight="1">
      <c r="A5" s="38" t="s">
        <v>14</v>
      </c>
      <c r="B5" s="39" t="s">
        <v>21</v>
      </c>
      <c r="C5" s="39"/>
      <c r="D5" s="38" t="s">
        <v>22</v>
      </c>
      <c r="E5" s="38" t="s">
        <v>23</v>
      </c>
      <c r="F5" s="40" t="s">
        <v>24</v>
      </c>
      <c r="G5" s="40" t="s">
        <v>25</v>
      </c>
      <c r="H5" s="40" t="s">
        <v>26</v>
      </c>
      <c r="I5" s="40" t="s">
        <v>27</v>
      </c>
      <c r="J5" s="41" t="s">
        <v>28</v>
      </c>
      <c r="K5" s="40" t="s">
        <v>29</v>
      </c>
      <c r="L5" s="40" t="s">
        <v>30</v>
      </c>
      <c r="M5" s="40" t="s">
        <v>31</v>
      </c>
      <c r="N5" s="41" t="s">
        <v>32</v>
      </c>
      <c r="O5" s="40" t="s">
        <v>33</v>
      </c>
      <c r="P5" s="40" t="s">
        <v>34</v>
      </c>
      <c r="Q5" s="40" t="s">
        <v>35</v>
      </c>
      <c r="R5" s="41" t="s">
        <v>36</v>
      </c>
      <c r="S5" s="40" t="s">
        <v>37</v>
      </c>
      <c r="T5" s="40" t="s">
        <v>38</v>
      </c>
      <c r="U5" s="40" t="s">
        <v>39</v>
      </c>
      <c r="V5" s="41" t="s">
        <v>40</v>
      </c>
      <c r="W5" s="40" t="s">
        <v>41</v>
      </c>
      <c r="X5" s="40" t="s">
        <v>42</v>
      </c>
      <c r="Y5" s="40" t="s">
        <v>43</v>
      </c>
      <c r="Z5" s="41" t="s">
        <v>44</v>
      </c>
      <c r="AA5" s="40" t="s">
        <v>45</v>
      </c>
      <c r="AB5" s="40" t="s">
        <v>46</v>
      </c>
      <c r="AC5" s="40" t="s">
        <v>47</v>
      </c>
      <c r="AD5" s="41" t="s">
        <v>48</v>
      </c>
      <c r="AE5" s="40" t="s">
        <v>49</v>
      </c>
      <c r="AF5" s="40" t="s">
        <v>50</v>
      </c>
      <c r="AG5" s="40" t="s">
        <v>51</v>
      </c>
      <c r="AH5" s="41" t="s">
        <v>52</v>
      </c>
      <c r="AI5" s="40" t="s">
        <v>53</v>
      </c>
      <c r="AJ5" s="40" t="s">
        <v>54</v>
      </c>
      <c r="AK5" s="40" t="s">
        <v>55</v>
      </c>
      <c r="AL5" s="41" t="s">
        <v>56</v>
      </c>
      <c r="AM5" s="40" t="s">
        <v>57</v>
      </c>
      <c r="AN5" s="40" t="s">
        <v>58</v>
      </c>
      <c r="AO5" s="40" t="s">
        <v>59</v>
      </c>
      <c r="AP5" s="22"/>
      <c r="AQ5" s="42"/>
    </row>
    <row r="6" spans="1:43" hidden="1">
      <c r="A6" s="43"/>
      <c r="B6" s="44" t="s">
        <v>60</v>
      </c>
      <c r="C6" s="45"/>
      <c r="D6" s="46"/>
      <c r="E6" s="46"/>
      <c r="F6" s="47">
        <v>10200</v>
      </c>
      <c r="G6" s="23"/>
      <c r="H6" s="47">
        <v>27384</v>
      </c>
      <c r="I6" s="23"/>
      <c r="J6" s="47">
        <v>10194</v>
      </c>
      <c r="K6" s="23"/>
      <c r="L6" s="47">
        <v>27366</v>
      </c>
      <c r="M6" s="23"/>
      <c r="N6" s="47"/>
      <c r="O6" s="23"/>
      <c r="P6" s="47"/>
      <c r="Q6" s="23"/>
      <c r="R6" s="47"/>
      <c r="S6" s="23"/>
      <c r="T6" s="47"/>
      <c r="U6" s="23"/>
      <c r="V6" s="47"/>
      <c r="W6" s="23"/>
      <c r="X6" s="47"/>
      <c r="Y6" s="23"/>
      <c r="Z6" s="47">
        <v>20760</v>
      </c>
      <c r="AA6" s="23"/>
      <c r="AB6" s="47">
        <v>37932</v>
      </c>
      <c r="AC6" s="23"/>
      <c r="AD6" s="47"/>
      <c r="AE6" s="23"/>
      <c r="AF6" s="47"/>
      <c r="AG6" s="23"/>
      <c r="AH6" s="47"/>
      <c r="AI6" s="23"/>
      <c r="AJ6" s="47"/>
      <c r="AK6" s="23"/>
      <c r="AL6" s="47">
        <v>18194</v>
      </c>
      <c r="AM6" s="23"/>
      <c r="AN6" s="47">
        <v>43366</v>
      </c>
      <c r="AO6" s="23"/>
    </row>
    <row r="7" spans="1:43">
      <c r="A7" s="48" t="s">
        <v>61</v>
      </c>
      <c r="B7" s="49" t="s">
        <v>62</v>
      </c>
      <c r="C7" s="50"/>
      <c r="D7" s="51">
        <v>100858</v>
      </c>
      <c r="E7" s="51">
        <v>1</v>
      </c>
      <c r="F7" s="52">
        <v>10696</v>
      </c>
      <c r="G7" s="24">
        <v>10968</v>
      </c>
      <c r="H7" s="52">
        <v>28840</v>
      </c>
      <c r="I7" s="24">
        <v>29640</v>
      </c>
      <c r="J7" s="52">
        <v>10696</v>
      </c>
      <c r="K7" s="24">
        <v>10974</v>
      </c>
      <c r="L7" s="52">
        <v>28840</v>
      </c>
      <c r="M7" s="24">
        <v>29658</v>
      </c>
      <c r="N7" s="52"/>
      <c r="O7" s="24"/>
      <c r="P7" s="52"/>
      <c r="Q7" s="24"/>
      <c r="R7" s="52"/>
      <c r="S7" s="24"/>
      <c r="T7" s="52"/>
      <c r="U7" s="24"/>
      <c r="V7" s="52"/>
      <c r="W7" s="24"/>
      <c r="X7" s="52"/>
      <c r="Y7" s="24"/>
      <c r="Z7" s="52">
        <v>21262</v>
      </c>
      <c r="AA7" s="24">
        <v>21540</v>
      </c>
      <c r="AB7" s="52">
        <v>39406</v>
      </c>
      <c r="AC7" s="24">
        <v>40224</v>
      </c>
      <c r="AD7" s="52"/>
      <c r="AE7" s="24"/>
      <c r="AF7" s="52"/>
      <c r="AG7" s="24"/>
      <c r="AH7" s="52"/>
      <c r="AI7" s="24"/>
      <c r="AJ7" s="52"/>
      <c r="AK7" s="24"/>
      <c r="AL7" s="52">
        <v>18696</v>
      </c>
      <c r="AM7" s="24">
        <v>20058</v>
      </c>
      <c r="AN7" s="52">
        <v>44840</v>
      </c>
      <c r="AO7" s="24">
        <v>46742</v>
      </c>
    </row>
    <row r="8" spans="1:43">
      <c r="A8" s="48" t="s">
        <v>61</v>
      </c>
      <c r="B8" s="49" t="s">
        <v>63</v>
      </c>
      <c r="C8" s="50"/>
      <c r="D8" s="51">
        <v>100751</v>
      </c>
      <c r="E8" s="51">
        <v>1</v>
      </c>
      <c r="F8" s="52">
        <v>10470</v>
      </c>
      <c r="G8" s="24">
        <v>10780</v>
      </c>
      <c r="H8" s="52">
        <v>26950</v>
      </c>
      <c r="I8" s="24">
        <v>28100</v>
      </c>
      <c r="J8" s="52">
        <v>10470</v>
      </c>
      <c r="K8" s="24">
        <v>10780</v>
      </c>
      <c r="L8" s="52">
        <v>26950</v>
      </c>
      <c r="M8" s="24">
        <v>28100</v>
      </c>
      <c r="N8" s="52">
        <v>22760</v>
      </c>
      <c r="O8" s="24">
        <v>23410</v>
      </c>
      <c r="P8" s="52">
        <v>38820</v>
      </c>
      <c r="Q8" s="24">
        <v>40360</v>
      </c>
      <c r="R8" s="52">
        <v>26778</v>
      </c>
      <c r="S8" s="24">
        <v>27582</v>
      </c>
      <c r="T8" s="52">
        <v>61848</v>
      </c>
      <c r="U8" s="24">
        <v>61848</v>
      </c>
      <c r="V8" s="52"/>
      <c r="W8" s="24"/>
      <c r="X8" s="52"/>
      <c r="Y8" s="24"/>
      <c r="Z8" s="52"/>
      <c r="AA8" s="24"/>
      <c r="AB8" s="52"/>
      <c r="AC8" s="24"/>
      <c r="AD8" s="52"/>
      <c r="AE8" s="24"/>
      <c r="AF8" s="52"/>
      <c r="AG8" s="24"/>
      <c r="AH8" s="52"/>
      <c r="AI8" s="24"/>
      <c r="AJ8" s="52"/>
      <c r="AK8" s="24"/>
      <c r="AL8" s="52"/>
      <c r="AM8" s="24"/>
      <c r="AN8" s="52"/>
      <c r="AO8" s="24"/>
    </row>
    <row r="9" spans="1:43">
      <c r="A9" s="48" t="s">
        <v>61</v>
      </c>
      <c r="B9" s="49" t="s">
        <v>64</v>
      </c>
      <c r="C9" s="9" t="s">
        <v>121</v>
      </c>
      <c r="D9" s="51">
        <v>100663</v>
      </c>
      <c r="E9" s="51">
        <v>2</v>
      </c>
      <c r="F9" s="52">
        <v>9936</v>
      </c>
      <c r="G9" s="24">
        <v>10860</v>
      </c>
      <c r="H9" s="52">
        <v>22844</v>
      </c>
      <c r="I9" s="24">
        <v>24240</v>
      </c>
      <c r="J9" s="52">
        <v>9964</v>
      </c>
      <c r="K9" s="24">
        <v>10938</v>
      </c>
      <c r="L9" s="52">
        <v>22904</v>
      </c>
      <c r="M9" s="24">
        <v>24330</v>
      </c>
      <c r="N9" s="52"/>
      <c r="O9" s="24"/>
      <c r="P9" s="52"/>
      <c r="Q9" s="24"/>
      <c r="R9" s="52">
        <v>26778</v>
      </c>
      <c r="S9" s="24">
        <v>27582</v>
      </c>
      <c r="T9" s="52">
        <v>61848</v>
      </c>
      <c r="U9" s="24">
        <v>61848</v>
      </c>
      <c r="V9" s="52">
        <v>26430</v>
      </c>
      <c r="W9" s="24">
        <v>26936</v>
      </c>
      <c r="X9" s="52">
        <v>60414</v>
      </c>
      <c r="Y9" s="24">
        <v>62392</v>
      </c>
      <c r="Z9" s="52"/>
      <c r="AA9" s="24"/>
      <c r="AB9" s="52"/>
      <c r="AC9" s="24"/>
      <c r="AD9" s="52">
        <v>25728</v>
      </c>
      <c r="AE9" s="24">
        <v>26376</v>
      </c>
      <c r="AF9" s="52">
        <v>54012</v>
      </c>
      <c r="AG9" s="24">
        <v>54012</v>
      </c>
      <c r="AH9" s="52"/>
      <c r="AI9" s="24"/>
      <c r="AJ9" s="52"/>
      <c r="AK9" s="24"/>
      <c r="AL9" s="52"/>
      <c r="AM9" s="24"/>
      <c r="AN9" s="52"/>
      <c r="AO9" s="24"/>
    </row>
    <row r="10" spans="1:43">
      <c r="A10" s="48" t="s">
        <v>61</v>
      </c>
      <c r="B10" s="49" t="s">
        <v>65</v>
      </c>
      <c r="C10" s="50"/>
      <c r="D10" s="51">
        <v>100706</v>
      </c>
      <c r="E10" s="51">
        <v>2</v>
      </c>
      <c r="F10" s="52">
        <v>9842</v>
      </c>
      <c r="G10" s="24">
        <v>10280</v>
      </c>
      <c r="H10" s="52">
        <v>20612</v>
      </c>
      <c r="I10" s="24">
        <v>21480</v>
      </c>
      <c r="J10" s="52">
        <v>10342</v>
      </c>
      <c r="K10" s="24">
        <v>10770</v>
      </c>
      <c r="L10" s="52">
        <v>22338</v>
      </c>
      <c r="M10" s="24">
        <v>23242</v>
      </c>
      <c r="N10" s="52"/>
      <c r="O10" s="24"/>
      <c r="P10" s="52"/>
      <c r="Q10" s="24"/>
      <c r="R10" s="52"/>
      <c r="S10" s="24"/>
      <c r="T10" s="52"/>
      <c r="U10" s="24"/>
      <c r="V10" s="52"/>
      <c r="W10" s="24"/>
      <c r="X10" s="52"/>
      <c r="Y10" s="24"/>
      <c r="Z10" s="52"/>
      <c r="AA10" s="24"/>
      <c r="AB10" s="52"/>
      <c r="AC10" s="24"/>
      <c r="AD10" s="52"/>
      <c r="AE10" s="24"/>
      <c r="AF10" s="52"/>
      <c r="AG10" s="24"/>
      <c r="AH10" s="52"/>
      <c r="AI10" s="24"/>
      <c r="AJ10" s="52"/>
      <c r="AK10" s="24"/>
      <c r="AL10" s="52"/>
      <c r="AM10" s="24"/>
      <c r="AN10" s="52"/>
      <c r="AO10" s="24"/>
    </row>
    <row r="11" spans="1:43">
      <c r="A11" s="48" t="s">
        <v>61</v>
      </c>
      <c r="B11" s="49" t="s">
        <v>66</v>
      </c>
      <c r="C11" s="50"/>
      <c r="D11" s="51">
        <v>100654</v>
      </c>
      <c r="E11" s="51">
        <v>3</v>
      </c>
      <c r="F11" s="52">
        <v>9366</v>
      </c>
      <c r="G11" s="24">
        <v>9456</v>
      </c>
      <c r="H11" s="52">
        <v>17496</v>
      </c>
      <c r="I11" s="24">
        <v>17676</v>
      </c>
      <c r="J11" s="52">
        <v>11148</v>
      </c>
      <c r="K11" s="24">
        <v>11268</v>
      </c>
      <c r="L11" s="52">
        <v>21060</v>
      </c>
      <c r="M11" s="24">
        <v>21300</v>
      </c>
      <c r="N11" s="52"/>
      <c r="O11" s="24"/>
      <c r="P11" s="52"/>
      <c r="Q11" s="24"/>
      <c r="R11" s="52"/>
      <c r="S11" s="24"/>
      <c r="T11" s="52"/>
      <c r="U11" s="24"/>
      <c r="V11" s="52"/>
      <c r="W11" s="24"/>
      <c r="X11" s="52"/>
      <c r="Y11" s="24"/>
      <c r="Z11" s="52"/>
      <c r="AA11" s="24"/>
      <c r="AB11" s="52"/>
      <c r="AC11" s="24"/>
      <c r="AD11" s="52"/>
      <c r="AE11" s="24"/>
      <c r="AF11" s="52"/>
      <c r="AG11" s="24"/>
      <c r="AH11" s="52"/>
      <c r="AI11" s="24"/>
      <c r="AJ11" s="52"/>
      <c r="AK11" s="24"/>
      <c r="AL11" s="52"/>
      <c r="AM11" s="24"/>
      <c r="AN11" s="52"/>
      <c r="AO11" s="24"/>
    </row>
    <row r="12" spans="1:43">
      <c r="A12" s="48" t="s">
        <v>61</v>
      </c>
      <c r="B12" s="49" t="s">
        <v>67</v>
      </c>
      <c r="C12" s="50"/>
      <c r="D12" s="51">
        <v>101480</v>
      </c>
      <c r="E12" s="51">
        <v>3</v>
      </c>
      <c r="F12" s="52">
        <v>9300</v>
      </c>
      <c r="G12" s="24">
        <v>10020</v>
      </c>
      <c r="H12" s="52">
        <v>18300</v>
      </c>
      <c r="I12" s="24">
        <v>19290</v>
      </c>
      <c r="J12" s="52">
        <v>9204</v>
      </c>
      <c r="K12" s="24">
        <v>9168</v>
      </c>
      <c r="L12" s="52">
        <v>18108</v>
      </c>
      <c r="M12" s="24">
        <v>18336</v>
      </c>
      <c r="N12" s="52"/>
      <c r="O12" s="24"/>
      <c r="P12" s="52"/>
      <c r="Q12" s="24"/>
      <c r="R12" s="52"/>
      <c r="S12" s="24"/>
      <c r="T12" s="52"/>
      <c r="U12" s="24"/>
      <c r="V12" s="52"/>
      <c r="W12" s="24"/>
      <c r="X12" s="52"/>
      <c r="Y12" s="24"/>
      <c r="Z12" s="52"/>
      <c r="AA12" s="24"/>
      <c r="AB12" s="52"/>
      <c r="AC12" s="24"/>
      <c r="AD12" s="52"/>
      <c r="AE12" s="24"/>
      <c r="AF12" s="52"/>
      <c r="AG12" s="24"/>
      <c r="AH12" s="52"/>
      <c r="AI12" s="24"/>
      <c r="AJ12" s="52"/>
      <c r="AK12" s="24"/>
      <c r="AL12" s="52"/>
      <c r="AM12" s="24"/>
      <c r="AN12" s="52"/>
      <c r="AO12" s="24"/>
    </row>
    <row r="13" spans="1:43">
      <c r="A13" s="48" t="s">
        <v>61</v>
      </c>
      <c r="B13" s="49" t="s">
        <v>68</v>
      </c>
      <c r="C13" s="50"/>
      <c r="D13" s="51">
        <v>102368</v>
      </c>
      <c r="E13" s="51">
        <v>3</v>
      </c>
      <c r="F13" s="52">
        <v>10300</v>
      </c>
      <c r="G13" s="24">
        <v>10840</v>
      </c>
      <c r="H13" s="52">
        <v>19330</v>
      </c>
      <c r="I13" s="24">
        <v>20320</v>
      </c>
      <c r="J13" s="52">
        <v>10564</v>
      </c>
      <c r="K13" s="24">
        <v>11116</v>
      </c>
      <c r="L13" s="52">
        <v>20092</v>
      </c>
      <c r="M13" s="24">
        <v>21124</v>
      </c>
      <c r="N13" s="52"/>
      <c r="O13" s="24"/>
      <c r="P13" s="52"/>
      <c r="Q13" s="24"/>
      <c r="R13" s="52"/>
      <c r="S13" s="24"/>
      <c r="T13" s="52"/>
      <c r="U13" s="24"/>
      <c r="V13" s="52"/>
      <c r="W13" s="24"/>
      <c r="X13" s="52"/>
      <c r="Y13" s="24"/>
      <c r="Z13" s="52"/>
      <c r="AA13" s="24"/>
      <c r="AB13" s="52"/>
      <c r="AC13" s="24"/>
      <c r="AD13" s="52"/>
      <c r="AE13" s="24"/>
      <c r="AF13" s="52"/>
      <c r="AG13" s="24"/>
      <c r="AH13" s="52"/>
      <c r="AI13" s="24"/>
      <c r="AJ13" s="52"/>
      <c r="AK13" s="24"/>
      <c r="AL13" s="52"/>
      <c r="AM13" s="24"/>
      <c r="AN13" s="52"/>
      <c r="AO13" s="24"/>
    </row>
    <row r="14" spans="1:43">
      <c r="A14" s="48" t="s">
        <v>61</v>
      </c>
      <c r="B14" s="49" t="s">
        <v>69</v>
      </c>
      <c r="C14" s="50" t="s">
        <v>122</v>
      </c>
      <c r="D14" s="51">
        <v>102094</v>
      </c>
      <c r="E14" s="51">
        <v>3</v>
      </c>
      <c r="F14" s="52">
        <v>9060</v>
      </c>
      <c r="G14" s="24">
        <v>9390</v>
      </c>
      <c r="H14" s="52">
        <v>18120</v>
      </c>
      <c r="I14" s="24">
        <v>18780</v>
      </c>
      <c r="J14" s="52">
        <v>9768</v>
      </c>
      <c r="K14" s="24">
        <v>10104</v>
      </c>
      <c r="L14" s="52">
        <v>19536</v>
      </c>
      <c r="M14" s="24">
        <v>20208</v>
      </c>
      <c r="N14" s="52"/>
      <c r="O14" s="24"/>
      <c r="P14" s="52"/>
      <c r="Q14" s="24"/>
      <c r="R14" s="52">
        <v>29374</v>
      </c>
      <c r="S14" s="24">
        <v>30574</v>
      </c>
      <c r="T14" s="52">
        <v>58458</v>
      </c>
      <c r="U14" s="24">
        <v>60676</v>
      </c>
      <c r="V14" s="52"/>
      <c r="W14" s="24"/>
      <c r="X14" s="52"/>
      <c r="Y14" s="24"/>
      <c r="Z14" s="52"/>
      <c r="AA14" s="24"/>
      <c r="AB14" s="52"/>
      <c r="AC14" s="24"/>
      <c r="AD14" s="52"/>
      <c r="AE14" s="24"/>
      <c r="AF14" s="52"/>
      <c r="AG14" s="24"/>
      <c r="AH14" s="52"/>
      <c r="AI14" s="24"/>
      <c r="AJ14" s="52"/>
      <c r="AK14" s="24"/>
      <c r="AL14" s="52"/>
      <c r="AM14" s="24"/>
      <c r="AN14" s="52"/>
      <c r="AO14" s="24"/>
    </row>
    <row r="15" spans="1:43">
      <c r="A15" s="48" t="s">
        <v>61</v>
      </c>
      <c r="B15" s="49" t="s">
        <v>70</v>
      </c>
      <c r="C15" s="50"/>
      <c r="D15" s="51">
        <v>100724</v>
      </c>
      <c r="E15" s="51">
        <v>4</v>
      </c>
      <c r="F15" s="52">
        <v>9220</v>
      </c>
      <c r="G15" s="53">
        <v>11068</v>
      </c>
      <c r="H15" s="52">
        <v>16156</v>
      </c>
      <c r="I15" s="53">
        <v>19396</v>
      </c>
      <c r="J15" s="52">
        <v>10516</v>
      </c>
      <c r="K15" s="53">
        <v>12628</v>
      </c>
      <c r="L15" s="52">
        <v>18748</v>
      </c>
      <c r="M15" s="53">
        <v>22516</v>
      </c>
      <c r="N15" s="52"/>
      <c r="O15" s="24"/>
      <c r="P15" s="52"/>
      <c r="Q15" s="24"/>
      <c r="R15" s="52"/>
      <c r="S15" s="24"/>
      <c r="T15" s="52"/>
      <c r="U15" s="24"/>
      <c r="V15" s="52"/>
      <c r="W15" s="24"/>
      <c r="X15" s="52"/>
      <c r="Y15" s="24"/>
      <c r="Z15" s="52"/>
      <c r="AA15" s="24"/>
      <c r="AB15" s="52"/>
      <c r="AC15" s="24"/>
      <c r="AD15" s="52"/>
      <c r="AE15" s="24"/>
      <c r="AF15" s="52"/>
      <c r="AG15" s="24"/>
      <c r="AH15" s="52"/>
      <c r="AI15" s="24"/>
      <c r="AJ15" s="52"/>
      <c r="AK15" s="24"/>
      <c r="AL15" s="52"/>
      <c r="AM15" s="24"/>
      <c r="AN15" s="52"/>
      <c r="AO15" s="24"/>
    </row>
    <row r="16" spans="1:43">
      <c r="A16" s="48" t="s">
        <v>61</v>
      </c>
      <c r="B16" s="49" t="s">
        <v>71</v>
      </c>
      <c r="C16" s="50"/>
      <c r="D16" s="51">
        <v>100830</v>
      </c>
      <c r="E16" s="51">
        <v>4</v>
      </c>
      <c r="F16" s="52">
        <v>9640</v>
      </c>
      <c r="G16" s="24">
        <v>9910</v>
      </c>
      <c r="H16" s="52">
        <v>20710</v>
      </c>
      <c r="I16" s="24">
        <v>21310</v>
      </c>
      <c r="J16" s="52">
        <v>9736</v>
      </c>
      <c r="K16" s="24">
        <v>9940</v>
      </c>
      <c r="L16" s="52">
        <v>20944</v>
      </c>
      <c r="M16" s="24">
        <v>21484</v>
      </c>
      <c r="N16" s="52"/>
      <c r="O16" s="24"/>
      <c r="P16" s="52"/>
      <c r="Q16" s="24"/>
      <c r="R16" s="52"/>
      <c r="S16" s="24"/>
      <c r="T16" s="52"/>
      <c r="U16" s="24"/>
      <c r="V16" s="52"/>
      <c r="W16" s="24"/>
      <c r="X16" s="52"/>
      <c r="Y16" s="24"/>
      <c r="Z16" s="52"/>
      <c r="AA16" s="24"/>
      <c r="AB16" s="52"/>
      <c r="AC16" s="24"/>
      <c r="AD16" s="52"/>
      <c r="AE16" s="24"/>
      <c r="AF16" s="52"/>
      <c r="AG16" s="24"/>
      <c r="AH16" s="52"/>
      <c r="AI16" s="24"/>
      <c r="AJ16" s="52"/>
      <c r="AK16" s="24"/>
      <c r="AL16" s="52"/>
      <c r="AM16" s="24"/>
      <c r="AN16" s="52"/>
      <c r="AO16" s="24"/>
    </row>
    <row r="17" spans="1:41">
      <c r="A17" s="48" t="s">
        <v>61</v>
      </c>
      <c r="B17" s="49" t="s">
        <v>72</v>
      </c>
      <c r="C17" s="8"/>
      <c r="D17" s="51">
        <v>101879</v>
      </c>
      <c r="E17" s="51">
        <v>3</v>
      </c>
      <c r="F17" s="52">
        <v>9920</v>
      </c>
      <c r="G17" s="24">
        <v>10370</v>
      </c>
      <c r="H17" s="52">
        <v>17840</v>
      </c>
      <c r="I17" s="24">
        <v>18680</v>
      </c>
      <c r="J17" s="52">
        <v>8972</v>
      </c>
      <c r="K17" s="24">
        <v>9356</v>
      </c>
      <c r="L17" s="52">
        <v>16436</v>
      </c>
      <c r="M17" s="24">
        <v>17180</v>
      </c>
      <c r="N17" s="52"/>
      <c r="O17" s="24"/>
      <c r="P17" s="52"/>
      <c r="Q17" s="24"/>
      <c r="R17" s="52"/>
      <c r="S17" s="24"/>
      <c r="T17" s="52"/>
      <c r="U17" s="24"/>
      <c r="V17" s="52"/>
      <c r="W17" s="24"/>
      <c r="X17" s="52"/>
      <c r="Y17" s="24"/>
      <c r="Z17" s="52"/>
      <c r="AA17" s="24"/>
      <c r="AB17" s="52"/>
      <c r="AC17" s="24"/>
      <c r="AD17" s="52"/>
      <c r="AE17" s="24"/>
      <c r="AF17" s="52"/>
      <c r="AG17" s="24"/>
      <c r="AH17" s="52"/>
      <c r="AI17" s="24"/>
      <c r="AJ17" s="52"/>
      <c r="AK17" s="24"/>
      <c r="AL17" s="52"/>
      <c r="AM17" s="24"/>
      <c r="AN17" s="52"/>
      <c r="AO17" s="24"/>
    </row>
    <row r="18" spans="1:41">
      <c r="A18" s="48" t="s">
        <v>61</v>
      </c>
      <c r="B18" s="49" t="s">
        <v>73</v>
      </c>
      <c r="C18" s="50"/>
      <c r="D18" s="51">
        <v>101709</v>
      </c>
      <c r="E18" s="51">
        <v>5</v>
      </c>
      <c r="F18" s="52">
        <v>12040</v>
      </c>
      <c r="G18" s="24">
        <v>12400</v>
      </c>
      <c r="H18" s="52">
        <v>24310</v>
      </c>
      <c r="I18" s="24">
        <v>25030</v>
      </c>
      <c r="J18" s="52">
        <v>10576</v>
      </c>
      <c r="K18" s="53">
        <v>11808</v>
      </c>
      <c r="L18" s="52">
        <v>21232</v>
      </c>
      <c r="M18" s="24">
        <v>23064</v>
      </c>
      <c r="N18" s="52"/>
      <c r="O18" s="24"/>
      <c r="P18" s="52"/>
      <c r="Q18" s="24"/>
      <c r="R18" s="52"/>
      <c r="S18" s="24"/>
      <c r="T18" s="52"/>
      <c r="U18" s="24"/>
      <c r="V18" s="52"/>
      <c r="W18" s="24"/>
      <c r="X18" s="52"/>
      <c r="Y18" s="24"/>
      <c r="Z18" s="52"/>
      <c r="AA18" s="24"/>
      <c r="AB18" s="52"/>
      <c r="AC18" s="24"/>
      <c r="AD18" s="52"/>
      <c r="AE18" s="24"/>
      <c r="AF18" s="52"/>
      <c r="AG18" s="24"/>
      <c r="AH18" s="52"/>
      <c r="AI18" s="24"/>
      <c r="AJ18" s="52"/>
      <c r="AK18" s="24"/>
      <c r="AL18" s="52"/>
      <c r="AM18" s="24"/>
      <c r="AN18" s="52"/>
      <c r="AO18" s="24"/>
    </row>
    <row r="19" spans="1:41">
      <c r="A19" s="48" t="s">
        <v>61</v>
      </c>
      <c r="B19" s="49" t="s">
        <v>74</v>
      </c>
      <c r="C19" s="50"/>
      <c r="D19" s="51">
        <v>101587</v>
      </c>
      <c r="E19" s="51">
        <v>5</v>
      </c>
      <c r="F19" s="52">
        <v>8876</v>
      </c>
      <c r="G19" s="24">
        <v>9204</v>
      </c>
      <c r="H19" s="52">
        <v>16162</v>
      </c>
      <c r="I19" s="24">
        <v>17118</v>
      </c>
      <c r="J19" s="52">
        <v>8900</v>
      </c>
      <c r="K19" s="24">
        <v>9284</v>
      </c>
      <c r="L19" s="52">
        <v>17420</v>
      </c>
      <c r="M19" s="24">
        <v>18188</v>
      </c>
      <c r="N19" s="52"/>
      <c r="O19" s="24"/>
      <c r="P19" s="52"/>
      <c r="Q19" s="24"/>
      <c r="R19" s="52"/>
      <c r="S19" s="24"/>
      <c r="T19" s="52"/>
      <c r="U19" s="24"/>
      <c r="V19" s="52"/>
      <c r="W19" s="24"/>
      <c r="X19" s="52"/>
      <c r="Y19" s="24"/>
      <c r="Z19" s="52"/>
      <c r="AA19" s="24"/>
      <c r="AB19" s="52"/>
      <c r="AC19" s="24"/>
      <c r="AD19" s="52"/>
      <c r="AE19" s="24"/>
      <c r="AF19" s="52"/>
      <c r="AG19" s="24"/>
      <c r="AH19" s="52"/>
      <c r="AI19" s="24"/>
      <c r="AJ19" s="52"/>
      <c r="AK19" s="24"/>
      <c r="AL19" s="52"/>
      <c r="AM19" s="24"/>
      <c r="AN19" s="52"/>
      <c r="AO19" s="24"/>
    </row>
    <row r="20" spans="1:41">
      <c r="A20" s="48" t="s">
        <v>61</v>
      </c>
      <c r="B20" s="49" t="s">
        <v>75</v>
      </c>
      <c r="C20" s="50"/>
      <c r="D20" s="48" t="s">
        <v>76</v>
      </c>
      <c r="E20" s="51">
        <v>6</v>
      </c>
      <c r="F20" s="52">
        <v>6480</v>
      </c>
      <c r="G20" s="24">
        <v>6690</v>
      </c>
      <c r="H20" s="52">
        <v>12210</v>
      </c>
      <c r="I20" s="24">
        <v>12630</v>
      </c>
      <c r="J20" s="52"/>
      <c r="K20" s="24"/>
      <c r="L20" s="52"/>
      <c r="M20" s="24"/>
      <c r="N20" s="52"/>
      <c r="O20" s="24"/>
      <c r="P20" s="52"/>
      <c r="Q20" s="24"/>
      <c r="R20" s="52"/>
      <c r="S20" s="24"/>
      <c r="T20" s="52"/>
      <c r="U20" s="24"/>
      <c r="V20" s="52"/>
      <c r="W20" s="24"/>
      <c r="X20" s="52"/>
      <c r="Y20" s="24"/>
      <c r="Z20" s="52"/>
      <c r="AA20" s="24"/>
      <c r="AB20" s="52"/>
      <c r="AC20" s="24"/>
      <c r="AD20" s="52"/>
      <c r="AE20" s="24"/>
      <c r="AF20" s="52"/>
      <c r="AG20" s="24"/>
      <c r="AH20" s="52"/>
      <c r="AI20" s="24"/>
      <c r="AJ20" s="52"/>
      <c r="AK20" s="24"/>
      <c r="AL20" s="52"/>
      <c r="AM20" s="24"/>
      <c r="AN20" s="52"/>
      <c r="AO20" s="24"/>
    </row>
    <row r="21" spans="1:41">
      <c r="A21" s="48" t="s">
        <v>61</v>
      </c>
      <c r="B21" s="49" t="s">
        <v>77</v>
      </c>
      <c r="C21" s="50"/>
      <c r="D21" s="51">
        <v>101505</v>
      </c>
      <c r="E21" s="51">
        <v>8</v>
      </c>
      <c r="F21" s="52">
        <v>4440</v>
      </c>
      <c r="G21" s="24">
        <v>4500</v>
      </c>
      <c r="H21" s="52">
        <v>7950</v>
      </c>
      <c r="I21" s="24">
        <v>8070</v>
      </c>
      <c r="J21" s="52"/>
      <c r="K21" s="24"/>
      <c r="L21" s="52"/>
      <c r="M21" s="24"/>
      <c r="N21" s="52"/>
      <c r="O21" s="24"/>
      <c r="P21" s="52"/>
      <c r="Q21" s="24"/>
      <c r="R21" s="52"/>
      <c r="S21" s="24"/>
      <c r="T21" s="52"/>
      <c r="U21" s="24"/>
      <c r="V21" s="52"/>
      <c r="W21" s="24"/>
      <c r="X21" s="52"/>
      <c r="Y21" s="24"/>
      <c r="Z21" s="52"/>
      <c r="AA21" s="24"/>
      <c r="AB21" s="52"/>
      <c r="AC21" s="24"/>
      <c r="AD21" s="52"/>
      <c r="AE21" s="24"/>
      <c r="AF21" s="52"/>
      <c r="AG21" s="24"/>
      <c r="AH21" s="52"/>
      <c r="AI21" s="24"/>
      <c r="AJ21" s="52"/>
      <c r="AK21" s="24"/>
      <c r="AL21" s="52"/>
      <c r="AM21" s="24"/>
      <c r="AN21" s="52"/>
      <c r="AO21" s="24"/>
    </row>
    <row r="22" spans="1:41">
      <c r="A22" s="48" t="s">
        <v>61</v>
      </c>
      <c r="B22" s="49" t="s">
        <v>78</v>
      </c>
      <c r="C22" s="50"/>
      <c r="D22" s="51">
        <v>101514</v>
      </c>
      <c r="E22" s="51">
        <v>8</v>
      </c>
      <c r="F22" s="52">
        <v>4460</v>
      </c>
      <c r="G22" s="24">
        <v>4520</v>
      </c>
      <c r="H22" s="52">
        <v>7970</v>
      </c>
      <c r="I22" s="24">
        <v>8090</v>
      </c>
      <c r="J22" s="52"/>
      <c r="K22" s="24"/>
      <c r="L22" s="52"/>
      <c r="M22" s="24"/>
      <c r="N22" s="52"/>
      <c r="O22" s="24"/>
      <c r="P22" s="52"/>
      <c r="Q22" s="24"/>
      <c r="R22" s="52"/>
      <c r="S22" s="24"/>
      <c r="T22" s="52"/>
      <c r="U22" s="24"/>
      <c r="V22" s="52"/>
      <c r="W22" s="24"/>
      <c r="X22" s="52"/>
      <c r="Y22" s="24"/>
      <c r="Z22" s="52"/>
      <c r="AA22" s="24"/>
      <c r="AB22" s="52"/>
      <c r="AC22" s="24"/>
      <c r="AD22" s="52"/>
      <c r="AE22" s="24"/>
      <c r="AF22" s="52"/>
      <c r="AG22" s="24"/>
      <c r="AH22" s="52"/>
      <c r="AI22" s="24"/>
      <c r="AJ22" s="52"/>
      <c r="AK22" s="24"/>
      <c r="AL22" s="52"/>
      <c r="AM22" s="24"/>
      <c r="AN22" s="52"/>
      <c r="AO22" s="24"/>
    </row>
    <row r="23" spans="1:41">
      <c r="A23" s="48" t="s">
        <v>61</v>
      </c>
      <c r="B23" s="49" t="s">
        <v>79</v>
      </c>
      <c r="C23" s="50"/>
      <c r="D23" s="51">
        <v>102429</v>
      </c>
      <c r="E23" s="51">
        <v>9</v>
      </c>
      <c r="F23" s="52">
        <v>4380</v>
      </c>
      <c r="G23" s="24">
        <v>4480</v>
      </c>
      <c r="H23" s="52">
        <v>7890</v>
      </c>
      <c r="I23" s="24">
        <v>8050</v>
      </c>
      <c r="J23" s="52"/>
      <c r="K23" s="24"/>
      <c r="L23" s="52"/>
      <c r="M23" s="24"/>
      <c r="N23" s="52"/>
      <c r="O23" s="24"/>
      <c r="P23" s="52"/>
      <c r="Q23" s="24"/>
      <c r="R23" s="52"/>
      <c r="S23" s="24"/>
      <c r="T23" s="52"/>
      <c r="U23" s="24"/>
      <c r="V23" s="52"/>
      <c r="W23" s="24"/>
      <c r="X23" s="52"/>
      <c r="Y23" s="24"/>
      <c r="Z23" s="52"/>
      <c r="AA23" s="24"/>
      <c r="AB23" s="52"/>
      <c r="AC23" s="24"/>
      <c r="AD23" s="52"/>
      <c r="AE23" s="24"/>
      <c r="AF23" s="52"/>
      <c r="AG23" s="24"/>
      <c r="AH23" s="52"/>
      <c r="AI23" s="24"/>
      <c r="AJ23" s="52"/>
      <c r="AK23" s="24"/>
      <c r="AL23" s="52"/>
      <c r="AM23" s="24"/>
      <c r="AN23" s="52"/>
      <c r="AO23" s="24"/>
    </row>
    <row r="24" spans="1:41">
      <c r="A24" s="48" t="s">
        <v>61</v>
      </c>
      <c r="B24" s="55" t="s">
        <v>80</v>
      </c>
      <c r="C24" s="7"/>
      <c r="D24" s="51">
        <v>102030</v>
      </c>
      <c r="E24" s="51">
        <v>9</v>
      </c>
      <c r="F24" s="52">
        <v>4380</v>
      </c>
      <c r="G24" s="24">
        <v>4440</v>
      </c>
      <c r="H24" s="52">
        <v>7890</v>
      </c>
      <c r="I24" s="24">
        <v>8010</v>
      </c>
      <c r="J24" s="52"/>
      <c r="K24" s="24"/>
      <c r="L24" s="52"/>
      <c r="M24" s="24"/>
      <c r="N24" s="52"/>
      <c r="O24" s="24"/>
      <c r="P24" s="52"/>
      <c r="Q24" s="24"/>
      <c r="R24" s="52"/>
      <c r="S24" s="24"/>
      <c r="T24" s="52"/>
      <c r="U24" s="24"/>
      <c r="V24" s="52"/>
      <c r="W24" s="24"/>
      <c r="X24" s="52"/>
      <c r="Y24" s="24"/>
      <c r="Z24" s="52"/>
      <c r="AA24" s="24"/>
      <c r="AB24" s="52"/>
      <c r="AC24" s="24"/>
      <c r="AD24" s="52"/>
      <c r="AE24" s="24"/>
      <c r="AF24" s="52"/>
      <c r="AG24" s="24"/>
      <c r="AH24" s="52"/>
      <c r="AI24" s="24"/>
      <c r="AJ24" s="52"/>
      <c r="AK24" s="24"/>
      <c r="AL24" s="52"/>
      <c r="AM24" s="24"/>
      <c r="AN24" s="52"/>
      <c r="AO24" s="24"/>
    </row>
    <row r="25" spans="1:41">
      <c r="A25" s="48" t="s">
        <v>61</v>
      </c>
      <c r="B25" s="49" t="s">
        <v>81</v>
      </c>
      <c r="C25" s="8"/>
      <c r="D25" s="51">
        <v>101143</v>
      </c>
      <c r="E25" s="51">
        <v>10</v>
      </c>
      <c r="F25" s="52">
        <v>4380</v>
      </c>
      <c r="G25" s="24">
        <v>4440</v>
      </c>
      <c r="H25" s="52">
        <v>7890</v>
      </c>
      <c r="I25" s="24">
        <v>8010</v>
      </c>
      <c r="J25" s="52"/>
      <c r="K25" s="24"/>
      <c r="L25" s="52"/>
      <c r="M25" s="24"/>
      <c r="N25" s="52"/>
      <c r="O25" s="24"/>
      <c r="P25" s="52"/>
      <c r="Q25" s="24"/>
      <c r="R25" s="52"/>
      <c r="S25" s="24"/>
      <c r="T25" s="52"/>
      <c r="U25" s="24"/>
      <c r="V25" s="52"/>
      <c r="W25" s="24"/>
      <c r="X25" s="52"/>
      <c r="Y25" s="24"/>
      <c r="Z25" s="52"/>
      <c r="AA25" s="24"/>
      <c r="AB25" s="52"/>
      <c r="AC25" s="24"/>
      <c r="AD25" s="52"/>
      <c r="AE25" s="24"/>
      <c r="AF25" s="52"/>
      <c r="AG25" s="24"/>
      <c r="AH25" s="52"/>
      <c r="AI25" s="24"/>
      <c r="AJ25" s="52"/>
      <c r="AK25" s="24"/>
      <c r="AL25" s="52"/>
      <c r="AM25" s="24"/>
      <c r="AN25" s="52"/>
      <c r="AO25" s="24"/>
    </row>
    <row r="26" spans="1:41">
      <c r="A26" s="48" t="s">
        <v>61</v>
      </c>
      <c r="B26" s="49" t="s">
        <v>82</v>
      </c>
      <c r="C26" s="8"/>
      <c r="D26" s="51">
        <v>101240</v>
      </c>
      <c r="E26" s="51">
        <v>9</v>
      </c>
      <c r="F26" s="52">
        <v>4080</v>
      </c>
      <c r="G26" s="53">
        <v>4500</v>
      </c>
      <c r="H26" s="52">
        <v>7590</v>
      </c>
      <c r="I26" s="24">
        <v>8070</v>
      </c>
      <c r="J26" s="52"/>
      <c r="K26" s="24"/>
      <c r="L26" s="52"/>
      <c r="M26" s="24"/>
      <c r="N26" s="52"/>
      <c r="O26" s="24"/>
      <c r="P26" s="52"/>
      <c r="Q26" s="24"/>
      <c r="R26" s="52"/>
      <c r="S26" s="24"/>
      <c r="T26" s="52"/>
      <c r="U26" s="24"/>
      <c r="V26" s="52"/>
      <c r="W26" s="24"/>
      <c r="X26" s="52"/>
      <c r="Y26" s="24"/>
      <c r="Z26" s="52"/>
      <c r="AA26" s="24"/>
      <c r="AB26" s="52"/>
      <c r="AC26" s="24"/>
      <c r="AD26" s="52"/>
      <c r="AE26" s="24"/>
      <c r="AF26" s="52"/>
      <c r="AG26" s="24"/>
      <c r="AH26" s="52"/>
      <c r="AI26" s="24"/>
      <c r="AJ26" s="52"/>
      <c r="AK26" s="24"/>
      <c r="AL26" s="52"/>
      <c r="AM26" s="24"/>
      <c r="AN26" s="52"/>
      <c r="AO26" s="24"/>
    </row>
    <row r="27" spans="1:41">
      <c r="A27" s="48" t="s">
        <v>61</v>
      </c>
      <c r="B27" s="49" t="s">
        <v>83</v>
      </c>
      <c r="C27" s="50"/>
      <c r="D27" s="51">
        <v>101286</v>
      </c>
      <c r="E27" s="51">
        <v>9</v>
      </c>
      <c r="F27" s="52">
        <v>4320</v>
      </c>
      <c r="G27" s="24">
        <v>4380</v>
      </c>
      <c r="H27" s="52">
        <v>7830</v>
      </c>
      <c r="I27" s="24">
        <v>7950</v>
      </c>
      <c r="J27" s="52"/>
      <c r="K27" s="24"/>
      <c r="L27" s="52"/>
      <c r="M27" s="24"/>
      <c r="N27" s="52"/>
      <c r="O27" s="24"/>
      <c r="P27" s="52"/>
      <c r="Q27" s="24"/>
      <c r="R27" s="52"/>
      <c r="S27" s="24"/>
      <c r="T27" s="52"/>
      <c r="U27" s="24"/>
      <c r="V27" s="52"/>
      <c r="W27" s="24"/>
      <c r="X27" s="52"/>
      <c r="Y27" s="24"/>
      <c r="Z27" s="52"/>
      <c r="AA27" s="24"/>
      <c r="AB27" s="52"/>
      <c r="AC27" s="24"/>
      <c r="AD27" s="52"/>
      <c r="AE27" s="24"/>
      <c r="AF27" s="52"/>
      <c r="AG27" s="24"/>
      <c r="AH27" s="52"/>
      <c r="AI27" s="24"/>
      <c r="AJ27" s="52"/>
      <c r="AK27" s="24"/>
      <c r="AL27" s="52"/>
      <c r="AM27" s="24"/>
      <c r="AN27" s="52"/>
      <c r="AO27" s="24"/>
    </row>
    <row r="28" spans="1:41">
      <c r="A28" s="48" t="s">
        <v>61</v>
      </c>
      <c r="B28" s="49" t="s">
        <v>84</v>
      </c>
      <c r="C28" s="50"/>
      <c r="D28" s="51">
        <v>101161</v>
      </c>
      <c r="E28" s="51">
        <v>9</v>
      </c>
      <c r="F28" s="52">
        <v>4380</v>
      </c>
      <c r="G28" s="24">
        <v>4440</v>
      </c>
      <c r="H28" s="52">
        <v>7890</v>
      </c>
      <c r="I28" s="24">
        <v>8010</v>
      </c>
      <c r="J28" s="52"/>
      <c r="K28" s="24"/>
      <c r="L28" s="52"/>
      <c r="M28" s="24"/>
      <c r="N28" s="52"/>
      <c r="O28" s="24"/>
      <c r="P28" s="52"/>
      <c r="Q28" s="24"/>
      <c r="R28" s="52"/>
      <c r="S28" s="24"/>
      <c r="T28" s="52"/>
      <c r="U28" s="24"/>
      <c r="V28" s="52"/>
      <c r="W28" s="24"/>
      <c r="X28" s="52"/>
      <c r="Y28" s="24"/>
      <c r="Z28" s="52"/>
      <c r="AA28" s="24"/>
      <c r="AB28" s="52"/>
      <c r="AC28" s="24"/>
      <c r="AD28" s="52"/>
      <c r="AE28" s="24"/>
      <c r="AF28" s="52"/>
      <c r="AG28" s="24"/>
      <c r="AH28" s="52"/>
      <c r="AI28" s="24"/>
      <c r="AJ28" s="52"/>
      <c r="AK28" s="24"/>
      <c r="AL28" s="52"/>
      <c r="AM28" s="24"/>
      <c r="AN28" s="52"/>
      <c r="AO28" s="24"/>
    </row>
    <row r="29" spans="1:41">
      <c r="A29" s="48" t="s">
        <v>61</v>
      </c>
      <c r="B29" s="49" t="s">
        <v>85</v>
      </c>
      <c r="C29" s="50"/>
      <c r="D29" s="51">
        <v>101569</v>
      </c>
      <c r="E29" s="51">
        <v>9</v>
      </c>
      <c r="F29" s="52">
        <v>4400</v>
      </c>
      <c r="G29" s="24">
        <v>4460</v>
      </c>
      <c r="H29" s="52">
        <v>7940</v>
      </c>
      <c r="I29" s="24">
        <v>8030</v>
      </c>
      <c r="J29" s="52"/>
      <c r="K29" s="24"/>
      <c r="L29" s="52"/>
      <c r="M29" s="24"/>
      <c r="N29" s="52"/>
      <c r="O29" s="24"/>
      <c r="P29" s="52"/>
      <c r="Q29" s="24"/>
      <c r="R29" s="52"/>
      <c r="S29" s="24"/>
      <c r="T29" s="52"/>
      <c r="U29" s="24"/>
      <c r="V29" s="52"/>
      <c r="W29" s="24"/>
      <c r="X29" s="52"/>
      <c r="Y29" s="24"/>
      <c r="Z29" s="52"/>
      <c r="AA29" s="24"/>
      <c r="AB29" s="52"/>
      <c r="AC29" s="24"/>
      <c r="AD29" s="52"/>
      <c r="AE29" s="24"/>
      <c r="AF29" s="52"/>
      <c r="AG29" s="24"/>
      <c r="AH29" s="52"/>
      <c r="AI29" s="24"/>
      <c r="AJ29" s="52"/>
      <c r="AK29" s="24"/>
      <c r="AL29" s="52"/>
      <c r="AM29" s="24"/>
      <c r="AN29" s="52"/>
      <c r="AO29" s="24"/>
    </row>
    <row r="30" spans="1:41">
      <c r="A30" s="48" t="s">
        <v>61</v>
      </c>
      <c r="B30" s="55" t="s">
        <v>86</v>
      </c>
      <c r="C30" s="6" t="s">
        <v>123</v>
      </c>
      <c r="D30" s="51">
        <v>101897</v>
      </c>
      <c r="E30" s="54">
        <v>10</v>
      </c>
      <c r="F30" s="52">
        <v>4380</v>
      </c>
      <c r="G30" s="24">
        <v>4440</v>
      </c>
      <c r="H30" s="52">
        <v>7890</v>
      </c>
      <c r="I30" s="24">
        <v>8010</v>
      </c>
      <c r="J30" s="52"/>
      <c r="K30" s="24"/>
      <c r="L30" s="52"/>
      <c r="M30" s="24"/>
      <c r="N30" s="52"/>
      <c r="O30" s="24"/>
      <c r="P30" s="52"/>
      <c r="Q30" s="24"/>
      <c r="R30" s="52"/>
      <c r="S30" s="24"/>
      <c r="T30" s="52"/>
      <c r="U30" s="24"/>
      <c r="V30" s="52"/>
      <c r="W30" s="24"/>
      <c r="X30" s="52"/>
      <c r="Y30" s="24"/>
      <c r="Z30" s="52"/>
      <c r="AA30" s="24"/>
      <c r="AB30" s="52"/>
      <c r="AC30" s="24"/>
      <c r="AD30" s="52"/>
      <c r="AE30" s="24"/>
      <c r="AF30" s="52"/>
      <c r="AG30" s="24"/>
      <c r="AH30" s="52"/>
      <c r="AI30" s="24"/>
      <c r="AJ30" s="52"/>
      <c r="AK30" s="24"/>
      <c r="AL30" s="52"/>
      <c r="AM30" s="24"/>
      <c r="AN30" s="52"/>
      <c r="AO30" s="24"/>
    </row>
    <row r="31" spans="1:41">
      <c r="A31" s="48" t="s">
        <v>61</v>
      </c>
      <c r="B31" s="49" t="s">
        <v>87</v>
      </c>
      <c r="C31" s="50"/>
      <c r="D31" s="51">
        <v>101736</v>
      </c>
      <c r="E31" s="51">
        <v>9</v>
      </c>
      <c r="F31" s="52">
        <v>4335</v>
      </c>
      <c r="G31" s="24">
        <v>4411</v>
      </c>
      <c r="H31" s="52">
        <v>7845</v>
      </c>
      <c r="I31" s="24">
        <v>7981</v>
      </c>
      <c r="J31" s="52"/>
      <c r="K31" s="24"/>
      <c r="L31" s="52"/>
      <c r="M31" s="24"/>
      <c r="N31" s="52"/>
      <c r="O31" s="24"/>
      <c r="P31" s="52"/>
      <c r="Q31" s="24"/>
      <c r="R31" s="52"/>
      <c r="S31" s="24"/>
      <c r="T31" s="52"/>
      <c r="U31" s="24"/>
      <c r="V31" s="52"/>
      <c r="W31" s="24"/>
      <c r="X31" s="52"/>
      <c r="Y31" s="24"/>
      <c r="Z31" s="52"/>
      <c r="AA31" s="24"/>
      <c r="AB31" s="52"/>
      <c r="AC31" s="24"/>
      <c r="AD31" s="52"/>
      <c r="AE31" s="24"/>
      <c r="AF31" s="52"/>
      <c r="AG31" s="24"/>
      <c r="AH31" s="52"/>
      <c r="AI31" s="24"/>
      <c r="AJ31" s="52"/>
      <c r="AK31" s="24"/>
      <c r="AL31" s="52"/>
      <c r="AM31" s="24"/>
      <c r="AN31" s="52"/>
      <c r="AO31" s="24"/>
    </row>
    <row r="32" spans="1:41">
      <c r="A32" s="48" t="s">
        <v>61</v>
      </c>
      <c r="B32" s="49" t="s">
        <v>88</v>
      </c>
      <c r="C32" s="50"/>
      <c r="D32" s="51">
        <v>102067</v>
      </c>
      <c r="E32" s="51">
        <v>9</v>
      </c>
      <c r="F32" s="52">
        <v>4107</v>
      </c>
      <c r="G32" s="24">
        <v>4178</v>
      </c>
      <c r="H32" s="52">
        <v>7590</v>
      </c>
      <c r="I32" s="24">
        <v>7748</v>
      </c>
      <c r="J32" s="52"/>
      <c r="K32" s="24"/>
      <c r="L32" s="52"/>
      <c r="M32" s="24"/>
      <c r="N32" s="52"/>
      <c r="O32" s="24"/>
      <c r="P32" s="52"/>
      <c r="Q32" s="24"/>
      <c r="R32" s="52"/>
      <c r="S32" s="24"/>
      <c r="T32" s="52"/>
      <c r="U32" s="24"/>
      <c r="V32" s="52"/>
      <c r="W32" s="24"/>
      <c r="X32" s="52"/>
      <c r="Y32" s="24"/>
      <c r="Z32" s="52"/>
      <c r="AA32" s="24"/>
      <c r="AB32" s="52"/>
      <c r="AC32" s="24"/>
      <c r="AD32" s="52"/>
      <c r="AE32" s="24"/>
      <c r="AF32" s="52"/>
      <c r="AG32" s="24"/>
      <c r="AH32" s="52"/>
      <c r="AI32" s="24"/>
      <c r="AJ32" s="52"/>
      <c r="AK32" s="24"/>
      <c r="AL32" s="52"/>
      <c r="AM32" s="24"/>
      <c r="AN32" s="52"/>
      <c r="AO32" s="24"/>
    </row>
    <row r="33" spans="1:41">
      <c r="A33" s="48" t="s">
        <v>61</v>
      </c>
      <c r="B33" s="49" t="s">
        <v>89</v>
      </c>
      <c r="C33" s="50"/>
      <c r="D33" s="51">
        <v>251260</v>
      </c>
      <c r="E33" s="51">
        <v>9</v>
      </c>
      <c r="F33" s="52">
        <v>4080</v>
      </c>
      <c r="G33" s="24">
        <v>4140</v>
      </c>
      <c r="H33" s="52">
        <v>8160</v>
      </c>
      <c r="I33" s="24">
        <v>7710</v>
      </c>
      <c r="J33" s="52"/>
      <c r="K33" s="24"/>
      <c r="L33" s="52"/>
      <c r="M33" s="24"/>
      <c r="N33" s="52"/>
      <c r="O33" s="24"/>
      <c r="P33" s="52"/>
      <c r="Q33" s="24"/>
      <c r="R33" s="52"/>
      <c r="S33" s="24"/>
      <c r="T33" s="52"/>
      <c r="U33" s="24"/>
      <c r="V33" s="52"/>
      <c r="W33" s="24"/>
      <c r="X33" s="52"/>
      <c r="Y33" s="24"/>
      <c r="Z33" s="52"/>
      <c r="AA33" s="24"/>
      <c r="AB33" s="52"/>
      <c r="AC33" s="24"/>
      <c r="AD33" s="52"/>
      <c r="AE33" s="24"/>
      <c r="AF33" s="52"/>
      <c r="AG33" s="24"/>
      <c r="AH33" s="52"/>
      <c r="AI33" s="24"/>
      <c r="AJ33" s="52"/>
      <c r="AK33" s="24"/>
      <c r="AL33" s="52"/>
      <c r="AM33" s="24"/>
      <c r="AN33" s="52"/>
      <c r="AO33" s="24"/>
    </row>
    <row r="34" spans="1:41">
      <c r="A34" s="48" t="s">
        <v>61</v>
      </c>
      <c r="B34" s="49" t="s">
        <v>90</v>
      </c>
      <c r="C34" s="8"/>
      <c r="D34" s="51">
        <v>101295</v>
      </c>
      <c r="E34" s="56">
        <v>9</v>
      </c>
      <c r="F34" s="52">
        <v>4380</v>
      </c>
      <c r="G34" s="24">
        <v>4440</v>
      </c>
      <c r="H34" s="52">
        <v>7890</v>
      </c>
      <c r="I34" s="24">
        <v>8010</v>
      </c>
      <c r="J34" s="52"/>
      <c r="K34" s="24"/>
      <c r="L34" s="52"/>
      <c r="M34" s="24"/>
      <c r="N34" s="52"/>
      <c r="O34" s="24"/>
      <c r="P34" s="52"/>
      <c r="Q34" s="24"/>
      <c r="R34" s="52"/>
      <c r="S34" s="24"/>
      <c r="T34" s="52"/>
      <c r="U34" s="24"/>
      <c r="V34" s="52"/>
      <c r="W34" s="24"/>
      <c r="X34" s="52"/>
      <c r="Y34" s="24"/>
      <c r="Z34" s="52"/>
      <c r="AA34" s="24"/>
      <c r="AB34" s="52"/>
      <c r="AC34" s="24"/>
      <c r="AD34" s="52"/>
      <c r="AE34" s="24"/>
      <c r="AF34" s="52"/>
      <c r="AG34" s="24"/>
      <c r="AH34" s="52"/>
      <c r="AI34" s="24"/>
      <c r="AJ34" s="52"/>
      <c r="AK34" s="24"/>
      <c r="AL34" s="52"/>
      <c r="AM34" s="24"/>
      <c r="AN34" s="52"/>
      <c r="AO34" s="24"/>
    </row>
    <row r="35" spans="1:41">
      <c r="A35" s="48" t="s">
        <v>61</v>
      </c>
      <c r="B35" s="49" t="s">
        <v>91</v>
      </c>
      <c r="C35" s="50"/>
      <c r="D35" s="51">
        <v>101949</v>
      </c>
      <c r="E35" s="51">
        <v>10</v>
      </c>
      <c r="F35" s="52">
        <v>4380</v>
      </c>
      <c r="G35" s="53" t="s">
        <v>92</v>
      </c>
      <c r="H35" s="52">
        <v>7890</v>
      </c>
      <c r="I35" s="53" t="s">
        <v>92</v>
      </c>
      <c r="J35" s="52"/>
      <c r="K35" s="24"/>
      <c r="L35" s="52"/>
      <c r="M35" s="24"/>
      <c r="N35" s="52"/>
      <c r="O35" s="24"/>
      <c r="P35" s="52"/>
      <c r="Q35" s="24"/>
      <c r="R35" s="52"/>
      <c r="S35" s="24"/>
      <c r="T35" s="52"/>
      <c r="U35" s="24"/>
      <c r="V35" s="52"/>
      <c r="W35" s="24"/>
      <c r="X35" s="52"/>
      <c r="Y35" s="24"/>
      <c r="Z35" s="52"/>
      <c r="AA35" s="24"/>
      <c r="AB35" s="52"/>
      <c r="AC35" s="24"/>
      <c r="AD35" s="52"/>
      <c r="AE35" s="24"/>
      <c r="AF35" s="52"/>
      <c r="AG35" s="24"/>
      <c r="AH35" s="52"/>
      <c r="AI35" s="24"/>
      <c r="AJ35" s="52"/>
      <c r="AK35" s="24"/>
      <c r="AL35" s="52"/>
      <c r="AM35" s="24"/>
      <c r="AN35" s="52"/>
      <c r="AO35" s="24"/>
    </row>
    <row r="36" spans="1:41">
      <c r="A36" s="48" t="s">
        <v>61</v>
      </c>
      <c r="B36" s="49" t="s">
        <v>93</v>
      </c>
      <c r="C36" s="8"/>
      <c r="D36" s="51">
        <v>100760</v>
      </c>
      <c r="E36" s="56">
        <v>10</v>
      </c>
      <c r="F36" s="52">
        <v>4380</v>
      </c>
      <c r="G36" s="24">
        <v>4440</v>
      </c>
      <c r="H36" s="52">
        <v>7890</v>
      </c>
      <c r="I36" s="24">
        <v>8010</v>
      </c>
      <c r="J36" s="52"/>
      <c r="K36" s="24"/>
      <c r="L36" s="52"/>
      <c r="M36" s="24"/>
      <c r="N36" s="52"/>
      <c r="O36" s="24"/>
      <c r="P36" s="52"/>
      <c r="Q36" s="24"/>
      <c r="R36" s="52"/>
      <c r="S36" s="24"/>
      <c r="T36" s="52"/>
      <c r="U36" s="24"/>
      <c r="V36" s="52"/>
      <c r="W36" s="24"/>
      <c r="X36" s="52"/>
      <c r="Y36" s="24"/>
      <c r="Z36" s="52"/>
      <c r="AA36" s="24"/>
      <c r="AB36" s="52"/>
      <c r="AC36" s="24"/>
      <c r="AD36" s="52"/>
      <c r="AE36" s="24"/>
      <c r="AF36" s="52"/>
      <c r="AG36" s="24"/>
      <c r="AH36" s="52"/>
      <c r="AI36" s="24"/>
      <c r="AJ36" s="52"/>
      <c r="AK36" s="24"/>
      <c r="AL36" s="52"/>
      <c r="AM36" s="24"/>
      <c r="AN36" s="52"/>
      <c r="AO36" s="24"/>
    </row>
    <row r="37" spans="1:41">
      <c r="A37" s="48" t="s">
        <v>61</v>
      </c>
      <c r="B37" s="49" t="s">
        <v>94</v>
      </c>
      <c r="C37" s="50"/>
      <c r="D37" s="51">
        <v>101028</v>
      </c>
      <c r="E37" s="51">
        <v>10</v>
      </c>
      <c r="F37" s="52">
        <v>4440</v>
      </c>
      <c r="G37" s="24">
        <v>4500</v>
      </c>
      <c r="H37" s="52">
        <v>7950</v>
      </c>
      <c r="I37" s="24">
        <v>8070</v>
      </c>
      <c r="J37" s="52"/>
      <c r="K37" s="24"/>
      <c r="L37" s="52"/>
      <c r="M37" s="24"/>
      <c r="N37" s="52"/>
      <c r="O37" s="24"/>
      <c r="P37" s="52"/>
      <c r="Q37" s="24"/>
      <c r="R37" s="52"/>
      <c r="S37" s="24"/>
      <c r="T37" s="52"/>
      <c r="U37" s="24"/>
      <c r="V37" s="52"/>
      <c r="W37" s="24"/>
      <c r="X37" s="52"/>
      <c r="Y37" s="24"/>
      <c r="Z37" s="52"/>
      <c r="AA37" s="24"/>
      <c r="AB37" s="52"/>
      <c r="AC37" s="24"/>
      <c r="AD37" s="52"/>
      <c r="AE37" s="24"/>
      <c r="AF37" s="52"/>
      <c r="AG37" s="24"/>
      <c r="AH37" s="52"/>
      <c r="AI37" s="24"/>
      <c r="AJ37" s="52"/>
      <c r="AK37" s="24"/>
      <c r="AL37" s="52"/>
      <c r="AM37" s="24"/>
      <c r="AN37" s="52"/>
      <c r="AO37" s="24"/>
    </row>
    <row r="38" spans="1:41">
      <c r="A38" s="48" t="s">
        <v>61</v>
      </c>
      <c r="B38" s="49" t="s">
        <v>95</v>
      </c>
      <c r="C38" s="50"/>
      <c r="D38" s="51">
        <v>101301</v>
      </c>
      <c r="E38" s="51">
        <v>10</v>
      </c>
      <c r="F38" s="52">
        <v>4080</v>
      </c>
      <c r="G38" s="24">
        <v>4140</v>
      </c>
      <c r="H38" s="52">
        <v>8160</v>
      </c>
      <c r="I38" s="24">
        <v>8280</v>
      </c>
      <c r="J38" s="52"/>
      <c r="K38" s="24"/>
      <c r="L38" s="52"/>
      <c r="M38" s="24"/>
      <c r="N38" s="52"/>
      <c r="O38" s="24"/>
      <c r="P38" s="52"/>
      <c r="Q38" s="24"/>
      <c r="R38" s="52"/>
      <c r="S38" s="24"/>
      <c r="T38" s="52"/>
      <c r="U38" s="24"/>
      <c r="V38" s="52"/>
      <c r="W38" s="24"/>
      <c r="X38" s="52"/>
      <c r="Y38" s="24"/>
      <c r="Z38" s="52"/>
      <c r="AA38" s="24"/>
      <c r="AB38" s="52"/>
      <c r="AC38" s="24"/>
      <c r="AD38" s="52"/>
      <c r="AE38" s="24"/>
      <c r="AF38" s="52"/>
      <c r="AG38" s="24"/>
      <c r="AH38" s="52"/>
      <c r="AI38" s="24"/>
      <c r="AJ38" s="52"/>
      <c r="AK38" s="24"/>
      <c r="AL38" s="52"/>
      <c r="AM38" s="24"/>
      <c r="AN38" s="52"/>
      <c r="AO38" s="24"/>
    </row>
    <row r="39" spans="1:41">
      <c r="A39" s="48" t="s">
        <v>61</v>
      </c>
      <c r="B39" s="49" t="s">
        <v>96</v>
      </c>
      <c r="C39" s="50"/>
      <c r="D39" s="51">
        <v>101499</v>
      </c>
      <c r="E39" s="51">
        <v>10</v>
      </c>
      <c r="F39" s="52">
        <v>4080</v>
      </c>
      <c r="G39" s="53" t="s">
        <v>92</v>
      </c>
      <c r="H39" s="52">
        <v>7590</v>
      </c>
      <c r="I39" s="53" t="s">
        <v>92</v>
      </c>
      <c r="J39" s="52"/>
      <c r="K39" s="24"/>
      <c r="L39" s="52"/>
      <c r="M39" s="24"/>
      <c r="N39" s="52"/>
      <c r="O39" s="24"/>
      <c r="P39" s="52"/>
      <c r="Q39" s="24"/>
      <c r="R39" s="52"/>
      <c r="S39" s="24"/>
      <c r="T39" s="52"/>
      <c r="U39" s="24"/>
      <c r="V39" s="52"/>
      <c r="W39" s="24"/>
      <c r="X39" s="52"/>
      <c r="Y39" s="24"/>
      <c r="Z39" s="52"/>
      <c r="AA39" s="24"/>
      <c r="AB39" s="52"/>
      <c r="AC39" s="24"/>
      <c r="AD39" s="52"/>
      <c r="AE39" s="24"/>
      <c r="AF39" s="52"/>
      <c r="AG39" s="24"/>
      <c r="AH39" s="52"/>
      <c r="AI39" s="24"/>
      <c r="AJ39" s="52"/>
      <c r="AK39" s="24"/>
      <c r="AL39" s="52"/>
      <c r="AM39" s="24"/>
      <c r="AN39" s="52"/>
      <c r="AO39" s="24"/>
    </row>
    <row r="40" spans="1:41">
      <c r="A40" s="48" t="s">
        <v>61</v>
      </c>
      <c r="B40" s="49" t="s">
        <v>97</v>
      </c>
      <c r="C40" s="50"/>
      <c r="D40" s="51">
        <v>101602</v>
      </c>
      <c r="E40" s="51">
        <v>10</v>
      </c>
      <c r="F40" s="52">
        <v>4380</v>
      </c>
      <c r="G40" s="24">
        <v>4440</v>
      </c>
      <c r="H40" s="52">
        <v>7890</v>
      </c>
      <c r="I40" s="24">
        <v>8010</v>
      </c>
      <c r="J40" s="52"/>
      <c r="K40" s="24"/>
      <c r="L40" s="52"/>
      <c r="M40" s="24"/>
      <c r="N40" s="52"/>
      <c r="O40" s="24"/>
      <c r="P40" s="52"/>
      <c r="Q40" s="24"/>
      <c r="R40" s="52"/>
      <c r="S40" s="24"/>
      <c r="T40" s="52"/>
      <c r="U40" s="24"/>
      <c r="V40" s="52"/>
      <c r="W40" s="24"/>
      <c r="X40" s="52"/>
      <c r="Y40" s="24"/>
      <c r="Z40" s="52"/>
      <c r="AA40" s="24"/>
      <c r="AB40" s="52"/>
      <c r="AC40" s="24"/>
      <c r="AD40" s="52"/>
      <c r="AE40" s="24"/>
      <c r="AF40" s="52"/>
      <c r="AG40" s="24"/>
      <c r="AH40" s="52"/>
      <c r="AI40" s="24"/>
      <c r="AJ40" s="52"/>
      <c r="AK40" s="24"/>
      <c r="AL40" s="52"/>
      <c r="AM40" s="24"/>
      <c r="AN40" s="52"/>
      <c r="AO40" s="24"/>
    </row>
    <row r="41" spans="1:41">
      <c r="A41" s="48" t="s">
        <v>61</v>
      </c>
      <c r="B41" s="49" t="s">
        <v>98</v>
      </c>
      <c r="C41" s="50"/>
      <c r="D41" s="51">
        <v>102076</v>
      </c>
      <c r="E41" s="51">
        <v>10</v>
      </c>
      <c r="F41" s="52">
        <v>4440</v>
      </c>
      <c r="G41" s="24">
        <v>4500</v>
      </c>
      <c r="H41" s="52">
        <v>7950</v>
      </c>
      <c r="I41" s="24">
        <v>8070</v>
      </c>
      <c r="J41" s="52"/>
      <c r="K41" s="24"/>
      <c r="L41" s="52"/>
      <c r="M41" s="24"/>
      <c r="N41" s="52"/>
      <c r="O41" s="24"/>
      <c r="P41" s="52"/>
      <c r="Q41" s="24"/>
      <c r="R41" s="52"/>
      <c r="S41" s="24"/>
      <c r="T41" s="52"/>
      <c r="U41" s="24"/>
      <c r="V41" s="52"/>
      <c r="W41" s="24"/>
      <c r="X41" s="52"/>
      <c r="Y41" s="24"/>
      <c r="Z41" s="52"/>
      <c r="AA41" s="24"/>
      <c r="AB41" s="52"/>
      <c r="AC41" s="24"/>
      <c r="AD41" s="52"/>
      <c r="AE41" s="24"/>
      <c r="AF41" s="52"/>
      <c r="AG41" s="24"/>
      <c r="AH41" s="52"/>
      <c r="AI41" s="24"/>
      <c r="AJ41" s="52"/>
      <c r="AK41" s="24"/>
      <c r="AL41" s="52"/>
      <c r="AM41" s="24"/>
      <c r="AN41" s="52"/>
      <c r="AO41" s="24"/>
    </row>
    <row r="42" spans="1:41">
      <c r="A42" s="48" t="s">
        <v>61</v>
      </c>
      <c r="B42" s="49" t="s">
        <v>99</v>
      </c>
      <c r="C42" s="50"/>
      <c r="D42" s="51">
        <v>102313</v>
      </c>
      <c r="E42" s="51">
        <v>12</v>
      </c>
      <c r="F42" s="52">
        <v>4290</v>
      </c>
      <c r="G42" s="24">
        <v>4350</v>
      </c>
      <c r="H42" s="52">
        <v>7800</v>
      </c>
      <c r="I42" s="24">
        <v>7920</v>
      </c>
      <c r="J42" s="52"/>
      <c r="K42" s="24"/>
      <c r="L42" s="52"/>
      <c r="M42" s="24"/>
      <c r="N42" s="52"/>
      <c r="O42" s="24"/>
      <c r="P42" s="52"/>
      <c r="Q42" s="24"/>
      <c r="R42" s="52"/>
      <c r="S42" s="24"/>
      <c r="T42" s="52"/>
      <c r="U42" s="24"/>
      <c r="V42" s="52"/>
      <c r="W42" s="24"/>
      <c r="X42" s="52"/>
      <c r="Y42" s="24"/>
      <c r="Z42" s="52"/>
      <c r="AA42" s="24"/>
      <c r="AB42" s="52"/>
      <c r="AC42" s="24"/>
      <c r="AD42" s="52"/>
      <c r="AE42" s="24"/>
      <c r="AF42" s="52"/>
      <c r="AG42" s="24"/>
      <c r="AH42" s="52"/>
      <c r="AI42" s="24"/>
      <c r="AJ42" s="52"/>
      <c r="AK42" s="24"/>
      <c r="AL42" s="52"/>
      <c r="AM42" s="24"/>
      <c r="AN42" s="52"/>
      <c r="AO42" s="24"/>
    </row>
    <row r="43" spans="1:41">
      <c r="A43" s="48" t="s">
        <v>61</v>
      </c>
      <c r="B43" s="49" t="s">
        <v>100</v>
      </c>
      <c r="C43" s="50"/>
      <c r="D43" s="51">
        <v>101462</v>
      </c>
      <c r="E43" s="51">
        <v>13</v>
      </c>
      <c r="F43" s="52">
        <v>4350</v>
      </c>
      <c r="G43" s="24">
        <v>4410</v>
      </c>
      <c r="H43" s="52">
        <v>7860</v>
      </c>
      <c r="I43" s="24">
        <v>7980</v>
      </c>
      <c r="J43" s="52"/>
      <c r="K43" s="24"/>
      <c r="L43" s="52"/>
      <c r="M43" s="24"/>
      <c r="N43" s="52"/>
      <c r="O43" s="24"/>
      <c r="P43" s="52"/>
      <c r="Q43" s="24"/>
      <c r="R43" s="52"/>
      <c r="S43" s="24"/>
      <c r="T43" s="52"/>
      <c r="U43" s="24"/>
      <c r="V43" s="52"/>
      <c r="W43" s="24"/>
      <c r="X43" s="52"/>
      <c r="Y43" s="24"/>
      <c r="Z43" s="52"/>
      <c r="AA43" s="24"/>
      <c r="AB43" s="52"/>
      <c r="AC43" s="24"/>
      <c r="AD43" s="52"/>
      <c r="AE43" s="24"/>
      <c r="AF43" s="52"/>
      <c r="AG43" s="24"/>
      <c r="AH43" s="52"/>
      <c r="AI43" s="24"/>
      <c r="AJ43" s="52"/>
      <c r="AK43" s="24"/>
      <c r="AL43" s="52"/>
      <c r="AM43" s="24"/>
      <c r="AN43" s="52"/>
      <c r="AO43" s="24"/>
    </row>
    <row r="44" spans="1:41">
      <c r="A44" s="48" t="s">
        <v>61</v>
      </c>
      <c r="B44" s="49" t="s">
        <v>101</v>
      </c>
      <c r="C44" s="50"/>
      <c r="D44" s="51">
        <v>101471</v>
      </c>
      <c r="E44" s="51">
        <v>13</v>
      </c>
      <c r="F44" s="52">
        <v>4080</v>
      </c>
      <c r="G44" s="24">
        <v>4140</v>
      </c>
      <c r="H44" s="52" t="s">
        <v>92</v>
      </c>
      <c r="I44" s="24" t="s">
        <v>92</v>
      </c>
      <c r="J44" s="52"/>
      <c r="K44" s="24"/>
      <c r="L44" s="52"/>
      <c r="M44" s="24"/>
      <c r="N44" s="52"/>
      <c r="O44" s="24"/>
      <c r="P44" s="52"/>
      <c r="Q44" s="24"/>
      <c r="R44" s="52"/>
      <c r="S44" s="24"/>
      <c r="T44" s="52"/>
      <c r="U44" s="24"/>
      <c r="V44" s="52"/>
      <c r="W44" s="24"/>
      <c r="X44" s="52"/>
      <c r="Y44" s="24"/>
      <c r="Z44" s="52"/>
      <c r="AA44" s="24"/>
      <c r="AB44" s="52"/>
      <c r="AC44" s="24"/>
      <c r="AD44" s="52"/>
      <c r="AE44" s="24"/>
      <c r="AF44" s="52"/>
      <c r="AG44" s="24"/>
      <c r="AH44" s="52"/>
      <c r="AI44" s="24"/>
      <c r="AJ44" s="52"/>
      <c r="AK44" s="24"/>
      <c r="AL44" s="52"/>
      <c r="AM44" s="24"/>
      <c r="AN44" s="52"/>
      <c r="AO44" s="24"/>
    </row>
    <row r="45" spans="1:41">
      <c r="A45" s="48" t="s">
        <v>61</v>
      </c>
      <c r="B45" s="49" t="s">
        <v>102</v>
      </c>
      <c r="C45" s="50"/>
      <c r="D45" s="51">
        <v>101994</v>
      </c>
      <c r="E45" s="51">
        <v>13</v>
      </c>
      <c r="F45" s="52">
        <v>4420</v>
      </c>
      <c r="G45" s="24">
        <v>4480</v>
      </c>
      <c r="H45" s="52">
        <v>7930</v>
      </c>
      <c r="I45" s="24">
        <v>8050</v>
      </c>
      <c r="J45" s="52"/>
      <c r="K45" s="24"/>
      <c r="L45" s="52"/>
      <c r="M45" s="24"/>
      <c r="N45" s="52"/>
      <c r="O45" s="24"/>
      <c r="P45" s="52"/>
      <c r="Q45" s="24"/>
      <c r="R45" s="52"/>
      <c r="S45" s="24"/>
      <c r="T45" s="52"/>
      <c r="U45" s="24"/>
      <c r="V45" s="52"/>
      <c r="W45" s="24"/>
      <c r="X45" s="52"/>
      <c r="Y45" s="24"/>
      <c r="Z45" s="52"/>
      <c r="AA45" s="24"/>
      <c r="AB45" s="52"/>
      <c r="AC45" s="24"/>
      <c r="AD45" s="52"/>
      <c r="AE45" s="24"/>
      <c r="AF45" s="52"/>
      <c r="AG45" s="24"/>
      <c r="AH45" s="52"/>
      <c r="AI45" s="24"/>
      <c r="AJ45" s="52"/>
      <c r="AK45" s="24"/>
      <c r="AL45" s="52"/>
      <c r="AM45" s="24"/>
      <c r="AN45" s="52"/>
      <c r="AO45" s="24"/>
    </row>
    <row r="46" spans="1:41">
      <c r="A46" s="48" t="s">
        <v>61</v>
      </c>
      <c r="B46" s="49" t="s">
        <v>103</v>
      </c>
      <c r="C46" s="50"/>
      <c r="D46" s="51">
        <v>101648</v>
      </c>
      <c r="E46" s="51">
        <v>15</v>
      </c>
      <c r="F46" s="52">
        <v>9190</v>
      </c>
      <c r="G46" s="24">
        <v>9418</v>
      </c>
      <c r="H46" s="52">
        <v>15190</v>
      </c>
      <c r="I46" s="24">
        <v>15418</v>
      </c>
      <c r="J46" s="52"/>
      <c r="K46" s="24"/>
      <c r="L46" s="52"/>
      <c r="M46" s="24"/>
      <c r="N46" s="52"/>
      <c r="O46" s="24"/>
      <c r="P46" s="52"/>
      <c r="Q46" s="24"/>
      <c r="R46" s="52"/>
      <c r="S46" s="24"/>
      <c r="T46" s="52"/>
      <c r="U46" s="24"/>
      <c r="V46" s="52"/>
      <c r="W46" s="24"/>
      <c r="X46" s="52"/>
      <c r="Y46" s="24"/>
      <c r="Z46" s="52"/>
      <c r="AA46" s="24"/>
      <c r="AB46" s="52"/>
      <c r="AC46" s="24"/>
      <c r="AD46" s="52"/>
      <c r="AE46" s="24"/>
      <c r="AF46" s="52"/>
      <c r="AG46" s="24"/>
      <c r="AH46" s="52"/>
      <c r="AI46" s="24"/>
      <c r="AJ46" s="52"/>
      <c r="AK46" s="24"/>
      <c r="AL46" s="52"/>
      <c r="AM46" s="24"/>
      <c r="AN46" s="52"/>
      <c r="AO46" s="24"/>
    </row>
    <row r="47" spans="1:41">
      <c r="A47" s="5" t="s">
        <v>124</v>
      </c>
      <c r="B47" s="4" t="s">
        <v>125</v>
      </c>
      <c r="C47" s="3"/>
      <c r="D47" s="2">
        <v>106397</v>
      </c>
      <c r="E47" s="2">
        <v>1</v>
      </c>
      <c r="F47" s="52">
        <v>8819</v>
      </c>
      <c r="G47" s="24">
        <v>8819</v>
      </c>
      <c r="H47" s="52">
        <v>23168</v>
      </c>
      <c r="I47" s="24">
        <v>23168</v>
      </c>
      <c r="J47" s="52">
        <v>11132</v>
      </c>
      <c r="K47" s="24">
        <v>11132</v>
      </c>
      <c r="L47" s="52">
        <v>26416</v>
      </c>
      <c r="M47" s="24">
        <v>26416</v>
      </c>
      <c r="N47" s="52">
        <v>12562</v>
      </c>
      <c r="O47" s="24">
        <v>12562</v>
      </c>
      <c r="P47" s="52">
        <v>26696</v>
      </c>
      <c r="Q47" s="24">
        <v>26696</v>
      </c>
      <c r="R47" s="52"/>
      <c r="S47" s="24"/>
      <c r="T47" s="52"/>
      <c r="U47" s="24"/>
      <c r="V47" s="52"/>
      <c r="W47" s="24"/>
      <c r="X47" s="52"/>
      <c r="Y47" s="24"/>
      <c r="Z47" s="52"/>
      <c r="AA47" s="24"/>
      <c r="AB47" s="52"/>
      <c r="AC47" s="24"/>
      <c r="AD47" s="52"/>
      <c r="AE47" s="24"/>
      <c r="AF47" s="52"/>
      <c r="AG47" s="24"/>
      <c r="AH47" s="52"/>
      <c r="AI47" s="24"/>
      <c r="AJ47" s="52"/>
      <c r="AK47" s="24"/>
      <c r="AL47" s="52"/>
      <c r="AM47" s="24"/>
      <c r="AN47" s="52"/>
      <c r="AO47" s="24"/>
    </row>
    <row r="48" spans="1:41">
      <c r="A48" s="5" t="s">
        <v>124</v>
      </c>
      <c r="B48" s="4" t="s">
        <v>126</v>
      </c>
      <c r="C48" s="67" t="s">
        <v>158</v>
      </c>
      <c r="D48" s="2">
        <v>106245</v>
      </c>
      <c r="E48" s="62">
        <v>2</v>
      </c>
      <c r="F48" s="52">
        <v>8633</v>
      </c>
      <c r="G48" s="24">
        <v>8633</v>
      </c>
      <c r="H48" s="52">
        <v>20888</v>
      </c>
      <c r="I48" s="24">
        <v>20888</v>
      </c>
      <c r="J48" s="52">
        <v>9400</v>
      </c>
      <c r="K48" s="24">
        <v>9400</v>
      </c>
      <c r="L48" s="52">
        <v>19120</v>
      </c>
      <c r="M48" s="24">
        <v>19120</v>
      </c>
      <c r="N48" s="52">
        <v>12388</v>
      </c>
      <c r="O48" s="24">
        <v>12388</v>
      </c>
      <c r="P48" s="52">
        <v>24800</v>
      </c>
      <c r="Q48" s="24">
        <v>24800</v>
      </c>
      <c r="R48" s="52"/>
      <c r="S48" s="24"/>
      <c r="T48" s="52"/>
      <c r="U48" s="24"/>
      <c r="V48" s="52"/>
      <c r="W48" s="24"/>
      <c r="X48" s="52"/>
      <c r="Y48" s="24"/>
      <c r="Z48" s="52"/>
      <c r="AA48" s="24"/>
      <c r="AB48" s="52"/>
      <c r="AC48" s="24"/>
      <c r="AD48" s="52"/>
      <c r="AE48" s="24"/>
      <c r="AF48" s="52"/>
      <c r="AG48" s="24"/>
      <c r="AH48" s="52"/>
      <c r="AI48" s="24"/>
      <c r="AJ48" s="52"/>
      <c r="AK48" s="24"/>
      <c r="AL48" s="52"/>
      <c r="AM48" s="24"/>
      <c r="AN48" s="52"/>
      <c r="AO48" s="24"/>
    </row>
    <row r="49" spans="1:41">
      <c r="A49" s="5" t="s">
        <v>124</v>
      </c>
      <c r="B49" s="4" t="s">
        <v>127</v>
      </c>
      <c r="C49" s="67"/>
      <c r="D49" s="2">
        <v>106458</v>
      </c>
      <c r="E49" s="2">
        <v>3</v>
      </c>
      <c r="F49" s="52">
        <v>8200</v>
      </c>
      <c r="G49" s="24">
        <v>8200</v>
      </c>
      <c r="H49" s="52">
        <v>14260</v>
      </c>
      <c r="I49" s="24">
        <v>14260</v>
      </c>
      <c r="J49" s="52">
        <v>7894</v>
      </c>
      <c r="K49" s="24">
        <v>7894</v>
      </c>
      <c r="L49" s="52">
        <v>14062</v>
      </c>
      <c r="M49" s="24">
        <v>14062</v>
      </c>
      <c r="N49" s="52"/>
      <c r="O49" s="24"/>
      <c r="P49" s="52"/>
      <c r="Q49" s="24"/>
      <c r="R49" s="52"/>
      <c r="S49" s="24"/>
      <c r="T49" s="52"/>
      <c r="U49" s="24"/>
      <c r="V49" s="52"/>
      <c r="W49" s="24"/>
      <c r="X49" s="52"/>
      <c r="Y49" s="24"/>
      <c r="Z49" s="52"/>
      <c r="AA49" s="24"/>
      <c r="AB49" s="52"/>
      <c r="AC49" s="24"/>
      <c r="AD49" s="52"/>
      <c r="AE49" s="24"/>
      <c r="AF49" s="52"/>
      <c r="AG49" s="24"/>
      <c r="AH49" s="52"/>
      <c r="AI49" s="24"/>
      <c r="AJ49" s="52"/>
      <c r="AK49" s="24"/>
      <c r="AL49" s="52"/>
      <c r="AM49" s="24"/>
      <c r="AN49" s="52"/>
      <c r="AO49" s="24"/>
    </row>
    <row r="50" spans="1:41">
      <c r="A50" s="5" t="s">
        <v>124</v>
      </c>
      <c r="B50" s="4" t="s">
        <v>128</v>
      </c>
      <c r="C50" s="68"/>
      <c r="D50" s="2">
        <v>106467</v>
      </c>
      <c r="E50" s="2">
        <v>3</v>
      </c>
      <c r="F50" s="52">
        <v>8280</v>
      </c>
      <c r="G50" s="24">
        <v>8280</v>
      </c>
      <c r="H50" s="52">
        <v>14850</v>
      </c>
      <c r="I50" s="24">
        <v>14850</v>
      </c>
      <c r="J50" s="52">
        <v>7944</v>
      </c>
      <c r="K50" s="24">
        <v>7944</v>
      </c>
      <c r="L50" s="52">
        <v>14520</v>
      </c>
      <c r="M50" s="24">
        <v>14520</v>
      </c>
      <c r="N50" s="52"/>
      <c r="O50" s="24"/>
      <c r="P50" s="52"/>
      <c r="Q50" s="24"/>
      <c r="R50" s="52"/>
      <c r="S50" s="24"/>
      <c r="T50" s="52"/>
      <c r="U50" s="24"/>
      <c r="V50" s="52"/>
      <c r="W50" s="24"/>
      <c r="X50" s="52"/>
      <c r="Y50" s="24"/>
      <c r="Z50" s="52"/>
      <c r="AA50" s="24"/>
      <c r="AB50" s="52"/>
      <c r="AC50" s="24"/>
      <c r="AD50" s="52"/>
      <c r="AE50" s="24"/>
      <c r="AF50" s="52"/>
      <c r="AG50" s="24"/>
      <c r="AH50" s="52"/>
      <c r="AI50" s="24"/>
      <c r="AJ50" s="52"/>
      <c r="AK50" s="24"/>
      <c r="AL50" s="52"/>
      <c r="AM50" s="24"/>
      <c r="AN50" s="52"/>
      <c r="AO50" s="24"/>
    </row>
    <row r="51" spans="1:41">
      <c r="A51" s="5" t="s">
        <v>124</v>
      </c>
      <c r="B51" s="4" t="s">
        <v>129</v>
      </c>
      <c r="C51" s="67"/>
      <c r="D51" s="2">
        <v>106704</v>
      </c>
      <c r="E51" s="2">
        <v>3</v>
      </c>
      <c r="F51" s="52">
        <v>8224</v>
      </c>
      <c r="G51" s="24">
        <v>8224</v>
      </c>
      <c r="H51" s="52">
        <v>14447</v>
      </c>
      <c r="I51" s="24">
        <v>14447</v>
      </c>
      <c r="J51" s="52">
        <v>7762</v>
      </c>
      <c r="K51" s="24">
        <v>7762</v>
      </c>
      <c r="L51" s="52">
        <v>13887</v>
      </c>
      <c r="M51" s="24">
        <v>13887</v>
      </c>
      <c r="N51" s="52"/>
      <c r="O51" s="24"/>
      <c r="P51" s="52"/>
      <c r="Q51" s="24"/>
      <c r="R51" s="52"/>
      <c r="S51" s="24"/>
      <c r="T51" s="52"/>
      <c r="U51" s="24"/>
      <c r="V51" s="52"/>
      <c r="W51" s="24"/>
      <c r="X51" s="52"/>
      <c r="Y51" s="24"/>
      <c r="Z51" s="52"/>
      <c r="AA51" s="24"/>
      <c r="AB51" s="52"/>
      <c r="AC51" s="24"/>
      <c r="AD51" s="52"/>
      <c r="AE51" s="24"/>
      <c r="AF51" s="52"/>
      <c r="AG51" s="24"/>
      <c r="AH51" s="52"/>
      <c r="AI51" s="24"/>
      <c r="AJ51" s="52"/>
      <c r="AK51" s="24"/>
      <c r="AL51" s="52"/>
      <c r="AM51" s="24"/>
      <c r="AN51" s="52"/>
      <c r="AO51" s="24"/>
    </row>
    <row r="52" spans="1:41">
      <c r="A52" s="5" t="s">
        <v>124</v>
      </c>
      <c r="B52" s="4" t="s">
        <v>130</v>
      </c>
      <c r="C52" s="67"/>
      <c r="D52" s="2">
        <v>107071</v>
      </c>
      <c r="E52" s="2">
        <v>4</v>
      </c>
      <c r="F52" s="52">
        <v>8116</v>
      </c>
      <c r="G52" s="24">
        <v>8116</v>
      </c>
      <c r="H52" s="52">
        <v>14956</v>
      </c>
      <c r="I52" s="24">
        <v>14956</v>
      </c>
      <c r="J52" s="52">
        <v>7717</v>
      </c>
      <c r="K52" s="24">
        <v>7717</v>
      </c>
      <c r="L52" s="52">
        <v>14317</v>
      </c>
      <c r="M52" s="24">
        <v>14317</v>
      </c>
      <c r="N52" s="52"/>
      <c r="O52" s="24"/>
      <c r="P52" s="52"/>
      <c r="Q52" s="24"/>
      <c r="R52" s="52"/>
      <c r="S52" s="24"/>
      <c r="T52" s="52"/>
      <c r="U52" s="24"/>
      <c r="V52" s="52"/>
      <c r="W52" s="24"/>
      <c r="X52" s="52"/>
      <c r="Y52" s="24"/>
      <c r="Z52" s="52"/>
      <c r="AA52" s="24"/>
      <c r="AB52" s="52"/>
      <c r="AC52" s="24"/>
      <c r="AD52" s="52"/>
      <c r="AE52" s="24"/>
      <c r="AF52" s="52"/>
      <c r="AG52" s="24"/>
      <c r="AH52" s="52"/>
      <c r="AI52" s="24"/>
      <c r="AJ52" s="52"/>
      <c r="AK52" s="24"/>
      <c r="AL52" s="52"/>
      <c r="AM52" s="24"/>
      <c r="AN52" s="52"/>
      <c r="AO52" s="24"/>
    </row>
    <row r="53" spans="1:41">
      <c r="A53" s="5" t="s">
        <v>124</v>
      </c>
      <c r="B53" s="4" t="s">
        <v>131</v>
      </c>
      <c r="C53" s="68"/>
      <c r="D53" s="2">
        <v>107983</v>
      </c>
      <c r="E53" s="2">
        <v>4</v>
      </c>
      <c r="F53" s="52">
        <v>8196</v>
      </c>
      <c r="G53" s="24">
        <v>8196</v>
      </c>
      <c r="H53" s="52">
        <v>11856</v>
      </c>
      <c r="I53" s="24">
        <v>11856</v>
      </c>
      <c r="J53" s="52">
        <v>7898</v>
      </c>
      <c r="K53" s="24">
        <v>7898</v>
      </c>
      <c r="L53" s="52">
        <v>11138</v>
      </c>
      <c r="M53" s="24">
        <v>11138</v>
      </c>
      <c r="N53" s="52"/>
      <c r="O53" s="24"/>
      <c r="P53" s="52"/>
      <c r="Q53" s="24"/>
      <c r="R53" s="52"/>
      <c r="S53" s="24"/>
      <c r="T53" s="52"/>
      <c r="U53" s="24"/>
      <c r="V53" s="52"/>
      <c r="W53" s="24"/>
      <c r="X53" s="52"/>
      <c r="Y53" s="24"/>
      <c r="Z53" s="52"/>
      <c r="AA53" s="24"/>
      <c r="AB53" s="52"/>
      <c r="AC53" s="24"/>
      <c r="AD53" s="52"/>
      <c r="AE53" s="24"/>
      <c r="AF53" s="52"/>
      <c r="AG53" s="24"/>
      <c r="AH53" s="52"/>
      <c r="AI53" s="24"/>
      <c r="AJ53" s="52"/>
      <c r="AK53" s="24"/>
      <c r="AL53" s="52"/>
      <c r="AM53" s="24"/>
      <c r="AN53" s="52"/>
      <c r="AO53" s="24"/>
    </row>
    <row r="54" spans="1:41">
      <c r="A54" s="5" t="s">
        <v>124</v>
      </c>
      <c r="B54" s="4" t="s">
        <v>132</v>
      </c>
      <c r="C54" s="67" t="s">
        <v>159</v>
      </c>
      <c r="D54" s="2">
        <v>106485</v>
      </c>
      <c r="E54" s="2">
        <v>5</v>
      </c>
      <c r="F54" s="52">
        <v>7210</v>
      </c>
      <c r="G54" s="24">
        <v>7210</v>
      </c>
      <c r="H54" s="52">
        <v>13060</v>
      </c>
      <c r="I54" s="24">
        <v>13060</v>
      </c>
      <c r="J54" s="52">
        <v>8400</v>
      </c>
      <c r="K54" s="24">
        <v>8400</v>
      </c>
      <c r="L54" s="52">
        <v>14280</v>
      </c>
      <c r="M54" s="24">
        <v>14280</v>
      </c>
      <c r="N54" s="52"/>
      <c r="O54" s="24"/>
      <c r="P54" s="52"/>
      <c r="Q54" s="24"/>
      <c r="R54" s="52"/>
      <c r="S54" s="24"/>
      <c r="T54" s="52"/>
      <c r="U54" s="24"/>
      <c r="V54" s="52"/>
      <c r="W54" s="24"/>
      <c r="X54" s="52"/>
      <c r="Y54" s="24"/>
      <c r="Z54" s="52"/>
      <c r="AA54" s="24"/>
      <c r="AB54" s="52"/>
      <c r="AC54" s="24"/>
      <c r="AD54" s="52"/>
      <c r="AE54" s="24"/>
      <c r="AF54" s="52"/>
      <c r="AG54" s="24"/>
      <c r="AH54" s="52"/>
      <c r="AI54" s="24"/>
      <c r="AJ54" s="52"/>
      <c r="AK54" s="24"/>
      <c r="AL54" s="52"/>
      <c r="AM54" s="24"/>
      <c r="AN54" s="52"/>
      <c r="AO54" s="24"/>
    </row>
    <row r="55" spans="1:41">
      <c r="A55" s="5" t="s">
        <v>124</v>
      </c>
      <c r="B55" s="63" t="s">
        <v>133</v>
      </c>
      <c r="C55" s="67"/>
      <c r="D55" s="2">
        <v>108092</v>
      </c>
      <c r="E55" s="2">
        <v>6</v>
      </c>
      <c r="F55" s="52">
        <v>6701</v>
      </c>
      <c r="G55" s="24">
        <v>6701</v>
      </c>
      <c r="H55" s="52">
        <v>15011</v>
      </c>
      <c r="I55" s="24">
        <v>15011</v>
      </c>
      <c r="J55" s="52">
        <v>10800</v>
      </c>
      <c r="K55" s="53">
        <v>9240</v>
      </c>
      <c r="L55" s="52">
        <v>16392</v>
      </c>
      <c r="M55" s="24">
        <v>14832</v>
      </c>
      <c r="N55" s="52"/>
      <c r="O55" s="24"/>
      <c r="P55" s="52"/>
      <c r="Q55" s="24"/>
      <c r="R55" s="52"/>
      <c r="S55" s="24"/>
      <c r="T55" s="52"/>
      <c r="U55" s="24"/>
      <c r="V55" s="52"/>
      <c r="W55" s="24"/>
      <c r="X55" s="52"/>
      <c r="Y55" s="24"/>
      <c r="Z55" s="52"/>
      <c r="AA55" s="24"/>
      <c r="AB55" s="52"/>
      <c r="AC55" s="24"/>
      <c r="AD55" s="52"/>
      <c r="AE55" s="24"/>
      <c r="AF55" s="52"/>
      <c r="AG55" s="24"/>
      <c r="AH55" s="52"/>
      <c r="AI55" s="24"/>
      <c r="AJ55" s="52"/>
      <c r="AK55" s="24"/>
      <c r="AL55" s="52"/>
      <c r="AM55" s="24"/>
      <c r="AN55" s="52"/>
      <c r="AO55" s="24"/>
    </row>
    <row r="56" spans="1:41">
      <c r="A56" s="5" t="s">
        <v>124</v>
      </c>
      <c r="B56" s="4" t="s">
        <v>134</v>
      </c>
      <c r="C56" s="67" t="s">
        <v>160</v>
      </c>
      <c r="D56" s="2">
        <v>106412</v>
      </c>
      <c r="E56" s="2">
        <v>6</v>
      </c>
      <c r="F56" s="52">
        <v>6676</v>
      </c>
      <c r="G56" s="24">
        <v>6676</v>
      </c>
      <c r="H56" s="52">
        <v>12706</v>
      </c>
      <c r="I56" s="24">
        <v>12706</v>
      </c>
      <c r="J56" s="52">
        <v>6388</v>
      </c>
      <c r="K56" s="24">
        <v>6388</v>
      </c>
      <c r="L56" s="52">
        <v>12436</v>
      </c>
      <c r="M56" s="24">
        <v>12436</v>
      </c>
      <c r="N56" s="52"/>
      <c r="O56" s="24"/>
      <c r="P56" s="52"/>
      <c r="Q56" s="24"/>
      <c r="R56" s="52"/>
      <c r="S56" s="24"/>
      <c r="T56" s="52"/>
      <c r="U56" s="24"/>
      <c r="V56" s="52"/>
      <c r="W56" s="24"/>
      <c r="X56" s="52"/>
      <c r="Y56" s="24"/>
      <c r="Z56" s="52"/>
      <c r="AA56" s="24"/>
      <c r="AB56" s="52"/>
      <c r="AC56" s="24"/>
      <c r="AD56" s="52"/>
      <c r="AE56" s="24"/>
      <c r="AF56" s="52"/>
      <c r="AG56" s="24"/>
      <c r="AH56" s="52"/>
      <c r="AI56" s="24"/>
      <c r="AJ56" s="52"/>
      <c r="AK56" s="24"/>
      <c r="AL56" s="52"/>
      <c r="AM56" s="24"/>
      <c r="AN56" s="52"/>
      <c r="AO56" s="24"/>
    </row>
    <row r="57" spans="1:41">
      <c r="A57" s="5" t="s">
        <v>124</v>
      </c>
      <c r="B57" s="4" t="s">
        <v>135</v>
      </c>
      <c r="C57" s="67"/>
      <c r="D57" s="2">
        <v>367459</v>
      </c>
      <c r="E57" s="2">
        <v>8</v>
      </c>
      <c r="F57" s="52">
        <v>3208</v>
      </c>
      <c r="G57" s="24">
        <v>3208</v>
      </c>
      <c r="H57" s="52">
        <v>4708</v>
      </c>
      <c r="I57" s="24">
        <v>4708</v>
      </c>
      <c r="J57" s="52"/>
      <c r="K57" s="24"/>
      <c r="L57" s="52"/>
      <c r="M57" s="24"/>
      <c r="N57" s="52"/>
      <c r="O57" s="24"/>
      <c r="P57" s="52"/>
      <c r="Q57" s="24"/>
      <c r="R57" s="52"/>
      <c r="S57" s="24"/>
      <c r="T57" s="52"/>
      <c r="U57" s="24"/>
      <c r="V57" s="52"/>
      <c r="W57" s="24"/>
      <c r="X57" s="52"/>
      <c r="Y57" s="24"/>
      <c r="Z57" s="52"/>
      <c r="AA57" s="24"/>
      <c r="AB57" s="52"/>
      <c r="AC57" s="24"/>
      <c r="AD57" s="52"/>
      <c r="AE57" s="24"/>
      <c r="AF57" s="52"/>
      <c r="AG57" s="24"/>
      <c r="AH57" s="52"/>
      <c r="AI57" s="24"/>
      <c r="AJ57" s="52"/>
      <c r="AK57" s="24"/>
      <c r="AL57" s="52"/>
      <c r="AM57" s="24"/>
      <c r="AN57" s="52"/>
      <c r="AO57" s="24"/>
    </row>
    <row r="58" spans="1:41">
      <c r="A58" s="5" t="s">
        <v>124</v>
      </c>
      <c r="B58" s="4" t="s">
        <v>136</v>
      </c>
      <c r="C58" s="67" t="s">
        <v>161</v>
      </c>
      <c r="D58" s="2">
        <v>107664</v>
      </c>
      <c r="E58" s="64">
        <v>8</v>
      </c>
      <c r="F58" s="52">
        <v>5280</v>
      </c>
      <c r="G58" s="24">
        <v>5280</v>
      </c>
      <c r="H58" s="52">
        <v>6420</v>
      </c>
      <c r="I58" s="24">
        <v>6420</v>
      </c>
      <c r="J58" s="52"/>
      <c r="K58" s="24"/>
      <c r="L58" s="52"/>
      <c r="M58" s="24"/>
      <c r="N58" s="52"/>
      <c r="O58" s="24"/>
      <c r="P58" s="52"/>
      <c r="Q58" s="24"/>
      <c r="R58" s="52"/>
      <c r="S58" s="24"/>
      <c r="T58" s="52"/>
      <c r="U58" s="24"/>
      <c r="V58" s="52"/>
      <c r="W58" s="24"/>
      <c r="X58" s="52"/>
      <c r="Y58" s="24"/>
      <c r="Z58" s="52"/>
      <c r="AA58" s="24"/>
      <c r="AB58" s="52"/>
      <c r="AC58" s="24"/>
      <c r="AD58" s="52"/>
      <c r="AE58" s="24"/>
      <c r="AF58" s="52"/>
      <c r="AG58" s="24"/>
      <c r="AH58" s="52"/>
      <c r="AI58" s="24"/>
      <c r="AJ58" s="52"/>
      <c r="AK58" s="24"/>
      <c r="AL58" s="52"/>
      <c r="AM58" s="24"/>
      <c r="AN58" s="52"/>
      <c r="AO58" s="24"/>
    </row>
    <row r="59" spans="1:41">
      <c r="A59" s="5" t="s">
        <v>124</v>
      </c>
      <c r="B59" s="4" t="s">
        <v>137</v>
      </c>
      <c r="C59" s="67"/>
      <c r="D59" s="2">
        <v>106449</v>
      </c>
      <c r="E59" s="2">
        <v>9</v>
      </c>
      <c r="F59" s="52">
        <v>3480</v>
      </c>
      <c r="G59" s="24">
        <v>3480</v>
      </c>
      <c r="H59" s="52">
        <v>5610</v>
      </c>
      <c r="I59" s="24">
        <v>5610</v>
      </c>
      <c r="J59" s="52"/>
      <c r="K59" s="24"/>
      <c r="L59" s="52"/>
      <c r="M59" s="24"/>
      <c r="N59" s="52"/>
      <c r="O59" s="24"/>
      <c r="P59" s="52"/>
      <c r="Q59" s="24"/>
      <c r="R59" s="52"/>
      <c r="S59" s="24"/>
      <c r="T59" s="52"/>
      <c r="U59" s="24"/>
      <c r="V59" s="52"/>
      <c r="W59" s="24"/>
      <c r="X59" s="52"/>
      <c r="Y59" s="24"/>
      <c r="Z59" s="52"/>
      <c r="AA59" s="24"/>
      <c r="AB59" s="52"/>
      <c r="AC59" s="24"/>
      <c r="AD59" s="52"/>
      <c r="AE59" s="24"/>
      <c r="AF59" s="52"/>
      <c r="AG59" s="24"/>
      <c r="AH59" s="52"/>
      <c r="AI59" s="24"/>
      <c r="AJ59" s="52"/>
      <c r="AK59" s="24"/>
      <c r="AL59" s="52"/>
      <c r="AM59" s="24"/>
      <c r="AN59" s="52"/>
      <c r="AO59" s="24"/>
    </row>
    <row r="60" spans="1:41">
      <c r="A60" s="5" t="s">
        <v>124</v>
      </c>
      <c r="B60" s="65" t="s">
        <v>138</v>
      </c>
      <c r="C60" s="69" t="s">
        <v>123</v>
      </c>
      <c r="D60" s="2">
        <v>106980</v>
      </c>
      <c r="E60" s="70">
        <v>10</v>
      </c>
      <c r="F60" s="52">
        <v>3160</v>
      </c>
      <c r="G60" s="24">
        <v>3160</v>
      </c>
      <c r="H60" s="52">
        <v>4540</v>
      </c>
      <c r="I60" s="24">
        <v>4540</v>
      </c>
      <c r="J60" s="52"/>
      <c r="K60" s="24"/>
      <c r="L60" s="52"/>
      <c r="M60" s="24"/>
      <c r="N60" s="52"/>
      <c r="O60" s="24"/>
      <c r="P60" s="52"/>
      <c r="Q60" s="24"/>
      <c r="R60" s="52"/>
      <c r="S60" s="24"/>
      <c r="T60" s="52"/>
      <c r="U60" s="24"/>
      <c r="V60" s="52"/>
      <c r="W60" s="24"/>
      <c r="X60" s="52"/>
      <c r="Y60" s="24"/>
      <c r="Z60" s="52"/>
      <c r="AA60" s="24"/>
      <c r="AB60" s="52"/>
      <c r="AC60" s="24"/>
      <c r="AD60" s="52"/>
      <c r="AE60" s="24"/>
      <c r="AF60" s="52"/>
      <c r="AG60" s="24"/>
      <c r="AH60" s="52"/>
      <c r="AI60" s="24"/>
      <c r="AJ60" s="52"/>
      <c r="AK60" s="24"/>
      <c r="AL60" s="52"/>
      <c r="AM60" s="24"/>
      <c r="AN60" s="52"/>
      <c r="AO60" s="24"/>
    </row>
    <row r="61" spans="1:41">
      <c r="A61" s="5" t="s">
        <v>124</v>
      </c>
      <c r="B61" s="4" t="s">
        <v>139</v>
      </c>
      <c r="C61" s="3"/>
      <c r="D61" s="2">
        <v>107327</v>
      </c>
      <c r="E61" s="2">
        <v>10</v>
      </c>
      <c r="F61" s="52">
        <v>2360</v>
      </c>
      <c r="G61" s="24">
        <v>2360</v>
      </c>
      <c r="H61" s="52">
        <v>4160</v>
      </c>
      <c r="I61" s="24">
        <v>4160</v>
      </c>
      <c r="J61" s="52"/>
      <c r="K61" s="24"/>
      <c r="L61" s="52"/>
      <c r="M61" s="24"/>
      <c r="N61" s="52"/>
      <c r="O61" s="24"/>
      <c r="P61" s="52"/>
      <c r="Q61" s="24"/>
      <c r="R61" s="52"/>
      <c r="S61" s="24"/>
      <c r="T61" s="52"/>
      <c r="U61" s="24"/>
      <c r="V61" s="52"/>
      <c r="W61" s="24"/>
      <c r="X61" s="52"/>
      <c r="Y61" s="24"/>
      <c r="Z61" s="52"/>
      <c r="AA61" s="24"/>
      <c r="AB61" s="52"/>
      <c r="AC61" s="24"/>
      <c r="AD61" s="52"/>
      <c r="AE61" s="24"/>
      <c r="AF61" s="52"/>
      <c r="AG61" s="24"/>
      <c r="AH61" s="52"/>
      <c r="AI61" s="24"/>
      <c r="AJ61" s="52"/>
      <c r="AK61" s="24"/>
      <c r="AL61" s="52"/>
      <c r="AM61" s="24"/>
      <c r="AN61" s="52"/>
      <c r="AO61" s="24"/>
    </row>
    <row r="62" spans="1:41">
      <c r="A62" s="5" t="s">
        <v>124</v>
      </c>
      <c r="B62" s="66" t="s">
        <v>140</v>
      </c>
      <c r="C62" s="3"/>
      <c r="D62" s="2">
        <v>107318</v>
      </c>
      <c r="E62" s="2">
        <v>10</v>
      </c>
      <c r="F62" s="52">
        <v>3280</v>
      </c>
      <c r="G62" s="24">
        <v>3280</v>
      </c>
      <c r="H62" s="52">
        <v>5080</v>
      </c>
      <c r="I62" s="24">
        <v>5080</v>
      </c>
      <c r="J62" s="52"/>
      <c r="K62" s="24"/>
      <c r="L62" s="52"/>
      <c r="M62" s="24"/>
      <c r="N62" s="52"/>
      <c r="O62" s="24"/>
      <c r="P62" s="52"/>
      <c r="Q62" s="24"/>
      <c r="R62" s="52"/>
      <c r="S62" s="24"/>
      <c r="T62" s="52"/>
      <c r="U62" s="24"/>
      <c r="V62" s="52"/>
      <c r="W62" s="24"/>
      <c r="X62" s="52"/>
      <c r="Y62" s="24"/>
      <c r="Z62" s="52"/>
      <c r="AA62" s="24"/>
      <c r="AB62" s="52"/>
      <c r="AC62" s="24"/>
      <c r="AD62" s="52"/>
      <c r="AE62" s="24"/>
      <c r="AF62" s="52"/>
      <c r="AG62" s="24"/>
      <c r="AH62" s="52"/>
      <c r="AI62" s="24"/>
      <c r="AJ62" s="52"/>
      <c r="AK62" s="24"/>
      <c r="AL62" s="52"/>
      <c r="AM62" s="24"/>
      <c r="AN62" s="52"/>
      <c r="AO62" s="24"/>
    </row>
    <row r="63" spans="1:41">
      <c r="A63" s="5" t="s">
        <v>124</v>
      </c>
      <c r="B63" s="4" t="s">
        <v>141</v>
      </c>
      <c r="C63" s="3"/>
      <c r="D63" s="2">
        <v>420538</v>
      </c>
      <c r="E63" s="2">
        <v>10</v>
      </c>
      <c r="F63" s="52">
        <v>3480</v>
      </c>
      <c r="G63" s="24">
        <v>3480</v>
      </c>
      <c r="H63" s="52">
        <v>5460</v>
      </c>
      <c r="I63" s="24">
        <v>5460</v>
      </c>
      <c r="J63" s="52"/>
      <c r="K63" s="24"/>
      <c r="L63" s="52"/>
      <c r="M63" s="24"/>
      <c r="N63" s="52"/>
      <c r="O63" s="24"/>
      <c r="P63" s="52"/>
      <c r="Q63" s="24"/>
      <c r="R63" s="52"/>
      <c r="S63" s="24"/>
      <c r="T63" s="52"/>
      <c r="U63" s="24"/>
      <c r="V63" s="52"/>
      <c r="W63" s="24"/>
      <c r="X63" s="52"/>
      <c r="Y63" s="24"/>
      <c r="Z63" s="52"/>
      <c r="AA63" s="24"/>
      <c r="AB63" s="52"/>
      <c r="AC63" s="24"/>
      <c r="AD63" s="52"/>
      <c r="AE63" s="24"/>
      <c r="AF63" s="52"/>
      <c r="AG63" s="24"/>
      <c r="AH63" s="52"/>
      <c r="AI63" s="24"/>
      <c r="AJ63" s="52"/>
      <c r="AK63" s="24"/>
      <c r="AL63" s="52"/>
      <c r="AM63" s="24"/>
      <c r="AN63" s="52"/>
      <c r="AO63" s="24"/>
    </row>
    <row r="64" spans="1:41">
      <c r="A64" s="5" t="s">
        <v>124</v>
      </c>
      <c r="B64" s="4" t="s">
        <v>142</v>
      </c>
      <c r="C64" s="3"/>
      <c r="D64" s="2">
        <v>440402</v>
      </c>
      <c r="E64" s="2">
        <v>10</v>
      </c>
      <c r="F64" s="52">
        <v>3330</v>
      </c>
      <c r="G64" s="24">
        <v>3330</v>
      </c>
      <c r="H64" s="52">
        <v>5100</v>
      </c>
      <c r="I64" s="24">
        <v>5100</v>
      </c>
      <c r="J64" s="52"/>
      <c r="K64" s="24"/>
      <c r="L64" s="52"/>
      <c r="M64" s="24"/>
      <c r="N64" s="52"/>
      <c r="O64" s="24"/>
      <c r="P64" s="52"/>
      <c r="Q64" s="24"/>
      <c r="R64" s="52"/>
      <c r="S64" s="24"/>
      <c r="T64" s="52"/>
      <c r="U64" s="24"/>
      <c r="V64" s="52"/>
      <c r="W64" s="24"/>
      <c r="X64" s="52"/>
      <c r="Y64" s="24"/>
      <c r="Z64" s="52"/>
      <c r="AA64" s="24"/>
      <c r="AB64" s="52"/>
      <c r="AC64" s="24"/>
      <c r="AD64" s="52"/>
      <c r="AE64" s="24"/>
      <c r="AF64" s="52"/>
      <c r="AG64" s="24"/>
      <c r="AH64" s="52"/>
      <c r="AI64" s="24"/>
      <c r="AJ64" s="52"/>
      <c r="AK64" s="24"/>
      <c r="AL64" s="52"/>
      <c r="AM64" s="24"/>
      <c r="AN64" s="52"/>
      <c r="AO64" s="24"/>
    </row>
    <row r="65" spans="1:41">
      <c r="A65" s="5" t="s">
        <v>124</v>
      </c>
      <c r="B65" s="4" t="s">
        <v>143</v>
      </c>
      <c r="C65" s="3"/>
      <c r="D65" s="2">
        <v>106625</v>
      </c>
      <c r="E65" s="2">
        <v>10</v>
      </c>
      <c r="F65" s="52">
        <v>3330</v>
      </c>
      <c r="G65" s="24">
        <v>3330</v>
      </c>
      <c r="H65" s="52">
        <v>6330</v>
      </c>
      <c r="I65" s="24">
        <v>6330</v>
      </c>
      <c r="J65" s="52"/>
      <c r="K65" s="24"/>
      <c r="L65" s="52"/>
      <c r="M65" s="24"/>
      <c r="N65" s="52"/>
      <c r="O65" s="24"/>
      <c r="P65" s="52"/>
      <c r="Q65" s="24"/>
      <c r="R65" s="52"/>
      <c r="S65" s="24"/>
      <c r="T65" s="52"/>
      <c r="U65" s="24"/>
      <c r="V65" s="52"/>
      <c r="W65" s="24"/>
      <c r="X65" s="52"/>
      <c r="Y65" s="24"/>
      <c r="Z65" s="52"/>
      <c r="AA65" s="24"/>
      <c r="AB65" s="52"/>
      <c r="AC65" s="24"/>
      <c r="AD65" s="52"/>
      <c r="AE65" s="24"/>
      <c r="AF65" s="52"/>
      <c r="AG65" s="24"/>
      <c r="AH65" s="52"/>
      <c r="AI65" s="24"/>
      <c r="AJ65" s="52"/>
      <c r="AK65" s="24"/>
      <c r="AL65" s="52"/>
      <c r="AM65" s="24"/>
      <c r="AN65" s="52"/>
      <c r="AO65" s="24"/>
    </row>
    <row r="66" spans="1:41">
      <c r="A66" s="5" t="s">
        <v>124</v>
      </c>
      <c r="B66" s="4" t="s">
        <v>144</v>
      </c>
      <c r="C66" s="1"/>
      <c r="D66" s="2">
        <v>107521</v>
      </c>
      <c r="E66" s="2">
        <v>10</v>
      </c>
      <c r="F66" s="52">
        <v>3620</v>
      </c>
      <c r="G66" s="24">
        <v>3620</v>
      </c>
      <c r="H66" s="52">
        <v>6410</v>
      </c>
      <c r="I66" s="24">
        <v>6410</v>
      </c>
      <c r="J66" s="52"/>
      <c r="K66" s="24"/>
      <c r="L66" s="52"/>
      <c r="M66" s="24"/>
      <c r="N66" s="52"/>
      <c r="O66" s="24"/>
      <c r="P66" s="52"/>
      <c r="Q66" s="24"/>
      <c r="R66" s="52"/>
      <c r="S66" s="24"/>
      <c r="T66" s="52"/>
      <c r="U66" s="24"/>
      <c r="V66" s="52"/>
      <c r="W66" s="24"/>
      <c r="X66" s="52"/>
      <c r="Y66" s="24"/>
      <c r="Z66" s="52"/>
      <c r="AA66" s="24"/>
      <c r="AB66" s="52"/>
      <c r="AC66" s="24"/>
      <c r="AD66" s="52"/>
      <c r="AE66" s="24"/>
      <c r="AF66" s="52"/>
      <c r="AG66" s="24"/>
      <c r="AH66" s="52"/>
      <c r="AI66" s="24"/>
      <c r="AJ66" s="52"/>
      <c r="AK66" s="24"/>
      <c r="AL66" s="52"/>
      <c r="AM66" s="24"/>
      <c r="AN66" s="52"/>
      <c r="AO66" s="24"/>
    </row>
    <row r="67" spans="1:41">
      <c r="A67" s="5" t="s">
        <v>124</v>
      </c>
      <c r="B67" s="4" t="s">
        <v>145</v>
      </c>
      <c r="C67" s="3"/>
      <c r="D67" s="2">
        <v>106795</v>
      </c>
      <c r="E67" s="2">
        <v>10</v>
      </c>
      <c r="F67" s="52">
        <v>3015</v>
      </c>
      <c r="G67" s="24">
        <v>3015</v>
      </c>
      <c r="H67" s="52">
        <v>6345</v>
      </c>
      <c r="I67" s="24">
        <v>6345</v>
      </c>
      <c r="J67" s="52"/>
      <c r="K67" s="24"/>
      <c r="L67" s="52"/>
      <c r="M67" s="24"/>
      <c r="N67" s="52"/>
      <c r="O67" s="24"/>
      <c r="P67" s="52"/>
      <c r="Q67" s="24"/>
      <c r="R67" s="52"/>
      <c r="S67" s="24"/>
      <c r="T67" s="52"/>
      <c r="U67" s="24"/>
      <c r="V67" s="52"/>
      <c r="W67" s="24"/>
      <c r="X67" s="52"/>
      <c r="Y67" s="24"/>
      <c r="Z67" s="52"/>
      <c r="AA67" s="24"/>
      <c r="AB67" s="52"/>
      <c r="AC67" s="24"/>
      <c r="AD67" s="52"/>
      <c r="AE67" s="24"/>
      <c r="AF67" s="52"/>
      <c r="AG67" s="24"/>
      <c r="AH67" s="52"/>
      <c r="AI67" s="24"/>
      <c r="AJ67" s="52"/>
      <c r="AK67" s="24"/>
      <c r="AL67" s="52"/>
      <c r="AM67" s="24"/>
      <c r="AN67" s="52"/>
      <c r="AO67" s="24"/>
    </row>
    <row r="68" spans="1:41">
      <c r="A68" s="5" t="s">
        <v>124</v>
      </c>
      <c r="B68" s="4" t="s">
        <v>146</v>
      </c>
      <c r="C68" s="3"/>
      <c r="D68" s="2">
        <v>106883</v>
      </c>
      <c r="E68" s="2">
        <v>10</v>
      </c>
      <c r="F68" s="52">
        <v>2850</v>
      </c>
      <c r="G68" s="24">
        <v>2850</v>
      </c>
      <c r="H68" s="52">
        <v>3660</v>
      </c>
      <c r="I68" s="24">
        <v>3660</v>
      </c>
      <c r="J68" s="52"/>
      <c r="K68" s="24"/>
      <c r="L68" s="52"/>
      <c r="M68" s="24"/>
      <c r="N68" s="52"/>
      <c r="O68" s="24"/>
      <c r="P68" s="52"/>
      <c r="Q68" s="24"/>
      <c r="R68" s="52"/>
      <c r="S68" s="24"/>
      <c r="T68" s="52"/>
      <c r="U68" s="24"/>
      <c r="V68" s="52"/>
      <c r="W68" s="24"/>
      <c r="X68" s="52"/>
      <c r="Y68" s="24"/>
      <c r="Z68" s="52"/>
      <c r="AA68" s="24"/>
      <c r="AB68" s="52"/>
      <c r="AC68" s="24"/>
      <c r="AD68" s="52"/>
      <c r="AE68" s="24"/>
      <c r="AF68" s="52"/>
      <c r="AG68" s="24"/>
      <c r="AH68" s="52"/>
      <c r="AI68" s="24"/>
      <c r="AJ68" s="52"/>
      <c r="AK68" s="24"/>
      <c r="AL68" s="52"/>
      <c r="AM68" s="24"/>
      <c r="AN68" s="52"/>
      <c r="AO68" s="24"/>
    </row>
    <row r="69" spans="1:41">
      <c r="A69" s="5" t="s">
        <v>124</v>
      </c>
      <c r="B69" s="4" t="s">
        <v>147</v>
      </c>
      <c r="C69" s="3"/>
      <c r="D69" s="2">
        <v>107460</v>
      </c>
      <c r="E69" s="2">
        <v>10</v>
      </c>
      <c r="F69" s="52">
        <v>2610</v>
      </c>
      <c r="G69" s="24">
        <v>2610</v>
      </c>
      <c r="H69" s="52">
        <v>5460</v>
      </c>
      <c r="I69" s="24">
        <v>5460</v>
      </c>
      <c r="J69" s="52"/>
      <c r="K69" s="24"/>
      <c r="L69" s="52"/>
      <c r="M69" s="24"/>
      <c r="N69" s="52"/>
      <c r="O69" s="24"/>
      <c r="P69" s="52"/>
      <c r="Q69" s="24"/>
      <c r="R69" s="52"/>
      <c r="S69" s="24"/>
      <c r="T69" s="52"/>
      <c r="U69" s="24"/>
      <c r="V69" s="52"/>
      <c r="W69" s="24"/>
      <c r="X69" s="52"/>
      <c r="Y69" s="24"/>
      <c r="Z69" s="52"/>
      <c r="AA69" s="24"/>
      <c r="AB69" s="52"/>
      <c r="AC69" s="24"/>
      <c r="AD69" s="52"/>
      <c r="AE69" s="24"/>
      <c r="AF69" s="52"/>
      <c r="AG69" s="24"/>
      <c r="AH69" s="52"/>
      <c r="AI69" s="24"/>
      <c r="AJ69" s="52"/>
      <c r="AK69" s="24"/>
      <c r="AL69" s="52"/>
      <c r="AM69" s="24"/>
      <c r="AN69" s="52"/>
      <c r="AO69" s="24"/>
    </row>
    <row r="70" spans="1:41">
      <c r="A70" s="5" t="s">
        <v>124</v>
      </c>
      <c r="B70" s="4" t="s">
        <v>148</v>
      </c>
      <c r="C70" s="3"/>
      <c r="D70" s="2">
        <v>107549</v>
      </c>
      <c r="E70" s="2">
        <v>10</v>
      </c>
      <c r="F70" s="52">
        <v>3445</v>
      </c>
      <c r="G70" s="24">
        <v>3445</v>
      </c>
      <c r="H70" s="52">
        <v>6385</v>
      </c>
      <c r="I70" s="24">
        <v>6385</v>
      </c>
      <c r="J70" s="52"/>
      <c r="K70" s="24"/>
      <c r="L70" s="52"/>
      <c r="M70" s="24"/>
      <c r="N70" s="52"/>
      <c r="O70" s="24"/>
      <c r="P70" s="52"/>
      <c r="Q70" s="24"/>
      <c r="R70" s="52"/>
      <c r="S70" s="24"/>
      <c r="T70" s="52"/>
      <c r="U70" s="24"/>
      <c r="V70" s="52"/>
      <c r="W70" s="24"/>
      <c r="X70" s="52"/>
      <c r="Y70" s="24"/>
      <c r="Z70" s="52"/>
      <c r="AA70" s="24"/>
      <c r="AB70" s="52"/>
      <c r="AC70" s="24"/>
      <c r="AD70" s="52"/>
      <c r="AE70" s="24"/>
      <c r="AF70" s="52"/>
      <c r="AG70" s="24"/>
      <c r="AH70" s="52"/>
      <c r="AI70" s="24"/>
      <c r="AJ70" s="52"/>
      <c r="AK70" s="24"/>
      <c r="AL70" s="52"/>
      <c r="AM70" s="24"/>
      <c r="AN70" s="52"/>
      <c r="AO70" s="24"/>
    </row>
    <row r="71" spans="1:41">
      <c r="A71" s="5" t="s">
        <v>124</v>
      </c>
      <c r="B71" s="4" t="s">
        <v>149</v>
      </c>
      <c r="C71" s="3"/>
      <c r="D71" s="2">
        <v>107619</v>
      </c>
      <c r="E71" s="2">
        <v>10</v>
      </c>
      <c r="F71" s="52">
        <v>2720</v>
      </c>
      <c r="G71" s="24">
        <v>2720</v>
      </c>
      <c r="H71" s="52">
        <v>4520</v>
      </c>
      <c r="I71" s="24">
        <v>4520</v>
      </c>
      <c r="J71" s="52"/>
      <c r="K71" s="24"/>
      <c r="L71" s="52"/>
      <c r="M71" s="24"/>
      <c r="N71" s="52"/>
      <c r="O71" s="24"/>
      <c r="P71" s="52"/>
      <c r="Q71" s="24"/>
      <c r="R71" s="52"/>
      <c r="S71" s="24"/>
      <c r="T71" s="52"/>
      <c r="U71" s="24"/>
      <c r="V71" s="52"/>
      <c r="W71" s="24"/>
      <c r="X71" s="52"/>
      <c r="Y71" s="24"/>
      <c r="Z71" s="52"/>
      <c r="AA71" s="24"/>
      <c r="AB71" s="52"/>
      <c r="AC71" s="24"/>
      <c r="AD71" s="52"/>
      <c r="AE71" s="24"/>
      <c r="AF71" s="52"/>
      <c r="AG71" s="24"/>
      <c r="AH71" s="52"/>
      <c r="AI71" s="24"/>
      <c r="AJ71" s="52"/>
      <c r="AK71" s="24"/>
      <c r="AL71" s="52"/>
      <c r="AM71" s="24"/>
      <c r="AN71" s="52"/>
      <c r="AO71" s="24"/>
    </row>
    <row r="72" spans="1:41">
      <c r="A72" s="5" t="s">
        <v>124</v>
      </c>
      <c r="B72" s="4" t="s">
        <v>150</v>
      </c>
      <c r="C72" s="3"/>
      <c r="D72" s="2">
        <v>107743</v>
      </c>
      <c r="E72" s="2">
        <v>10</v>
      </c>
      <c r="F72" s="52">
        <v>3210</v>
      </c>
      <c r="G72" s="24">
        <v>3210</v>
      </c>
      <c r="H72" s="52">
        <v>6900</v>
      </c>
      <c r="I72" s="24">
        <v>6900</v>
      </c>
      <c r="J72" s="52"/>
      <c r="K72" s="24"/>
      <c r="L72" s="52"/>
      <c r="M72" s="24"/>
      <c r="N72" s="52"/>
      <c r="O72" s="24"/>
      <c r="P72" s="52"/>
      <c r="Q72" s="24"/>
      <c r="R72" s="52"/>
      <c r="S72" s="24"/>
      <c r="T72" s="52"/>
      <c r="U72" s="24"/>
      <c r="V72" s="52"/>
      <c r="W72" s="24"/>
      <c r="X72" s="52"/>
      <c r="Y72" s="24"/>
      <c r="Z72" s="52"/>
      <c r="AA72" s="24"/>
      <c r="AB72" s="52"/>
      <c r="AC72" s="24"/>
      <c r="AD72" s="52"/>
      <c r="AE72" s="24"/>
      <c r="AF72" s="52"/>
      <c r="AG72" s="24"/>
      <c r="AH72" s="52"/>
      <c r="AI72" s="24"/>
      <c r="AJ72" s="52"/>
      <c r="AK72" s="24"/>
      <c r="AL72" s="52"/>
      <c r="AM72" s="24"/>
      <c r="AN72" s="52"/>
      <c r="AO72" s="24"/>
    </row>
    <row r="73" spans="1:41">
      <c r="A73" s="5" t="s">
        <v>124</v>
      </c>
      <c r="B73" s="4" t="s">
        <v>151</v>
      </c>
      <c r="C73" s="3"/>
      <c r="D73" s="2">
        <v>107974</v>
      </c>
      <c r="E73" s="2">
        <v>10</v>
      </c>
      <c r="F73" s="52">
        <v>3120</v>
      </c>
      <c r="G73" s="24">
        <v>3120</v>
      </c>
      <c r="H73" s="52">
        <v>5790</v>
      </c>
      <c r="I73" s="24">
        <v>5790</v>
      </c>
      <c r="J73" s="52"/>
      <c r="K73" s="24"/>
      <c r="L73" s="52"/>
      <c r="M73" s="24"/>
      <c r="N73" s="52"/>
      <c r="O73" s="24"/>
      <c r="P73" s="52"/>
      <c r="Q73" s="24"/>
      <c r="R73" s="52"/>
      <c r="S73" s="24"/>
      <c r="T73" s="52"/>
      <c r="U73" s="24"/>
      <c r="V73" s="52"/>
      <c r="W73" s="24"/>
      <c r="X73" s="52"/>
      <c r="Y73" s="24"/>
      <c r="Z73" s="52"/>
      <c r="AA73" s="24"/>
      <c r="AB73" s="52"/>
      <c r="AC73" s="24"/>
      <c r="AD73" s="52"/>
      <c r="AE73" s="24"/>
      <c r="AF73" s="52"/>
      <c r="AG73" s="24"/>
      <c r="AH73" s="52"/>
      <c r="AI73" s="24"/>
      <c r="AJ73" s="52"/>
      <c r="AK73" s="24"/>
      <c r="AL73" s="52"/>
      <c r="AM73" s="24"/>
      <c r="AN73" s="52"/>
      <c r="AO73" s="24"/>
    </row>
    <row r="74" spans="1:41">
      <c r="A74" s="5" t="s">
        <v>124</v>
      </c>
      <c r="B74" s="4" t="s">
        <v>152</v>
      </c>
      <c r="C74" s="3"/>
      <c r="D74" s="2">
        <v>107637</v>
      </c>
      <c r="E74" s="2">
        <v>10</v>
      </c>
      <c r="F74" s="52">
        <v>3120</v>
      </c>
      <c r="G74" s="24">
        <v>3220</v>
      </c>
      <c r="H74" s="52">
        <v>5790</v>
      </c>
      <c r="I74" s="24">
        <v>5790</v>
      </c>
      <c r="J74" s="52"/>
      <c r="K74" s="24"/>
      <c r="L74" s="52"/>
      <c r="M74" s="24"/>
      <c r="N74" s="52"/>
      <c r="O74" s="24"/>
      <c r="P74" s="52"/>
      <c r="Q74" s="24"/>
      <c r="R74" s="52"/>
      <c r="S74" s="24"/>
      <c r="T74" s="52"/>
      <c r="U74" s="24"/>
      <c r="V74" s="52"/>
      <c r="W74" s="24"/>
      <c r="X74" s="52"/>
      <c r="Y74" s="24"/>
      <c r="Z74" s="52"/>
      <c r="AA74" s="24"/>
      <c r="AB74" s="52"/>
      <c r="AC74" s="24"/>
      <c r="AD74" s="52"/>
      <c r="AE74" s="24"/>
      <c r="AF74" s="52"/>
      <c r="AG74" s="24"/>
      <c r="AH74" s="52"/>
      <c r="AI74" s="24"/>
      <c r="AJ74" s="52"/>
      <c r="AK74" s="24"/>
      <c r="AL74" s="52"/>
      <c r="AM74" s="24"/>
      <c r="AN74" s="52"/>
      <c r="AO74" s="24"/>
    </row>
    <row r="75" spans="1:41">
      <c r="A75" s="5" t="s">
        <v>124</v>
      </c>
      <c r="B75" s="4" t="s">
        <v>153</v>
      </c>
      <c r="C75" s="3"/>
      <c r="D75" s="2">
        <v>107992</v>
      </c>
      <c r="E75" s="2">
        <v>10</v>
      </c>
      <c r="F75" s="52">
        <v>4140</v>
      </c>
      <c r="G75" s="24">
        <v>4140</v>
      </c>
      <c r="H75" s="52">
        <v>5580</v>
      </c>
      <c r="I75" s="24">
        <v>5580</v>
      </c>
      <c r="J75" s="52"/>
      <c r="K75" s="24"/>
      <c r="L75" s="52"/>
      <c r="M75" s="24"/>
      <c r="N75" s="52"/>
      <c r="O75" s="24"/>
      <c r="P75" s="52"/>
      <c r="Q75" s="24"/>
      <c r="R75" s="52"/>
      <c r="S75" s="24"/>
      <c r="T75" s="52"/>
      <c r="U75" s="24"/>
      <c r="V75" s="52"/>
      <c r="W75" s="24"/>
      <c r="X75" s="52"/>
      <c r="Y75" s="24"/>
      <c r="Z75" s="52"/>
      <c r="AA75" s="24"/>
      <c r="AB75" s="52"/>
      <c r="AC75" s="24"/>
      <c r="AD75" s="52"/>
      <c r="AE75" s="24"/>
      <c r="AF75" s="52"/>
      <c r="AG75" s="24"/>
      <c r="AH75" s="52"/>
      <c r="AI75" s="24"/>
      <c r="AJ75" s="52"/>
      <c r="AK75" s="24"/>
      <c r="AL75" s="52"/>
      <c r="AM75" s="24"/>
      <c r="AN75" s="52"/>
      <c r="AO75" s="24"/>
    </row>
    <row r="76" spans="1:41">
      <c r="A76" s="5" t="s">
        <v>124</v>
      </c>
      <c r="B76" s="4" t="s">
        <v>154</v>
      </c>
      <c r="C76" s="3"/>
      <c r="D76" s="2">
        <v>106999</v>
      </c>
      <c r="E76" s="2">
        <v>10</v>
      </c>
      <c r="F76" s="52">
        <v>3000</v>
      </c>
      <c r="G76" s="24">
        <v>3000</v>
      </c>
      <c r="H76" s="52">
        <v>5100</v>
      </c>
      <c r="I76" s="24">
        <v>5100</v>
      </c>
      <c r="J76" s="52"/>
      <c r="K76" s="24"/>
      <c r="L76" s="52"/>
      <c r="M76" s="24"/>
      <c r="N76" s="52"/>
      <c r="O76" s="24"/>
      <c r="P76" s="52"/>
      <c r="Q76" s="24"/>
      <c r="R76" s="52"/>
      <c r="S76" s="24"/>
      <c r="T76" s="52"/>
      <c r="U76" s="24"/>
      <c r="V76" s="52"/>
      <c r="W76" s="24"/>
      <c r="X76" s="52"/>
      <c r="Y76" s="24"/>
      <c r="Z76" s="52"/>
      <c r="AA76" s="24"/>
      <c r="AB76" s="52"/>
      <c r="AC76" s="24"/>
      <c r="AD76" s="52"/>
      <c r="AE76" s="24"/>
      <c r="AF76" s="52"/>
      <c r="AG76" s="24"/>
      <c r="AH76" s="52"/>
      <c r="AI76" s="24"/>
      <c r="AJ76" s="52"/>
      <c r="AK76" s="24"/>
      <c r="AL76" s="52"/>
      <c r="AM76" s="24"/>
      <c r="AN76" s="52"/>
      <c r="AO76" s="24"/>
    </row>
    <row r="77" spans="1:41">
      <c r="A77" s="5" t="s">
        <v>124</v>
      </c>
      <c r="B77" s="4" t="s">
        <v>155</v>
      </c>
      <c r="C77" s="3"/>
      <c r="D77" s="2">
        <v>107725</v>
      </c>
      <c r="E77" s="2">
        <v>10</v>
      </c>
      <c r="F77" s="52">
        <v>2680</v>
      </c>
      <c r="G77" s="24">
        <v>2680</v>
      </c>
      <c r="H77" s="52">
        <v>5110</v>
      </c>
      <c r="I77" s="24">
        <v>5110</v>
      </c>
      <c r="J77" s="52"/>
      <c r="K77" s="24"/>
      <c r="L77" s="52"/>
      <c r="M77" s="24"/>
      <c r="N77" s="52"/>
      <c r="O77" s="24"/>
      <c r="P77" s="52"/>
      <c r="Q77" s="24"/>
      <c r="R77" s="52"/>
      <c r="S77" s="24"/>
      <c r="T77" s="52"/>
      <c r="U77" s="24"/>
      <c r="V77" s="52"/>
      <c r="W77" s="24"/>
      <c r="X77" s="52"/>
      <c r="Y77" s="24"/>
      <c r="Z77" s="52"/>
      <c r="AA77" s="24"/>
      <c r="AB77" s="52"/>
      <c r="AC77" s="24"/>
      <c r="AD77" s="52"/>
      <c r="AE77" s="24"/>
      <c r="AF77" s="52"/>
      <c r="AG77" s="24"/>
      <c r="AH77" s="52"/>
      <c r="AI77" s="24"/>
      <c r="AJ77" s="52"/>
      <c r="AK77" s="24"/>
      <c r="AL77" s="52"/>
      <c r="AM77" s="24"/>
      <c r="AN77" s="52"/>
      <c r="AO77" s="24"/>
    </row>
    <row r="78" spans="1:41">
      <c r="A78" s="5" t="s">
        <v>124</v>
      </c>
      <c r="B78" s="4" t="s">
        <v>156</v>
      </c>
      <c r="C78" s="3"/>
      <c r="D78" s="2">
        <v>107585</v>
      </c>
      <c r="E78" s="2">
        <v>10</v>
      </c>
      <c r="F78" s="52">
        <v>3740</v>
      </c>
      <c r="G78" s="24">
        <v>3740</v>
      </c>
      <c r="H78" s="52">
        <v>4970</v>
      </c>
      <c r="I78" s="24">
        <v>4970</v>
      </c>
      <c r="J78" s="52"/>
      <c r="K78" s="24"/>
      <c r="L78" s="52"/>
      <c r="M78" s="24"/>
      <c r="N78" s="52"/>
      <c r="O78" s="24"/>
      <c r="P78" s="52"/>
      <c r="Q78" s="24"/>
      <c r="R78" s="52"/>
      <c r="S78" s="24"/>
      <c r="T78" s="52"/>
      <c r="U78" s="24"/>
      <c r="V78" s="52"/>
      <c r="W78" s="24"/>
      <c r="X78" s="52"/>
      <c r="Y78" s="24"/>
      <c r="Z78" s="52"/>
      <c r="AA78" s="24"/>
      <c r="AB78" s="52"/>
      <c r="AC78" s="24"/>
      <c r="AD78" s="52"/>
      <c r="AE78" s="24"/>
      <c r="AF78" s="52"/>
      <c r="AG78" s="24"/>
      <c r="AH78" s="52"/>
      <c r="AI78" s="24"/>
      <c r="AJ78" s="52"/>
      <c r="AK78" s="24"/>
      <c r="AL78" s="52"/>
      <c r="AM78" s="24"/>
      <c r="AN78" s="52"/>
      <c r="AO78" s="24"/>
    </row>
    <row r="79" spans="1:41">
      <c r="A79" s="5" t="s">
        <v>124</v>
      </c>
      <c r="B79" s="4" t="s">
        <v>157</v>
      </c>
      <c r="C79" s="3"/>
      <c r="D79" s="2">
        <v>106263</v>
      </c>
      <c r="E79" s="2">
        <v>15</v>
      </c>
      <c r="F79" s="52">
        <v>8927</v>
      </c>
      <c r="G79" s="53">
        <v>7457</v>
      </c>
      <c r="H79" s="52">
        <v>18407</v>
      </c>
      <c r="I79" s="53">
        <v>15041</v>
      </c>
      <c r="J79" s="52">
        <v>8993</v>
      </c>
      <c r="K79" s="24">
        <v>8993</v>
      </c>
      <c r="L79" s="52">
        <v>16409</v>
      </c>
      <c r="M79" s="24">
        <v>16409</v>
      </c>
      <c r="N79" s="52"/>
      <c r="O79" s="24"/>
      <c r="P79" s="52"/>
      <c r="Q79" s="24"/>
      <c r="R79" s="52">
        <v>30781</v>
      </c>
      <c r="S79" s="24">
        <v>30781</v>
      </c>
      <c r="T79" s="52">
        <v>59985</v>
      </c>
      <c r="U79" s="24">
        <v>59985</v>
      </c>
      <c r="V79" s="52"/>
      <c r="W79" s="24"/>
      <c r="X79" s="52"/>
      <c r="Y79" s="24"/>
      <c r="Z79" s="52">
        <v>19073</v>
      </c>
      <c r="AA79" s="24">
        <v>19073</v>
      </c>
      <c r="AB79" s="52">
        <v>36569</v>
      </c>
      <c r="AC79" s="24">
        <v>36569</v>
      </c>
      <c r="AD79" s="52"/>
      <c r="AE79" s="24"/>
      <c r="AF79" s="52"/>
      <c r="AG79" s="24"/>
      <c r="AH79" s="52"/>
      <c r="AI79" s="24"/>
      <c r="AJ79" s="52"/>
      <c r="AK79" s="24"/>
      <c r="AL79" s="52"/>
      <c r="AM79" s="24"/>
      <c r="AN79" s="52"/>
      <c r="AO79" s="24"/>
    </row>
    <row r="80" spans="1:41">
      <c r="A80" s="71" t="s">
        <v>162</v>
      </c>
      <c r="B80" s="72" t="s">
        <v>163</v>
      </c>
      <c r="C80" s="73"/>
      <c r="D80" s="74">
        <v>130943</v>
      </c>
      <c r="E80" s="74">
        <v>1</v>
      </c>
      <c r="F80" s="52">
        <v>12830</v>
      </c>
      <c r="G80" s="24">
        <v>13160</v>
      </c>
      <c r="H80" s="52">
        <v>32250</v>
      </c>
      <c r="I80" s="24">
        <v>33950</v>
      </c>
      <c r="J80" s="52">
        <v>31752</v>
      </c>
      <c r="K80" s="24">
        <v>32652</v>
      </c>
      <c r="L80" s="52">
        <v>31752</v>
      </c>
      <c r="M80" s="24">
        <v>32652</v>
      </c>
      <c r="N80" s="52"/>
      <c r="O80" s="24"/>
      <c r="P80" s="52"/>
      <c r="Q80" s="24"/>
      <c r="R80" s="52"/>
      <c r="S80" s="24"/>
      <c r="T80" s="52"/>
      <c r="U80" s="24"/>
      <c r="V80" s="52"/>
      <c r="W80" s="24"/>
      <c r="X80" s="52"/>
      <c r="Y80" s="24"/>
      <c r="Z80" s="52"/>
      <c r="AA80" s="24"/>
      <c r="AB80" s="52"/>
      <c r="AC80" s="24"/>
      <c r="AD80" s="52"/>
      <c r="AE80" s="24"/>
      <c r="AF80" s="52"/>
      <c r="AG80" s="24"/>
      <c r="AH80" s="52"/>
      <c r="AI80" s="24"/>
      <c r="AJ80" s="52"/>
      <c r="AK80" s="24"/>
      <c r="AL80" s="52"/>
      <c r="AM80" s="24"/>
      <c r="AN80" s="52"/>
      <c r="AO80" s="24"/>
    </row>
    <row r="81" spans="1:41">
      <c r="A81" s="71" t="s">
        <v>162</v>
      </c>
      <c r="B81" s="72" t="s">
        <v>164</v>
      </c>
      <c r="C81" s="75"/>
      <c r="D81" s="74">
        <v>130934</v>
      </c>
      <c r="E81" s="74">
        <v>3</v>
      </c>
      <c r="F81" s="52">
        <v>7532</v>
      </c>
      <c r="G81" s="24">
        <v>7868</v>
      </c>
      <c r="H81" s="52">
        <v>16138</v>
      </c>
      <c r="I81" s="24">
        <v>16904</v>
      </c>
      <c r="J81" s="52">
        <v>5510</v>
      </c>
      <c r="K81" s="24">
        <v>5510</v>
      </c>
      <c r="L81" s="52">
        <v>11726</v>
      </c>
      <c r="M81" s="24">
        <v>11726</v>
      </c>
      <c r="N81" s="52"/>
      <c r="O81" s="24"/>
      <c r="P81" s="52"/>
      <c r="Q81" s="24"/>
      <c r="R81" s="52"/>
      <c r="S81" s="24"/>
      <c r="T81" s="52"/>
      <c r="U81" s="24"/>
      <c r="V81" s="52"/>
      <c r="W81" s="24"/>
      <c r="X81" s="52"/>
      <c r="Y81" s="24"/>
      <c r="Z81" s="52"/>
      <c r="AA81" s="24"/>
      <c r="AB81" s="52"/>
      <c r="AC81" s="24"/>
      <c r="AD81" s="52"/>
      <c r="AE81" s="24"/>
      <c r="AF81" s="52"/>
      <c r="AG81" s="24"/>
      <c r="AH81" s="52"/>
      <c r="AI81" s="24"/>
      <c r="AJ81" s="52"/>
      <c r="AK81" s="24"/>
      <c r="AL81" s="52"/>
      <c r="AM81" s="24"/>
      <c r="AN81" s="52"/>
      <c r="AO81" s="24"/>
    </row>
    <row r="82" spans="1:41">
      <c r="A82" s="71" t="s">
        <v>162</v>
      </c>
      <c r="B82" s="76" t="s">
        <v>165</v>
      </c>
      <c r="C82" s="77" t="s">
        <v>166</v>
      </c>
      <c r="D82" s="74">
        <v>130907</v>
      </c>
      <c r="E82" s="74">
        <v>9</v>
      </c>
      <c r="F82" s="52">
        <v>3774</v>
      </c>
      <c r="G82" s="24">
        <v>3978</v>
      </c>
      <c r="H82" s="52">
        <v>8814</v>
      </c>
      <c r="I82" s="24">
        <v>9198</v>
      </c>
      <c r="J82" s="52"/>
      <c r="K82" s="24"/>
      <c r="L82" s="52"/>
      <c r="M82" s="24"/>
      <c r="N82" s="52"/>
      <c r="O82" s="24"/>
      <c r="P82" s="52"/>
      <c r="Q82" s="24"/>
      <c r="R82" s="52"/>
      <c r="S82" s="24"/>
      <c r="T82" s="52"/>
      <c r="U82" s="24"/>
      <c r="V82" s="52"/>
      <c r="W82" s="24"/>
      <c r="X82" s="52"/>
      <c r="Y82" s="24"/>
      <c r="Z82" s="52"/>
      <c r="AA82" s="24"/>
      <c r="AB82" s="52"/>
      <c r="AC82" s="24"/>
      <c r="AD82" s="52"/>
      <c r="AE82" s="24"/>
      <c r="AF82" s="52"/>
      <c r="AG82" s="24"/>
      <c r="AH82" s="52"/>
      <c r="AI82" s="24"/>
      <c r="AJ82" s="52"/>
      <c r="AK82" s="24"/>
      <c r="AL82" s="52"/>
      <c r="AM82" s="24"/>
      <c r="AN82" s="52"/>
      <c r="AO82" s="24"/>
    </row>
    <row r="83" spans="1:41">
      <c r="A83" s="78" t="s">
        <v>167</v>
      </c>
      <c r="B83" s="79" t="s">
        <v>168</v>
      </c>
      <c r="C83" s="80"/>
      <c r="D83" s="81">
        <v>133669</v>
      </c>
      <c r="E83" s="82">
        <v>1</v>
      </c>
      <c r="F83" s="52">
        <v>6192.5</v>
      </c>
      <c r="G83" s="24">
        <v>6193</v>
      </c>
      <c r="H83" s="52">
        <v>21749</v>
      </c>
      <c r="I83" s="24">
        <v>21749</v>
      </c>
      <c r="J83" s="52">
        <v>9029.48</v>
      </c>
      <c r="K83" s="24">
        <v>9029</v>
      </c>
      <c r="L83" s="52">
        <v>24749.24</v>
      </c>
      <c r="M83" s="24">
        <v>24749</v>
      </c>
      <c r="N83" s="52"/>
      <c r="O83" s="24"/>
      <c r="P83" s="52"/>
      <c r="Q83" s="24"/>
      <c r="R83" s="52">
        <v>31739.59</v>
      </c>
      <c r="S83" s="24">
        <v>31740</v>
      </c>
      <c r="T83" s="52">
        <v>67881.64</v>
      </c>
      <c r="U83" s="24">
        <v>67882</v>
      </c>
      <c r="V83" s="52"/>
      <c r="W83" s="24"/>
      <c r="X83" s="52"/>
      <c r="Y83" s="24"/>
      <c r="Z83" s="52"/>
      <c r="AA83" s="24"/>
      <c r="AB83" s="52"/>
      <c r="AC83" s="24"/>
      <c r="AD83" s="52"/>
      <c r="AE83" s="24"/>
      <c r="AF83" s="52"/>
      <c r="AG83" s="24"/>
      <c r="AH83" s="52"/>
      <c r="AI83" s="24"/>
      <c r="AJ83" s="52"/>
      <c r="AK83" s="24"/>
      <c r="AL83" s="52"/>
      <c r="AM83" s="24"/>
      <c r="AN83" s="52"/>
      <c r="AO83" s="24"/>
    </row>
    <row r="84" spans="1:41">
      <c r="A84" s="78" t="s">
        <v>167</v>
      </c>
      <c r="B84" s="79" t="s">
        <v>169</v>
      </c>
      <c r="C84" s="83"/>
      <c r="D84" s="81">
        <v>133951</v>
      </c>
      <c r="E84" s="81">
        <v>1</v>
      </c>
      <c r="F84" s="52">
        <v>6552.48</v>
      </c>
      <c r="G84" s="24">
        <v>6552</v>
      </c>
      <c r="H84" s="52">
        <v>18951.48</v>
      </c>
      <c r="I84" s="24">
        <v>18951</v>
      </c>
      <c r="J84" s="52">
        <v>11320.74</v>
      </c>
      <c r="K84" s="24">
        <v>11321</v>
      </c>
      <c r="L84" s="52">
        <v>24425.94</v>
      </c>
      <c r="M84" s="24">
        <v>24426</v>
      </c>
      <c r="N84" s="52">
        <v>16958.34</v>
      </c>
      <c r="O84" s="24">
        <v>16958</v>
      </c>
      <c r="P84" s="52">
        <v>27986.1</v>
      </c>
      <c r="Q84" s="24">
        <v>27986</v>
      </c>
      <c r="R84" s="52">
        <v>37518.910000000003</v>
      </c>
      <c r="S84" s="24">
        <v>37726</v>
      </c>
      <c r="T84" s="52">
        <v>69206.289999999994</v>
      </c>
      <c r="U84" s="24">
        <v>72309</v>
      </c>
      <c r="V84" s="52"/>
      <c r="W84" s="24"/>
      <c r="X84" s="52"/>
      <c r="Y84" s="24"/>
      <c r="Z84" s="52"/>
      <c r="AA84" s="24"/>
      <c r="AB84" s="52"/>
      <c r="AC84" s="24"/>
      <c r="AD84" s="52"/>
      <c r="AE84" s="24"/>
      <c r="AF84" s="52"/>
      <c r="AG84" s="24"/>
      <c r="AH84" s="52"/>
      <c r="AI84" s="24"/>
      <c r="AJ84" s="52"/>
      <c r="AK84" s="24"/>
      <c r="AL84" s="52"/>
      <c r="AM84" s="24"/>
      <c r="AN84" s="52"/>
      <c r="AO84" s="24"/>
    </row>
    <row r="85" spans="1:41">
      <c r="A85" s="78" t="s">
        <v>167</v>
      </c>
      <c r="B85" s="79" t="s">
        <v>170</v>
      </c>
      <c r="C85" s="83"/>
      <c r="D85" s="81">
        <v>134097</v>
      </c>
      <c r="E85" s="81">
        <v>1</v>
      </c>
      <c r="F85" s="52">
        <v>6506.5</v>
      </c>
      <c r="G85" s="24">
        <v>6507</v>
      </c>
      <c r="H85" s="52">
        <v>21673</v>
      </c>
      <c r="I85" s="24">
        <v>21516</v>
      </c>
      <c r="J85" s="52">
        <v>11543.68</v>
      </c>
      <c r="K85" s="24">
        <v>11544</v>
      </c>
      <c r="L85" s="52">
        <v>26697.279999999999</v>
      </c>
      <c r="M85" s="24">
        <v>26213</v>
      </c>
      <c r="N85" s="52">
        <v>16554.64</v>
      </c>
      <c r="O85" s="24">
        <v>16555</v>
      </c>
      <c r="P85" s="52">
        <v>32564.32</v>
      </c>
      <c r="Q85" s="24">
        <v>31842</v>
      </c>
      <c r="R85" s="52">
        <v>25610.61</v>
      </c>
      <c r="S85" s="24">
        <v>25519</v>
      </c>
      <c r="T85" s="52">
        <v>60161.8</v>
      </c>
      <c r="U85" s="24">
        <v>58949</v>
      </c>
      <c r="V85" s="52"/>
      <c r="W85" s="24"/>
      <c r="X85" s="52"/>
      <c r="Y85" s="24"/>
      <c r="Z85" s="52"/>
      <c r="AA85" s="24"/>
      <c r="AB85" s="52"/>
      <c r="AC85" s="24"/>
      <c r="AD85" s="52"/>
      <c r="AE85" s="24"/>
      <c r="AF85" s="52"/>
      <c r="AG85" s="24"/>
      <c r="AH85" s="52"/>
      <c r="AI85" s="24"/>
      <c r="AJ85" s="52"/>
      <c r="AK85" s="24"/>
      <c r="AL85" s="52"/>
      <c r="AM85" s="24"/>
      <c r="AN85" s="52"/>
      <c r="AO85" s="24"/>
    </row>
    <row r="86" spans="1:41">
      <c r="A86" s="78" t="s">
        <v>167</v>
      </c>
      <c r="B86" s="79" t="s">
        <v>171</v>
      </c>
      <c r="C86" s="83"/>
      <c r="D86" s="81">
        <v>132903</v>
      </c>
      <c r="E86" s="81">
        <v>1</v>
      </c>
      <c r="F86" s="52">
        <v>6368.4</v>
      </c>
      <c r="G86" s="24">
        <v>6368</v>
      </c>
      <c r="H86" s="52">
        <v>22466.7</v>
      </c>
      <c r="I86" s="24">
        <v>22467</v>
      </c>
      <c r="J86" s="52">
        <v>8871.6</v>
      </c>
      <c r="K86" s="24">
        <v>8872</v>
      </c>
      <c r="L86" s="52">
        <v>28657.200000000001</v>
      </c>
      <c r="M86" s="24">
        <v>28657</v>
      </c>
      <c r="N86" s="52"/>
      <c r="O86" s="24"/>
      <c r="P86" s="52"/>
      <c r="Q86" s="24"/>
      <c r="R86" s="52">
        <v>29079.200000000001</v>
      </c>
      <c r="S86" s="24">
        <v>29079</v>
      </c>
      <c r="T86" s="52">
        <v>55952.800000000003</v>
      </c>
      <c r="U86" s="24">
        <v>55953</v>
      </c>
      <c r="V86" s="52"/>
      <c r="W86" s="24"/>
      <c r="X86" s="52"/>
      <c r="Y86" s="24"/>
      <c r="Z86" s="52"/>
      <c r="AA86" s="24"/>
      <c r="AB86" s="52"/>
      <c r="AC86" s="24"/>
      <c r="AD86" s="52"/>
      <c r="AE86" s="24"/>
      <c r="AF86" s="52"/>
      <c r="AG86" s="24"/>
      <c r="AH86" s="52"/>
      <c r="AI86" s="24"/>
      <c r="AJ86" s="52"/>
      <c r="AK86" s="24"/>
      <c r="AL86" s="52"/>
      <c r="AM86" s="24"/>
      <c r="AN86" s="52"/>
      <c r="AO86" s="24"/>
    </row>
    <row r="87" spans="1:41">
      <c r="A87" s="78" t="s">
        <v>167</v>
      </c>
      <c r="B87" s="79" t="s">
        <v>172</v>
      </c>
      <c r="C87" s="83"/>
      <c r="D87" s="81">
        <v>134130</v>
      </c>
      <c r="E87" s="81">
        <v>1</v>
      </c>
      <c r="F87" s="52">
        <v>6381.3</v>
      </c>
      <c r="G87" s="24">
        <v>6381</v>
      </c>
      <c r="H87" s="52">
        <v>28658.400000000001</v>
      </c>
      <c r="I87" s="24">
        <v>28658</v>
      </c>
      <c r="J87" s="52">
        <v>12736.56</v>
      </c>
      <c r="K87" s="24">
        <v>12737</v>
      </c>
      <c r="L87" s="52">
        <v>30129.84</v>
      </c>
      <c r="M87" s="24">
        <v>30130</v>
      </c>
      <c r="N87" s="52">
        <v>17839.439999999999</v>
      </c>
      <c r="O87" s="24">
        <v>17839</v>
      </c>
      <c r="P87" s="52">
        <v>31123.200000000001</v>
      </c>
      <c r="Q87" s="24">
        <v>31123</v>
      </c>
      <c r="R87" s="52">
        <v>36657.18</v>
      </c>
      <c r="S87" s="24">
        <v>36657</v>
      </c>
      <c r="T87" s="52">
        <v>65897.42</v>
      </c>
      <c r="U87" s="24">
        <v>65897</v>
      </c>
      <c r="V87" s="52">
        <v>41717.980000000003</v>
      </c>
      <c r="W87" s="24">
        <v>41718</v>
      </c>
      <c r="X87" s="52">
        <v>68198.740000000005</v>
      </c>
      <c r="Y87" s="24">
        <v>68199</v>
      </c>
      <c r="Z87" s="52">
        <v>22901.38</v>
      </c>
      <c r="AA87" s="24">
        <v>22901.38</v>
      </c>
      <c r="AB87" s="52">
        <v>46044.84</v>
      </c>
      <c r="AC87" s="24">
        <v>46045</v>
      </c>
      <c r="AD87" s="52"/>
      <c r="AE87" s="24"/>
      <c r="AF87" s="52"/>
      <c r="AG87" s="24"/>
      <c r="AH87" s="52"/>
      <c r="AI87" s="24"/>
      <c r="AJ87" s="52"/>
      <c r="AK87" s="24"/>
      <c r="AL87" s="52">
        <v>28786.86</v>
      </c>
      <c r="AM87" s="24">
        <v>28787</v>
      </c>
      <c r="AN87" s="52">
        <v>49762.06</v>
      </c>
      <c r="AO87" s="24">
        <v>49762</v>
      </c>
    </row>
    <row r="88" spans="1:41">
      <c r="A88" s="78" t="s">
        <v>167</v>
      </c>
      <c r="B88" s="79" t="s">
        <v>173</v>
      </c>
      <c r="C88" s="83"/>
      <c r="D88" s="81">
        <v>137351</v>
      </c>
      <c r="E88" s="81">
        <v>1</v>
      </c>
      <c r="F88" s="52">
        <v>6409.7</v>
      </c>
      <c r="G88" s="24">
        <v>6410</v>
      </c>
      <c r="H88" s="52">
        <v>17324.3</v>
      </c>
      <c r="I88" s="24">
        <v>17324</v>
      </c>
      <c r="J88" s="52">
        <v>10428.32</v>
      </c>
      <c r="K88" s="24">
        <v>10428</v>
      </c>
      <c r="L88" s="52">
        <v>21126.080000000002</v>
      </c>
      <c r="M88" s="24">
        <v>21126</v>
      </c>
      <c r="N88" s="52"/>
      <c r="O88" s="24"/>
      <c r="P88" s="52"/>
      <c r="Q88" s="24"/>
      <c r="R88" s="52">
        <v>33725.79</v>
      </c>
      <c r="S88" s="24">
        <v>35529</v>
      </c>
      <c r="T88" s="52">
        <v>54915.45</v>
      </c>
      <c r="U88" s="24">
        <v>56719</v>
      </c>
      <c r="V88" s="52"/>
      <c r="W88" s="24"/>
      <c r="X88" s="52"/>
      <c r="Y88" s="24"/>
      <c r="Z88" s="52">
        <v>19904.68</v>
      </c>
      <c r="AA88" s="24">
        <v>21080</v>
      </c>
      <c r="AB88" s="52">
        <v>38536.93</v>
      </c>
      <c r="AC88" s="24">
        <v>39712</v>
      </c>
      <c r="AD88" s="52"/>
      <c r="AE88" s="24"/>
      <c r="AF88" s="52"/>
      <c r="AG88" s="24"/>
      <c r="AH88" s="52"/>
      <c r="AI88" s="24"/>
      <c r="AJ88" s="52"/>
      <c r="AK88" s="24"/>
      <c r="AL88" s="52"/>
      <c r="AM88" s="24"/>
      <c r="AN88" s="52"/>
      <c r="AO88" s="24"/>
    </row>
    <row r="89" spans="1:41">
      <c r="A89" s="78" t="s">
        <v>167</v>
      </c>
      <c r="B89" s="79" t="s">
        <v>174</v>
      </c>
      <c r="C89" s="83"/>
      <c r="D89" s="81">
        <v>133650</v>
      </c>
      <c r="E89" s="81">
        <v>3</v>
      </c>
      <c r="F89" s="52">
        <v>5827.3</v>
      </c>
      <c r="G89" s="24">
        <v>5827</v>
      </c>
      <c r="H89" s="52">
        <v>17767.900000000001</v>
      </c>
      <c r="I89" s="24">
        <v>17768</v>
      </c>
      <c r="J89" s="52">
        <v>9866.08</v>
      </c>
      <c r="K89" s="24">
        <v>9866</v>
      </c>
      <c r="L89" s="52">
        <v>24658.959999999999</v>
      </c>
      <c r="M89" s="24">
        <v>24659</v>
      </c>
      <c r="N89" s="52">
        <v>11070.64</v>
      </c>
      <c r="O89" s="24">
        <v>11071</v>
      </c>
      <c r="P89" s="52">
        <v>26479.360000000001</v>
      </c>
      <c r="Q89" s="24">
        <v>26479</v>
      </c>
      <c r="R89" s="52"/>
      <c r="S89" s="24"/>
      <c r="T89" s="52"/>
      <c r="U89" s="24"/>
      <c r="V89" s="52"/>
      <c r="W89" s="24"/>
      <c r="X89" s="52"/>
      <c r="Y89" s="24"/>
      <c r="Z89" s="52">
        <v>9866.08</v>
      </c>
      <c r="AA89" s="24">
        <v>9866</v>
      </c>
      <c r="AB89" s="52">
        <v>24658.959999999999</v>
      </c>
      <c r="AC89" s="24">
        <v>24659</v>
      </c>
      <c r="AD89" s="52"/>
      <c r="AE89" s="24"/>
      <c r="AF89" s="52"/>
      <c r="AG89" s="24"/>
      <c r="AH89" s="52"/>
      <c r="AI89" s="24"/>
      <c r="AJ89" s="52"/>
      <c r="AK89" s="24"/>
      <c r="AL89" s="52"/>
      <c r="AM89" s="24"/>
      <c r="AN89" s="52"/>
      <c r="AO89" s="24"/>
    </row>
    <row r="90" spans="1:41">
      <c r="A90" s="78" t="s">
        <v>167</v>
      </c>
      <c r="B90" s="79" t="s">
        <v>175</v>
      </c>
      <c r="C90" s="83"/>
      <c r="D90" s="81">
        <v>136172</v>
      </c>
      <c r="E90" s="81">
        <v>3</v>
      </c>
      <c r="F90" s="52">
        <v>6393.9</v>
      </c>
      <c r="G90" s="24">
        <v>6394</v>
      </c>
      <c r="H90" s="52">
        <v>20797.8</v>
      </c>
      <c r="I90" s="24">
        <v>20798</v>
      </c>
      <c r="J90" s="52">
        <v>11848.32</v>
      </c>
      <c r="K90" s="24">
        <v>11848</v>
      </c>
      <c r="L90" s="52">
        <v>25066.080000000002</v>
      </c>
      <c r="M90" s="24">
        <v>25066</v>
      </c>
      <c r="N90" s="52"/>
      <c r="O90" s="24"/>
      <c r="P90" s="52"/>
      <c r="Q90" s="24"/>
      <c r="R90" s="52"/>
      <c r="S90" s="24"/>
      <c r="T90" s="52"/>
      <c r="U90" s="24"/>
      <c r="V90" s="52"/>
      <c r="W90" s="24"/>
      <c r="X90" s="52"/>
      <c r="Y90" s="24"/>
      <c r="Z90" s="52"/>
      <c r="AA90" s="24"/>
      <c r="AB90" s="52"/>
      <c r="AC90" s="24"/>
      <c r="AD90" s="52"/>
      <c r="AE90" s="24"/>
      <c r="AF90" s="52"/>
      <c r="AG90" s="24"/>
      <c r="AH90" s="52"/>
      <c r="AI90" s="24"/>
      <c r="AJ90" s="52"/>
      <c r="AK90" s="24"/>
      <c r="AL90" s="52"/>
      <c r="AM90" s="24"/>
      <c r="AN90" s="52"/>
      <c r="AO90" s="24"/>
    </row>
    <row r="91" spans="1:41">
      <c r="A91" s="78" t="s">
        <v>167</v>
      </c>
      <c r="B91" s="79" t="s">
        <v>176</v>
      </c>
      <c r="C91" s="83"/>
      <c r="D91" s="81">
        <v>138354</v>
      </c>
      <c r="E91" s="81">
        <v>3</v>
      </c>
      <c r="F91" s="52">
        <v>6359.4</v>
      </c>
      <c r="G91" s="24">
        <v>6359</v>
      </c>
      <c r="H91" s="52">
        <v>19241.099999999999</v>
      </c>
      <c r="I91" s="24">
        <v>19241</v>
      </c>
      <c r="J91" s="52">
        <v>9062.4</v>
      </c>
      <c r="K91" s="24">
        <v>9062</v>
      </c>
      <c r="L91" s="52">
        <v>24893.759999999998</v>
      </c>
      <c r="M91" s="24">
        <v>24894</v>
      </c>
      <c r="N91" s="52"/>
      <c r="O91" s="24"/>
      <c r="P91" s="52"/>
      <c r="Q91" s="24"/>
      <c r="R91" s="52"/>
      <c r="S91" s="24"/>
      <c r="T91" s="52"/>
      <c r="U91" s="24"/>
      <c r="V91" s="52"/>
      <c r="W91" s="24"/>
      <c r="X91" s="52"/>
      <c r="Y91" s="24"/>
      <c r="Z91" s="52"/>
      <c r="AA91" s="24"/>
      <c r="AB91" s="52"/>
      <c r="AC91" s="24"/>
      <c r="AD91" s="52"/>
      <c r="AE91" s="24"/>
      <c r="AF91" s="52"/>
      <c r="AG91" s="24"/>
      <c r="AH91" s="52"/>
      <c r="AI91" s="24"/>
      <c r="AJ91" s="52"/>
      <c r="AK91" s="24"/>
      <c r="AL91" s="52"/>
      <c r="AM91" s="24"/>
      <c r="AN91" s="52"/>
      <c r="AO91" s="24"/>
    </row>
    <row r="92" spans="1:41">
      <c r="A92" s="78" t="s">
        <v>167</v>
      </c>
      <c r="B92" s="79" t="s">
        <v>177</v>
      </c>
      <c r="C92" s="83"/>
      <c r="D92" s="81">
        <v>433660</v>
      </c>
      <c r="E92" s="81">
        <v>4</v>
      </c>
      <c r="F92" s="52">
        <v>6170.7</v>
      </c>
      <c r="G92" s="24">
        <v>6171</v>
      </c>
      <c r="H92" s="52">
        <v>25214.400000000001</v>
      </c>
      <c r="I92" s="24">
        <v>25214</v>
      </c>
      <c r="J92" s="52">
        <v>8961.1200000000008</v>
      </c>
      <c r="K92" s="24">
        <v>8961</v>
      </c>
      <c r="L92" s="52">
        <v>31215.84</v>
      </c>
      <c r="M92" s="24">
        <v>31216</v>
      </c>
      <c r="N92" s="52"/>
      <c r="O92" s="24"/>
      <c r="P92" s="52"/>
      <c r="Q92" s="24"/>
      <c r="R92" s="52"/>
      <c r="S92" s="24"/>
      <c r="T92" s="52"/>
      <c r="U92" s="24"/>
      <c r="V92" s="52"/>
      <c r="W92" s="24"/>
      <c r="X92" s="52"/>
      <c r="Y92" s="24"/>
      <c r="Z92" s="52"/>
      <c r="AA92" s="24"/>
      <c r="AB92" s="52"/>
      <c r="AC92" s="24"/>
      <c r="AD92" s="52"/>
      <c r="AE92" s="24"/>
      <c r="AF92" s="52"/>
      <c r="AG92" s="24"/>
      <c r="AH92" s="52"/>
      <c r="AI92" s="24"/>
      <c r="AJ92" s="52"/>
      <c r="AK92" s="24"/>
      <c r="AL92" s="52"/>
      <c r="AM92" s="24"/>
      <c r="AN92" s="52"/>
      <c r="AO92" s="24"/>
    </row>
    <row r="93" spans="1:41">
      <c r="A93" s="78" t="s">
        <v>167</v>
      </c>
      <c r="B93" s="79" t="s">
        <v>178</v>
      </c>
      <c r="C93" s="83"/>
      <c r="D93" s="81">
        <v>262129</v>
      </c>
      <c r="E93" s="81">
        <v>6</v>
      </c>
      <c r="F93" s="52">
        <v>5763</v>
      </c>
      <c r="G93" s="24">
        <v>5763</v>
      </c>
      <c r="H93" s="52">
        <v>24953.7</v>
      </c>
      <c r="I93" s="24">
        <v>24954</v>
      </c>
      <c r="J93" s="52">
        <v>11383.92</v>
      </c>
      <c r="K93" s="24">
        <v>11384</v>
      </c>
      <c r="L93" s="52">
        <v>28067.279999999999</v>
      </c>
      <c r="M93" s="24">
        <v>28067</v>
      </c>
      <c r="N93" s="52"/>
      <c r="O93" s="24"/>
      <c r="P93" s="52"/>
      <c r="Q93" s="24"/>
      <c r="R93" s="52"/>
      <c r="S93" s="24"/>
      <c r="T93" s="52"/>
      <c r="U93" s="24"/>
      <c r="V93" s="52"/>
      <c r="W93" s="24"/>
      <c r="X93" s="52"/>
      <c r="Y93" s="24"/>
      <c r="Z93" s="52"/>
      <c r="AA93" s="24"/>
      <c r="AB93" s="52"/>
      <c r="AC93" s="24"/>
      <c r="AD93" s="52"/>
      <c r="AE93" s="24"/>
      <c r="AF93" s="52"/>
      <c r="AG93" s="24"/>
      <c r="AH93" s="52"/>
      <c r="AI93" s="24"/>
      <c r="AJ93" s="52"/>
      <c r="AK93" s="24"/>
      <c r="AL93" s="52"/>
      <c r="AM93" s="24"/>
      <c r="AN93" s="52"/>
      <c r="AO93" s="24"/>
    </row>
    <row r="94" spans="1:41">
      <c r="A94" s="78" t="s">
        <v>167</v>
      </c>
      <c r="B94" s="84" t="s">
        <v>179</v>
      </c>
      <c r="C94" s="83"/>
      <c r="D94" s="85">
        <v>482936</v>
      </c>
      <c r="E94" s="81">
        <v>99</v>
      </c>
      <c r="F94" s="52">
        <v>4939.5</v>
      </c>
      <c r="G94" s="24">
        <v>4940</v>
      </c>
      <c r="H94" s="52">
        <v>21004.5</v>
      </c>
      <c r="I94" s="24">
        <v>21005</v>
      </c>
      <c r="J94" s="52">
        <v>11341.92</v>
      </c>
      <c r="K94" s="24">
        <v>11338</v>
      </c>
      <c r="L94" s="52">
        <v>26663.52</v>
      </c>
      <c r="M94" s="24">
        <v>26660</v>
      </c>
      <c r="N94" s="52"/>
      <c r="O94" s="24"/>
      <c r="P94" s="52"/>
      <c r="Q94" s="24"/>
      <c r="R94" s="52"/>
      <c r="S94" s="24"/>
      <c r="T94" s="52"/>
      <c r="U94" s="24"/>
      <c r="V94" s="52"/>
      <c r="W94" s="24"/>
      <c r="X94" s="52"/>
      <c r="Y94" s="24"/>
      <c r="Z94" s="52"/>
      <c r="AA94" s="24"/>
      <c r="AB94" s="52"/>
      <c r="AC94" s="24"/>
      <c r="AD94" s="52"/>
      <c r="AE94" s="24"/>
      <c r="AF94" s="52"/>
      <c r="AG94" s="24"/>
      <c r="AH94" s="52"/>
      <c r="AI94" s="24"/>
      <c r="AJ94" s="52"/>
      <c r="AK94" s="24"/>
      <c r="AL94" s="52"/>
      <c r="AM94" s="24"/>
      <c r="AN94" s="52"/>
      <c r="AO94" s="24"/>
    </row>
    <row r="95" spans="1:41">
      <c r="A95" s="86" t="s">
        <v>167</v>
      </c>
      <c r="B95" s="87" t="s">
        <v>180</v>
      </c>
      <c r="C95" s="88"/>
      <c r="D95" s="89">
        <v>132709</v>
      </c>
      <c r="E95" s="89">
        <v>7</v>
      </c>
      <c r="F95" s="52">
        <v>3357</v>
      </c>
      <c r="G95" s="24">
        <v>3357</v>
      </c>
      <c r="H95" s="52">
        <v>11010</v>
      </c>
      <c r="I95" s="24">
        <v>11010</v>
      </c>
      <c r="J95" s="52"/>
      <c r="K95" s="24"/>
      <c r="L95" s="52"/>
      <c r="M95" s="24"/>
      <c r="N95" s="52"/>
      <c r="O95" s="24"/>
      <c r="P95" s="52"/>
      <c r="Q95" s="24"/>
      <c r="R95" s="52"/>
      <c r="S95" s="24"/>
      <c r="T95" s="52"/>
      <c r="U95" s="24"/>
      <c r="V95" s="52"/>
      <c r="W95" s="24"/>
      <c r="X95" s="52"/>
      <c r="Y95" s="24"/>
      <c r="Z95" s="52"/>
      <c r="AA95" s="24"/>
      <c r="AB95" s="52"/>
      <c r="AC95" s="24"/>
      <c r="AD95" s="52"/>
      <c r="AE95" s="24"/>
      <c r="AF95" s="52"/>
      <c r="AG95" s="24"/>
      <c r="AH95" s="52"/>
      <c r="AI95" s="24"/>
      <c r="AJ95" s="52"/>
      <c r="AK95" s="24"/>
      <c r="AL95" s="52"/>
      <c r="AM95" s="24"/>
      <c r="AN95" s="52"/>
      <c r="AO95" s="24"/>
    </row>
    <row r="96" spans="1:41">
      <c r="A96" s="86" t="s">
        <v>167</v>
      </c>
      <c r="B96" s="87" t="s">
        <v>181</v>
      </c>
      <c r="C96" s="90"/>
      <c r="D96" s="89">
        <v>133021</v>
      </c>
      <c r="E96" s="89">
        <v>7</v>
      </c>
      <c r="F96" s="52">
        <v>3060</v>
      </c>
      <c r="G96" s="24">
        <v>3060</v>
      </c>
      <c r="H96" s="52">
        <v>8890.5</v>
      </c>
      <c r="I96" s="24">
        <v>8890.5</v>
      </c>
      <c r="J96" s="52"/>
      <c r="K96" s="24"/>
      <c r="L96" s="52"/>
      <c r="M96" s="24"/>
      <c r="N96" s="52"/>
      <c r="O96" s="24"/>
      <c r="P96" s="52"/>
      <c r="Q96" s="24"/>
      <c r="R96" s="52"/>
      <c r="S96" s="24"/>
      <c r="T96" s="52"/>
      <c r="U96" s="24"/>
      <c r="V96" s="52"/>
      <c r="W96" s="24"/>
      <c r="X96" s="52"/>
      <c r="Y96" s="24"/>
      <c r="Z96" s="52"/>
      <c r="AA96" s="24"/>
      <c r="AB96" s="52"/>
      <c r="AC96" s="24"/>
      <c r="AD96" s="52"/>
      <c r="AE96" s="24"/>
      <c r="AF96" s="52"/>
      <c r="AG96" s="24"/>
      <c r="AH96" s="52"/>
      <c r="AI96" s="24"/>
      <c r="AJ96" s="52"/>
      <c r="AK96" s="24"/>
      <c r="AL96" s="52"/>
      <c r="AM96" s="24"/>
      <c r="AN96" s="52"/>
      <c r="AO96" s="24"/>
    </row>
    <row r="97" spans="1:41">
      <c r="A97" s="86" t="s">
        <v>167</v>
      </c>
      <c r="B97" s="87" t="s">
        <v>182</v>
      </c>
      <c r="C97" s="91"/>
      <c r="D97" s="89">
        <v>132851</v>
      </c>
      <c r="E97" s="89">
        <v>7</v>
      </c>
      <c r="F97" s="52">
        <v>3213</v>
      </c>
      <c r="G97" s="24">
        <v>3213</v>
      </c>
      <c r="H97" s="52">
        <v>12656.4</v>
      </c>
      <c r="I97" s="24">
        <v>12656.4</v>
      </c>
      <c r="J97" s="52"/>
      <c r="K97" s="24"/>
      <c r="L97" s="52"/>
      <c r="M97" s="24"/>
      <c r="N97" s="52"/>
      <c r="O97" s="24"/>
      <c r="P97" s="52"/>
      <c r="Q97" s="24"/>
      <c r="R97" s="52"/>
      <c r="S97" s="24"/>
      <c r="T97" s="52"/>
      <c r="U97" s="24"/>
      <c r="V97" s="52"/>
      <c r="W97" s="24"/>
      <c r="X97" s="52"/>
      <c r="Y97" s="24"/>
      <c r="Z97" s="52"/>
      <c r="AA97" s="24"/>
      <c r="AB97" s="52"/>
      <c r="AC97" s="24"/>
      <c r="AD97" s="52"/>
      <c r="AE97" s="24"/>
      <c r="AF97" s="52"/>
      <c r="AG97" s="24"/>
      <c r="AH97" s="52"/>
      <c r="AI97" s="24"/>
      <c r="AJ97" s="52"/>
      <c r="AK97" s="24"/>
      <c r="AL97" s="52"/>
      <c r="AM97" s="24"/>
      <c r="AN97" s="52"/>
      <c r="AO97" s="24"/>
    </row>
    <row r="98" spans="1:41">
      <c r="A98" s="86" t="s">
        <v>167</v>
      </c>
      <c r="B98" s="87" t="s">
        <v>183</v>
      </c>
      <c r="C98" s="90"/>
      <c r="D98" s="89">
        <v>133386</v>
      </c>
      <c r="E98" s="89">
        <v>7</v>
      </c>
      <c r="F98" s="52">
        <v>3071.4</v>
      </c>
      <c r="G98" s="24">
        <v>3071.4</v>
      </c>
      <c r="H98" s="52">
        <v>11959.5</v>
      </c>
      <c r="I98" s="24">
        <v>11959.5</v>
      </c>
      <c r="J98" s="52"/>
      <c r="K98" s="24"/>
      <c r="L98" s="52"/>
      <c r="M98" s="24"/>
      <c r="N98" s="52"/>
      <c r="O98" s="24"/>
      <c r="P98" s="52"/>
      <c r="Q98" s="24"/>
      <c r="R98" s="52"/>
      <c r="S98" s="24"/>
      <c r="T98" s="52"/>
      <c r="U98" s="24"/>
      <c r="V98" s="52"/>
      <c r="W98" s="24"/>
      <c r="X98" s="52"/>
      <c r="Y98" s="24"/>
      <c r="Z98" s="52"/>
      <c r="AA98" s="24"/>
      <c r="AB98" s="52"/>
      <c r="AC98" s="24"/>
      <c r="AD98" s="52"/>
      <c r="AE98" s="24"/>
      <c r="AF98" s="52"/>
      <c r="AG98" s="24"/>
      <c r="AH98" s="52"/>
      <c r="AI98" s="24"/>
      <c r="AJ98" s="52"/>
      <c r="AK98" s="24"/>
      <c r="AL98" s="52"/>
      <c r="AM98" s="24"/>
      <c r="AN98" s="52"/>
      <c r="AO98" s="24"/>
    </row>
    <row r="99" spans="1:41">
      <c r="A99" s="86" t="s">
        <v>167</v>
      </c>
      <c r="B99" s="92" t="s">
        <v>184</v>
      </c>
      <c r="C99" s="90"/>
      <c r="D99" s="89">
        <v>133508</v>
      </c>
      <c r="E99" s="89">
        <v>7</v>
      </c>
      <c r="F99" s="52">
        <v>3340.8</v>
      </c>
      <c r="G99" s="24">
        <v>3340.8</v>
      </c>
      <c r="H99" s="52">
        <v>12918.9</v>
      </c>
      <c r="I99" s="24">
        <v>12918.9</v>
      </c>
      <c r="J99" s="52"/>
      <c r="K99" s="24"/>
      <c r="L99" s="52"/>
      <c r="M99" s="24"/>
      <c r="N99" s="52"/>
      <c r="O99" s="24"/>
      <c r="P99" s="52"/>
      <c r="Q99" s="24"/>
      <c r="R99" s="52"/>
      <c r="S99" s="24"/>
      <c r="T99" s="52"/>
      <c r="U99" s="24"/>
      <c r="V99" s="52"/>
      <c r="W99" s="24"/>
      <c r="X99" s="52"/>
      <c r="Y99" s="24"/>
      <c r="Z99" s="52"/>
      <c r="AA99" s="24"/>
      <c r="AB99" s="52"/>
      <c r="AC99" s="24"/>
      <c r="AD99" s="52"/>
      <c r="AE99" s="24"/>
      <c r="AF99" s="52"/>
      <c r="AG99" s="24"/>
      <c r="AH99" s="52"/>
      <c r="AI99" s="24"/>
      <c r="AJ99" s="52"/>
      <c r="AK99" s="24"/>
      <c r="AL99" s="52"/>
      <c r="AM99" s="24"/>
      <c r="AN99" s="52"/>
      <c r="AO99" s="24"/>
    </row>
    <row r="100" spans="1:41">
      <c r="A100" s="86" t="s">
        <v>167</v>
      </c>
      <c r="B100" s="87" t="s">
        <v>185</v>
      </c>
      <c r="C100" s="93"/>
      <c r="D100" s="89">
        <v>133702</v>
      </c>
      <c r="E100" s="89">
        <v>7</v>
      </c>
      <c r="F100" s="52">
        <v>3146.4</v>
      </c>
      <c r="G100" s="24">
        <v>3146.4</v>
      </c>
      <c r="H100" s="52">
        <v>12038.1</v>
      </c>
      <c r="I100" s="24">
        <v>12038.1</v>
      </c>
      <c r="J100" s="52"/>
      <c r="K100" s="24"/>
      <c r="L100" s="52"/>
      <c r="M100" s="24"/>
      <c r="N100" s="52"/>
      <c r="O100" s="24"/>
      <c r="P100" s="52"/>
      <c r="Q100" s="24"/>
      <c r="R100" s="52"/>
      <c r="S100" s="24"/>
      <c r="T100" s="52"/>
      <c r="U100" s="24"/>
      <c r="V100" s="52"/>
      <c r="W100" s="24"/>
      <c r="X100" s="52"/>
      <c r="Y100" s="24"/>
      <c r="Z100" s="52"/>
      <c r="AA100" s="24"/>
      <c r="AB100" s="52"/>
      <c r="AC100" s="24"/>
      <c r="AD100" s="52"/>
      <c r="AE100" s="24"/>
      <c r="AF100" s="52"/>
      <c r="AG100" s="24"/>
      <c r="AH100" s="52"/>
      <c r="AI100" s="24"/>
      <c r="AJ100" s="52"/>
      <c r="AK100" s="24"/>
      <c r="AL100" s="52"/>
      <c r="AM100" s="24"/>
      <c r="AN100" s="52"/>
      <c r="AO100" s="24"/>
    </row>
    <row r="101" spans="1:41">
      <c r="A101" s="86" t="s">
        <v>167</v>
      </c>
      <c r="B101" s="87" t="s">
        <v>186</v>
      </c>
      <c r="C101" s="88"/>
      <c r="D101" s="89">
        <v>134343</v>
      </c>
      <c r="E101" s="89">
        <v>7</v>
      </c>
      <c r="F101" s="52">
        <v>2844</v>
      </c>
      <c r="G101" s="24">
        <v>2844</v>
      </c>
      <c r="H101" s="52">
        <v>10672.8</v>
      </c>
      <c r="I101" s="24">
        <v>10672.8</v>
      </c>
      <c r="J101" s="52"/>
      <c r="K101" s="24"/>
      <c r="L101" s="52"/>
      <c r="M101" s="24"/>
      <c r="N101" s="52"/>
      <c r="O101" s="24"/>
      <c r="P101" s="52"/>
      <c r="Q101" s="24"/>
      <c r="R101" s="52"/>
      <c r="S101" s="24"/>
      <c r="T101" s="52"/>
      <c r="U101" s="24"/>
      <c r="V101" s="52"/>
      <c r="W101" s="24"/>
      <c r="X101" s="52"/>
      <c r="Y101" s="24"/>
      <c r="Z101" s="52"/>
      <c r="AA101" s="24"/>
      <c r="AB101" s="52"/>
      <c r="AC101" s="24"/>
      <c r="AD101" s="52"/>
      <c r="AE101" s="24"/>
      <c r="AF101" s="52"/>
      <c r="AG101" s="24"/>
      <c r="AH101" s="52"/>
      <c r="AI101" s="24"/>
      <c r="AJ101" s="52"/>
      <c r="AK101" s="24"/>
      <c r="AL101" s="52"/>
      <c r="AM101" s="24"/>
      <c r="AN101" s="52"/>
      <c r="AO101" s="24"/>
    </row>
    <row r="102" spans="1:41">
      <c r="A102" s="86" t="s">
        <v>167</v>
      </c>
      <c r="B102" s="87" t="s">
        <v>187</v>
      </c>
      <c r="C102" s="93"/>
      <c r="D102" s="89">
        <v>134608</v>
      </c>
      <c r="E102" s="89">
        <v>7</v>
      </c>
      <c r="F102" s="52">
        <v>3114.9</v>
      </c>
      <c r="G102" s="24">
        <v>3114.9</v>
      </c>
      <c r="H102" s="52">
        <v>11714.7</v>
      </c>
      <c r="I102" s="24">
        <v>11714.7</v>
      </c>
      <c r="J102" s="52"/>
      <c r="K102" s="24"/>
      <c r="L102" s="52"/>
      <c r="M102" s="24"/>
      <c r="N102" s="52"/>
      <c r="O102" s="24"/>
      <c r="P102" s="52"/>
      <c r="Q102" s="24"/>
      <c r="R102" s="52"/>
      <c r="S102" s="24"/>
      <c r="T102" s="52"/>
      <c r="U102" s="24"/>
      <c r="V102" s="52"/>
      <c r="W102" s="24"/>
      <c r="X102" s="52"/>
      <c r="Y102" s="24"/>
      <c r="Z102" s="52"/>
      <c r="AA102" s="24"/>
      <c r="AB102" s="52"/>
      <c r="AC102" s="24"/>
      <c r="AD102" s="52"/>
      <c r="AE102" s="24"/>
      <c r="AF102" s="52"/>
      <c r="AG102" s="24"/>
      <c r="AH102" s="52"/>
      <c r="AI102" s="24"/>
      <c r="AJ102" s="52"/>
      <c r="AK102" s="24"/>
      <c r="AL102" s="52"/>
      <c r="AM102" s="24"/>
      <c r="AN102" s="52"/>
      <c r="AO102" s="24"/>
    </row>
    <row r="103" spans="1:41">
      <c r="A103" s="86" t="s">
        <v>167</v>
      </c>
      <c r="B103" s="87" t="s">
        <v>188</v>
      </c>
      <c r="C103" s="90"/>
      <c r="D103" s="89">
        <v>135717</v>
      </c>
      <c r="E103" s="89">
        <v>7</v>
      </c>
      <c r="F103" s="52">
        <v>3456.6</v>
      </c>
      <c r="G103" s="24">
        <v>3456.6</v>
      </c>
      <c r="H103" s="52">
        <v>11985.3</v>
      </c>
      <c r="I103" s="24">
        <v>11985.3</v>
      </c>
      <c r="J103" s="52"/>
      <c r="K103" s="24"/>
      <c r="L103" s="52"/>
      <c r="M103" s="24"/>
      <c r="N103" s="52"/>
      <c r="O103" s="24"/>
      <c r="P103" s="52"/>
      <c r="Q103" s="24"/>
      <c r="R103" s="52"/>
      <c r="S103" s="24"/>
      <c r="T103" s="52"/>
      <c r="U103" s="24"/>
      <c r="V103" s="52"/>
      <c r="W103" s="24"/>
      <c r="X103" s="52"/>
      <c r="Y103" s="24"/>
      <c r="Z103" s="52"/>
      <c r="AA103" s="24"/>
      <c r="AB103" s="52"/>
      <c r="AC103" s="24"/>
      <c r="AD103" s="52"/>
      <c r="AE103" s="24"/>
      <c r="AF103" s="52"/>
      <c r="AG103" s="24"/>
      <c r="AH103" s="52"/>
      <c r="AI103" s="24"/>
      <c r="AJ103" s="52"/>
      <c r="AK103" s="24"/>
      <c r="AL103" s="52"/>
      <c r="AM103" s="24"/>
      <c r="AN103" s="52"/>
      <c r="AO103" s="24"/>
    </row>
    <row r="104" spans="1:41">
      <c r="A104" s="86" t="s">
        <v>167</v>
      </c>
      <c r="B104" s="87" t="s">
        <v>189</v>
      </c>
      <c r="C104" s="90"/>
      <c r="D104" s="89">
        <v>136233</v>
      </c>
      <c r="E104" s="89">
        <v>7</v>
      </c>
      <c r="F104" s="52">
        <v>3120.3</v>
      </c>
      <c r="G104" s="24">
        <v>3120.3</v>
      </c>
      <c r="H104" s="52">
        <v>11940.6</v>
      </c>
      <c r="I104" s="24">
        <v>11940.6</v>
      </c>
      <c r="J104" s="52"/>
      <c r="K104" s="24"/>
      <c r="L104" s="52"/>
      <c r="M104" s="24"/>
      <c r="N104" s="52"/>
      <c r="O104" s="24"/>
      <c r="P104" s="52"/>
      <c r="Q104" s="24"/>
      <c r="R104" s="52"/>
      <c r="S104" s="24"/>
      <c r="T104" s="52"/>
      <c r="U104" s="24"/>
      <c r="V104" s="52"/>
      <c r="W104" s="24"/>
      <c r="X104" s="52"/>
      <c r="Y104" s="24"/>
      <c r="Z104" s="52"/>
      <c r="AA104" s="24"/>
      <c r="AB104" s="52"/>
      <c r="AC104" s="24"/>
      <c r="AD104" s="52"/>
      <c r="AE104" s="24"/>
      <c r="AF104" s="52"/>
      <c r="AG104" s="24"/>
      <c r="AH104" s="52"/>
      <c r="AI104" s="24"/>
      <c r="AJ104" s="52"/>
      <c r="AK104" s="24"/>
      <c r="AL104" s="52"/>
      <c r="AM104" s="24"/>
      <c r="AN104" s="52"/>
      <c r="AO104" s="24"/>
    </row>
    <row r="105" spans="1:41">
      <c r="A105" s="86" t="s">
        <v>167</v>
      </c>
      <c r="B105" s="87" t="s">
        <v>190</v>
      </c>
      <c r="C105" s="88"/>
      <c r="D105" s="89">
        <v>136358</v>
      </c>
      <c r="E105" s="89">
        <v>7</v>
      </c>
      <c r="F105" s="52">
        <v>3030</v>
      </c>
      <c r="G105" s="24">
        <v>3030</v>
      </c>
      <c r="H105" s="52">
        <v>10890</v>
      </c>
      <c r="I105" s="24">
        <v>10890</v>
      </c>
      <c r="J105" s="52"/>
      <c r="K105" s="24"/>
      <c r="L105" s="52"/>
      <c r="M105" s="24"/>
      <c r="N105" s="52"/>
      <c r="O105" s="24"/>
      <c r="P105" s="52"/>
      <c r="Q105" s="24"/>
      <c r="R105" s="52"/>
      <c r="S105" s="24"/>
      <c r="T105" s="52"/>
      <c r="U105" s="24"/>
      <c r="V105" s="52"/>
      <c r="W105" s="24"/>
      <c r="X105" s="52"/>
      <c r="Y105" s="24"/>
      <c r="Z105" s="52"/>
      <c r="AA105" s="24"/>
      <c r="AB105" s="52"/>
      <c r="AC105" s="24"/>
      <c r="AD105" s="52"/>
      <c r="AE105" s="24"/>
      <c r="AF105" s="52"/>
      <c r="AG105" s="24"/>
      <c r="AH105" s="52"/>
      <c r="AI105" s="24"/>
      <c r="AJ105" s="52"/>
      <c r="AK105" s="24"/>
      <c r="AL105" s="52"/>
      <c r="AM105" s="24"/>
      <c r="AN105" s="52"/>
      <c r="AO105" s="24"/>
    </row>
    <row r="106" spans="1:41">
      <c r="A106" s="86" t="s">
        <v>167</v>
      </c>
      <c r="B106" s="87" t="s">
        <v>191</v>
      </c>
      <c r="C106" s="88"/>
      <c r="D106" s="89">
        <v>136473</v>
      </c>
      <c r="E106" s="89">
        <v>7</v>
      </c>
      <c r="F106" s="52">
        <v>3137.4</v>
      </c>
      <c r="G106" s="24">
        <v>3137.4</v>
      </c>
      <c r="H106" s="52">
        <v>12592.8</v>
      </c>
      <c r="I106" s="24">
        <v>12592.8</v>
      </c>
      <c r="J106" s="52"/>
      <c r="K106" s="24"/>
      <c r="L106" s="52"/>
      <c r="M106" s="24"/>
      <c r="N106" s="52"/>
      <c r="O106" s="24"/>
      <c r="P106" s="52"/>
      <c r="Q106" s="24"/>
      <c r="R106" s="52"/>
      <c r="S106" s="24"/>
      <c r="T106" s="52"/>
      <c r="U106" s="24"/>
      <c r="V106" s="52"/>
      <c r="W106" s="24"/>
      <c r="X106" s="52"/>
      <c r="Y106" s="24"/>
      <c r="Z106" s="52"/>
      <c r="AA106" s="24"/>
      <c r="AB106" s="52"/>
      <c r="AC106" s="24"/>
      <c r="AD106" s="52"/>
      <c r="AE106" s="24"/>
      <c r="AF106" s="52"/>
      <c r="AG106" s="24"/>
      <c r="AH106" s="52"/>
      <c r="AI106" s="24"/>
      <c r="AJ106" s="52"/>
      <c r="AK106" s="24"/>
      <c r="AL106" s="52"/>
      <c r="AM106" s="24"/>
      <c r="AN106" s="52"/>
      <c r="AO106" s="24"/>
    </row>
    <row r="107" spans="1:41">
      <c r="A107" s="86" t="s">
        <v>167</v>
      </c>
      <c r="B107" s="87" t="s">
        <v>192</v>
      </c>
      <c r="C107" s="88"/>
      <c r="D107" s="89">
        <v>136516</v>
      </c>
      <c r="E107" s="89">
        <v>7</v>
      </c>
      <c r="F107" s="52">
        <v>3336.6</v>
      </c>
      <c r="G107" s="24">
        <v>3336.6</v>
      </c>
      <c r="H107" s="52">
        <v>12241.8</v>
      </c>
      <c r="I107" s="24">
        <v>12241.8</v>
      </c>
      <c r="J107" s="52"/>
      <c r="K107" s="24"/>
      <c r="L107" s="52"/>
      <c r="M107" s="24"/>
      <c r="N107" s="52"/>
      <c r="O107" s="24"/>
      <c r="P107" s="52"/>
      <c r="Q107" s="24"/>
      <c r="R107" s="52"/>
      <c r="S107" s="24"/>
      <c r="T107" s="52"/>
      <c r="U107" s="24"/>
      <c r="V107" s="52"/>
      <c r="W107" s="24"/>
      <c r="X107" s="52"/>
      <c r="Y107" s="24"/>
      <c r="Z107" s="52"/>
      <c r="AA107" s="24"/>
      <c r="AB107" s="52"/>
      <c r="AC107" s="24"/>
      <c r="AD107" s="52"/>
      <c r="AE107" s="24"/>
      <c r="AF107" s="52"/>
      <c r="AG107" s="24"/>
      <c r="AH107" s="52"/>
      <c r="AI107" s="24"/>
      <c r="AJ107" s="52"/>
      <c r="AK107" s="24"/>
      <c r="AL107" s="52"/>
      <c r="AM107" s="24"/>
      <c r="AN107" s="52"/>
      <c r="AO107" s="24"/>
    </row>
    <row r="108" spans="1:41">
      <c r="A108" s="86" t="s">
        <v>167</v>
      </c>
      <c r="B108" s="87" t="s">
        <v>193</v>
      </c>
      <c r="C108" s="88"/>
      <c r="D108" s="89">
        <v>137096</v>
      </c>
      <c r="E108" s="89">
        <v>7</v>
      </c>
      <c r="F108" s="52">
        <v>3053.1</v>
      </c>
      <c r="G108" s="24">
        <v>3053.1</v>
      </c>
      <c r="H108" s="52">
        <v>11337</v>
      </c>
      <c r="I108" s="24">
        <v>11337</v>
      </c>
      <c r="J108" s="52"/>
      <c r="K108" s="24"/>
      <c r="L108" s="52"/>
      <c r="M108" s="24"/>
      <c r="N108" s="52"/>
      <c r="O108" s="24"/>
      <c r="P108" s="52"/>
      <c r="Q108" s="24"/>
      <c r="R108" s="52"/>
      <c r="S108" s="24"/>
      <c r="T108" s="52"/>
      <c r="U108" s="24"/>
      <c r="V108" s="52"/>
      <c r="W108" s="24"/>
      <c r="X108" s="52"/>
      <c r="Y108" s="24"/>
      <c r="Z108" s="52"/>
      <c r="AA108" s="24"/>
      <c r="AB108" s="52"/>
      <c r="AC108" s="24"/>
      <c r="AD108" s="52"/>
      <c r="AE108" s="24"/>
      <c r="AF108" s="52"/>
      <c r="AG108" s="24"/>
      <c r="AH108" s="52"/>
      <c r="AI108" s="24"/>
      <c r="AJ108" s="52"/>
      <c r="AK108" s="24"/>
      <c r="AL108" s="52"/>
      <c r="AM108" s="24"/>
      <c r="AN108" s="52"/>
      <c r="AO108" s="24"/>
    </row>
    <row r="109" spans="1:41">
      <c r="A109" s="86" t="s">
        <v>167</v>
      </c>
      <c r="B109" s="87" t="s">
        <v>194</v>
      </c>
      <c r="C109" s="88"/>
      <c r="D109" s="89">
        <v>137209</v>
      </c>
      <c r="E109" s="89">
        <v>7</v>
      </c>
      <c r="F109" s="52">
        <v>3122.4</v>
      </c>
      <c r="G109" s="24">
        <v>3122.4</v>
      </c>
      <c r="H109" s="52">
        <v>11447.1</v>
      </c>
      <c r="I109" s="24">
        <v>11447.1</v>
      </c>
      <c r="J109" s="52"/>
      <c r="K109" s="24"/>
      <c r="L109" s="52"/>
      <c r="M109" s="24"/>
      <c r="N109" s="52"/>
      <c r="O109" s="24"/>
      <c r="P109" s="52"/>
      <c r="Q109" s="24"/>
      <c r="R109" s="52"/>
      <c r="S109" s="24"/>
      <c r="T109" s="52"/>
      <c r="U109" s="24"/>
      <c r="V109" s="52"/>
      <c r="W109" s="24"/>
      <c r="X109" s="52"/>
      <c r="Y109" s="24"/>
      <c r="Z109" s="52"/>
      <c r="AA109" s="24"/>
      <c r="AB109" s="52"/>
      <c r="AC109" s="24"/>
      <c r="AD109" s="52"/>
      <c r="AE109" s="24"/>
      <c r="AF109" s="52"/>
      <c r="AG109" s="24"/>
      <c r="AH109" s="52"/>
      <c r="AI109" s="24"/>
      <c r="AJ109" s="52"/>
      <c r="AK109" s="24"/>
      <c r="AL109" s="52"/>
      <c r="AM109" s="24"/>
      <c r="AN109" s="52"/>
      <c r="AO109" s="24"/>
    </row>
    <row r="110" spans="1:41">
      <c r="A110" s="86" t="s">
        <v>167</v>
      </c>
      <c r="B110" s="87" t="s">
        <v>195</v>
      </c>
      <c r="C110" s="88"/>
      <c r="D110" s="89">
        <v>137281</v>
      </c>
      <c r="E110" s="89">
        <v>7</v>
      </c>
      <c r="F110" s="52">
        <v>3240</v>
      </c>
      <c r="G110" s="24">
        <v>3180</v>
      </c>
      <c r="H110" s="52">
        <v>11668.2</v>
      </c>
      <c r="I110" s="24">
        <v>11608.2</v>
      </c>
      <c r="J110" s="52"/>
      <c r="K110" s="24"/>
      <c r="L110" s="52"/>
      <c r="M110" s="24"/>
      <c r="N110" s="52"/>
      <c r="O110" s="24"/>
      <c r="P110" s="52"/>
      <c r="Q110" s="24"/>
      <c r="R110" s="52"/>
      <c r="S110" s="24"/>
      <c r="T110" s="52"/>
      <c r="U110" s="24"/>
      <c r="V110" s="52"/>
      <c r="W110" s="24"/>
      <c r="X110" s="52"/>
      <c r="Y110" s="24"/>
      <c r="Z110" s="52"/>
      <c r="AA110" s="24"/>
      <c r="AB110" s="52"/>
      <c r="AC110" s="24"/>
      <c r="AD110" s="52"/>
      <c r="AE110" s="24"/>
      <c r="AF110" s="52"/>
      <c r="AG110" s="24"/>
      <c r="AH110" s="52"/>
      <c r="AI110" s="24"/>
      <c r="AJ110" s="52"/>
      <c r="AK110" s="24"/>
      <c r="AL110" s="52"/>
      <c r="AM110" s="24"/>
      <c r="AN110" s="52"/>
      <c r="AO110" s="24"/>
    </row>
    <row r="111" spans="1:41">
      <c r="A111" s="94" t="s">
        <v>167</v>
      </c>
      <c r="B111" s="87" t="s">
        <v>196</v>
      </c>
      <c r="C111" s="90"/>
      <c r="D111" s="89">
        <v>137078</v>
      </c>
      <c r="E111" s="89">
        <v>7</v>
      </c>
      <c r="F111" s="52">
        <v>3352.5</v>
      </c>
      <c r="G111" s="24">
        <v>3352.5</v>
      </c>
      <c r="H111" s="52">
        <v>11607</v>
      </c>
      <c r="I111" s="24">
        <v>11607</v>
      </c>
      <c r="J111" s="52"/>
      <c r="K111" s="24"/>
      <c r="L111" s="52"/>
      <c r="M111" s="24"/>
      <c r="N111" s="52"/>
      <c r="O111" s="24"/>
      <c r="P111" s="52"/>
      <c r="Q111" s="24"/>
      <c r="R111" s="52"/>
      <c r="S111" s="24"/>
      <c r="T111" s="52"/>
      <c r="U111" s="24"/>
      <c r="V111" s="52"/>
      <c r="W111" s="24"/>
      <c r="X111" s="52"/>
      <c r="Y111" s="24"/>
      <c r="Z111" s="52"/>
      <c r="AA111" s="24"/>
      <c r="AB111" s="52"/>
      <c r="AC111" s="24"/>
      <c r="AD111" s="52"/>
      <c r="AE111" s="24"/>
      <c r="AF111" s="52"/>
      <c r="AG111" s="24"/>
      <c r="AH111" s="52"/>
      <c r="AI111" s="24"/>
      <c r="AJ111" s="52"/>
      <c r="AK111" s="24"/>
      <c r="AL111" s="52"/>
      <c r="AM111" s="24"/>
      <c r="AN111" s="52"/>
      <c r="AO111" s="24"/>
    </row>
    <row r="112" spans="1:41">
      <c r="A112" s="94" t="s">
        <v>167</v>
      </c>
      <c r="B112" s="87" t="s">
        <v>197</v>
      </c>
      <c r="C112" s="88"/>
      <c r="D112" s="89">
        <v>135391</v>
      </c>
      <c r="E112" s="89">
        <v>7</v>
      </c>
      <c r="F112" s="52">
        <v>3074.4</v>
      </c>
      <c r="G112" s="24">
        <v>3074.4</v>
      </c>
      <c r="H112" s="52">
        <v>11595.6</v>
      </c>
      <c r="I112" s="24">
        <v>11595.6</v>
      </c>
      <c r="J112" s="52"/>
      <c r="K112" s="24"/>
      <c r="L112" s="52"/>
      <c r="M112" s="24"/>
      <c r="N112" s="52"/>
      <c r="O112" s="24"/>
      <c r="P112" s="52"/>
      <c r="Q112" s="24"/>
      <c r="R112" s="52"/>
      <c r="S112" s="24"/>
      <c r="T112" s="52"/>
      <c r="U112" s="24"/>
      <c r="V112" s="52"/>
      <c r="W112" s="24"/>
      <c r="X112" s="52"/>
      <c r="Y112" s="24"/>
      <c r="Z112" s="52"/>
      <c r="AA112" s="24"/>
      <c r="AB112" s="52"/>
      <c r="AC112" s="24"/>
      <c r="AD112" s="52"/>
      <c r="AE112" s="24"/>
      <c r="AF112" s="52"/>
      <c r="AG112" s="24"/>
      <c r="AH112" s="52"/>
      <c r="AI112" s="24"/>
      <c r="AJ112" s="52"/>
      <c r="AK112" s="24"/>
      <c r="AL112" s="52"/>
      <c r="AM112" s="24"/>
      <c r="AN112" s="52"/>
      <c r="AO112" s="24"/>
    </row>
    <row r="113" spans="1:41">
      <c r="A113" s="94" t="s">
        <v>167</v>
      </c>
      <c r="B113" s="87" t="s">
        <v>198</v>
      </c>
      <c r="C113" s="91"/>
      <c r="D113" s="89">
        <v>138187</v>
      </c>
      <c r="E113" s="89">
        <v>7</v>
      </c>
      <c r="F113" s="52">
        <v>3091.8</v>
      </c>
      <c r="G113" s="24">
        <v>3091.8</v>
      </c>
      <c r="H113" s="52">
        <v>11728.8</v>
      </c>
      <c r="I113" s="24">
        <v>11728.8</v>
      </c>
      <c r="J113" s="52"/>
      <c r="K113" s="24"/>
      <c r="L113" s="52"/>
      <c r="M113" s="24"/>
      <c r="N113" s="52"/>
      <c r="O113" s="24"/>
      <c r="P113" s="52"/>
      <c r="Q113" s="24"/>
      <c r="R113" s="52"/>
      <c r="S113" s="24"/>
      <c r="T113" s="52"/>
      <c r="U113" s="24"/>
      <c r="V113" s="52"/>
      <c r="W113" s="24"/>
      <c r="X113" s="52"/>
      <c r="Y113" s="24"/>
      <c r="Z113" s="52"/>
      <c r="AA113" s="24"/>
      <c r="AB113" s="52"/>
      <c r="AC113" s="24"/>
      <c r="AD113" s="52"/>
      <c r="AE113" s="24"/>
      <c r="AF113" s="52"/>
      <c r="AG113" s="24"/>
      <c r="AH113" s="52"/>
      <c r="AI113" s="24"/>
      <c r="AJ113" s="52"/>
      <c r="AK113" s="24"/>
      <c r="AL113" s="52"/>
      <c r="AM113" s="24"/>
      <c r="AN113" s="52"/>
      <c r="AO113" s="24"/>
    </row>
    <row r="114" spans="1:41">
      <c r="A114" s="95" t="s">
        <v>167</v>
      </c>
      <c r="B114" s="87" t="s">
        <v>199</v>
      </c>
      <c r="C114" s="97" t="s">
        <v>208</v>
      </c>
      <c r="D114" s="89">
        <v>132693</v>
      </c>
      <c r="E114" s="98">
        <v>7</v>
      </c>
      <c r="F114" s="52">
        <v>3120</v>
      </c>
      <c r="G114" s="24">
        <v>3120</v>
      </c>
      <c r="H114" s="52">
        <v>12172.8</v>
      </c>
      <c r="I114" s="24">
        <v>12172.8</v>
      </c>
      <c r="J114" s="52"/>
      <c r="K114" s="24"/>
      <c r="L114" s="52"/>
      <c r="M114" s="24"/>
      <c r="N114" s="52"/>
      <c r="O114" s="24"/>
      <c r="P114" s="52"/>
      <c r="Q114" s="24"/>
      <c r="R114" s="52"/>
      <c r="S114" s="24"/>
      <c r="T114" s="52"/>
      <c r="U114" s="24"/>
      <c r="V114" s="52"/>
      <c r="W114" s="24"/>
      <c r="X114" s="52"/>
      <c r="Y114" s="24"/>
      <c r="Z114" s="52"/>
      <c r="AA114" s="24"/>
      <c r="AB114" s="52"/>
      <c r="AC114" s="24"/>
      <c r="AD114" s="52"/>
      <c r="AE114" s="24"/>
      <c r="AF114" s="52"/>
      <c r="AG114" s="24"/>
      <c r="AH114" s="52"/>
      <c r="AI114" s="24"/>
      <c r="AJ114" s="52"/>
      <c r="AK114" s="24"/>
      <c r="AL114" s="52"/>
      <c r="AM114" s="24"/>
      <c r="AN114" s="52"/>
      <c r="AO114" s="24"/>
    </row>
    <row r="115" spans="1:41">
      <c r="A115" s="95" t="s">
        <v>167</v>
      </c>
      <c r="B115" s="87" t="s">
        <v>200</v>
      </c>
      <c r="C115" s="96"/>
      <c r="D115" s="89">
        <v>134495</v>
      </c>
      <c r="E115" s="89">
        <v>8</v>
      </c>
      <c r="F115" s="52">
        <v>3115.5</v>
      </c>
      <c r="G115" s="24">
        <v>3115.5</v>
      </c>
      <c r="H115" s="52">
        <v>11372.1</v>
      </c>
      <c r="I115" s="24">
        <v>11372.1</v>
      </c>
      <c r="J115" s="52"/>
      <c r="K115" s="24"/>
      <c r="L115" s="52"/>
      <c r="M115" s="24"/>
      <c r="N115" s="52"/>
      <c r="O115" s="24"/>
      <c r="P115" s="52"/>
      <c r="Q115" s="24"/>
      <c r="R115" s="52"/>
      <c r="S115" s="24"/>
      <c r="T115" s="52"/>
      <c r="U115" s="24"/>
      <c r="V115" s="52"/>
      <c r="W115" s="24"/>
      <c r="X115" s="52"/>
      <c r="Y115" s="24"/>
      <c r="Z115" s="52"/>
      <c r="AA115" s="24"/>
      <c r="AB115" s="52"/>
      <c r="AC115" s="24"/>
      <c r="AD115" s="52"/>
      <c r="AE115" s="24"/>
      <c r="AF115" s="52"/>
      <c r="AG115" s="24"/>
      <c r="AH115" s="52"/>
      <c r="AI115" s="24"/>
      <c r="AJ115" s="52"/>
      <c r="AK115" s="24"/>
      <c r="AL115" s="52"/>
      <c r="AM115" s="24"/>
      <c r="AN115" s="52"/>
      <c r="AO115" s="24"/>
    </row>
    <row r="116" spans="1:41">
      <c r="A116" s="95" t="s">
        <v>167</v>
      </c>
      <c r="B116" s="92" t="s">
        <v>201</v>
      </c>
      <c r="C116" s="96" t="s">
        <v>209</v>
      </c>
      <c r="D116" s="89">
        <v>136400</v>
      </c>
      <c r="E116" s="89">
        <v>8</v>
      </c>
      <c r="F116" s="52">
        <v>3155.4</v>
      </c>
      <c r="G116" s="24">
        <v>3155.4</v>
      </c>
      <c r="H116" s="52">
        <v>12031.5</v>
      </c>
      <c r="I116" s="24">
        <v>12031.5</v>
      </c>
      <c r="J116" s="52"/>
      <c r="K116" s="24"/>
      <c r="L116" s="52"/>
      <c r="M116" s="24"/>
      <c r="N116" s="52"/>
      <c r="O116" s="24"/>
      <c r="P116" s="52"/>
      <c r="Q116" s="24"/>
      <c r="R116" s="52"/>
      <c r="S116" s="24"/>
      <c r="T116" s="52"/>
      <c r="U116" s="24"/>
      <c r="V116" s="52"/>
      <c r="W116" s="24"/>
      <c r="X116" s="52"/>
      <c r="Y116" s="24"/>
      <c r="Z116" s="52"/>
      <c r="AA116" s="24"/>
      <c r="AB116" s="52"/>
      <c r="AC116" s="24"/>
      <c r="AD116" s="52"/>
      <c r="AE116" s="24"/>
      <c r="AF116" s="52"/>
      <c r="AG116" s="24"/>
      <c r="AH116" s="52"/>
      <c r="AI116" s="24"/>
      <c r="AJ116" s="52"/>
      <c r="AK116" s="24"/>
      <c r="AL116" s="52"/>
      <c r="AM116" s="24"/>
      <c r="AN116" s="52"/>
      <c r="AO116" s="24"/>
    </row>
    <row r="117" spans="1:41">
      <c r="A117" s="86" t="s">
        <v>167</v>
      </c>
      <c r="B117" s="87" t="s">
        <v>202</v>
      </c>
      <c r="C117" s="96"/>
      <c r="D117" s="89">
        <v>137759</v>
      </c>
      <c r="E117" s="89">
        <v>8</v>
      </c>
      <c r="F117" s="52">
        <v>3024.9</v>
      </c>
      <c r="G117" s="24">
        <v>3024.9</v>
      </c>
      <c r="H117" s="52">
        <v>11288.1</v>
      </c>
      <c r="I117" s="24">
        <v>11288.1</v>
      </c>
      <c r="J117" s="52"/>
      <c r="K117" s="24"/>
      <c r="L117" s="52"/>
      <c r="M117" s="24"/>
      <c r="N117" s="52"/>
      <c r="O117" s="24"/>
      <c r="P117" s="52"/>
      <c r="Q117" s="24"/>
      <c r="R117" s="52"/>
      <c r="S117" s="24"/>
      <c r="T117" s="52"/>
      <c r="U117" s="24"/>
      <c r="V117" s="52"/>
      <c r="W117" s="24"/>
      <c r="X117" s="52"/>
      <c r="Y117" s="24"/>
      <c r="Z117" s="52"/>
      <c r="AA117" s="24"/>
      <c r="AB117" s="52"/>
      <c r="AC117" s="24"/>
      <c r="AD117" s="52"/>
      <c r="AE117" s="24"/>
      <c r="AF117" s="52"/>
      <c r="AG117" s="24"/>
      <c r="AH117" s="52"/>
      <c r="AI117" s="24"/>
      <c r="AJ117" s="52"/>
      <c r="AK117" s="24"/>
      <c r="AL117" s="52"/>
      <c r="AM117" s="24"/>
      <c r="AN117" s="52"/>
      <c r="AO117" s="24"/>
    </row>
    <row r="118" spans="1:41">
      <c r="A118" s="95" t="s">
        <v>167</v>
      </c>
      <c r="B118" s="87" t="s">
        <v>203</v>
      </c>
      <c r="C118" s="97"/>
      <c r="D118" s="89">
        <v>135160</v>
      </c>
      <c r="E118" s="89">
        <v>7</v>
      </c>
      <c r="F118" s="52">
        <v>3069.6</v>
      </c>
      <c r="G118" s="24">
        <v>3069.6</v>
      </c>
      <c r="H118" s="52">
        <v>11717.1</v>
      </c>
      <c r="I118" s="24">
        <v>11717.1</v>
      </c>
      <c r="J118" s="52"/>
      <c r="K118" s="24"/>
      <c r="L118" s="52"/>
      <c r="M118" s="24"/>
      <c r="N118" s="52"/>
      <c r="O118" s="24"/>
      <c r="P118" s="52"/>
      <c r="Q118" s="24"/>
      <c r="R118" s="52"/>
      <c r="S118" s="24"/>
      <c r="T118" s="52"/>
      <c r="U118" s="24"/>
      <c r="V118" s="52"/>
      <c r="W118" s="24"/>
      <c r="X118" s="52"/>
      <c r="Y118" s="24"/>
      <c r="Z118" s="52"/>
      <c r="AA118" s="24"/>
      <c r="AB118" s="52"/>
      <c r="AC118" s="24"/>
      <c r="AD118" s="52"/>
      <c r="AE118" s="24"/>
      <c r="AF118" s="52"/>
      <c r="AG118" s="24"/>
      <c r="AH118" s="52"/>
      <c r="AI118" s="24"/>
      <c r="AJ118" s="52"/>
      <c r="AK118" s="24"/>
      <c r="AL118" s="52"/>
      <c r="AM118" s="24"/>
      <c r="AN118" s="52"/>
      <c r="AO118" s="24"/>
    </row>
    <row r="119" spans="1:41">
      <c r="A119" s="95" t="s">
        <v>167</v>
      </c>
      <c r="B119" s="87" t="s">
        <v>204</v>
      </c>
      <c r="C119" s="97" t="s">
        <v>208</v>
      </c>
      <c r="D119" s="89">
        <v>135188</v>
      </c>
      <c r="E119" s="98">
        <v>7</v>
      </c>
      <c r="F119" s="52">
        <v>3171.9</v>
      </c>
      <c r="G119" s="24">
        <v>3171.9</v>
      </c>
      <c r="H119" s="52">
        <v>13276.2</v>
      </c>
      <c r="I119" s="24">
        <v>13276.2</v>
      </c>
      <c r="J119" s="52"/>
      <c r="K119" s="24"/>
      <c r="L119" s="52"/>
      <c r="M119" s="24"/>
      <c r="N119" s="52"/>
      <c r="O119" s="24"/>
      <c r="P119" s="52"/>
      <c r="Q119" s="24"/>
      <c r="R119" s="52"/>
      <c r="S119" s="24"/>
      <c r="T119" s="52"/>
      <c r="U119" s="24"/>
      <c r="V119" s="52"/>
      <c r="W119" s="24"/>
      <c r="X119" s="52"/>
      <c r="Y119" s="24"/>
      <c r="Z119" s="52"/>
      <c r="AA119" s="24"/>
      <c r="AB119" s="52"/>
      <c r="AC119" s="24"/>
      <c r="AD119" s="52"/>
      <c r="AE119" s="24"/>
      <c r="AF119" s="52"/>
      <c r="AG119" s="24"/>
      <c r="AH119" s="52"/>
      <c r="AI119" s="24"/>
      <c r="AJ119" s="52"/>
      <c r="AK119" s="24"/>
      <c r="AL119" s="52"/>
      <c r="AM119" s="24"/>
      <c r="AN119" s="52"/>
      <c r="AO119" s="24"/>
    </row>
    <row r="120" spans="1:41">
      <c r="A120" s="95" t="s">
        <v>167</v>
      </c>
      <c r="B120" s="87" t="s">
        <v>205</v>
      </c>
      <c r="C120" s="97" t="s">
        <v>208</v>
      </c>
      <c r="D120" s="89">
        <v>137315</v>
      </c>
      <c r="E120" s="98">
        <v>7</v>
      </c>
      <c r="F120" s="52">
        <v>3135.6</v>
      </c>
      <c r="G120" s="24">
        <v>3135.6</v>
      </c>
      <c r="H120" s="52">
        <v>11829.3</v>
      </c>
      <c r="I120" s="24">
        <v>11829.3</v>
      </c>
      <c r="J120" s="52"/>
      <c r="K120" s="24"/>
      <c r="L120" s="52"/>
      <c r="M120" s="24"/>
      <c r="N120" s="52"/>
      <c r="O120" s="24"/>
      <c r="P120" s="52"/>
      <c r="Q120" s="24"/>
      <c r="R120" s="52"/>
      <c r="S120" s="24"/>
      <c r="T120" s="52"/>
      <c r="U120" s="24"/>
      <c r="V120" s="52"/>
      <c r="W120" s="24"/>
      <c r="X120" s="52"/>
      <c r="Y120" s="24"/>
      <c r="Z120" s="52"/>
      <c r="AA120" s="24"/>
      <c r="AB120" s="52"/>
      <c r="AC120" s="24"/>
      <c r="AD120" s="52"/>
      <c r="AE120" s="24"/>
      <c r="AF120" s="52"/>
      <c r="AG120" s="24"/>
      <c r="AH120" s="52"/>
      <c r="AI120" s="24"/>
      <c r="AJ120" s="52"/>
      <c r="AK120" s="24"/>
      <c r="AL120" s="52"/>
      <c r="AM120" s="24"/>
      <c r="AN120" s="52"/>
      <c r="AO120" s="24"/>
    </row>
    <row r="121" spans="1:41">
      <c r="A121" s="86" t="s">
        <v>167</v>
      </c>
      <c r="B121" s="87" t="s">
        <v>206</v>
      </c>
      <c r="C121" s="96" t="s">
        <v>166</v>
      </c>
      <c r="D121" s="89">
        <v>133960</v>
      </c>
      <c r="E121" s="99">
        <v>10</v>
      </c>
      <c r="F121" s="52">
        <v>3276.6</v>
      </c>
      <c r="G121" s="24">
        <v>3276.6</v>
      </c>
      <c r="H121" s="52">
        <v>13161.9</v>
      </c>
      <c r="I121" s="24">
        <v>13161.9</v>
      </c>
      <c r="J121" s="52"/>
      <c r="K121" s="24"/>
      <c r="L121" s="52"/>
      <c r="M121" s="24"/>
      <c r="N121" s="52"/>
      <c r="O121" s="24"/>
      <c r="P121" s="52"/>
      <c r="Q121" s="24"/>
      <c r="R121" s="52"/>
      <c r="S121" s="24"/>
      <c r="T121" s="52"/>
      <c r="U121" s="24"/>
      <c r="V121" s="52"/>
      <c r="W121" s="24"/>
      <c r="X121" s="52"/>
      <c r="Y121" s="24"/>
      <c r="Z121" s="52"/>
      <c r="AA121" s="24"/>
      <c r="AB121" s="52"/>
      <c r="AC121" s="24"/>
      <c r="AD121" s="52"/>
      <c r="AE121" s="24"/>
      <c r="AF121" s="52"/>
      <c r="AG121" s="24"/>
      <c r="AH121" s="52"/>
      <c r="AI121" s="24"/>
      <c r="AJ121" s="52"/>
      <c r="AK121" s="24"/>
      <c r="AL121" s="52"/>
      <c r="AM121" s="24"/>
      <c r="AN121" s="52"/>
      <c r="AO121" s="24"/>
    </row>
    <row r="122" spans="1:41">
      <c r="A122" s="95" t="s">
        <v>167</v>
      </c>
      <c r="B122" s="87" t="s">
        <v>207</v>
      </c>
      <c r="C122" s="96" t="s">
        <v>166</v>
      </c>
      <c r="D122" s="89">
        <v>136145</v>
      </c>
      <c r="E122" s="99">
        <v>10</v>
      </c>
      <c r="F122" s="52">
        <v>2994</v>
      </c>
      <c r="G122" s="24">
        <v>2994</v>
      </c>
      <c r="H122" s="52">
        <v>11889</v>
      </c>
      <c r="I122" s="24">
        <v>11889</v>
      </c>
      <c r="J122" s="52"/>
      <c r="K122" s="24"/>
      <c r="L122" s="52"/>
      <c r="M122" s="24"/>
      <c r="N122" s="52"/>
      <c r="O122" s="24"/>
      <c r="P122" s="52"/>
      <c r="Q122" s="24"/>
      <c r="R122" s="52"/>
      <c r="S122" s="24"/>
      <c r="T122" s="52"/>
      <c r="U122" s="24"/>
      <c r="V122" s="52"/>
      <c r="W122" s="24"/>
      <c r="X122" s="52"/>
      <c r="Y122" s="24"/>
      <c r="Z122" s="52"/>
      <c r="AA122" s="24"/>
      <c r="AB122" s="52"/>
      <c r="AC122" s="24"/>
      <c r="AD122" s="52"/>
      <c r="AE122" s="24"/>
      <c r="AF122" s="52"/>
      <c r="AG122" s="24"/>
      <c r="AH122" s="52"/>
      <c r="AI122" s="24"/>
      <c r="AJ122" s="52"/>
      <c r="AK122" s="24"/>
      <c r="AL122" s="52"/>
      <c r="AM122" s="24"/>
      <c r="AN122" s="52"/>
      <c r="AO122" s="24"/>
    </row>
    <row r="123" spans="1:41">
      <c r="A123" s="100" t="s">
        <v>210</v>
      </c>
      <c r="B123" s="101" t="s">
        <v>211</v>
      </c>
      <c r="C123" s="102"/>
      <c r="D123" s="103">
        <v>139940</v>
      </c>
      <c r="E123" s="104">
        <v>1</v>
      </c>
      <c r="F123" s="52">
        <v>10686</v>
      </c>
      <c r="G123" s="24">
        <v>10858</v>
      </c>
      <c r="H123" s="52">
        <v>28896</v>
      </c>
      <c r="I123" s="24">
        <v>29432</v>
      </c>
      <c r="J123" s="52">
        <v>11296</v>
      </c>
      <c r="K123" s="24">
        <v>11488</v>
      </c>
      <c r="L123" s="52">
        <v>31950</v>
      </c>
      <c r="M123" s="24">
        <v>32152</v>
      </c>
      <c r="N123" s="52">
        <v>16744</v>
      </c>
      <c r="O123" s="24">
        <v>16936</v>
      </c>
      <c r="P123" s="52">
        <v>36342</v>
      </c>
      <c r="Q123" s="24">
        <v>36544</v>
      </c>
      <c r="R123" s="52"/>
      <c r="S123" s="24"/>
      <c r="T123" s="52"/>
      <c r="U123" s="24"/>
      <c r="V123" s="52"/>
      <c r="W123" s="24"/>
      <c r="X123" s="52"/>
      <c r="Y123" s="24"/>
      <c r="Z123" s="52"/>
      <c r="AA123" s="24"/>
      <c r="AB123" s="52"/>
      <c r="AC123" s="24"/>
      <c r="AD123" s="52"/>
      <c r="AE123" s="24"/>
      <c r="AF123" s="52"/>
      <c r="AG123" s="24"/>
      <c r="AH123" s="52"/>
      <c r="AI123" s="24"/>
      <c r="AJ123" s="52"/>
      <c r="AK123" s="24"/>
      <c r="AL123" s="52"/>
      <c r="AM123" s="24"/>
      <c r="AN123" s="52"/>
      <c r="AO123" s="24"/>
    </row>
    <row r="124" spans="1:41">
      <c r="A124" s="100" t="s">
        <v>210</v>
      </c>
      <c r="B124" s="101" t="s">
        <v>212</v>
      </c>
      <c r="C124" s="102"/>
      <c r="D124" s="103">
        <v>139959</v>
      </c>
      <c r="E124" s="104">
        <v>1</v>
      </c>
      <c r="F124" s="52">
        <v>11634</v>
      </c>
      <c r="G124" s="24">
        <v>11818</v>
      </c>
      <c r="H124" s="52">
        <v>29844</v>
      </c>
      <c r="I124" s="24">
        <v>30392</v>
      </c>
      <c r="J124" s="52">
        <v>10762</v>
      </c>
      <c r="K124" s="24">
        <v>10970</v>
      </c>
      <c r="L124" s="52">
        <v>26360</v>
      </c>
      <c r="M124" s="24">
        <v>26958</v>
      </c>
      <c r="N124" s="52">
        <v>19488</v>
      </c>
      <c r="O124" s="24">
        <v>19696</v>
      </c>
      <c r="P124" s="52">
        <v>37536</v>
      </c>
      <c r="Q124" s="24">
        <v>38134</v>
      </c>
      <c r="R124" s="52"/>
      <c r="S124" s="24"/>
      <c r="T124" s="52"/>
      <c r="U124" s="24"/>
      <c r="V124" s="52"/>
      <c r="W124" s="24"/>
      <c r="X124" s="52"/>
      <c r="Y124" s="24"/>
      <c r="Z124" s="52">
        <v>18220</v>
      </c>
      <c r="AA124" s="24">
        <v>18576</v>
      </c>
      <c r="AB124" s="52">
        <v>38518</v>
      </c>
      <c r="AC124" s="24">
        <v>39116</v>
      </c>
      <c r="AD124" s="52"/>
      <c r="AE124" s="24"/>
      <c r="AF124" s="52"/>
      <c r="AG124" s="24"/>
      <c r="AH124" s="52"/>
      <c r="AI124" s="24"/>
      <c r="AJ124" s="52"/>
      <c r="AK124" s="24"/>
      <c r="AL124" s="52">
        <v>19022</v>
      </c>
      <c r="AM124" s="24">
        <v>19436</v>
      </c>
      <c r="AN124" s="52">
        <v>47392</v>
      </c>
      <c r="AO124" s="24">
        <v>48516</v>
      </c>
    </row>
    <row r="125" spans="1:41">
      <c r="A125" s="100" t="s">
        <v>210</v>
      </c>
      <c r="B125" s="101" t="s">
        <v>213</v>
      </c>
      <c r="C125" s="102"/>
      <c r="D125" s="103">
        <v>139755</v>
      </c>
      <c r="E125" s="104">
        <v>2</v>
      </c>
      <c r="F125" s="52">
        <v>12212</v>
      </c>
      <c r="G125" s="24">
        <v>12418</v>
      </c>
      <c r="H125" s="52">
        <v>32404</v>
      </c>
      <c r="I125" s="24">
        <v>33014</v>
      </c>
      <c r="J125" s="52">
        <v>15652</v>
      </c>
      <c r="K125" s="24">
        <v>15798</v>
      </c>
      <c r="L125" s="52">
        <v>30072</v>
      </c>
      <c r="M125" s="24">
        <v>30578</v>
      </c>
      <c r="N125" s="52"/>
      <c r="O125" s="24"/>
      <c r="P125" s="52"/>
      <c r="Q125" s="24"/>
      <c r="R125" s="52"/>
      <c r="S125" s="24"/>
      <c r="T125" s="52"/>
      <c r="U125" s="24"/>
      <c r="V125" s="52"/>
      <c r="W125" s="24"/>
      <c r="X125" s="52"/>
      <c r="Y125" s="24"/>
      <c r="Z125" s="52"/>
      <c r="AA125" s="24"/>
      <c r="AB125" s="52"/>
      <c r="AC125" s="24"/>
      <c r="AD125" s="52"/>
      <c r="AE125" s="24"/>
      <c r="AF125" s="52"/>
      <c r="AG125" s="24"/>
      <c r="AH125" s="52"/>
      <c r="AI125" s="24"/>
      <c r="AJ125" s="52"/>
      <c r="AK125" s="24"/>
      <c r="AL125" s="52"/>
      <c r="AM125" s="24"/>
      <c r="AN125" s="52"/>
      <c r="AO125" s="24"/>
    </row>
    <row r="126" spans="1:41">
      <c r="A126" s="100" t="s">
        <v>210</v>
      </c>
      <c r="B126" s="101" t="s">
        <v>214</v>
      </c>
      <c r="C126" s="102"/>
      <c r="D126" s="103">
        <v>139931</v>
      </c>
      <c r="E126" s="104">
        <v>3</v>
      </c>
      <c r="F126" s="52">
        <v>7318</v>
      </c>
      <c r="G126" s="24">
        <v>7422</v>
      </c>
      <c r="H126" s="52">
        <v>20536</v>
      </c>
      <c r="I126" s="24">
        <v>20904</v>
      </c>
      <c r="J126" s="52">
        <v>8728</v>
      </c>
      <c r="K126" s="24">
        <v>8728</v>
      </c>
      <c r="L126" s="52">
        <v>28610</v>
      </c>
      <c r="M126" s="24">
        <v>28610</v>
      </c>
      <c r="N126" s="52"/>
      <c r="O126" s="24"/>
      <c r="P126" s="52"/>
      <c r="Q126" s="24"/>
      <c r="R126" s="52"/>
      <c r="S126" s="24"/>
      <c r="T126" s="52"/>
      <c r="U126" s="24"/>
      <c r="V126" s="52"/>
      <c r="W126" s="24"/>
      <c r="X126" s="52"/>
      <c r="Y126" s="24"/>
      <c r="Z126" s="52"/>
      <c r="AA126" s="24"/>
      <c r="AB126" s="52"/>
      <c r="AC126" s="24"/>
      <c r="AD126" s="52"/>
      <c r="AE126" s="24"/>
      <c r="AF126" s="52"/>
      <c r="AG126" s="24"/>
      <c r="AH126" s="52"/>
      <c r="AI126" s="24"/>
      <c r="AJ126" s="52"/>
      <c r="AK126" s="24"/>
      <c r="AL126" s="52"/>
      <c r="AM126" s="24"/>
      <c r="AN126" s="52"/>
      <c r="AO126" s="24"/>
    </row>
    <row r="127" spans="1:41">
      <c r="A127" s="100" t="s">
        <v>210</v>
      </c>
      <c r="B127" s="101" t="s">
        <v>215</v>
      </c>
      <c r="C127" s="105"/>
      <c r="D127" s="103">
        <v>140164</v>
      </c>
      <c r="E127" s="104">
        <v>3</v>
      </c>
      <c r="F127" s="52">
        <v>7326</v>
      </c>
      <c r="G127" s="24">
        <v>7432</v>
      </c>
      <c r="H127" s="52">
        <v>20782</v>
      </c>
      <c r="I127" s="24">
        <v>21158</v>
      </c>
      <c r="J127" s="52">
        <v>8782</v>
      </c>
      <c r="K127" s="24">
        <v>8952</v>
      </c>
      <c r="L127" s="52">
        <v>26472</v>
      </c>
      <c r="M127" s="24">
        <v>27084</v>
      </c>
      <c r="N127" s="52"/>
      <c r="O127" s="24"/>
      <c r="P127" s="52"/>
      <c r="Q127" s="24"/>
      <c r="R127" s="52"/>
      <c r="S127" s="24"/>
      <c r="T127" s="52"/>
      <c r="U127" s="24"/>
      <c r="V127" s="52"/>
      <c r="W127" s="24"/>
      <c r="X127" s="52"/>
      <c r="Y127" s="24"/>
      <c r="Z127" s="52"/>
      <c r="AA127" s="24"/>
      <c r="AB127" s="52"/>
      <c r="AC127" s="24"/>
      <c r="AD127" s="52"/>
      <c r="AE127" s="24"/>
      <c r="AF127" s="52"/>
      <c r="AG127" s="24"/>
      <c r="AH127" s="52"/>
      <c r="AI127" s="24"/>
      <c r="AJ127" s="52"/>
      <c r="AK127" s="24"/>
      <c r="AL127" s="52"/>
      <c r="AM127" s="24"/>
      <c r="AN127" s="52"/>
      <c r="AO127" s="24"/>
    </row>
    <row r="128" spans="1:41">
      <c r="A128" s="100" t="s">
        <v>210</v>
      </c>
      <c r="B128" s="101" t="s">
        <v>216</v>
      </c>
      <c r="C128" s="102"/>
      <c r="D128" s="103">
        <v>141334</v>
      </c>
      <c r="E128" s="104">
        <v>3</v>
      </c>
      <c r="F128" s="52">
        <v>7188</v>
      </c>
      <c r="G128" s="24">
        <v>7292</v>
      </c>
      <c r="H128" s="52">
        <v>20406</v>
      </c>
      <c r="I128" s="24">
        <v>20774</v>
      </c>
      <c r="J128" s="52">
        <v>7278</v>
      </c>
      <c r="K128" s="24">
        <v>7410</v>
      </c>
      <c r="L128" s="52">
        <v>22620</v>
      </c>
      <c r="M128" s="24">
        <v>23130</v>
      </c>
      <c r="N128" s="52"/>
      <c r="O128" s="24"/>
      <c r="P128" s="52"/>
      <c r="Q128" s="24"/>
      <c r="R128" s="52"/>
      <c r="S128" s="24"/>
      <c r="T128" s="52"/>
      <c r="U128" s="24"/>
      <c r="V128" s="52"/>
      <c r="W128" s="24"/>
      <c r="X128" s="52"/>
      <c r="Y128" s="24"/>
      <c r="Z128" s="52"/>
      <c r="AA128" s="24"/>
      <c r="AB128" s="52"/>
      <c r="AC128" s="24"/>
      <c r="AD128" s="52"/>
      <c r="AE128" s="24"/>
      <c r="AF128" s="52"/>
      <c r="AG128" s="24"/>
      <c r="AH128" s="52"/>
      <c r="AI128" s="24"/>
      <c r="AJ128" s="52"/>
      <c r="AK128" s="24"/>
      <c r="AL128" s="52"/>
      <c r="AM128" s="24"/>
      <c r="AN128" s="52"/>
      <c r="AO128" s="24"/>
    </row>
    <row r="129" spans="1:41">
      <c r="A129" s="100" t="s">
        <v>210</v>
      </c>
      <c r="B129" s="101" t="s">
        <v>217</v>
      </c>
      <c r="C129" s="102"/>
      <c r="D129" s="103">
        <v>141264</v>
      </c>
      <c r="E129" s="104">
        <v>3</v>
      </c>
      <c r="F129" s="52">
        <v>7342</v>
      </c>
      <c r="G129" s="24">
        <v>7476</v>
      </c>
      <c r="H129" s="52">
        <v>20560</v>
      </c>
      <c r="I129" s="24">
        <v>20958</v>
      </c>
      <c r="J129" s="52">
        <v>7934</v>
      </c>
      <c r="K129" s="24">
        <v>8110</v>
      </c>
      <c r="L129" s="52">
        <v>23116</v>
      </c>
      <c r="M129" s="24">
        <v>23672</v>
      </c>
      <c r="N129" s="52"/>
      <c r="O129" s="24"/>
      <c r="P129" s="52"/>
      <c r="Q129" s="24"/>
      <c r="R129" s="52"/>
      <c r="S129" s="24"/>
      <c r="T129" s="52"/>
      <c r="U129" s="24"/>
      <c r="V129" s="52"/>
      <c r="W129" s="24"/>
      <c r="X129" s="52"/>
      <c r="Y129" s="24"/>
      <c r="Z129" s="52"/>
      <c r="AA129" s="24"/>
      <c r="AB129" s="52"/>
      <c r="AC129" s="24"/>
      <c r="AD129" s="52"/>
      <c r="AE129" s="24"/>
      <c r="AF129" s="52"/>
      <c r="AG129" s="24"/>
      <c r="AH129" s="52"/>
      <c r="AI129" s="24"/>
      <c r="AJ129" s="52"/>
      <c r="AK129" s="24"/>
      <c r="AL129" s="52"/>
      <c r="AM129" s="24"/>
      <c r="AN129" s="52"/>
      <c r="AO129" s="24"/>
    </row>
    <row r="130" spans="1:41">
      <c r="A130" s="100" t="s">
        <v>210</v>
      </c>
      <c r="B130" s="101" t="s">
        <v>218</v>
      </c>
      <c r="C130" s="102"/>
      <c r="D130" s="103">
        <v>138716</v>
      </c>
      <c r="E130" s="104">
        <v>4</v>
      </c>
      <c r="F130" s="52">
        <v>6460</v>
      </c>
      <c r="G130" s="24">
        <v>6726</v>
      </c>
      <c r="H130" s="52">
        <v>19280</v>
      </c>
      <c r="I130" s="24">
        <v>19802</v>
      </c>
      <c r="J130" s="52">
        <v>6130</v>
      </c>
      <c r="K130" s="24">
        <v>6298</v>
      </c>
      <c r="L130" s="52">
        <v>19708</v>
      </c>
      <c r="M130" s="24">
        <v>19876</v>
      </c>
      <c r="N130" s="52"/>
      <c r="O130" s="24"/>
      <c r="P130" s="52"/>
      <c r="Q130" s="24"/>
      <c r="R130" s="52"/>
      <c r="S130" s="24"/>
      <c r="T130" s="52"/>
      <c r="U130" s="24"/>
      <c r="V130" s="52"/>
      <c r="W130" s="24"/>
      <c r="X130" s="52"/>
      <c r="Y130" s="24"/>
      <c r="Z130" s="52"/>
      <c r="AA130" s="24"/>
      <c r="AB130" s="52"/>
      <c r="AC130" s="24"/>
      <c r="AD130" s="52"/>
      <c r="AE130" s="24"/>
      <c r="AF130" s="52"/>
      <c r="AG130" s="24"/>
      <c r="AH130" s="52"/>
      <c r="AI130" s="24"/>
      <c r="AJ130" s="52"/>
      <c r="AK130" s="24"/>
      <c r="AL130" s="52"/>
      <c r="AM130" s="24"/>
      <c r="AN130" s="52"/>
      <c r="AO130" s="24"/>
    </row>
    <row r="131" spans="1:41">
      <c r="A131" s="100" t="s">
        <v>210</v>
      </c>
      <c r="B131" s="106" t="s">
        <v>219</v>
      </c>
      <c r="C131" s="102"/>
      <c r="D131" s="103">
        <v>138789</v>
      </c>
      <c r="E131" s="104">
        <v>4</v>
      </c>
      <c r="F131" s="52">
        <v>6332</v>
      </c>
      <c r="G131" s="24">
        <v>6430</v>
      </c>
      <c r="H131" s="52">
        <v>19152</v>
      </c>
      <c r="I131" s="24">
        <v>19506</v>
      </c>
      <c r="J131" s="52">
        <v>6538</v>
      </c>
      <c r="K131" s="24">
        <v>6538</v>
      </c>
      <c r="L131" s="52">
        <v>20242</v>
      </c>
      <c r="M131" s="24">
        <v>20242</v>
      </c>
      <c r="N131" s="52"/>
      <c r="O131" s="24"/>
      <c r="P131" s="52"/>
      <c r="Q131" s="24"/>
      <c r="R131" s="52"/>
      <c r="S131" s="24"/>
      <c r="T131" s="52"/>
      <c r="U131" s="24"/>
      <c r="V131" s="52"/>
      <c r="W131" s="24"/>
      <c r="X131" s="52"/>
      <c r="Y131" s="24"/>
      <c r="Z131" s="52"/>
      <c r="AA131" s="24"/>
      <c r="AB131" s="52"/>
      <c r="AC131" s="24"/>
      <c r="AD131" s="52"/>
      <c r="AE131" s="24"/>
      <c r="AF131" s="52"/>
      <c r="AG131" s="24"/>
      <c r="AH131" s="52"/>
      <c r="AI131" s="24"/>
      <c r="AJ131" s="52"/>
      <c r="AK131" s="24"/>
      <c r="AL131" s="52"/>
      <c r="AM131" s="24"/>
      <c r="AN131" s="52"/>
      <c r="AO131" s="24"/>
    </row>
    <row r="132" spans="1:41">
      <c r="A132" s="100" t="s">
        <v>210</v>
      </c>
      <c r="B132" s="101" t="s">
        <v>220</v>
      </c>
      <c r="C132" s="105"/>
      <c r="D132" s="103">
        <v>139311</v>
      </c>
      <c r="E132" s="104">
        <v>4</v>
      </c>
      <c r="F132" s="52">
        <v>6312</v>
      </c>
      <c r="G132" s="24">
        <v>6410</v>
      </c>
      <c r="H132" s="52">
        <v>19132</v>
      </c>
      <c r="I132" s="24">
        <v>19486</v>
      </c>
      <c r="J132" s="52">
        <v>6154</v>
      </c>
      <c r="K132" s="24">
        <v>6154</v>
      </c>
      <c r="L132" s="52">
        <v>19010</v>
      </c>
      <c r="M132" s="24">
        <v>19010</v>
      </c>
      <c r="N132" s="52"/>
      <c r="O132" s="24"/>
      <c r="P132" s="52"/>
      <c r="Q132" s="24"/>
      <c r="R132" s="52"/>
      <c r="S132" s="24"/>
      <c r="T132" s="52"/>
      <c r="U132" s="24"/>
      <c r="V132" s="52"/>
      <c r="W132" s="24"/>
      <c r="X132" s="52"/>
      <c r="Y132" s="24"/>
      <c r="Z132" s="52"/>
      <c r="AA132" s="24"/>
      <c r="AB132" s="52"/>
      <c r="AC132" s="24"/>
      <c r="AD132" s="52"/>
      <c r="AE132" s="24"/>
      <c r="AF132" s="52"/>
      <c r="AG132" s="24"/>
      <c r="AH132" s="52"/>
      <c r="AI132" s="24"/>
      <c r="AJ132" s="52"/>
      <c r="AK132" s="24"/>
      <c r="AL132" s="52"/>
      <c r="AM132" s="24"/>
      <c r="AN132" s="52"/>
      <c r="AO132" s="24"/>
    </row>
    <row r="133" spans="1:41">
      <c r="A133" s="100" t="s">
        <v>210</v>
      </c>
      <c r="B133" s="101" t="s">
        <v>221</v>
      </c>
      <c r="C133" s="102"/>
      <c r="D133" s="103">
        <v>139366</v>
      </c>
      <c r="E133" s="104">
        <v>4</v>
      </c>
      <c r="F133" s="52">
        <v>7076</v>
      </c>
      <c r="G133" s="24">
        <v>7200</v>
      </c>
      <c r="H133" s="52">
        <v>20294</v>
      </c>
      <c r="I133" s="24">
        <v>20682</v>
      </c>
      <c r="J133" s="52">
        <v>6654</v>
      </c>
      <c r="K133" s="24">
        <v>6794</v>
      </c>
      <c r="L133" s="52">
        <v>21068</v>
      </c>
      <c r="M133" s="24">
        <v>21088</v>
      </c>
      <c r="N133" s="52"/>
      <c r="O133" s="24"/>
      <c r="P133" s="52"/>
      <c r="Q133" s="24"/>
      <c r="R133" s="52"/>
      <c r="S133" s="24"/>
      <c r="T133" s="52"/>
      <c r="U133" s="24"/>
      <c r="V133" s="52"/>
      <c r="W133" s="24"/>
      <c r="X133" s="52"/>
      <c r="Y133" s="24"/>
      <c r="Z133" s="52"/>
      <c r="AA133" s="24"/>
      <c r="AB133" s="52"/>
      <c r="AC133" s="24"/>
      <c r="AD133" s="52"/>
      <c r="AE133" s="24"/>
      <c r="AF133" s="52"/>
      <c r="AG133" s="24"/>
      <c r="AH133" s="52"/>
      <c r="AI133" s="24"/>
      <c r="AJ133" s="52"/>
      <c r="AK133" s="24"/>
      <c r="AL133" s="52"/>
      <c r="AM133" s="24"/>
      <c r="AN133" s="52"/>
      <c r="AO133" s="24"/>
    </row>
    <row r="134" spans="1:41">
      <c r="A134" s="100" t="s">
        <v>210</v>
      </c>
      <c r="B134" s="101" t="s">
        <v>222</v>
      </c>
      <c r="C134" s="105"/>
      <c r="D134" s="103">
        <v>139719</v>
      </c>
      <c r="E134" s="104">
        <v>4</v>
      </c>
      <c r="F134" s="52">
        <v>6566</v>
      </c>
      <c r="G134" s="24">
        <v>6664</v>
      </c>
      <c r="H134" s="52">
        <v>19386</v>
      </c>
      <c r="I134" s="24">
        <v>19740</v>
      </c>
      <c r="J134" s="52">
        <v>6040</v>
      </c>
      <c r="K134" s="24">
        <v>6040</v>
      </c>
      <c r="L134" s="52">
        <v>17820</v>
      </c>
      <c r="M134" s="24">
        <v>17820</v>
      </c>
      <c r="N134" s="52"/>
      <c r="O134" s="24"/>
      <c r="P134" s="52"/>
      <c r="Q134" s="24"/>
      <c r="R134" s="52"/>
      <c r="S134" s="24"/>
      <c r="T134" s="52"/>
      <c r="U134" s="24"/>
      <c r="V134" s="52"/>
      <c r="W134" s="24"/>
      <c r="X134" s="52"/>
      <c r="Y134" s="24"/>
      <c r="Z134" s="52"/>
      <c r="AA134" s="24"/>
      <c r="AB134" s="52"/>
      <c r="AC134" s="24"/>
      <c r="AD134" s="52"/>
      <c r="AE134" s="24"/>
      <c r="AF134" s="52"/>
      <c r="AG134" s="24"/>
      <c r="AH134" s="52"/>
      <c r="AI134" s="24"/>
      <c r="AJ134" s="52"/>
      <c r="AK134" s="24"/>
      <c r="AL134" s="52"/>
      <c r="AM134" s="24"/>
      <c r="AN134" s="52"/>
      <c r="AO134" s="24"/>
    </row>
    <row r="135" spans="1:41">
      <c r="A135" s="100" t="s">
        <v>210</v>
      </c>
      <c r="B135" s="101" t="s">
        <v>223</v>
      </c>
      <c r="C135" s="102"/>
      <c r="D135" s="103">
        <v>139861</v>
      </c>
      <c r="E135" s="104">
        <v>4</v>
      </c>
      <c r="F135" s="52">
        <v>9202</v>
      </c>
      <c r="G135" s="24">
        <v>9346</v>
      </c>
      <c r="H135" s="52">
        <v>27550</v>
      </c>
      <c r="I135" s="24">
        <v>28060</v>
      </c>
      <c r="J135" s="52">
        <v>8934</v>
      </c>
      <c r="K135" s="24">
        <v>8934</v>
      </c>
      <c r="L135" s="52">
        <v>26654</v>
      </c>
      <c r="M135" s="24">
        <v>26654</v>
      </c>
      <c r="N135" s="52"/>
      <c r="O135" s="24"/>
      <c r="P135" s="52"/>
      <c r="Q135" s="24"/>
      <c r="R135" s="52"/>
      <c r="S135" s="24"/>
      <c r="T135" s="52"/>
      <c r="U135" s="24"/>
      <c r="V135" s="52"/>
      <c r="W135" s="24"/>
      <c r="X135" s="52"/>
      <c r="Y135" s="24"/>
      <c r="Z135" s="52"/>
      <c r="AA135" s="24"/>
      <c r="AB135" s="52"/>
      <c r="AC135" s="24"/>
      <c r="AD135" s="52"/>
      <c r="AE135" s="24"/>
      <c r="AF135" s="52"/>
      <c r="AG135" s="24"/>
      <c r="AH135" s="52"/>
      <c r="AI135" s="24"/>
      <c r="AJ135" s="52"/>
      <c r="AK135" s="24"/>
      <c r="AL135" s="52"/>
      <c r="AM135" s="24"/>
      <c r="AN135" s="52"/>
      <c r="AO135" s="24"/>
    </row>
    <row r="136" spans="1:41">
      <c r="A136" s="100" t="s">
        <v>210</v>
      </c>
      <c r="B136" s="106" t="s">
        <v>224</v>
      </c>
      <c r="C136" s="102"/>
      <c r="D136" s="103">
        <v>482149</v>
      </c>
      <c r="E136" s="104">
        <v>4</v>
      </c>
      <c r="F136" s="52">
        <v>8422</v>
      </c>
      <c r="G136" s="24">
        <v>8606</v>
      </c>
      <c r="H136" s="52">
        <v>23130</v>
      </c>
      <c r="I136" s="24">
        <v>23606</v>
      </c>
      <c r="J136" s="52">
        <v>11116</v>
      </c>
      <c r="K136" s="24">
        <v>11166</v>
      </c>
      <c r="L136" s="52">
        <v>27944</v>
      </c>
      <c r="M136" s="24">
        <v>27994</v>
      </c>
      <c r="N136" s="52"/>
      <c r="O136" s="24"/>
      <c r="P136" s="52"/>
      <c r="Q136" s="24"/>
      <c r="R136" s="52">
        <v>30378</v>
      </c>
      <c r="S136" s="24">
        <v>30428</v>
      </c>
      <c r="T136" s="52">
        <v>58736</v>
      </c>
      <c r="U136" s="24">
        <v>58786</v>
      </c>
      <c r="V136" s="52">
        <v>20620</v>
      </c>
      <c r="W136" s="24">
        <v>20670</v>
      </c>
      <c r="X136" s="52">
        <v>47760</v>
      </c>
      <c r="Y136" s="24">
        <v>47810</v>
      </c>
      <c r="Z136" s="52"/>
      <c r="AA136" s="24"/>
      <c r="AB136" s="52"/>
      <c r="AC136" s="24"/>
      <c r="AD136" s="52"/>
      <c r="AE136" s="24"/>
      <c r="AF136" s="52"/>
      <c r="AG136" s="24"/>
      <c r="AH136" s="52"/>
      <c r="AI136" s="24"/>
      <c r="AJ136" s="52"/>
      <c r="AK136" s="24"/>
      <c r="AL136" s="52"/>
      <c r="AM136" s="24"/>
      <c r="AN136" s="52"/>
      <c r="AO136" s="24"/>
    </row>
    <row r="137" spans="1:41">
      <c r="A137" s="100" t="s">
        <v>210</v>
      </c>
      <c r="B137" s="101" t="s">
        <v>225</v>
      </c>
      <c r="C137" s="102"/>
      <c r="D137" s="103">
        <v>482680</v>
      </c>
      <c r="E137" s="104">
        <v>4</v>
      </c>
      <c r="F137" s="52">
        <v>7228</v>
      </c>
      <c r="G137" s="24">
        <v>7336</v>
      </c>
      <c r="H137" s="52">
        <v>20770</v>
      </c>
      <c r="I137" s="24">
        <v>21148</v>
      </c>
      <c r="J137" s="52">
        <v>7276</v>
      </c>
      <c r="K137" s="24">
        <v>7276</v>
      </c>
      <c r="L137" s="52">
        <v>23414</v>
      </c>
      <c r="M137" s="24">
        <v>23414</v>
      </c>
      <c r="N137" s="52"/>
      <c r="O137" s="24"/>
      <c r="P137" s="52"/>
      <c r="Q137" s="24"/>
      <c r="R137" s="52"/>
      <c r="S137" s="24"/>
      <c r="T137" s="52"/>
      <c r="U137" s="24"/>
      <c r="V137" s="52"/>
      <c r="W137" s="24"/>
      <c r="X137" s="52"/>
      <c r="Y137" s="24"/>
      <c r="Z137" s="52"/>
      <c r="AA137" s="24"/>
      <c r="AB137" s="52"/>
      <c r="AC137" s="24"/>
      <c r="AD137" s="52"/>
      <c r="AE137" s="24"/>
      <c r="AF137" s="52"/>
      <c r="AG137" s="24"/>
      <c r="AH137" s="52"/>
      <c r="AI137" s="24"/>
      <c r="AJ137" s="52"/>
      <c r="AK137" s="24"/>
      <c r="AL137" s="52"/>
      <c r="AM137" s="24"/>
      <c r="AN137" s="52"/>
      <c r="AO137" s="24"/>
    </row>
    <row r="138" spans="1:41">
      <c r="A138" s="100" t="s">
        <v>210</v>
      </c>
      <c r="B138" s="101" t="s">
        <v>226</v>
      </c>
      <c r="C138" s="108" t="s">
        <v>241</v>
      </c>
      <c r="D138" s="103">
        <v>139764</v>
      </c>
      <c r="E138" s="107">
        <v>4</v>
      </c>
      <c r="F138" s="52">
        <v>6234</v>
      </c>
      <c r="G138" s="24">
        <v>6332</v>
      </c>
      <c r="H138" s="52">
        <v>19054</v>
      </c>
      <c r="I138" s="24">
        <v>19408</v>
      </c>
      <c r="J138" s="52">
        <v>5816</v>
      </c>
      <c r="K138" s="24">
        <v>5928</v>
      </c>
      <c r="L138" s="52">
        <v>19040</v>
      </c>
      <c r="M138" s="53">
        <v>19482</v>
      </c>
      <c r="N138" s="52"/>
      <c r="O138" s="24"/>
      <c r="P138" s="52"/>
      <c r="Q138" s="24"/>
      <c r="R138" s="52"/>
      <c r="S138" s="24"/>
      <c r="T138" s="52"/>
      <c r="U138" s="24"/>
      <c r="V138" s="52"/>
      <c r="W138" s="24"/>
      <c r="X138" s="52"/>
      <c r="Y138" s="24"/>
      <c r="Z138" s="52"/>
      <c r="AA138" s="24"/>
      <c r="AB138" s="52"/>
      <c r="AC138" s="24"/>
      <c r="AD138" s="52"/>
      <c r="AE138" s="24"/>
      <c r="AF138" s="52"/>
      <c r="AG138" s="24"/>
      <c r="AH138" s="52"/>
      <c r="AI138" s="24"/>
      <c r="AJ138" s="52"/>
      <c r="AK138" s="24"/>
      <c r="AL138" s="52"/>
      <c r="AM138" s="24"/>
      <c r="AN138" s="52"/>
      <c r="AO138" s="24"/>
    </row>
    <row r="139" spans="1:41">
      <c r="A139" s="100" t="s">
        <v>210</v>
      </c>
      <c r="B139" s="101" t="s">
        <v>227</v>
      </c>
      <c r="C139" s="109"/>
      <c r="D139" s="103">
        <v>140960</v>
      </c>
      <c r="E139" s="104">
        <v>5</v>
      </c>
      <c r="F139" s="52">
        <v>6616</v>
      </c>
      <c r="G139" s="24">
        <v>6734</v>
      </c>
      <c r="H139" s="52">
        <v>19436</v>
      </c>
      <c r="I139" s="24">
        <v>19810</v>
      </c>
      <c r="J139" s="52">
        <v>6444</v>
      </c>
      <c r="K139" s="24">
        <v>6464</v>
      </c>
      <c r="L139" s="52">
        <v>19176</v>
      </c>
      <c r="M139" s="24">
        <v>19196</v>
      </c>
      <c r="N139" s="52"/>
      <c r="O139" s="24"/>
      <c r="P139" s="52"/>
      <c r="Q139" s="24"/>
      <c r="R139" s="52"/>
      <c r="S139" s="24"/>
      <c r="T139" s="52"/>
      <c r="U139" s="24"/>
      <c r="V139" s="52"/>
      <c r="W139" s="24"/>
      <c r="X139" s="52"/>
      <c r="Y139" s="24"/>
      <c r="Z139" s="52"/>
      <c r="AA139" s="24"/>
      <c r="AB139" s="52"/>
      <c r="AC139" s="24"/>
      <c r="AD139" s="52"/>
      <c r="AE139" s="24"/>
      <c r="AF139" s="52"/>
      <c r="AG139" s="24"/>
      <c r="AH139" s="52"/>
      <c r="AI139" s="24"/>
      <c r="AJ139" s="52"/>
      <c r="AK139" s="24"/>
      <c r="AL139" s="52"/>
      <c r="AM139" s="24"/>
      <c r="AN139" s="52"/>
      <c r="AO139" s="24"/>
    </row>
    <row r="140" spans="1:41">
      <c r="A140" s="100" t="s">
        <v>210</v>
      </c>
      <c r="B140" s="101" t="s">
        <v>228</v>
      </c>
      <c r="C140" s="108"/>
      <c r="D140" s="103">
        <v>139250</v>
      </c>
      <c r="E140" s="110">
        <v>6</v>
      </c>
      <c r="F140" s="52">
        <v>4434</v>
      </c>
      <c r="G140" s="24">
        <v>4496</v>
      </c>
      <c r="H140" s="52">
        <v>12692</v>
      </c>
      <c r="I140" s="24">
        <v>12918</v>
      </c>
      <c r="J140" s="52"/>
      <c r="K140" s="24"/>
      <c r="L140" s="52"/>
      <c r="M140" s="24"/>
      <c r="N140" s="52"/>
      <c r="O140" s="24"/>
      <c r="P140" s="52"/>
      <c r="Q140" s="24"/>
      <c r="R140" s="52"/>
      <c r="S140" s="24"/>
      <c r="T140" s="52"/>
      <c r="U140" s="24"/>
      <c r="V140" s="52"/>
      <c r="W140" s="24"/>
      <c r="X140" s="52"/>
      <c r="Y140" s="24"/>
      <c r="Z140" s="52"/>
      <c r="AA140" s="24"/>
      <c r="AB140" s="52"/>
      <c r="AC140" s="24"/>
      <c r="AD140" s="52"/>
      <c r="AE140" s="24"/>
      <c r="AF140" s="52"/>
      <c r="AG140" s="24"/>
      <c r="AH140" s="52"/>
      <c r="AI140" s="24"/>
      <c r="AJ140" s="52"/>
      <c r="AK140" s="24"/>
      <c r="AL140" s="52"/>
      <c r="AM140" s="24"/>
      <c r="AN140" s="52"/>
      <c r="AO140" s="24"/>
    </row>
    <row r="141" spans="1:41">
      <c r="A141" s="100" t="s">
        <v>210</v>
      </c>
      <c r="B141" s="101" t="s">
        <v>229</v>
      </c>
      <c r="C141" s="108"/>
      <c r="D141" s="103">
        <v>139463</v>
      </c>
      <c r="E141" s="104">
        <v>6</v>
      </c>
      <c r="F141" s="52">
        <v>4116</v>
      </c>
      <c r="G141" s="24">
        <v>4212</v>
      </c>
      <c r="H141" s="52">
        <v>12374</v>
      </c>
      <c r="I141" s="24">
        <v>12634</v>
      </c>
      <c r="J141" s="52"/>
      <c r="K141" s="24"/>
      <c r="L141" s="52"/>
      <c r="M141" s="24"/>
      <c r="N141" s="52"/>
      <c r="O141" s="24"/>
      <c r="P141" s="52"/>
      <c r="Q141" s="24"/>
      <c r="R141" s="52"/>
      <c r="S141" s="24"/>
      <c r="T141" s="52"/>
      <c r="U141" s="24"/>
      <c r="V141" s="52"/>
      <c r="W141" s="24"/>
      <c r="X141" s="52"/>
      <c r="Y141" s="24"/>
      <c r="Z141" s="52"/>
      <c r="AA141" s="24"/>
      <c r="AB141" s="52"/>
      <c r="AC141" s="24"/>
      <c r="AD141" s="52"/>
      <c r="AE141" s="24"/>
      <c r="AF141" s="52"/>
      <c r="AG141" s="24"/>
      <c r="AH141" s="52"/>
      <c r="AI141" s="24"/>
      <c r="AJ141" s="52"/>
      <c r="AK141" s="24"/>
      <c r="AL141" s="52"/>
      <c r="AM141" s="24"/>
      <c r="AN141" s="52"/>
      <c r="AO141" s="24"/>
    </row>
    <row r="142" spans="1:41">
      <c r="A142" s="100" t="s">
        <v>210</v>
      </c>
      <c r="B142" s="101" t="s">
        <v>230</v>
      </c>
      <c r="C142" s="108"/>
      <c r="D142" s="103">
        <v>447689</v>
      </c>
      <c r="E142" s="104">
        <v>6</v>
      </c>
      <c r="F142" s="52">
        <v>5548</v>
      </c>
      <c r="G142" s="53">
        <v>5624</v>
      </c>
      <c r="H142" s="52">
        <v>16552</v>
      </c>
      <c r="I142" s="24">
        <v>16838</v>
      </c>
      <c r="J142" s="52"/>
      <c r="K142" s="24"/>
      <c r="L142" s="52"/>
      <c r="M142" s="24"/>
      <c r="N142" s="52"/>
      <c r="O142" s="24"/>
      <c r="P142" s="52"/>
      <c r="Q142" s="24"/>
      <c r="R142" s="52"/>
      <c r="S142" s="24"/>
      <c r="T142" s="52"/>
      <c r="U142" s="24"/>
      <c r="V142" s="52"/>
      <c r="W142" s="24"/>
      <c r="X142" s="52"/>
      <c r="Y142" s="24"/>
      <c r="Z142" s="52"/>
      <c r="AA142" s="24"/>
      <c r="AB142" s="52"/>
      <c r="AC142" s="24"/>
      <c r="AD142" s="52"/>
      <c r="AE142" s="24"/>
      <c r="AF142" s="52"/>
      <c r="AG142" s="24"/>
      <c r="AH142" s="52"/>
      <c r="AI142" s="24"/>
      <c r="AJ142" s="52"/>
      <c r="AK142" s="24"/>
      <c r="AL142" s="52"/>
      <c r="AM142" s="24"/>
      <c r="AN142" s="52"/>
      <c r="AO142" s="24"/>
    </row>
    <row r="143" spans="1:41">
      <c r="A143" s="100" t="s">
        <v>210</v>
      </c>
      <c r="B143" s="106" t="s">
        <v>231</v>
      </c>
      <c r="C143" s="109"/>
      <c r="D143" s="103">
        <v>482158</v>
      </c>
      <c r="E143" s="104">
        <v>6</v>
      </c>
      <c r="F143" s="52">
        <v>4542</v>
      </c>
      <c r="G143" s="24">
        <v>4608</v>
      </c>
      <c r="H143" s="52">
        <v>13328</v>
      </c>
      <c r="I143" s="24">
        <v>13568</v>
      </c>
      <c r="J143" s="52">
        <v>5962</v>
      </c>
      <c r="K143" s="24">
        <v>5962</v>
      </c>
      <c r="L143" s="52">
        <v>17602</v>
      </c>
      <c r="M143" s="24">
        <v>17602</v>
      </c>
      <c r="N143" s="52"/>
      <c r="O143" s="24"/>
      <c r="P143" s="52"/>
      <c r="Q143" s="24"/>
      <c r="R143" s="52"/>
      <c r="S143" s="24"/>
      <c r="T143" s="52"/>
      <c r="U143" s="24"/>
      <c r="V143" s="52"/>
      <c r="W143" s="24"/>
      <c r="X143" s="52"/>
      <c r="Y143" s="24"/>
      <c r="Z143" s="52"/>
      <c r="AA143" s="24"/>
      <c r="AB143" s="52"/>
      <c r="AC143" s="24"/>
      <c r="AD143" s="52"/>
      <c r="AE143" s="24"/>
      <c r="AF143" s="52"/>
      <c r="AG143" s="24"/>
      <c r="AH143" s="52"/>
      <c r="AI143" s="24"/>
      <c r="AJ143" s="52"/>
      <c r="AK143" s="24"/>
      <c r="AL143" s="52"/>
      <c r="AM143" s="24"/>
      <c r="AN143" s="52"/>
      <c r="AO143" s="24"/>
    </row>
    <row r="144" spans="1:41">
      <c r="A144" s="100" t="s">
        <v>210</v>
      </c>
      <c r="B144" s="101" t="s">
        <v>232</v>
      </c>
      <c r="C144" s="109" t="s">
        <v>242</v>
      </c>
      <c r="D144" s="103">
        <v>138558</v>
      </c>
      <c r="E144" s="110">
        <v>7</v>
      </c>
      <c r="F144" s="52">
        <v>4066</v>
      </c>
      <c r="G144" s="24">
        <v>4128</v>
      </c>
      <c r="H144" s="52">
        <v>12324</v>
      </c>
      <c r="I144" s="24">
        <v>12550</v>
      </c>
      <c r="J144" s="52"/>
      <c r="K144" s="24"/>
      <c r="L144" s="52"/>
      <c r="M144" s="24"/>
      <c r="N144" s="52"/>
      <c r="O144" s="24"/>
      <c r="P144" s="52"/>
      <c r="Q144" s="24"/>
      <c r="R144" s="52"/>
      <c r="S144" s="24"/>
      <c r="T144" s="52"/>
      <c r="U144" s="24"/>
      <c r="V144" s="52"/>
      <c r="W144" s="24"/>
      <c r="X144" s="52"/>
      <c r="Y144" s="24"/>
      <c r="Z144" s="52"/>
      <c r="AA144" s="24"/>
      <c r="AB144" s="52"/>
      <c r="AC144" s="24"/>
      <c r="AD144" s="52"/>
      <c r="AE144" s="24"/>
      <c r="AF144" s="52"/>
      <c r="AG144" s="24"/>
      <c r="AH144" s="52"/>
      <c r="AI144" s="24"/>
      <c r="AJ144" s="52"/>
      <c r="AK144" s="24"/>
      <c r="AL144" s="52"/>
      <c r="AM144" s="24"/>
      <c r="AN144" s="52"/>
      <c r="AO144" s="24"/>
    </row>
    <row r="145" spans="1:41">
      <c r="A145" s="100" t="s">
        <v>210</v>
      </c>
      <c r="B145" s="101" t="s">
        <v>233</v>
      </c>
      <c r="C145" s="108"/>
      <c r="D145" s="103">
        <v>138901</v>
      </c>
      <c r="E145" s="110">
        <v>7</v>
      </c>
      <c r="F145" s="52">
        <v>3950</v>
      </c>
      <c r="G145" s="24">
        <v>4008</v>
      </c>
      <c r="H145" s="52">
        <v>11872</v>
      </c>
      <c r="I145" s="24">
        <v>12088</v>
      </c>
      <c r="J145" s="52"/>
      <c r="K145" s="24"/>
      <c r="L145" s="52"/>
      <c r="M145" s="24"/>
      <c r="N145" s="52"/>
      <c r="O145" s="24"/>
      <c r="P145" s="52"/>
      <c r="Q145" s="24"/>
      <c r="R145" s="52"/>
      <c r="S145" s="24"/>
      <c r="T145" s="52"/>
      <c r="U145" s="24"/>
      <c r="V145" s="52"/>
      <c r="W145" s="24"/>
      <c r="X145" s="52"/>
      <c r="Y145" s="24"/>
      <c r="Z145" s="52"/>
      <c r="AA145" s="24"/>
      <c r="AB145" s="52"/>
      <c r="AC145" s="24"/>
      <c r="AD145" s="52"/>
      <c r="AE145" s="24"/>
      <c r="AF145" s="52"/>
      <c r="AG145" s="24"/>
      <c r="AH145" s="52"/>
      <c r="AI145" s="24"/>
      <c r="AJ145" s="52"/>
      <c r="AK145" s="24"/>
      <c r="AL145" s="52"/>
      <c r="AM145" s="24"/>
      <c r="AN145" s="52"/>
      <c r="AO145" s="24"/>
    </row>
    <row r="146" spans="1:41">
      <c r="A146" s="100" t="s">
        <v>210</v>
      </c>
      <c r="B146" s="101" t="s">
        <v>234</v>
      </c>
      <c r="C146" s="109" t="s">
        <v>243</v>
      </c>
      <c r="D146" s="103">
        <v>138691</v>
      </c>
      <c r="E146" s="110">
        <v>7</v>
      </c>
      <c r="F146" s="52">
        <v>3940</v>
      </c>
      <c r="G146" s="53">
        <v>4550</v>
      </c>
      <c r="H146" s="52">
        <v>11534</v>
      </c>
      <c r="I146" s="24">
        <v>12296</v>
      </c>
      <c r="J146" s="52"/>
      <c r="K146" s="24"/>
      <c r="L146" s="52"/>
      <c r="M146" s="24"/>
      <c r="N146" s="52"/>
      <c r="O146" s="24"/>
      <c r="P146" s="52"/>
      <c r="Q146" s="24"/>
      <c r="R146" s="52"/>
      <c r="S146" s="24"/>
      <c r="T146" s="52"/>
      <c r="U146" s="24"/>
      <c r="V146" s="52"/>
      <c r="W146" s="24"/>
      <c r="X146" s="52"/>
      <c r="Y146" s="24"/>
      <c r="Z146" s="52"/>
      <c r="AA146" s="24"/>
      <c r="AB146" s="52"/>
      <c r="AC146" s="24"/>
      <c r="AD146" s="52"/>
      <c r="AE146" s="24"/>
      <c r="AF146" s="52"/>
      <c r="AG146" s="24"/>
      <c r="AH146" s="52"/>
      <c r="AI146" s="24"/>
      <c r="AJ146" s="52"/>
      <c r="AK146" s="24"/>
      <c r="AL146" s="52"/>
      <c r="AM146" s="24"/>
      <c r="AN146" s="52"/>
      <c r="AO146" s="24"/>
    </row>
    <row r="147" spans="1:41">
      <c r="A147" s="100" t="s">
        <v>210</v>
      </c>
      <c r="B147" s="101" t="s">
        <v>235</v>
      </c>
      <c r="C147" s="108"/>
      <c r="D147" s="103">
        <v>139621</v>
      </c>
      <c r="E147" s="110">
        <v>7</v>
      </c>
      <c r="F147" s="52">
        <v>3762</v>
      </c>
      <c r="G147" s="24">
        <v>3816</v>
      </c>
      <c r="H147" s="52">
        <v>11356</v>
      </c>
      <c r="I147" s="24">
        <v>11562</v>
      </c>
      <c r="J147" s="52"/>
      <c r="K147" s="24"/>
      <c r="L147" s="52"/>
      <c r="M147" s="24"/>
      <c r="N147" s="52"/>
      <c r="O147" s="24"/>
      <c r="P147" s="52"/>
      <c r="Q147" s="24"/>
      <c r="R147" s="52"/>
      <c r="S147" s="24"/>
      <c r="T147" s="52"/>
      <c r="U147" s="24"/>
      <c r="V147" s="52"/>
      <c r="W147" s="24"/>
      <c r="X147" s="52"/>
      <c r="Y147" s="24"/>
      <c r="Z147" s="52"/>
      <c r="AA147" s="24"/>
      <c r="AB147" s="52"/>
      <c r="AC147" s="24"/>
      <c r="AD147" s="52"/>
      <c r="AE147" s="24"/>
      <c r="AF147" s="52"/>
      <c r="AG147" s="24"/>
      <c r="AH147" s="52"/>
      <c r="AI147" s="24"/>
      <c r="AJ147" s="52"/>
      <c r="AK147" s="24"/>
      <c r="AL147" s="52"/>
      <c r="AM147" s="24"/>
      <c r="AN147" s="52"/>
      <c r="AO147" s="24"/>
    </row>
    <row r="148" spans="1:41">
      <c r="A148" s="100" t="s">
        <v>210</v>
      </c>
      <c r="B148" s="101" t="s">
        <v>236</v>
      </c>
      <c r="C148" s="109" t="s">
        <v>242</v>
      </c>
      <c r="D148" s="103">
        <v>139968</v>
      </c>
      <c r="E148" s="110">
        <v>7</v>
      </c>
      <c r="F148" s="52">
        <v>4164</v>
      </c>
      <c r="G148" s="24">
        <v>4246</v>
      </c>
      <c r="H148" s="52">
        <v>12422</v>
      </c>
      <c r="I148" s="24">
        <v>12668</v>
      </c>
      <c r="J148" s="52"/>
      <c r="K148" s="24"/>
      <c r="L148" s="52"/>
      <c r="M148" s="24"/>
      <c r="N148" s="52"/>
      <c r="O148" s="24"/>
      <c r="P148" s="52"/>
      <c r="Q148" s="24"/>
      <c r="R148" s="52"/>
      <c r="S148" s="24"/>
      <c r="T148" s="52"/>
      <c r="U148" s="24"/>
      <c r="V148" s="52"/>
      <c r="W148" s="24"/>
      <c r="X148" s="52"/>
      <c r="Y148" s="24"/>
      <c r="Z148" s="52"/>
      <c r="AA148" s="24"/>
      <c r="AB148" s="52"/>
      <c r="AC148" s="24"/>
      <c r="AD148" s="52"/>
      <c r="AE148" s="24"/>
      <c r="AF148" s="52"/>
      <c r="AG148" s="24"/>
      <c r="AH148" s="52"/>
      <c r="AI148" s="24"/>
      <c r="AJ148" s="52"/>
      <c r="AK148" s="24"/>
      <c r="AL148" s="52"/>
      <c r="AM148" s="24"/>
      <c r="AN148" s="52"/>
      <c r="AO148" s="24"/>
    </row>
    <row r="149" spans="1:41">
      <c r="A149" s="100" t="s">
        <v>210</v>
      </c>
      <c r="B149" s="101" t="s">
        <v>237</v>
      </c>
      <c r="C149" s="108"/>
      <c r="D149" s="103">
        <v>482699</v>
      </c>
      <c r="E149" s="110">
        <v>7</v>
      </c>
      <c r="F149" s="52">
        <v>3756</v>
      </c>
      <c r="G149" s="24">
        <v>3810</v>
      </c>
      <c r="H149" s="52">
        <v>11350</v>
      </c>
      <c r="I149" s="24">
        <v>11556</v>
      </c>
      <c r="J149" s="52"/>
      <c r="K149" s="24"/>
      <c r="L149" s="52"/>
      <c r="M149" s="24"/>
      <c r="N149" s="52"/>
      <c r="O149" s="24"/>
      <c r="P149" s="52"/>
      <c r="Q149" s="24"/>
      <c r="R149" s="52"/>
      <c r="S149" s="24"/>
      <c r="T149" s="52"/>
      <c r="U149" s="24"/>
      <c r="V149" s="52"/>
      <c r="W149" s="24"/>
      <c r="X149" s="52"/>
      <c r="Y149" s="24"/>
      <c r="Z149" s="52"/>
      <c r="AA149" s="24"/>
      <c r="AB149" s="52"/>
      <c r="AC149" s="24"/>
      <c r="AD149" s="52"/>
      <c r="AE149" s="24"/>
      <c r="AF149" s="52"/>
      <c r="AG149" s="24"/>
      <c r="AH149" s="52"/>
      <c r="AI149" s="24"/>
      <c r="AJ149" s="52"/>
      <c r="AK149" s="24"/>
      <c r="AL149" s="52"/>
      <c r="AM149" s="24"/>
      <c r="AN149" s="52"/>
      <c r="AO149" s="24"/>
    </row>
    <row r="150" spans="1:41">
      <c r="A150" s="100" t="s">
        <v>210</v>
      </c>
      <c r="B150" s="101" t="s">
        <v>238</v>
      </c>
      <c r="C150" s="109" t="s">
        <v>243</v>
      </c>
      <c r="D150" s="103">
        <v>244437</v>
      </c>
      <c r="E150" s="110">
        <v>8</v>
      </c>
      <c r="F150" s="52">
        <v>3806</v>
      </c>
      <c r="G150" s="24">
        <v>3860</v>
      </c>
      <c r="H150" s="52">
        <v>11400</v>
      </c>
      <c r="I150" s="24">
        <v>11606</v>
      </c>
      <c r="J150" s="52"/>
      <c r="K150" s="24"/>
      <c r="L150" s="52"/>
      <c r="M150" s="24"/>
      <c r="N150" s="52"/>
      <c r="O150" s="24"/>
      <c r="P150" s="52"/>
      <c r="Q150" s="24"/>
      <c r="R150" s="52"/>
      <c r="S150" s="24"/>
      <c r="T150" s="52"/>
      <c r="U150" s="24"/>
      <c r="V150" s="52"/>
      <c r="W150" s="24"/>
      <c r="X150" s="52"/>
      <c r="Y150" s="24"/>
      <c r="Z150" s="52"/>
      <c r="AA150" s="24"/>
      <c r="AB150" s="52"/>
      <c r="AC150" s="24"/>
      <c r="AD150" s="52"/>
      <c r="AE150" s="24"/>
      <c r="AF150" s="52"/>
      <c r="AG150" s="24"/>
      <c r="AH150" s="52"/>
      <c r="AI150" s="24"/>
      <c r="AJ150" s="52"/>
      <c r="AK150" s="24"/>
      <c r="AL150" s="52"/>
      <c r="AM150" s="24"/>
      <c r="AN150" s="52"/>
      <c r="AO150" s="24"/>
    </row>
    <row r="151" spans="1:41">
      <c r="A151" s="100" t="s">
        <v>210</v>
      </c>
      <c r="B151" s="101" t="s">
        <v>239</v>
      </c>
      <c r="C151" s="108" t="s">
        <v>208</v>
      </c>
      <c r="D151" s="103">
        <v>139700</v>
      </c>
      <c r="E151" s="111">
        <v>7</v>
      </c>
      <c r="F151" s="52">
        <v>3790</v>
      </c>
      <c r="G151" s="24">
        <v>3844</v>
      </c>
      <c r="H151" s="52">
        <v>11384</v>
      </c>
      <c r="I151" s="24">
        <v>11590</v>
      </c>
      <c r="J151" s="52"/>
      <c r="K151" s="24"/>
      <c r="L151" s="52"/>
      <c r="M151" s="24"/>
      <c r="N151" s="52"/>
      <c r="O151" s="24"/>
      <c r="P151" s="52"/>
      <c r="Q151" s="24"/>
      <c r="R151" s="52"/>
      <c r="S151" s="24"/>
      <c r="T151" s="52"/>
      <c r="U151" s="24"/>
      <c r="V151" s="52"/>
      <c r="W151" s="24"/>
      <c r="X151" s="52"/>
      <c r="Y151" s="24"/>
      <c r="Z151" s="52"/>
      <c r="AA151" s="24"/>
      <c r="AB151" s="52"/>
      <c r="AC151" s="24"/>
      <c r="AD151" s="52"/>
      <c r="AE151" s="24"/>
      <c r="AF151" s="52"/>
      <c r="AG151" s="24"/>
      <c r="AH151" s="52"/>
      <c r="AI151" s="24"/>
      <c r="AJ151" s="52"/>
      <c r="AK151" s="24"/>
      <c r="AL151" s="52"/>
      <c r="AM151" s="24"/>
      <c r="AN151" s="52"/>
      <c r="AO151" s="24"/>
    </row>
    <row r="152" spans="1:41">
      <c r="A152" s="100" t="s">
        <v>210</v>
      </c>
      <c r="B152" s="101" t="s">
        <v>240</v>
      </c>
      <c r="C152" s="109" t="s">
        <v>244</v>
      </c>
      <c r="D152" s="103">
        <v>139010</v>
      </c>
      <c r="E152" s="110">
        <v>10</v>
      </c>
      <c r="F152" s="52">
        <v>3772</v>
      </c>
      <c r="G152" s="24">
        <v>3826</v>
      </c>
      <c r="H152" s="52">
        <v>11366</v>
      </c>
      <c r="I152" s="24">
        <v>11572</v>
      </c>
      <c r="J152" s="52"/>
      <c r="K152" s="24"/>
      <c r="L152" s="52"/>
      <c r="M152" s="24"/>
      <c r="N152" s="52"/>
      <c r="O152" s="24"/>
      <c r="P152" s="52"/>
      <c r="Q152" s="24"/>
      <c r="R152" s="52"/>
      <c r="S152" s="24"/>
      <c r="T152" s="52"/>
      <c r="U152" s="24"/>
      <c r="V152" s="52"/>
      <c r="W152" s="24"/>
      <c r="X152" s="52"/>
      <c r="Y152" s="24"/>
      <c r="Z152" s="52"/>
      <c r="AA152" s="24"/>
      <c r="AB152" s="52"/>
      <c r="AC152" s="24"/>
      <c r="AD152" s="52"/>
      <c r="AE152" s="24"/>
      <c r="AF152" s="52"/>
      <c r="AG152" s="24"/>
      <c r="AH152" s="52"/>
      <c r="AI152" s="24"/>
      <c r="AJ152" s="52"/>
      <c r="AK152" s="24"/>
      <c r="AL152" s="52"/>
      <c r="AM152" s="24"/>
      <c r="AN152" s="52"/>
      <c r="AO152" s="24"/>
    </row>
    <row r="153" spans="1:41">
      <c r="A153" s="112" t="s">
        <v>210</v>
      </c>
      <c r="B153" s="49" t="s">
        <v>245</v>
      </c>
      <c r="C153" s="113"/>
      <c r="D153" s="51">
        <v>138682</v>
      </c>
      <c r="E153" s="51">
        <v>12</v>
      </c>
      <c r="F153" s="52">
        <v>3192</v>
      </c>
      <c r="G153" s="24">
        <v>3246</v>
      </c>
      <c r="H153" s="52">
        <v>5862</v>
      </c>
      <c r="I153" s="24">
        <v>5916</v>
      </c>
      <c r="J153" s="52"/>
      <c r="K153" s="24"/>
      <c r="L153" s="52"/>
      <c r="M153" s="24"/>
      <c r="N153" s="52"/>
      <c r="O153" s="24"/>
      <c r="P153" s="52"/>
      <c r="Q153" s="24"/>
      <c r="R153" s="52"/>
      <c r="S153" s="24"/>
      <c r="T153" s="52"/>
      <c r="U153" s="24"/>
      <c r="V153" s="52"/>
      <c r="W153" s="24"/>
      <c r="X153" s="52"/>
      <c r="Y153" s="24"/>
      <c r="Z153" s="52"/>
      <c r="AA153" s="24"/>
      <c r="AB153" s="52"/>
      <c r="AC153" s="24"/>
      <c r="AD153" s="52"/>
      <c r="AE153" s="24"/>
      <c r="AF153" s="52"/>
      <c r="AG153" s="24"/>
      <c r="AH153" s="52"/>
      <c r="AI153" s="24"/>
      <c r="AJ153" s="52"/>
      <c r="AK153" s="24"/>
      <c r="AL153" s="52"/>
      <c r="AM153" s="24"/>
      <c r="AN153" s="52"/>
      <c r="AO153" s="24"/>
    </row>
    <row r="154" spans="1:41">
      <c r="A154" s="112" t="s">
        <v>210</v>
      </c>
      <c r="B154" s="49" t="s">
        <v>246</v>
      </c>
      <c r="C154" s="113"/>
      <c r="D154" s="51">
        <v>246813</v>
      </c>
      <c r="E154" s="51">
        <v>12</v>
      </c>
      <c r="F154" s="52">
        <v>3328</v>
      </c>
      <c r="G154" s="24">
        <v>3328</v>
      </c>
      <c r="H154" s="52">
        <v>5998</v>
      </c>
      <c r="I154" s="24">
        <v>5998</v>
      </c>
      <c r="J154" s="52"/>
      <c r="K154" s="24"/>
      <c r="L154" s="52"/>
      <c r="M154" s="24"/>
      <c r="N154" s="52"/>
      <c r="O154" s="24"/>
      <c r="P154" s="52"/>
      <c r="Q154" s="24"/>
      <c r="R154" s="52"/>
      <c r="S154" s="24"/>
      <c r="T154" s="52"/>
      <c r="U154" s="24"/>
      <c r="V154" s="52"/>
      <c r="W154" s="24"/>
      <c r="X154" s="52"/>
      <c r="Y154" s="24"/>
      <c r="Z154" s="52"/>
      <c r="AA154" s="24"/>
      <c r="AB154" s="52"/>
      <c r="AC154" s="24"/>
      <c r="AD154" s="52"/>
      <c r="AE154" s="24"/>
      <c r="AF154" s="52"/>
      <c r="AG154" s="24"/>
      <c r="AH154" s="52"/>
      <c r="AI154" s="24"/>
      <c r="AJ154" s="52"/>
      <c r="AK154" s="24"/>
      <c r="AL154" s="52"/>
      <c r="AM154" s="24"/>
      <c r="AN154" s="52"/>
      <c r="AO154" s="24"/>
    </row>
    <row r="155" spans="1:41">
      <c r="A155" s="112" t="s">
        <v>210</v>
      </c>
      <c r="B155" s="49" t="s">
        <v>247</v>
      </c>
      <c r="C155" s="113"/>
      <c r="D155" s="51">
        <v>138840</v>
      </c>
      <c r="E155" s="51">
        <v>12</v>
      </c>
      <c r="F155" s="52">
        <v>3290</v>
      </c>
      <c r="G155" s="24">
        <v>3350</v>
      </c>
      <c r="H155" s="52">
        <v>5960</v>
      </c>
      <c r="I155" s="24">
        <v>6020</v>
      </c>
      <c r="J155" s="52"/>
      <c r="K155" s="24"/>
      <c r="L155" s="52"/>
      <c r="M155" s="24"/>
      <c r="N155" s="52"/>
      <c r="O155" s="24"/>
      <c r="P155" s="52"/>
      <c r="Q155" s="24"/>
      <c r="R155" s="52"/>
      <c r="S155" s="24"/>
      <c r="T155" s="52"/>
      <c r="U155" s="24"/>
      <c r="V155" s="52"/>
      <c r="W155" s="24"/>
      <c r="X155" s="52"/>
      <c r="Y155" s="24"/>
      <c r="Z155" s="52"/>
      <c r="AA155" s="24"/>
      <c r="AB155" s="52"/>
      <c r="AC155" s="24"/>
      <c r="AD155" s="52"/>
      <c r="AE155" s="24"/>
      <c r="AF155" s="52"/>
      <c r="AG155" s="24"/>
      <c r="AH155" s="52"/>
      <c r="AI155" s="24"/>
      <c r="AJ155" s="52"/>
      <c r="AK155" s="24"/>
      <c r="AL155" s="52"/>
      <c r="AM155" s="24"/>
      <c r="AN155" s="52"/>
      <c r="AO155" s="24"/>
    </row>
    <row r="156" spans="1:41">
      <c r="A156" s="112" t="s">
        <v>210</v>
      </c>
      <c r="B156" s="49" t="s">
        <v>248</v>
      </c>
      <c r="C156" s="113"/>
      <c r="D156" s="51">
        <v>138956</v>
      </c>
      <c r="E156" s="51">
        <v>12</v>
      </c>
      <c r="F156" s="52">
        <v>3238</v>
      </c>
      <c r="G156" s="24">
        <v>3328</v>
      </c>
      <c r="H156" s="52">
        <v>5908</v>
      </c>
      <c r="I156" s="24">
        <v>5998</v>
      </c>
      <c r="J156" s="52"/>
      <c r="K156" s="24"/>
      <c r="L156" s="52"/>
      <c r="M156" s="24"/>
      <c r="N156" s="52"/>
      <c r="O156" s="24"/>
      <c r="P156" s="52"/>
      <c r="Q156" s="24"/>
      <c r="R156" s="52"/>
      <c r="S156" s="24"/>
      <c r="T156" s="52"/>
      <c r="U156" s="24"/>
      <c r="V156" s="52"/>
      <c r="W156" s="24"/>
      <c r="X156" s="52"/>
      <c r="Y156" s="24"/>
      <c r="Z156" s="52"/>
      <c r="AA156" s="24"/>
      <c r="AB156" s="52"/>
      <c r="AC156" s="24"/>
      <c r="AD156" s="52"/>
      <c r="AE156" s="24"/>
      <c r="AF156" s="52"/>
      <c r="AG156" s="24"/>
      <c r="AH156" s="52"/>
      <c r="AI156" s="24"/>
      <c r="AJ156" s="52"/>
      <c r="AK156" s="24"/>
      <c r="AL156" s="52"/>
      <c r="AM156" s="24"/>
      <c r="AN156" s="52"/>
      <c r="AO156" s="24"/>
    </row>
    <row r="157" spans="1:41">
      <c r="A157" s="112" t="s">
        <v>210</v>
      </c>
      <c r="B157" s="49" t="s">
        <v>249</v>
      </c>
      <c r="C157" s="113"/>
      <c r="D157" s="51">
        <v>483045</v>
      </c>
      <c r="E157" s="51">
        <v>12</v>
      </c>
      <c r="F157" s="52">
        <v>3248</v>
      </c>
      <c r="G157" s="24">
        <v>3308</v>
      </c>
      <c r="H157" s="52">
        <v>5918</v>
      </c>
      <c r="I157" s="24">
        <v>5978</v>
      </c>
      <c r="J157" s="52"/>
      <c r="K157" s="24"/>
      <c r="L157" s="52"/>
      <c r="M157" s="24"/>
      <c r="N157" s="52"/>
      <c r="O157" s="24"/>
      <c r="P157" s="52"/>
      <c r="Q157" s="24"/>
      <c r="R157" s="52"/>
      <c r="S157" s="24"/>
      <c r="T157" s="52"/>
      <c r="U157" s="24"/>
      <c r="V157" s="52"/>
      <c r="W157" s="24"/>
      <c r="X157" s="52"/>
      <c r="Y157" s="24"/>
      <c r="Z157" s="52"/>
      <c r="AA157" s="24"/>
      <c r="AB157" s="52"/>
      <c r="AC157" s="24"/>
      <c r="AD157" s="52"/>
      <c r="AE157" s="24"/>
      <c r="AF157" s="52"/>
      <c r="AG157" s="24"/>
      <c r="AH157" s="52"/>
      <c r="AI157" s="24"/>
      <c r="AJ157" s="52"/>
      <c r="AK157" s="24"/>
      <c r="AL157" s="52"/>
      <c r="AM157" s="24"/>
      <c r="AN157" s="52"/>
      <c r="AO157" s="24"/>
    </row>
    <row r="158" spans="1:41">
      <c r="A158" s="112" t="s">
        <v>210</v>
      </c>
      <c r="B158" s="49" t="s">
        <v>250</v>
      </c>
      <c r="C158" s="113"/>
      <c r="D158" s="51">
        <v>140331</v>
      </c>
      <c r="E158" s="51">
        <v>12</v>
      </c>
      <c r="F158" s="52">
        <v>3280</v>
      </c>
      <c r="G158" s="24">
        <v>3316</v>
      </c>
      <c r="H158" s="52">
        <v>5950</v>
      </c>
      <c r="I158" s="24">
        <v>5986</v>
      </c>
      <c r="J158" s="52"/>
      <c r="K158" s="24"/>
      <c r="L158" s="52"/>
      <c r="M158" s="24"/>
      <c r="N158" s="52"/>
      <c r="O158" s="24"/>
      <c r="P158" s="52"/>
      <c r="Q158" s="24"/>
      <c r="R158" s="52"/>
      <c r="S158" s="24"/>
      <c r="T158" s="52"/>
      <c r="U158" s="24"/>
      <c r="V158" s="52"/>
      <c r="W158" s="24"/>
      <c r="X158" s="52"/>
      <c r="Y158" s="24"/>
      <c r="Z158" s="52"/>
      <c r="AA158" s="24"/>
      <c r="AB158" s="52"/>
      <c r="AC158" s="24"/>
      <c r="AD158" s="52"/>
      <c r="AE158" s="24"/>
      <c r="AF158" s="52"/>
      <c r="AG158" s="24"/>
      <c r="AH158" s="52"/>
      <c r="AI158" s="24"/>
      <c r="AJ158" s="52"/>
      <c r="AK158" s="24"/>
      <c r="AL158" s="52"/>
      <c r="AM158" s="24"/>
      <c r="AN158" s="52"/>
      <c r="AO158" s="24"/>
    </row>
    <row r="159" spans="1:41">
      <c r="A159" s="112" t="s">
        <v>210</v>
      </c>
      <c r="B159" s="114" t="s">
        <v>251</v>
      </c>
      <c r="C159" s="113"/>
      <c r="D159" s="115">
        <v>485458</v>
      </c>
      <c r="E159" s="51">
        <v>12</v>
      </c>
      <c r="F159" s="52">
        <v>3450</v>
      </c>
      <c r="G159" s="24">
        <v>3248</v>
      </c>
      <c r="H159" s="52">
        <v>6120</v>
      </c>
      <c r="I159" s="24">
        <v>5918</v>
      </c>
      <c r="J159" s="52"/>
      <c r="K159" s="24"/>
      <c r="L159" s="52"/>
      <c r="M159" s="24"/>
      <c r="N159" s="52"/>
      <c r="O159" s="24"/>
      <c r="P159" s="52"/>
      <c r="Q159" s="24"/>
      <c r="R159" s="52"/>
      <c r="S159" s="24"/>
      <c r="T159" s="52"/>
      <c r="U159" s="24"/>
      <c r="V159" s="52"/>
      <c r="W159" s="24"/>
      <c r="X159" s="52"/>
      <c r="Y159" s="24"/>
      <c r="Z159" s="52"/>
      <c r="AA159" s="24"/>
      <c r="AB159" s="52"/>
      <c r="AC159" s="24"/>
      <c r="AD159" s="52"/>
      <c r="AE159" s="24"/>
      <c r="AF159" s="52"/>
      <c r="AG159" s="24"/>
      <c r="AH159" s="52"/>
      <c r="AI159" s="24"/>
      <c r="AJ159" s="52"/>
      <c r="AK159" s="24"/>
      <c r="AL159" s="52"/>
      <c r="AM159" s="24"/>
      <c r="AN159" s="52"/>
      <c r="AO159" s="24"/>
    </row>
    <row r="160" spans="1:41">
      <c r="A160" s="48" t="s">
        <v>210</v>
      </c>
      <c r="B160" s="49" t="s">
        <v>252</v>
      </c>
      <c r="C160" s="113"/>
      <c r="D160" s="51">
        <v>139357</v>
      </c>
      <c r="E160" s="51">
        <v>12</v>
      </c>
      <c r="F160" s="52">
        <v>3238</v>
      </c>
      <c r="G160" s="24">
        <v>3238</v>
      </c>
      <c r="H160" s="52">
        <v>5908</v>
      </c>
      <c r="I160" s="24">
        <v>5908</v>
      </c>
      <c r="J160" s="52"/>
      <c r="K160" s="24"/>
      <c r="L160" s="52"/>
      <c r="M160" s="24"/>
      <c r="N160" s="52"/>
      <c r="O160" s="24"/>
      <c r="P160" s="52"/>
      <c r="Q160" s="24"/>
      <c r="R160" s="52"/>
      <c r="S160" s="24"/>
      <c r="T160" s="52"/>
      <c r="U160" s="24"/>
      <c r="V160" s="52"/>
      <c r="W160" s="24"/>
      <c r="X160" s="52"/>
      <c r="Y160" s="24"/>
      <c r="Z160" s="52"/>
      <c r="AA160" s="24"/>
      <c r="AB160" s="52"/>
      <c r="AC160" s="24"/>
      <c r="AD160" s="52"/>
      <c r="AE160" s="24"/>
      <c r="AF160" s="52"/>
      <c r="AG160" s="24"/>
      <c r="AH160" s="52"/>
      <c r="AI160" s="24"/>
      <c r="AJ160" s="52"/>
      <c r="AK160" s="24"/>
      <c r="AL160" s="52"/>
      <c r="AM160" s="24"/>
      <c r="AN160" s="52"/>
      <c r="AO160" s="24"/>
    </row>
    <row r="161" spans="1:41">
      <c r="A161" s="112" t="s">
        <v>210</v>
      </c>
      <c r="B161" s="49" t="s">
        <v>253</v>
      </c>
      <c r="C161" s="113"/>
      <c r="D161" s="51">
        <v>139384</v>
      </c>
      <c r="E161" s="51">
        <v>12</v>
      </c>
      <c r="F161" s="52">
        <v>3298</v>
      </c>
      <c r="G161" s="24">
        <v>3308</v>
      </c>
      <c r="H161" s="52">
        <v>5968</v>
      </c>
      <c r="I161" s="24">
        <v>5978</v>
      </c>
      <c r="J161" s="52"/>
      <c r="K161" s="24"/>
      <c r="L161" s="52"/>
      <c r="M161" s="24"/>
      <c r="N161" s="52"/>
      <c r="O161" s="24"/>
      <c r="P161" s="52"/>
      <c r="Q161" s="24"/>
      <c r="R161" s="52"/>
      <c r="S161" s="24"/>
      <c r="T161" s="52"/>
      <c r="U161" s="24"/>
      <c r="V161" s="52"/>
      <c r="W161" s="24"/>
      <c r="X161" s="52"/>
      <c r="Y161" s="24"/>
      <c r="Z161" s="52"/>
      <c r="AA161" s="24"/>
      <c r="AB161" s="52"/>
      <c r="AC161" s="24"/>
      <c r="AD161" s="52"/>
      <c r="AE161" s="24"/>
      <c r="AF161" s="52"/>
      <c r="AG161" s="24"/>
      <c r="AH161" s="52"/>
      <c r="AI161" s="24"/>
      <c r="AJ161" s="52"/>
      <c r="AK161" s="24"/>
      <c r="AL161" s="52"/>
      <c r="AM161" s="24"/>
      <c r="AN161" s="52"/>
      <c r="AO161" s="24"/>
    </row>
    <row r="162" spans="1:41">
      <c r="A162" s="112" t="s">
        <v>210</v>
      </c>
      <c r="B162" s="49" t="s">
        <v>254</v>
      </c>
      <c r="C162" s="116"/>
      <c r="D162" s="51">
        <v>244446</v>
      </c>
      <c r="E162" s="51">
        <v>12</v>
      </c>
      <c r="F162" s="52">
        <v>3384</v>
      </c>
      <c r="G162" s="24">
        <v>3454</v>
      </c>
      <c r="H162" s="52">
        <v>6054</v>
      </c>
      <c r="I162" s="24">
        <v>6124</v>
      </c>
      <c r="J162" s="52"/>
      <c r="K162" s="24"/>
      <c r="L162" s="52"/>
      <c r="M162" s="24"/>
      <c r="N162" s="52"/>
      <c r="O162" s="24"/>
      <c r="P162" s="52"/>
      <c r="Q162" s="24"/>
      <c r="R162" s="52"/>
      <c r="S162" s="24"/>
      <c r="T162" s="52"/>
      <c r="U162" s="24"/>
      <c r="V162" s="52"/>
      <c r="W162" s="24"/>
      <c r="X162" s="52"/>
      <c r="Y162" s="24"/>
      <c r="Z162" s="52"/>
      <c r="AA162" s="24"/>
      <c r="AB162" s="52"/>
      <c r="AC162" s="24"/>
      <c r="AD162" s="52"/>
      <c r="AE162" s="24"/>
      <c r="AF162" s="52"/>
      <c r="AG162" s="24"/>
      <c r="AH162" s="52"/>
      <c r="AI162" s="24"/>
      <c r="AJ162" s="52"/>
      <c r="AK162" s="24"/>
      <c r="AL162" s="52"/>
      <c r="AM162" s="24"/>
      <c r="AN162" s="52"/>
      <c r="AO162" s="24"/>
    </row>
    <row r="163" spans="1:41">
      <c r="A163" s="112" t="s">
        <v>210</v>
      </c>
      <c r="B163" s="49" t="s">
        <v>255</v>
      </c>
      <c r="C163" s="113"/>
      <c r="D163" s="51">
        <v>140012</v>
      </c>
      <c r="E163" s="51">
        <v>12</v>
      </c>
      <c r="F163" s="52">
        <v>3330</v>
      </c>
      <c r="G163" s="24">
        <v>3402</v>
      </c>
      <c r="H163" s="52">
        <v>6000</v>
      </c>
      <c r="I163" s="24">
        <v>6072</v>
      </c>
      <c r="J163" s="52"/>
      <c r="K163" s="24"/>
      <c r="L163" s="52"/>
      <c r="M163" s="24"/>
      <c r="N163" s="52"/>
      <c r="O163" s="24"/>
      <c r="P163" s="52"/>
      <c r="Q163" s="24"/>
      <c r="R163" s="52"/>
      <c r="S163" s="24"/>
      <c r="T163" s="52"/>
      <c r="U163" s="24"/>
      <c r="V163" s="52"/>
      <c r="W163" s="24"/>
      <c r="X163" s="52"/>
      <c r="Y163" s="24"/>
      <c r="Z163" s="52"/>
      <c r="AA163" s="24"/>
      <c r="AB163" s="52"/>
      <c r="AC163" s="24"/>
      <c r="AD163" s="52"/>
      <c r="AE163" s="24"/>
      <c r="AF163" s="52"/>
      <c r="AG163" s="24"/>
      <c r="AH163" s="52"/>
      <c r="AI163" s="24"/>
      <c r="AJ163" s="52"/>
      <c r="AK163" s="24"/>
      <c r="AL163" s="52"/>
      <c r="AM163" s="24"/>
      <c r="AN163" s="52"/>
      <c r="AO163" s="24"/>
    </row>
    <row r="164" spans="1:41">
      <c r="A164" s="112" t="s">
        <v>210</v>
      </c>
      <c r="B164" s="49" t="s">
        <v>256</v>
      </c>
      <c r="C164" s="113"/>
      <c r="D164" s="51">
        <v>140243</v>
      </c>
      <c r="E164" s="51">
        <v>12</v>
      </c>
      <c r="F164" s="52">
        <v>3164</v>
      </c>
      <c r="G164" s="24">
        <v>3282</v>
      </c>
      <c r="H164" s="52">
        <v>5834</v>
      </c>
      <c r="I164" s="24">
        <v>5952</v>
      </c>
      <c r="J164" s="52"/>
      <c r="K164" s="24"/>
      <c r="L164" s="52"/>
      <c r="M164" s="24"/>
      <c r="N164" s="52"/>
      <c r="O164" s="24"/>
      <c r="P164" s="52"/>
      <c r="Q164" s="24"/>
      <c r="R164" s="52"/>
      <c r="S164" s="24"/>
      <c r="T164" s="52"/>
      <c r="U164" s="24"/>
      <c r="V164" s="52"/>
      <c r="W164" s="24"/>
      <c r="X164" s="52"/>
      <c r="Y164" s="24"/>
      <c r="Z164" s="52"/>
      <c r="AA164" s="24"/>
      <c r="AB164" s="52"/>
      <c r="AC164" s="24"/>
      <c r="AD164" s="52"/>
      <c r="AE164" s="24"/>
      <c r="AF164" s="52"/>
      <c r="AG164" s="24"/>
      <c r="AH164" s="52"/>
      <c r="AI164" s="24"/>
      <c r="AJ164" s="52"/>
      <c r="AK164" s="24"/>
      <c r="AL164" s="52"/>
      <c r="AM164" s="24"/>
      <c r="AN164" s="52"/>
      <c r="AO164" s="24"/>
    </row>
    <row r="165" spans="1:41">
      <c r="A165" s="112" t="s">
        <v>210</v>
      </c>
      <c r="B165" s="49" t="s">
        <v>257</v>
      </c>
      <c r="C165" s="113"/>
      <c r="D165" s="51">
        <v>140678</v>
      </c>
      <c r="E165" s="51">
        <v>12</v>
      </c>
      <c r="F165" s="52">
        <v>3268</v>
      </c>
      <c r="G165" s="24">
        <v>3268</v>
      </c>
      <c r="H165" s="52">
        <v>5938</v>
      </c>
      <c r="I165" s="24">
        <v>5938</v>
      </c>
      <c r="J165" s="52"/>
      <c r="K165" s="24"/>
      <c r="L165" s="52"/>
      <c r="M165" s="24"/>
      <c r="N165" s="52"/>
      <c r="O165" s="24"/>
      <c r="P165" s="52"/>
      <c r="Q165" s="24"/>
      <c r="R165" s="52"/>
      <c r="S165" s="24"/>
      <c r="T165" s="52"/>
      <c r="U165" s="24"/>
      <c r="V165" s="52"/>
      <c r="W165" s="24"/>
      <c r="X165" s="52"/>
      <c r="Y165" s="24"/>
      <c r="Z165" s="52"/>
      <c r="AA165" s="24"/>
      <c r="AB165" s="52"/>
      <c r="AC165" s="24"/>
      <c r="AD165" s="52"/>
      <c r="AE165" s="24"/>
      <c r="AF165" s="52"/>
      <c r="AG165" s="24"/>
      <c r="AH165" s="52"/>
      <c r="AI165" s="24"/>
      <c r="AJ165" s="52"/>
      <c r="AK165" s="24"/>
      <c r="AL165" s="52"/>
      <c r="AM165" s="24"/>
      <c r="AN165" s="52"/>
      <c r="AO165" s="24"/>
    </row>
    <row r="166" spans="1:41">
      <c r="A166" s="112" t="s">
        <v>210</v>
      </c>
      <c r="B166" s="49" t="s">
        <v>258</v>
      </c>
      <c r="C166" s="50" t="s">
        <v>267</v>
      </c>
      <c r="D166" s="51">
        <v>420431</v>
      </c>
      <c r="E166" s="51">
        <v>12</v>
      </c>
      <c r="F166" s="52">
        <v>3158</v>
      </c>
      <c r="G166" s="24">
        <v>3208</v>
      </c>
      <c r="H166" s="52">
        <v>5828</v>
      </c>
      <c r="I166" s="24">
        <v>5878</v>
      </c>
      <c r="J166" s="52"/>
      <c r="K166" s="24"/>
      <c r="L166" s="52"/>
      <c r="M166" s="24"/>
      <c r="N166" s="52"/>
      <c r="O166" s="24"/>
      <c r="P166" s="52"/>
      <c r="Q166" s="24"/>
      <c r="R166" s="52"/>
      <c r="S166" s="24"/>
      <c r="T166" s="52"/>
      <c r="U166" s="24"/>
      <c r="V166" s="52"/>
      <c r="W166" s="24"/>
      <c r="X166" s="52"/>
      <c r="Y166" s="24"/>
      <c r="Z166" s="52"/>
      <c r="AA166" s="24"/>
      <c r="AB166" s="52"/>
      <c r="AC166" s="24"/>
      <c r="AD166" s="52"/>
      <c r="AE166" s="24"/>
      <c r="AF166" s="52"/>
      <c r="AG166" s="24"/>
      <c r="AH166" s="52"/>
      <c r="AI166" s="24"/>
      <c r="AJ166" s="52"/>
      <c r="AK166" s="24"/>
      <c r="AL166" s="52"/>
      <c r="AM166" s="24"/>
      <c r="AN166" s="52"/>
      <c r="AO166" s="24"/>
    </row>
    <row r="167" spans="1:41">
      <c r="A167" s="48" t="s">
        <v>210</v>
      </c>
      <c r="B167" s="49" t="s">
        <v>259</v>
      </c>
      <c r="C167" s="113"/>
      <c r="D167" s="51">
        <v>366465</v>
      </c>
      <c r="E167" s="51">
        <v>12</v>
      </c>
      <c r="F167" s="52">
        <v>3406</v>
      </c>
      <c r="G167" s="24">
        <v>3406</v>
      </c>
      <c r="H167" s="52">
        <v>6076</v>
      </c>
      <c r="I167" s="24">
        <v>6076</v>
      </c>
      <c r="J167" s="52"/>
      <c r="K167" s="24"/>
      <c r="L167" s="52"/>
      <c r="M167" s="24"/>
      <c r="N167" s="52"/>
      <c r="O167" s="24"/>
      <c r="P167" s="52"/>
      <c r="Q167" s="24"/>
      <c r="R167" s="52"/>
      <c r="S167" s="24"/>
      <c r="T167" s="52"/>
      <c r="U167" s="24"/>
      <c r="V167" s="52"/>
      <c r="W167" s="24"/>
      <c r="X167" s="52"/>
      <c r="Y167" s="24"/>
      <c r="Z167" s="52"/>
      <c r="AA167" s="24"/>
      <c r="AB167" s="52"/>
      <c r="AC167" s="24"/>
      <c r="AD167" s="52"/>
      <c r="AE167" s="24"/>
      <c r="AF167" s="52"/>
      <c r="AG167" s="24"/>
      <c r="AH167" s="52"/>
      <c r="AI167" s="24"/>
      <c r="AJ167" s="52"/>
      <c r="AK167" s="24"/>
      <c r="AL167" s="52"/>
      <c r="AM167" s="24"/>
      <c r="AN167" s="52"/>
      <c r="AO167" s="24"/>
    </row>
    <row r="168" spans="1:41">
      <c r="A168" s="48" t="s">
        <v>210</v>
      </c>
      <c r="B168" s="49" t="s">
        <v>260</v>
      </c>
      <c r="C168" s="113"/>
      <c r="D168" s="51">
        <v>140942</v>
      </c>
      <c r="E168" s="51">
        <v>12</v>
      </c>
      <c r="F168" s="52">
        <v>3238</v>
      </c>
      <c r="G168" s="24">
        <v>3278</v>
      </c>
      <c r="H168" s="52">
        <v>5908</v>
      </c>
      <c r="I168" s="24">
        <v>5948</v>
      </c>
      <c r="J168" s="52"/>
      <c r="K168" s="24"/>
      <c r="L168" s="52"/>
      <c r="M168" s="24"/>
      <c r="N168" s="52"/>
      <c r="O168" s="24"/>
      <c r="P168" s="52"/>
      <c r="Q168" s="24"/>
      <c r="R168" s="52"/>
      <c r="S168" s="24"/>
      <c r="T168" s="52"/>
      <c r="U168" s="24"/>
      <c r="V168" s="52"/>
      <c r="W168" s="24"/>
      <c r="X168" s="52"/>
      <c r="Y168" s="24"/>
      <c r="Z168" s="52"/>
      <c r="AA168" s="24"/>
      <c r="AB168" s="52"/>
      <c r="AC168" s="24"/>
      <c r="AD168" s="52"/>
      <c r="AE168" s="24"/>
      <c r="AF168" s="52"/>
      <c r="AG168" s="24"/>
      <c r="AH168" s="52"/>
      <c r="AI168" s="24"/>
      <c r="AJ168" s="52"/>
      <c r="AK168" s="24"/>
      <c r="AL168" s="52"/>
      <c r="AM168" s="24"/>
      <c r="AN168" s="52"/>
      <c r="AO168" s="24"/>
    </row>
    <row r="169" spans="1:41">
      <c r="A169" s="48" t="s">
        <v>210</v>
      </c>
      <c r="B169" s="49" t="s">
        <v>261</v>
      </c>
      <c r="C169" s="113"/>
      <c r="D169" s="51">
        <v>141006</v>
      </c>
      <c r="E169" s="51">
        <v>12</v>
      </c>
      <c r="F169" s="52">
        <v>3278</v>
      </c>
      <c r="G169" s="24">
        <v>3328</v>
      </c>
      <c r="H169" s="52">
        <v>5948</v>
      </c>
      <c r="I169" s="24">
        <v>5998</v>
      </c>
      <c r="J169" s="52"/>
      <c r="K169" s="24"/>
      <c r="L169" s="52"/>
      <c r="M169" s="24"/>
      <c r="N169" s="52"/>
      <c r="O169" s="24"/>
      <c r="P169" s="52"/>
      <c r="Q169" s="24"/>
      <c r="R169" s="52"/>
      <c r="S169" s="24"/>
      <c r="T169" s="52"/>
      <c r="U169" s="24"/>
      <c r="V169" s="52"/>
      <c r="W169" s="24"/>
      <c r="X169" s="52"/>
      <c r="Y169" s="24"/>
      <c r="Z169" s="52"/>
      <c r="AA169" s="24"/>
      <c r="AB169" s="52"/>
      <c r="AC169" s="24"/>
      <c r="AD169" s="52"/>
      <c r="AE169" s="24"/>
      <c r="AF169" s="52"/>
      <c r="AG169" s="24"/>
      <c r="AH169" s="52"/>
      <c r="AI169" s="24"/>
      <c r="AJ169" s="52"/>
      <c r="AK169" s="24"/>
      <c r="AL169" s="52"/>
      <c r="AM169" s="24"/>
      <c r="AN169" s="52"/>
      <c r="AO169" s="24"/>
    </row>
    <row r="170" spans="1:41">
      <c r="A170" s="48" t="s">
        <v>210</v>
      </c>
      <c r="B170" s="49" t="s">
        <v>262</v>
      </c>
      <c r="C170" s="113"/>
      <c r="D170" s="51">
        <v>368911</v>
      </c>
      <c r="E170" s="51">
        <v>12</v>
      </c>
      <c r="F170" s="52">
        <v>3318</v>
      </c>
      <c r="G170" s="24">
        <v>3368</v>
      </c>
      <c r="H170" s="52">
        <v>5988</v>
      </c>
      <c r="I170" s="24">
        <v>6038</v>
      </c>
      <c r="J170" s="52"/>
      <c r="K170" s="24"/>
      <c r="L170" s="52"/>
      <c r="M170" s="24"/>
      <c r="N170" s="52"/>
      <c r="O170" s="24"/>
      <c r="P170" s="52"/>
      <c r="Q170" s="24"/>
      <c r="R170" s="52"/>
      <c r="S170" s="24"/>
      <c r="T170" s="52"/>
      <c r="U170" s="24"/>
      <c r="V170" s="52"/>
      <c r="W170" s="24"/>
      <c r="X170" s="52"/>
      <c r="Y170" s="24"/>
      <c r="Z170" s="52"/>
      <c r="AA170" s="24"/>
      <c r="AB170" s="52"/>
      <c r="AC170" s="24"/>
      <c r="AD170" s="52"/>
      <c r="AE170" s="24"/>
      <c r="AF170" s="52"/>
      <c r="AG170" s="24"/>
      <c r="AH170" s="52"/>
      <c r="AI170" s="24"/>
      <c r="AJ170" s="52"/>
      <c r="AK170" s="24"/>
      <c r="AL170" s="52"/>
      <c r="AM170" s="24"/>
      <c r="AN170" s="52"/>
      <c r="AO170" s="24"/>
    </row>
    <row r="171" spans="1:41">
      <c r="A171" s="48" t="s">
        <v>210</v>
      </c>
      <c r="B171" s="117" t="s">
        <v>263</v>
      </c>
      <c r="C171" s="113"/>
      <c r="D171" s="51">
        <v>139986</v>
      </c>
      <c r="E171" s="51">
        <v>12</v>
      </c>
      <c r="F171" s="52">
        <v>3292</v>
      </c>
      <c r="G171" s="24">
        <v>3372</v>
      </c>
      <c r="H171" s="52">
        <v>5962</v>
      </c>
      <c r="I171" s="24">
        <v>6042</v>
      </c>
      <c r="J171" s="52"/>
      <c r="K171" s="24"/>
      <c r="L171" s="52"/>
      <c r="M171" s="24"/>
      <c r="N171" s="52"/>
      <c r="O171" s="24"/>
      <c r="P171" s="52"/>
      <c r="Q171" s="24"/>
      <c r="R171" s="52"/>
      <c r="S171" s="24"/>
      <c r="T171" s="52"/>
      <c r="U171" s="24"/>
      <c r="V171" s="52"/>
      <c r="W171" s="24"/>
      <c r="X171" s="52"/>
      <c r="Y171" s="24"/>
      <c r="Z171" s="52"/>
      <c r="AA171" s="24"/>
      <c r="AB171" s="52"/>
      <c r="AC171" s="24"/>
      <c r="AD171" s="52"/>
      <c r="AE171" s="24"/>
      <c r="AF171" s="52"/>
      <c r="AG171" s="24"/>
      <c r="AH171" s="52"/>
      <c r="AI171" s="24"/>
      <c r="AJ171" s="52"/>
      <c r="AK171" s="24"/>
      <c r="AL171" s="52"/>
      <c r="AM171" s="24"/>
      <c r="AN171" s="52"/>
      <c r="AO171" s="24"/>
    </row>
    <row r="172" spans="1:41">
      <c r="A172" s="48" t="s">
        <v>210</v>
      </c>
      <c r="B172" s="114" t="s">
        <v>264</v>
      </c>
      <c r="C172" s="113"/>
      <c r="D172" s="115">
        <v>487162</v>
      </c>
      <c r="E172" s="51">
        <v>12</v>
      </c>
      <c r="F172" s="52">
        <v>3188</v>
      </c>
      <c r="G172" s="24">
        <v>3238</v>
      </c>
      <c r="H172" s="52">
        <v>5858</v>
      </c>
      <c r="I172" s="24">
        <v>5908</v>
      </c>
      <c r="J172" s="52"/>
      <c r="K172" s="24"/>
      <c r="L172" s="52"/>
      <c r="M172" s="24"/>
      <c r="N172" s="52"/>
      <c r="O172" s="24"/>
      <c r="P172" s="52"/>
      <c r="Q172" s="24"/>
      <c r="R172" s="52"/>
      <c r="S172" s="24"/>
      <c r="T172" s="52"/>
      <c r="U172" s="24"/>
      <c r="V172" s="52"/>
      <c r="W172" s="24"/>
      <c r="X172" s="52"/>
      <c r="Y172" s="24"/>
      <c r="Z172" s="52"/>
      <c r="AA172" s="24"/>
      <c r="AB172" s="52"/>
      <c r="AC172" s="24"/>
      <c r="AD172" s="52"/>
      <c r="AE172" s="24"/>
      <c r="AF172" s="52"/>
      <c r="AG172" s="24"/>
      <c r="AH172" s="52"/>
      <c r="AI172" s="24"/>
      <c r="AJ172" s="52"/>
      <c r="AK172" s="24"/>
      <c r="AL172" s="52"/>
      <c r="AM172" s="24"/>
      <c r="AN172" s="52"/>
      <c r="AO172" s="24"/>
    </row>
    <row r="173" spans="1:41">
      <c r="A173" s="48" t="s">
        <v>210</v>
      </c>
      <c r="B173" s="49" t="s">
        <v>265</v>
      </c>
      <c r="C173" s="113"/>
      <c r="D173" s="51">
        <v>139278</v>
      </c>
      <c r="E173" s="51">
        <v>12</v>
      </c>
      <c r="F173" s="52">
        <v>3298</v>
      </c>
      <c r="G173" s="24">
        <v>3372</v>
      </c>
      <c r="H173" s="52">
        <v>5968</v>
      </c>
      <c r="I173" s="24">
        <v>6042</v>
      </c>
      <c r="J173" s="52"/>
      <c r="K173" s="24"/>
      <c r="L173" s="52"/>
      <c r="M173" s="24"/>
      <c r="N173" s="52"/>
      <c r="O173" s="24"/>
      <c r="P173" s="52"/>
      <c r="Q173" s="24"/>
      <c r="R173" s="52"/>
      <c r="S173" s="24"/>
      <c r="T173" s="52"/>
      <c r="U173" s="24"/>
      <c r="V173" s="52"/>
      <c r="W173" s="24"/>
      <c r="X173" s="52"/>
      <c r="Y173" s="24"/>
      <c r="Z173" s="52"/>
      <c r="AA173" s="24"/>
      <c r="AB173" s="52"/>
      <c r="AC173" s="24"/>
      <c r="AD173" s="52"/>
      <c r="AE173" s="24"/>
      <c r="AF173" s="52"/>
      <c r="AG173" s="24"/>
      <c r="AH173" s="52"/>
      <c r="AI173" s="24"/>
      <c r="AJ173" s="52"/>
      <c r="AK173" s="24"/>
      <c r="AL173" s="52"/>
      <c r="AM173" s="24"/>
      <c r="AN173" s="52"/>
      <c r="AO173" s="24"/>
    </row>
    <row r="174" spans="1:41">
      <c r="A174" s="48" t="s">
        <v>210</v>
      </c>
      <c r="B174" s="117" t="s">
        <v>266</v>
      </c>
      <c r="C174" s="113"/>
      <c r="D174" s="51">
        <v>141255</v>
      </c>
      <c r="E174" s="51">
        <v>12</v>
      </c>
      <c r="F174" s="52">
        <v>3278</v>
      </c>
      <c r="G174" s="24">
        <v>3328</v>
      </c>
      <c r="H174" s="52">
        <v>5948</v>
      </c>
      <c r="I174" s="24">
        <v>5998</v>
      </c>
      <c r="J174" s="52"/>
      <c r="K174" s="24"/>
      <c r="L174" s="52"/>
      <c r="M174" s="24"/>
      <c r="N174" s="52"/>
      <c r="O174" s="24"/>
      <c r="P174" s="52"/>
      <c r="Q174" s="24"/>
      <c r="R174" s="52"/>
      <c r="S174" s="24"/>
      <c r="T174" s="52"/>
      <c r="U174" s="24"/>
      <c r="V174" s="52"/>
      <c r="W174" s="24"/>
      <c r="X174" s="52"/>
      <c r="Y174" s="24"/>
      <c r="Z174" s="52"/>
      <c r="AA174" s="24"/>
      <c r="AB174" s="52"/>
      <c r="AC174" s="24"/>
      <c r="AD174" s="52"/>
      <c r="AE174" s="24"/>
      <c r="AF174" s="52"/>
      <c r="AG174" s="24"/>
      <c r="AH174" s="52"/>
      <c r="AI174" s="24"/>
      <c r="AJ174" s="52"/>
      <c r="AK174" s="24"/>
      <c r="AL174" s="52"/>
      <c r="AM174" s="24"/>
      <c r="AN174" s="52"/>
      <c r="AO174" s="24"/>
    </row>
    <row r="175" spans="1:41">
      <c r="A175" s="5" t="s">
        <v>268</v>
      </c>
      <c r="B175" s="4" t="s">
        <v>269</v>
      </c>
      <c r="C175" s="3"/>
      <c r="D175" s="2">
        <v>157085</v>
      </c>
      <c r="E175" s="2">
        <v>1</v>
      </c>
      <c r="F175" s="52">
        <v>11483</v>
      </c>
      <c r="G175" s="24">
        <v>11772</v>
      </c>
      <c r="H175" s="52">
        <v>26334</v>
      </c>
      <c r="I175" s="118">
        <v>27856</v>
      </c>
      <c r="J175" s="52">
        <v>12236</v>
      </c>
      <c r="K175" s="24">
        <v>12726</v>
      </c>
      <c r="L175" s="52">
        <v>28380</v>
      </c>
      <c r="M175" s="24">
        <v>30224</v>
      </c>
      <c r="N175" s="52">
        <v>22700</v>
      </c>
      <c r="O175" s="24">
        <v>23783</v>
      </c>
      <c r="P175" s="52">
        <v>44320</v>
      </c>
      <c r="Q175" s="24">
        <v>47343</v>
      </c>
      <c r="R175" s="52">
        <v>37716</v>
      </c>
      <c r="S175" s="24">
        <v>38472</v>
      </c>
      <c r="T175" s="52">
        <v>65861</v>
      </c>
      <c r="U175" s="24">
        <v>68000</v>
      </c>
      <c r="V175" s="52">
        <v>32030</v>
      </c>
      <c r="W175" s="24">
        <v>33307</v>
      </c>
      <c r="X175" s="52">
        <v>65386</v>
      </c>
      <c r="Y175" s="24">
        <v>69634</v>
      </c>
      <c r="Z175" s="52">
        <v>27250</v>
      </c>
      <c r="AA175" s="24">
        <v>27250</v>
      </c>
      <c r="AB175" s="52">
        <v>49480</v>
      </c>
      <c r="AC175" s="24">
        <v>49480</v>
      </c>
      <c r="AD175" s="52"/>
      <c r="AE175" s="24"/>
      <c r="AF175" s="52"/>
      <c r="AG175" s="24"/>
      <c r="AH175" s="52"/>
      <c r="AI175" s="24"/>
      <c r="AJ175" s="52"/>
      <c r="AK175" s="24"/>
      <c r="AL175" s="52"/>
      <c r="AM175" s="24"/>
      <c r="AN175" s="52"/>
      <c r="AO175" s="24"/>
    </row>
    <row r="176" spans="1:41">
      <c r="A176" s="5" t="s">
        <v>268</v>
      </c>
      <c r="B176" s="4" t="s">
        <v>270</v>
      </c>
      <c r="C176" s="3"/>
      <c r="D176" s="2">
        <v>157289</v>
      </c>
      <c r="E176" s="2">
        <v>1</v>
      </c>
      <c r="F176" s="52">
        <v>11264</v>
      </c>
      <c r="G176" s="24">
        <f>11068+196</f>
        <v>11264</v>
      </c>
      <c r="H176" s="52">
        <v>26286</v>
      </c>
      <c r="I176" s="24">
        <f>26090+196</f>
        <v>26286</v>
      </c>
      <c r="J176" s="52">
        <v>12442</v>
      </c>
      <c r="K176" s="24">
        <f>12246+196</f>
        <v>12442</v>
      </c>
      <c r="L176" s="52">
        <v>25682</v>
      </c>
      <c r="M176" s="24">
        <f>25486+196</f>
        <v>25682</v>
      </c>
      <c r="N176" s="52">
        <v>21292</v>
      </c>
      <c r="O176" s="24">
        <f>21096+196</f>
        <v>21292</v>
      </c>
      <c r="P176" s="52">
        <v>39498</v>
      </c>
      <c r="Q176" s="24">
        <f>39302+196</f>
        <v>39498</v>
      </c>
      <c r="R176" s="52">
        <v>38482</v>
      </c>
      <c r="S176" s="24">
        <f>38286+196</f>
        <v>38482</v>
      </c>
      <c r="T176" s="52">
        <v>58392</v>
      </c>
      <c r="U176" s="24">
        <f>58196+196</f>
        <v>58392</v>
      </c>
      <c r="V176" s="52">
        <v>32608</v>
      </c>
      <c r="W176" s="24">
        <f>32412+196</f>
        <v>32608</v>
      </c>
      <c r="X176" s="52">
        <v>67760</v>
      </c>
      <c r="Y176" s="24">
        <f>67564+196</f>
        <v>67760</v>
      </c>
      <c r="Z176" s="52"/>
      <c r="AA176" s="24"/>
      <c r="AB176" s="52"/>
      <c r="AC176" s="24"/>
      <c r="AD176" s="52"/>
      <c r="AE176" s="24"/>
      <c r="AF176" s="52"/>
      <c r="AG176" s="24"/>
      <c r="AH176" s="52"/>
      <c r="AI176" s="24"/>
      <c r="AJ176" s="52"/>
      <c r="AK176" s="24"/>
      <c r="AL176" s="52"/>
      <c r="AM176" s="24"/>
      <c r="AN176" s="52"/>
      <c r="AO176" s="24"/>
    </row>
    <row r="177" spans="1:41">
      <c r="A177" s="5" t="s">
        <v>268</v>
      </c>
      <c r="B177" s="4" t="s">
        <v>271</v>
      </c>
      <c r="C177" s="3"/>
      <c r="D177" s="2">
        <v>156620</v>
      </c>
      <c r="E177" s="2">
        <v>3</v>
      </c>
      <c r="F177" s="52">
        <v>8868</v>
      </c>
      <c r="G177" s="24">
        <f>8996+300</f>
        <v>9296</v>
      </c>
      <c r="H177" s="52">
        <v>18076</v>
      </c>
      <c r="I177" s="24">
        <f>18774+300</f>
        <v>19074</v>
      </c>
      <c r="J177" s="52">
        <v>12900</v>
      </c>
      <c r="K177" s="24">
        <f>550*24+300</f>
        <v>13500</v>
      </c>
      <c r="L177" s="52">
        <v>20820</v>
      </c>
      <c r="M177" s="24">
        <f>825*24+300</f>
        <v>20100</v>
      </c>
      <c r="N177" s="52"/>
      <c r="O177" s="24"/>
      <c r="P177" s="52"/>
      <c r="Q177" s="24"/>
      <c r="R177" s="52"/>
      <c r="S177" s="24"/>
      <c r="T177" s="52"/>
      <c r="U177" s="24"/>
      <c r="V177" s="52"/>
      <c r="W177" s="24"/>
      <c r="X177" s="52"/>
      <c r="Y177" s="24"/>
      <c r="Z177" s="52"/>
      <c r="AA177" s="24"/>
      <c r="AB177" s="52"/>
      <c r="AC177" s="24"/>
      <c r="AD177" s="52"/>
      <c r="AE177" s="24"/>
      <c r="AF177" s="52"/>
      <c r="AG177" s="24"/>
      <c r="AH177" s="52"/>
      <c r="AI177" s="24"/>
      <c r="AJ177" s="52"/>
      <c r="AK177" s="24"/>
      <c r="AL177" s="52"/>
      <c r="AM177" s="24"/>
      <c r="AN177" s="52"/>
      <c r="AO177" s="24"/>
    </row>
    <row r="178" spans="1:41">
      <c r="A178" s="5" t="s">
        <v>268</v>
      </c>
      <c r="B178" s="4" t="s">
        <v>272</v>
      </c>
      <c r="C178" s="3"/>
      <c r="D178" s="2">
        <v>157386</v>
      </c>
      <c r="E178" s="2">
        <v>3</v>
      </c>
      <c r="F178" s="52">
        <v>8530</v>
      </c>
      <c r="G178" s="24">
        <f>8818+132</f>
        <v>8950</v>
      </c>
      <c r="H178" s="52">
        <v>12796</v>
      </c>
      <c r="I178" s="24">
        <f>13294+132</f>
        <v>13426</v>
      </c>
      <c r="J178" s="52">
        <v>13896</v>
      </c>
      <c r="K178" s="24">
        <f>13896+132</f>
        <v>14028</v>
      </c>
      <c r="L178" s="52">
        <v>13896</v>
      </c>
      <c r="M178" s="24">
        <f>13896+132</f>
        <v>14028</v>
      </c>
      <c r="N178" s="52"/>
      <c r="O178" s="24"/>
      <c r="P178" s="52"/>
      <c r="Q178" s="24"/>
      <c r="R178" s="52"/>
      <c r="S178" s="24"/>
      <c r="T178" s="52"/>
      <c r="U178" s="24"/>
      <c r="V178" s="52"/>
      <c r="W178" s="24"/>
      <c r="X178" s="52"/>
      <c r="Y178" s="24"/>
      <c r="Z178" s="52"/>
      <c r="AA178" s="24"/>
      <c r="AB178" s="52"/>
      <c r="AC178" s="24"/>
      <c r="AD178" s="52"/>
      <c r="AE178" s="24"/>
      <c r="AF178" s="52"/>
      <c r="AG178" s="24"/>
      <c r="AH178" s="52"/>
      <c r="AI178" s="24"/>
      <c r="AJ178" s="52"/>
      <c r="AK178" s="24"/>
      <c r="AL178" s="52"/>
      <c r="AM178" s="24"/>
      <c r="AN178" s="52"/>
      <c r="AO178" s="24"/>
    </row>
    <row r="179" spans="1:41">
      <c r="A179" s="5" t="s">
        <v>268</v>
      </c>
      <c r="B179" s="4" t="s">
        <v>273</v>
      </c>
      <c r="C179" s="3"/>
      <c r="D179" s="2">
        <v>157401</v>
      </c>
      <c r="E179" s="2">
        <v>3</v>
      </c>
      <c r="F179" s="52">
        <v>8400</v>
      </c>
      <c r="G179" s="24">
        <v>8820</v>
      </c>
      <c r="H179" s="52">
        <v>22680</v>
      </c>
      <c r="I179" s="24">
        <v>23820</v>
      </c>
      <c r="J179" s="52">
        <v>12072</v>
      </c>
      <c r="K179" s="24">
        <v>12672</v>
      </c>
      <c r="L179" s="52">
        <v>34056</v>
      </c>
      <c r="M179" s="24">
        <v>35748</v>
      </c>
      <c r="N179" s="52"/>
      <c r="O179" s="24"/>
      <c r="P179" s="52"/>
      <c r="Q179" s="24"/>
      <c r="R179" s="52"/>
      <c r="S179" s="24"/>
      <c r="T179" s="52"/>
      <c r="U179" s="24"/>
      <c r="V179" s="52"/>
      <c r="W179" s="24"/>
      <c r="X179" s="52"/>
      <c r="Y179" s="24"/>
      <c r="Z179" s="52"/>
      <c r="AA179" s="24"/>
      <c r="AB179" s="52"/>
      <c r="AC179" s="24"/>
      <c r="AD179" s="52"/>
      <c r="AE179" s="24"/>
      <c r="AF179" s="52"/>
      <c r="AG179" s="24"/>
      <c r="AH179" s="52"/>
      <c r="AI179" s="24"/>
      <c r="AJ179" s="52"/>
      <c r="AK179" s="24"/>
      <c r="AL179" s="52"/>
      <c r="AM179" s="24"/>
      <c r="AN179" s="52"/>
      <c r="AO179" s="24"/>
    </row>
    <row r="180" spans="1:41">
      <c r="A180" s="5" t="s">
        <v>268</v>
      </c>
      <c r="B180" s="4" t="s">
        <v>274</v>
      </c>
      <c r="C180" s="1"/>
      <c r="D180" s="2">
        <v>157447</v>
      </c>
      <c r="E180" s="62">
        <v>3</v>
      </c>
      <c r="F180" s="52">
        <v>9384</v>
      </c>
      <c r="G180" s="24">
        <f>9360+384</f>
        <v>9744</v>
      </c>
      <c r="H180" s="52">
        <v>18384</v>
      </c>
      <c r="I180" s="24">
        <f>18720+384</f>
        <v>19104</v>
      </c>
      <c r="J180" s="52">
        <v>13728</v>
      </c>
      <c r="K180" s="24">
        <f>24*584+384</f>
        <v>14400</v>
      </c>
      <c r="L180" s="52">
        <v>20904</v>
      </c>
      <c r="M180" s="24">
        <f>24*898+384</f>
        <v>21936</v>
      </c>
      <c r="N180" s="52">
        <v>18870</v>
      </c>
      <c r="O180" s="24">
        <f>19370+384</f>
        <v>19754</v>
      </c>
      <c r="P180" s="52">
        <v>30284</v>
      </c>
      <c r="Q180" s="24">
        <f>31330+384</f>
        <v>31714</v>
      </c>
      <c r="R180" s="52"/>
      <c r="S180" s="24"/>
      <c r="T180" s="52"/>
      <c r="U180" s="24"/>
      <c r="V180" s="52"/>
      <c r="W180" s="24"/>
      <c r="X180" s="52"/>
      <c r="Y180" s="24"/>
      <c r="Z180" s="52"/>
      <c r="AA180" s="24"/>
      <c r="AB180" s="52"/>
      <c r="AC180" s="24"/>
      <c r="AD180" s="52"/>
      <c r="AE180" s="24"/>
      <c r="AF180" s="52"/>
      <c r="AG180" s="24"/>
      <c r="AH180" s="52"/>
      <c r="AI180" s="24"/>
      <c r="AJ180" s="52"/>
      <c r="AK180" s="24"/>
      <c r="AL180" s="52"/>
      <c r="AM180" s="24"/>
      <c r="AN180" s="52"/>
      <c r="AO180" s="24"/>
    </row>
    <row r="181" spans="1:41">
      <c r="A181" s="5" t="s">
        <v>268</v>
      </c>
      <c r="B181" s="4" t="s">
        <v>275</v>
      </c>
      <c r="C181" s="3"/>
      <c r="D181" s="2">
        <v>157951</v>
      </c>
      <c r="E181" s="2">
        <v>3</v>
      </c>
      <c r="F181" s="52">
        <v>9912</v>
      </c>
      <c r="G181" s="24">
        <f>10002+200</f>
        <v>10202</v>
      </c>
      <c r="H181" s="52">
        <v>24792</v>
      </c>
      <c r="I181" s="24">
        <f>25312+200</f>
        <v>25512</v>
      </c>
      <c r="J181" s="52">
        <v>13616</v>
      </c>
      <c r="K181" s="24">
        <f>24*578+200</f>
        <v>14072</v>
      </c>
      <c r="L181" s="52">
        <v>19520</v>
      </c>
      <c r="M181" s="24">
        <f>24*862+200</f>
        <v>20888</v>
      </c>
      <c r="N181" s="52"/>
      <c r="O181" s="24"/>
      <c r="P181" s="52"/>
      <c r="Q181" s="24"/>
      <c r="R181" s="52"/>
      <c r="S181" s="24"/>
      <c r="T181" s="52"/>
      <c r="U181" s="24"/>
      <c r="V181" s="52"/>
      <c r="W181" s="24"/>
      <c r="X181" s="52"/>
      <c r="Y181" s="24"/>
      <c r="Z181" s="52"/>
      <c r="AA181" s="24"/>
      <c r="AB181" s="52"/>
      <c r="AC181" s="24"/>
      <c r="AD181" s="52"/>
      <c r="AE181" s="24"/>
      <c r="AF181" s="52"/>
      <c r="AG181" s="24"/>
      <c r="AH181" s="52"/>
      <c r="AI181" s="24"/>
      <c r="AJ181" s="52"/>
      <c r="AK181" s="24"/>
      <c r="AL181" s="52"/>
      <c r="AM181" s="24"/>
      <c r="AN181" s="52"/>
      <c r="AO181" s="24"/>
    </row>
    <row r="182" spans="1:41">
      <c r="A182" s="5" t="s">
        <v>268</v>
      </c>
      <c r="B182" s="4" t="s">
        <v>276</v>
      </c>
      <c r="C182" s="3"/>
      <c r="D182" s="2">
        <v>157058</v>
      </c>
      <c r="E182" s="2">
        <v>4</v>
      </c>
      <c r="F182" s="52">
        <v>7796</v>
      </c>
      <c r="G182" s="24">
        <v>8184</v>
      </c>
      <c r="H182" s="52">
        <v>18704</v>
      </c>
      <c r="I182" s="24">
        <v>19638</v>
      </c>
      <c r="J182" s="52">
        <v>10032</v>
      </c>
      <c r="K182" s="24">
        <v>10926</v>
      </c>
      <c r="L182" s="52">
        <v>15486</v>
      </c>
      <c r="M182" s="24">
        <v>16254</v>
      </c>
      <c r="N182" s="52"/>
      <c r="O182" s="24"/>
      <c r="P182" s="52"/>
      <c r="Q182" s="24"/>
      <c r="R182" s="52"/>
      <c r="S182" s="24"/>
      <c r="T182" s="52"/>
      <c r="U182" s="24"/>
      <c r="V182" s="52"/>
      <c r="W182" s="24"/>
      <c r="X182" s="52"/>
      <c r="Y182" s="24"/>
      <c r="Z182" s="52"/>
      <c r="AA182" s="24"/>
      <c r="AB182" s="52"/>
      <c r="AC182" s="24"/>
      <c r="AD182" s="52"/>
      <c r="AE182" s="24"/>
      <c r="AF182" s="52"/>
      <c r="AG182" s="24"/>
      <c r="AH182" s="52"/>
      <c r="AI182" s="24"/>
      <c r="AJ182" s="52"/>
      <c r="AK182" s="24"/>
      <c r="AL182" s="52"/>
      <c r="AM182" s="24"/>
      <c r="AN182" s="52"/>
      <c r="AO182" s="24"/>
    </row>
    <row r="183" spans="1:41">
      <c r="A183" s="5" t="s">
        <v>268</v>
      </c>
      <c r="B183" s="4" t="s">
        <v>277</v>
      </c>
      <c r="C183" s="3"/>
      <c r="D183" s="2">
        <v>157173</v>
      </c>
      <c r="E183" s="2">
        <v>8</v>
      </c>
      <c r="F183" s="52">
        <v>4920</v>
      </c>
      <c r="G183" s="24">
        <f t="shared" ref="G183:G198" si="0">170*30</f>
        <v>5100</v>
      </c>
      <c r="H183" s="52">
        <v>16620</v>
      </c>
      <c r="I183" s="53">
        <v>17250</v>
      </c>
      <c r="J183" s="52"/>
      <c r="K183" s="24"/>
      <c r="L183" s="52"/>
      <c r="M183" s="24"/>
      <c r="N183" s="52"/>
      <c r="O183" s="24"/>
      <c r="P183" s="52"/>
      <c r="Q183" s="24"/>
      <c r="R183" s="52"/>
      <c r="S183" s="24"/>
      <c r="T183" s="52"/>
      <c r="U183" s="24"/>
      <c r="V183" s="52"/>
      <c r="W183" s="24"/>
      <c r="X183" s="52"/>
      <c r="Y183" s="24"/>
      <c r="Z183" s="52"/>
      <c r="AA183" s="24"/>
      <c r="AB183" s="52"/>
      <c r="AC183" s="24"/>
      <c r="AD183" s="52"/>
      <c r="AE183" s="24"/>
      <c r="AF183" s="52"/>
      <c r="AG183" s="24"/>
      <c r="AH183" s="52"/>
      <c r="AI183" s="24"/>
      <c r="AJ183" s="52"/>
      <c r="AK183" s="24"/>
      <c r="AL183" s="52"/>
      <c r="AM183" s="24"/>
      <c r="AN183" s="52"/>
      <c r="AO183" s="24"/>
    </row>
    <row r="184" spans="1:41">
      <c r="A184" s="5" t="s">
        <v>268</v>
      </c>
      <c r="B184" s="4" t="s">
        <v>278</v>
      </c>
      <c r="C184" s="3"/>
      <c r="D184" s="2">
        <v>156921</v>
      </c>
      <c r="E184" s="2">
        <v>8</v>
      </c>
      <c r="F184" s="52">
        <v>4920</v>
      </c>
      <c r="G184" s="118">
        <f t="shared" si="0"/>
        <v>5100</v>
      </c>
      <c r="H184" s="52">
        <v>16620</v>
      </c>
      <c r="I184" s="119">
        <v>17250</v>
      </c>
      <c r="J184" s="52"/>
      <c r="K184" s="24"/>
      <c r="L184" s="52"/>
      <c r="M184" s="24"/>
      <c r="N184" s="52"/>
      <c r="O184" s="24"/>
      <c r="P184" s="52"/>
      <c r="Q184" s="24"/>
      <c r="R184" s="52"/>
      <c r="S184" s="24"/>
      <c r="T184" s="52"/>
      <c r="U184" s="24"/>
      <c r="V184" s="52"/>
      <c r="W184" s="24"/>
      <c r="X184" s="52"/>
      <c r="Y184" s="24"/>
      <c r="Z184" s="52"/>
      <c r="AA184" s="24"/>
      <c r="AB184" s="52"/>
      <c r="AC184" s="24"/>
      <c r="AD184" s="52"/>
      <c r="AE184" s="24"/>
      <c r="AF184" s="52"/>
      <c r="AG184" s="24"/>
      <c r="AH184" s="52"/>
      <c r="AI184" s="24"/>
      <c r="AJ184" s="52"/>
      <c r="AK184" s="24"/>
      <c r="AL184" s="52"/>
      <c r="AM184" s="24"/>
      <c r="AN184" s="52"/>
      <c r="AO184" s="24"/>
    </row>
    <row r="185" spans="1:41">
      <c r="A185" s="5" t="s">
        <v>268</v>
      </c>
      <c r="B185" s="4" t="s">
        <v>279</v>
      </c>
      <c r="C185" s="67" t="s">
        <v>293</v>
      </c>
      <c r="D185" s="2">
        <v>156231</v>
      </c>
      <c r="E185" s="120">
        <v>9</v>
      </c>
      <c r="F185" s="52">
        <v>4920</v>
      </c>
      <c r="G185" s="118">
        <f t="shared" si="0"/>
        <v>5100</v>
      </c>
      <c r="H185" s="52">
        <v>16620</v>
      </c>
      <c r="I185" s="119">
        <v>17250</v>
      </c>
      <c r="J185" s="52"/>
      <c r="K185" s="24"/>
      <c r="L185" s="52"/>
      <c r="M185" s="24"/>
      <c r="N185" s="52"/>
      <c r="O185" s="24"/>
      <c r="P185" s="52"/>
      <c r="Q185" s="24"/>
      <c r="R185" s="52"/>
      <c r="S185" s="24"/>
      <c r="T185" s="52"/>
      <c r="U185" s="24"/>
      <c r="V185" s="52"/>
      <c r="W185" s="24"/>
      <c r="X185" s="52"/>
      <c r="Y185" s="24"/>
      <c r="Z185" s="52"/>
      <c r="AA185" s="24"/>
      <c r="AB185" s="52"/>
      <c r="AC185" s="24"/>
      <c r="AD185" s="52"/>
      <c r="AE185" s="24"/>
      <c r="AF185" s="52"/>
      <c r="AG185" s="24"/>
      <c r="AH185" s="52"/>
      <c r="AI185" s="24"/>
      <c r="AJ185" s="52"/>
      <c r="AK185" s="24"/>
      <c r="AL185" s="52"/>
      <c r="AM185" s="24"/>
      <c r="AN185" s="52"/>
      <c r="AO185" s="24"/>
    </row>
    <row r="186" spans="1:41">
      <c r="A186" s="5" t="s">
        <v>268</v>
      </c>
      <c r="B186" s="4" t="s">
        <v>280</v>
      </c>
      <c r="C186" s="67"/>
      <c r="D186" s="2">
        <v>157553</v>
      </c>
      <c r="E186" s="120">
        <v>9</v>
      </c>
      <c r="F186" s="52">
        <v>4920</v>
      </c>
      <c r="G186" s="118">
        <f t="shared" si="0"/>
        <v>5100</v>
      </c>
      <c r="H186" s="52">
        <v>16620</v>
      </c>
      <c r="I186" s="119">
        <v>17250</v>
      </c>
      <c r="J186" s="52"/>
      <c r="K186" s="24"/>
      <c r="L186" s="52"/>
      <c r="M186" s="24"/>
      <c r="N186" s="52"/>
      <c r="O186" s="24"/>
      <c r="P186" s="52"/>
      <c r="Q186" s="24"/>
      <c r="R186" s="52"/>
      <c r="S186" s="24"/>
      <c r="T186" s="52"/>
      <c r="U186" s="24"/>
      <c r="V186" s="52"/>
      <c r="W186" s="24"/>
      <c r="X186" s="52"/>
      <c r="Y186" s="24"/>
      <c r="Z186" s="52"/>
      <c r="AA186" s="24"/>
      <c r="AB186" s="52"/>
      <c r="AC186" s="24"/>
      <c r="AD186" s="52"/>
      <c r="AE186" s="24"/>
      <c r="AF186" s="52"/>
      <c r="AG186" s="24"/>
      <c r="AH186" s="52"/>
      <c r="AI186" s="24"/>
      <c r="AJ186" s="52"/>
      <c r="AK186" s="24"/>
      <c r="AL186" s="52"/>
      <c r="AM186" s="24"/>
      <c r="AN186" s="52"/>
      <c r="AO186" s="24"/>
    </row>
    <row r="187" spans="1:41">
      <c r="A187" s="5" t="s">
        <v>268</v>
      </c>
      <c r="B187" s="4" t="s">
        <v>281</v>
      </c>
      <c r="C187" s="67"/>
      <c r="D187" s="2">
        <v>156648</v>
      </c>
      <c r="E187" s="120">
        <v>9</v>
      </c>
      <c r="F187" s="52">
        <v>4920</v>
      </c>
      <c r="G187" s="118">
        <f t="shared" si="0"/>
        <v>5100</v>
      </c>
      <c r="H187" s="52">
        <v>16620</v>
      </c>
      <c r="I187" s="119">
        <v>17250</v>
      </c>
      <c r="J187" s="52"/>
      <c r="K187" s="24"/>
      <c r="L187" s="52"/>
      <c r="M187" s="24"/>
      <c r="N187" s="52"/>
      <c r="O187" s="24"/>
      <c r="P187" s="52"/>
      <c r="Q187" s="24"/>
      <c r="R187" s="52"/>
      <c r="S187" s="24"/>
      <c r="T187" s="52"/>
      <c r="U187" s="24"/>
      <c r="V187" s="52"/>
      <c r="W187" s="24"/>
      <c r="X187" s="52"/>
      <c r="Y187" s="24"/>
      <c r="Z187" s="52"/>
      <c r="AA187" s="24"/>
      <c r="AB187" s="52"/>
      <c r="AC187" s="24"/>
      <c r="AD187" s="52"/>
      <c r="AE187" s="24"/>
      <c r="AF187" s="52"/>
      <c r="AG187" s="24"/>
      <c r="AH187" s="52"/>
      <c r="AI187" s="24"/>
      <c r="AJ187" s="52"/>
      <c r="AK187" s="24"/>
      <c r="AL187" s="52"/>
      <c r="AM187" s="24"/>
      <c r="AN187" s="52"/>
      <c r="AO187" s="24"/>
    </row>
    <row r="188" spans="1:41">
      <c r="A188" s="5" t="s">
        <v>268</v>
      </c>
      <c r="B188" s="4" t="s">
        <v>282</v>
      </c>
      <c r="C188" s="68" t="s">
        <v>123</v>
      </c>
      <c r="D188" s="2">
        <v>156860</v>
      </c>
      <c r="E188" s="70">
        <v>10</v>
      </c>
      <c r="F188" s="52">
        <v>4920</v>
      </c>
      <c r="G188" s="118">
        <f t="shared" si="0"/>
        <v>5100</v>
      </c>
      <c r="H188" s="52">
        <v>16620</v>
      </c>
      <c r="I188" s="119">
        <v>17250</v>
      </c>
      <c r="J188" s="52"/>
      <c r="K188" s="24"/>
      <c r="L188" s="52"/>
      <c r="M188" s="24"/>
      <c r="N188" s="52"/>
      <c r="O188" s="24"/>
      <c r="P188" s="52"/>
      <c r="Q188" s="24"/>
      <c r="R188" s="52"/>
      <c r="S188" s="24"/>
      <c r="T188" s="52"/>
      <c r="U188" s="24"/>
      <c r="V188" s="52"/>
      <c r="W188" s="24"/>
      <c r="X188" s="52"/>
      <c r="Y188" s="24"/>
      <c r="Z188" s="52"/>
      <c r="AA188" s="24"/>
      <c r="AB188" s="52"/>
      <c r="AC188" s="24"/>
      <c r="AD188" s="52"/>
      <c r="AE188" s="24"/>
      <c r="AF188" s="52"/>
      <c r="AG188" s="24"/>
      <c r="AH188" s="52"/>
      <c r="AI188" s="24"/>
      <c r="AJ188" s="52"/>
      <c r="AK188" s="24"/>
      <c r="AL188" s="52"/>
      <c r="AM188" s="24"/>
      <c r="AN188" s="52"/>
      <c r="AO188" s="24"/>
    </row>
    <row r="189" spans="1:41">
      <c r="A189" s="5" t="s">
        <v>268</v>
      </c>
      <c r="B189" s="4" t="s">
        <v>283</v>
      </c>
      <c r="C189" s="68" t="s">
        <v>123</v>
      </c>
      <c r="D189" s="2">
        <v>157304</v>
      </c>
      <c r="E189" s="70">
        <v>10</v>
      </c>
      <c r="F189" s="52">
        <v>4920</v>
      </c>
      <c r="G189" s="118">
        <f t="shared" si="0"/>
        <v>5100</v>
      </c>
      <c r="H189" s="52">
        <v>16620</v>
      </c>
      <c r="I189" s="119">
        <v>17250</v>
      </c>
      <c r="J189" s="52"/>
      <c r="K189" s="24"/>
      <c r="L189" s="52"/>
      <c r="M189" s="24"/>
      <c r="N189" s="52"/>
      <c r="O189" s="24"/>
      <c r="P189" s="52"/>
      <c r="Q189" s="24"/>
      <c r="R189" s="52"/>
      <c r="S189" s="24"/>
      <c r="T189" s="52"/>
      <c r="U189" s="24"/>
      <c r="V189" s="52"/>
      <c r="W189" s="24"/>
      <c r="X189" s="52"/>
      <c r="Y189" s="24"/>
      <c r="Z189" s="52"/>
      <c r="AA189" s="24"/>
      <c r="AB189" s="52"/>
      <c r="AC189" s="24"/>
      <c r="AD189" s="52"/>
      <c r="AE189" s="24"/>
      <c r="AF189" s="52"/>
      <c r="AG189" s="24"/>
      <c r="AH189" s="52"/>
      <c r="AI189" s="24"/>
      <c r="AJ189" s="52"/>
      <c r="AK189" s="24"/>
      <c r="AL189" s="52"/>
      <c r="AM189" s="24"/>
      <c r="AN189" s="52"/>
      <c r="AO189" s="24"/>
    </row>
    <row r="190" spans="1:41">
      <c r="A190" s="5" t="s">
        <v>268</v>
      </c>
      <c r="B190" s="4" t="s">
        <v>284</v>
      </c>
      <c r="C190" s="67"/>
      <c r="D190" s="2">
        <v>157331</v>
      </c>
      <c r="E190" s="120">
        <v>9</v>
      </c>
      <c r="F190" s="52">
        <v>4920</v>
      </c>
      <c r="G190" s="118">
        <f t="shared" si="0"/>
        <v>5100</v>
      </c>
      <c r="H190" s="52">
        <v>16620</v>
      </c>
      <c r="I190" s="119">
        <v>17250</v>
      </c>
      <c r="J190" s="52"/>
      <c r="K190" s="24"/>
      <c r="L190" s="52"/>
      <c r="M190" s="24"/>
      <c r="N190" s="52"/>
      <c r="O190" s="24"/>
      <c r="P190" s="52"/>
      <c r="Q190" s="24"/>
      <c r="R190" s="52"/>
      <c r="S190" s="24"/>
      <c r="T190" s="52"/>
      <c r="U190" s="24"/>
      <c r="V190" s="52"/>
      <c r="W190" s="24"/>
      <c r="X190" s="52"/>
      <c r="Y190" s="24"/>
      <c r="Z190" s="52"/>
      <c r="AA190" s="24"/>
      <c r="AB190" s="52"/>
      <c r="AC190" s="24"/>
      <c r="AD190" s="52"/>
      <c r="AE190" s="24"/>
      <c r="AF190" s="52"/>
      <c r="AG190" s="24"/>
      <c r="AH190" s="52"/>
      <c r="AI190" s="24"/>
      <c r="AJ190" s="52"/>
      <c r="AK190" s="24"/>
      <c r="AL190" s="52"/>
      <c r="AM190" s="24"/>
      <c r="AN190" s="52"/>
      <c r="AO190" s="24"/>
    </row>
    <row r="191" spans="1:41">
      <c r="A191" s="5" t="s">
        <v>268</v>
      </c>
      <c r="B191" s="4" t="s">
        <v>285</v>
      </c>
      <c r="C191" s="67"/>
      <c r="D191" s="2">
        <v>247940</v>
      </c>
      <c r="E191" s="120">
        <v>9</v>
      </c>
      <c r="F191" s="52">
        <v>4920</v>
      </c>
      <c r="G191" s="118">
        <f t="shared" si="0"/>
        <v>5100</v>
      </c>
      <c r="H191" s="52">
        <v>16620</v>
      </c>
      <c r="I191" s="119">
        <v>17250</v>
      </c>
      <c r="J191" s="52"/>
      <c r="K191" s="24"/>
      <c r="L191" s="52"/>
      <c r="M191" s="24"/>
      <c r="N191" s="52"/>
      <c r="O191" s="24"/>
      <c r="P191" s="52"/>
      <c r="Q191" s="24"/>
      <c r="R191" s="52"/>
      <c r="S191" s="24"/>
      <c r="T191" s="52"/>
      <c r="U191" s="24"/>
      <c r="V191" s="52"/>
      <c r="W191" s="24"/>
      <c r="X191" s="52"/>
      <c r="Y191" s="24"/>
      <c r="Z191" s="52"/>
      <c r="AA191" s="24"/>
      <c r="AB191" s="52"/>
      <c r="AC191" s="24"/>
      <c r="AD191" s="52"/>
      <c r="AE191" s="24"/>
      <c r="AF191" s="52"/>
      <c r="AG191" s="24"/>
      <c r="AH191" s="52"/>
      <c r="AI191" s="24"/>
      <c r="AJ191" s="52"/>
      <c r="AK191" s="24"/>
      <c r="AL191" s="52"/>
      <c r="AM191" s="24"/>
      <c r="AN191" s="52"/>
      <c r="AO191" s="24"/>
    </row>
    <row r="192" spans="1:41">
      <c r="A192" s="5" t="s">
        <v>268</v>
      </c>
      <c r="B192" s="4" t="s">
        <v>286</v>
      </c>
      <c r="C192" s="67"/>
      <c r="D192" s="2">
        <v>157711</v>
      </c>
      <c r="E192" s="120">
        <v>9</v>
      </c>
      <c r="F192" s="52">
        <v>4920</v>
      </c>
      <c r="G192" s="118">
        <f t="shared" si="0"/>
        <v>5100</v>
      </c>
      <c r="H192" s="52">
        <v>16620</v>
      </c>
      <c r="I192" s="119">
        <v>17250</v>
      </c>
      <c r="J192" s="52"/>
      <c r="K192" s="24"/>
      <c r="L192" s="52"/>
      <c r="M192" s="24"/>
      <c r="N192" s="52"/>
      <c r="O192" s="24"/>
      <c r="P192" s="52"/>
      <c r="Q192" s="24"/>
      <c r="R192" s="52"/>
      <c r="S192" s="24"/>
      <c r="T192" s="52"/>
      <c r="U192" s="24"/>
      <c r="V192" s="52"/>
      <c r="W192" s="24"/>
      <c r="X192" s="52"/>
      <c r="Y192" s="24"/>
      <c r="Z192" s="52"/>
      <c r="AA192" s="24"/>
      <c r="AB192" s="52"/>
      <c r="AC192" s="24"/>
      <c r="AD192" s="52"/>
      <c r="AE192" s="24"/>
      <c r="AF192" s="52"/>
      <c r="AG192" s="24"/>
      <c r="AH192" s="52"/>
      <c r="AI192" s="24"/>
      <c r="AJ192" s="52"/>
      <c r="AK192" s="24"/>
      <c r="AL192" s="52"/>
      <c r="AM192" s="24"/>
      <c r="AN192" s="52"/>
      <c r="AO192" s="24"/>
    </row>
    <row r="193" spans="1:41">
      <c r="A193" s="5" t="s">
        <v>268</v>
      </c>
      <c r="B193" s="4" t="s">
        <v>287</v>
      </c>
      <c r="C193" s="68" t="s">
        <v>123</v>
      </c>
      <c r="D193" s="2">
        <v>157739</v>
      </c>
      <c r="E193" s="70">
        <v>10</v>
      </c>
      <c r="F193" s="52">
        <v>4920</v>
      </c>
      <c r="G193" s="118">
        <f t="shared" si="0"/>
        <v>5100</v>
      </c>
      <c r="H193" s="52">
        <v>16620</v>
      </c>
      <c r="I193" s="119">
        <v>17250</v>
      </c>
      <c r="J193" s="52"/>
      <c r="K193" s="24"/>
      <c r="L193" s="52"/>
      <c r="M193" s="24"/>
      <c r="N193" s="52"/>
      <c r="O193" s="24"/>
      <c r="P193" s="52"/>
      <c r="Q193" s="24"/>
      <c r="R193" s="52"/>
      <c r="S193" s="24"/>
      <c r="T193" s="52"/>
      <c r="U193" s="24"/>
      <c r="V193" s="52"/>
      <c r="W193" s="24"/>
      <c r="X193" s="52"/>
      <c r="Y193" s="24"/>
      <c r="Z193" s="52"/>
      <c r="AA193" s="24"/>
      <c r="AB193" s="52"/>
      <c r="AC193" s="24"/>
      <c r="AD193" s="52"/>
      <c r="AE193" s="24"/>
      <c r="AF193" s="52"/>
      <c r="AG193" s="24"/>
      <c r="AH193" s="52"/>
      <c r="AI193" s="24"/>
      <c r="AJ193" s="52"/>
      <c r="AK193" s="24"/>
      <c r="AL193" s="52"/>
      <c r="AM193" s="24"/>
      <c r="AN193" s="52"/>
      <c r="AO193" s="24"/>
    </row>
    <row r="194" spans="1:41">
      <c r="A194" s="5" t="s">
        <v>268</v>
      </c>
      <c r="B194" s="4" t="s">
        <v>288</v>
      </c>
      <c r="C194" s="3"/>
      <c r="D194" s="2">
        <v>157483</v>
      </c>
      <c r="E194" s="120">
        <v>9</v>
      </c>
      <c r="F194" s="52">
        <v>4920</v>
      </c>
      <c r="G194" s="118">
        <f t="shared" si="0"/>
        <v>5100</v>
      </c>
      <c r="H194" s="52">
        <v>16620</v>
      </c>
      <c r="I194" s="119">
        <v>17250</v>
      </c>
      <c r="J194" s="52"/>
      <c r="K194" s="24"/>
      <c r="L194" s="52"/>
      <c r="M194" s="24"/>
      <c r="N194" s="52"/>
      <c r="O194" s="24"/>
      <c r="P194" s="52"/>
      <c r="Q194" s="24"/>
      <c r="R194" s="52"/>
      <c r="S194" s="24"/>
      <c r="T194" s="52"/>
      <c r="U194" s="24"/>
      <c r="V194" s="52"/>
      <c r="W194" s="24"/>
      <c r="X194" s="52"/>
      <c r="Y194" s="24"/>
      <c r="Z194" s="52"/>
      <c r="AA194" s="24"/>
      <c r="AB194" s="52"/>
      <c r="AC194" s="24"/>
      <c r="AD194" s="52"/>
      <c r="AE194" s="24"/>
      <c r="AF194" s="52"/>
      <c r="AG194" s="24"/>
      <c r="AH194" s="52"/>
      <c r="AI194" s="24"/>
      <c r="AJ194" s="52"/>
      <c r="AK194" s="24"/>
      <c r="AL194" s="52"/>
      <c r="AM194" s="24"/>
      <c r="AN194" s="52"/>
      <c r="AO194" s="24"/>
    </row>
    <row r="195" spans="1:41">
      <c r="A195" s="5" t="s">
        <v>268</v>
      </c>
      <c r="B195" s="4" t="s">
        <v>289</v>
      </c>
      <c r="C195" s="1"/>
      <c r="D195" s="2">
        <v>156790</v>
      </c>
      <c r="E195" s="120">
        <v>10</v>
      </c>
      <c r="F195" s="52">
        <v>4920</v>
      </c>
      <c r="G195" s="118">
        <f t="shared" si="0"/>
        <v>5100</v>
      </c>
      <c r="H195" s="52">
        <v>16620</v>
      </c>
      <c r="I195" s="119">
        <v>17250</v>
      </c>
      <c r="J195" s="52"/>
      <c r="K195" s="24"/>
      <c r="L195" s="52"/>
      <c r="M195" s="24"/>
      <c r="N195" s="52"/>
      <c r="O195" s="24"/>
      <c r="P195" s="52"/>
      <c r="Q195" s="24"/>
      <c r="R195" s="52"/>
      <c r="S195" s="24"/>
      <c r="T195" s="52"/>
      <c r="U195" s="24"/>
      <c r="V195" s="52"/>
      <c r="W195" s="24"/>
      <c r="X195" s="52"/>
      <c r="Y195" s="24"/>
      <c r="Z195" s="52"/>
      <c r="AA195" s="24"/>
      <c r="AB195" s="52"/>
      <c r="AC195" s="24"/>
      <c r="AD195" s="52"/>
      <c r="AE195" s="24"/>
      <c r="AF195" s="52"/>
      <c r="AG195" s="24"/>
      <c r="AH195" s="52"/>
      <c r="AI195" s="24"/>
      <c r="AJ195" s="52"/>
      <c r="AK195" s="24"/>
      <c r="AL195" s="52"/>
      <c r="AM195" s="24"/>
      <c r="AN195" s="52"/>
      <c r="AO195" s="24"/>
    </row>
    <row r="196" spans="1:41">
      <c r="A196" s="5" t="s">
        <v>268</v>
      </c>
      <c r="B196" s="4" t="s">
        <v>290</v>
      </c>
      <c r="C196" s="3"/>
      <c r="D196" s="2">
        <v>156851</v>
      </c>
      <c r="E196" s="120">
        <v>10</v>
      </c>
      <c r="F196" s="52">
        <v>4920</v>
      </c>
      <c r="G196" s="118">
        <f t="shared" si="0"/>
        <v>5100</v>
      </c>
      <c r="H196" s="52">
        <v>16620</v>
      </c>
      <c r="I196" s="119">
        <v>17250</v>
      </c>
      <c r="J196" s="52"/>
      <c r="K196" s="24"/>
      <c r="L196" s="52"/>
      <c r="M196" s="24"/>
      <c r="N196" s="52"/>
      <c r="O196" s="24"/>
      <c r="P196" s="52"/>
      <c r="Q196" s="24"/>
      <c r="R196" s="52"/>
      <c r="S196" s="24"/>
      <c r="T196" s="52"/>
      <c r="U196" s="24"/>
      <c r="V196" s="52"/>
      <c r="W196" s="24"/>
      <c r="X196" s="52"/>
      <c r="Y196" s="24"/>
      <c r="Z196" s="52"/>
      <c r="AA196" s="24"/>
      <c r="AB196" s="52"/>
      <c r="AC196" s="24"/>
      <c r="AD196" s="52"/>
      <c r="AE196" s="24"/>
      <c r="AF196" s="52"/>
      <c r="AG196" s="24"/>
      <c r="AH196" s="52"/>
      <c r="AI196" s="24"/>
      <c r="AJ196" s="52"/>
      <c r="AK196" s="24"/>
      <c r="AL196" s="52"/>
      <c r="AM196" s="24"/>
      <c r="AN196" s="52"/>
      <c r="AO196" s="24"/>
    </row>
    <row r="197" spans="1:41">
      <c r="A197" s="5" t="s">
        <v>268</v>
      </c>
      <c r="B197" s="4" t="s">
        <v>291</v>
      </c>
      <c r="C197" s="3"/>
      <c r="D197" s="2">
        <v>157438</v>
      </c>
      <c r="E197" s="120">
        <v>12</v>
      </c>
      <c r="F197" s="52">
        <v>4920</v>
      </c>
      <c r="G197" s="118">
        <f t="shared" si="0"/>
        <v>5100</v>
      </c>
      <c r="H197" s="52">
        <v>16620</v>
      </c>
      <c r="I197" s="119">
        <v>17250</v>
      </c>
      <c r="J197" s="52"/>
      <c r="K197" s="24"/>
      <c r="L197" s="52"/>
      <c r="M197" s="24"/>
      <c r="N197" s="52"/>
      <c r="O197" s="24"/>
      <c r="P197" s="52"/>
      <c r="Q197" s="24"/>
      <c r="R197" s="52"/>
      <c r="S197" s="24"/>
      <c r="T197" s="52"/>
      <c r="U197" s="24"/>
      <c r="V197" s="52"/>
      <c r="W197" s="24"/>
      <c r="X197" s="52"/>
      <c r="Y197" s="24"/>
      <c r="Z197" s="52"/>
      <c r="AA197" s="24"/>
      <c r="AB197" s="52"/>
      <c r="AC197" s="24"/>
      <c r="AD197" s="52"/>
      <c r="AE197" s="24"/>
      <c r="AF197" s="52"/>
      <c r="AG197" s="24"/>
      <c r="AH197" s="52"/>
      <c r="AI197" s="24"/>
      <c r="AJ197" s="52"/>
      <c r="AK197" s="24"/>
      <c r="AL197" s="52"/>
      <c r="AM197" s="24"/>
      <c r="AN197" s="52"/>
      <c r="AO197" s="24"/>
    </row>
    <row r="198" spans="1:41">
      <c r="A198" s="5" t="s">
        <v>268</v>
      </c>
      <c r="B198" s="4" t="s">
        <v>292</v>
      </c>
      <c r="C198" s="3"/>
      <c r="D198" s="2">
        <v>156338</v>
      </c>
      <c r="E198" s="2">
        <v>12</v>
      </c>
      <c r="F198" s="52">
        <v>4920</v>
      </c>
      <c r="G198" s="118">
        <f t="shared" si="0"/>
        <v>5100</v>
      </c>
      <c r="H198" s="52">
        <v>16620</v>
      </c>
      <c r="I198" s="119">
        <v>17250</v>
      </c>
      <c r="J198" s="52"/>
      <c r="K198" s="24"/>
      <c r="L198" s="52"/>
      <c r="M198" s="24"/>
      <c r="N198" s="52"/>
      <c r="O198" s="24"/>
      <c r="P198" s="52"/>
      <c r="Q198" s="24"/>
      <c r="R198" s="52"/>
      <c r="S198" s="24"/>
      <c r="T198" s="52"/>
      <c r="U198" s="24"/>
      <c r="V198" s="52"/>
      <c r="W198" s="24"/>
      <c r="X198" s="52"/>
      <c r="Y198" s="24"/>
      <c r="Z198" s="52"/>
      <c r="AA198" s="24"/>
      <c r="AB198" s="52"/>
      <c r="AC198" s="24"/>
      <c r="AD198" s="52"/>
      <c r="AE198" s="24"/>
      <c r="AF198" s="52"/>
      <c r="AG198" s="24"/>
      <c r="AH198" s="52"/>
      <c r="AI198" s="24"/>
      <c r="AJ198" s="52"/>
      <c r="AK198" s="24"/>
      <c r="AL198" s="52"/>
      <c r="AM198" s="24"/>
      <c r="AN198" s="52"/>
      <c r="AO198" s="24"/>
    </row>
    <row r="199" spans="1:41">
      <c r="A199" s="121" t="s">
        <v>294</v>
      </c>
      <c r="B199" s="122" t="s">
        <v>295</v>
      </c>
      <c r="C199" s="123"/>
      <c r="D199" s="124">
        <v>159391</v>
      </c>
      <c r="E199" s="124">
        <v>1</v>
      </c>
      <c r="F199" s="52">
        <v>10814</v>
      </c>
      <c r="G199" s="24">
        <v>11374</v>
      </c>
      <c r="H199" s="52">
        <v>27491</v>
      </c>
      <c r="I199" s="24">
        <v>28051</v>
      </c>
      <c r="J199" s="52">
        <v>11887</v>
      </c>
      <c r="K199" s="24">
        <v>12447</v>
      </c>
      <c r="L199" s="52">
        <v>28822</v>
      </c>
      <c r="M199" s="24">
        <v>29382</v>
      </c>
      <c r="N199" s="52">
        <v>22521</v>
      </c>
      <c r="O199" s="24">
        <v>23061</v>
      </c>
      <c r="P199" s="52">
        <v>41871</v>
      </c>
      <c r="Q199" s="24">
        <v>38501</v>
      </c>
      <c r="R199" s="52"/>
      <c r="S199" s="24"/>
      <c r="T199" s="52"/>
      <c r="U199" s="24"/>
      <c r="V199" s="52"/>
      <c r="W199" s="24"/>
      <c r="X199" s="52"/>
      <c r="Y199" s="24"/>
      <c r="Z199" s="52"/>
      <c r="AA199" s="24"/>
      <c r="AB199" s="52"/>
      <c r="AC199" s="24"/>
      <c r="AD199" s="52"/>
      <c r="AE199" s="24"/>
      <c r="AF199" s="52"/>
      <c r="AG199" s="24"/>
      <c r="AH199" s="52"/>
      <c r="AI199" s="24"/>
      <c r="AJ199" s="52"/>
      <c r="AK199" s="24"/>
      <c r="AL199" s="52">
        <v>26797</v>
      </c>
      <c r="AM199" s="24">
        <v>26817</v>
      </c>
      <c r="AN199" s="52">
        <v>55897</v>
      </c>
      <c r="AO199" s="24">
        <v>55917</v>
      </c>
    </row>
    <row r="200" spans="1:41">
      <c r="A200" s="121" t="s">
        <v>294</v>
      </c>
      <c r="B200" s="122" t="s">
        <v>296</v>
      </c>
      <c r="C200" s="123"/>
      <c r="D200" s="124">
        <v>159647</v>
      </c>
      <c r="E200" s="124">
        <v>2</v>
      </c>
      <c r="F200" s="52">
        <v>9117</v>
      </c>
      <c r="G200" s="24">
        <v>9645</v>
      </c>
      <c r="H200" s="52">
        <v>25851</v>
      </c>
      <c r="I200" s="53">
        <v>18558</v>
      </c>
      <c r="J200" s="52">
        <v>9076</v>
      </c>
      <c r="K200" s="24">
        <v>9603</v>
      </c>
      <c r="L200" s="52">
        <v>21961</v>
      </c>
      <c r="M200" s="53">
        <v>16344</v>
      </c>
      <c r="N200" s="52"/>
      <c r="O200" s="24"/>
      <c r="P200" s="52"/>
      <c r="Q200" s="24"/>
      <c r="R200" s="52"/>
      <c r="S200" s="24"/>
      <c r="T200" s="52"/>
      <c r="U200" s="24"/>
      <c r="V200" s="52"/>
      <c r="W200" s="24"/>
      <c r="X200" s="52"/>
      <c r="Y200" s="24"/>
      <c r="Z200" s="52"/>
      <c r="AA200" s="24"/>
      <c r="AB200" s="52"/>
      <c r="AC200" s="24"/>
      <c r="AD200" s="52"/>
      <c r="AE200" s="24"/>
      <c r="AF200" s="52"/>
      <c r="AG200" s="24"/>
      <c r="AH200" s="52"/>
      <c r="AI200" s="24"/>
      <c r="AJ200" s="52"/>
      <c r="AK200" s="24"/>
      <c r="AL200" s="52"/>
      <c r="AM200" s="24"/>
      <c r="AN200" s="52"/>
      <c r="AO200" s="24"/>
    </row>
    <row r="201" spans="1:41">
      <c r="A201" s="121" t="s">
        <v>294</v>
      </c>
      <c r="B201" s="122" t="s">
        <v>297</v>
      </c>
      <c r="C201" s="123"/>
      <c r="D201" s="124">
        <v>160658</v>
      </c>
      <c r="E201" s="124">
        <v>2</v>
      </c>
      <c r="F201" s="52">
        <v>10050</v>
      </c>
      <c r="G201" s="24">
        <v>10580</v>
      </c>
      <c r="H201" s="52">
        <v>23778</v>
      </c>
      <c r="I201" s="24">
        <v>24308</v>
      </c>
      <c r="J201" s="52">
        <v>10196</v>
      </c>
      <c r="K201" s="24">
        <v>10632</v>
      </c>
      <c r="L201" s="52">
        <v>23924</v>
      </c>
      <c r="M201" s="24">
        <v>24360</v>
      </c>
      <c r="N201" s="52"/>
      <c r="O201" s="24"/>
      <c r="P201" s="52"/>
      <c r="Q201" s="24"/>
      <c r="R201" s="52"/>
      <c r="S201" s="24"/>
      <c r="T201" s="52"/>
      <c r="U201" s="24"/>
      <c r="V201" s="52"/>
      <c r="W201" s="24"/>
      <c r="X201" s="52"/>
      <c r="Y201" s="24"/>
      <c r="Z201" s="52"/>
      <c r="AA201" s="24"/>
      <c r="AB201" s="52"/>
      <c r="AC201" s="24"/>
      <c r="AD201" s="52"/>
      <c r="AE201" s="24"/>
      <c r="AF201" s="52"/>
      <c r="AG201" s="24"/>
      <c r="AH201" s="52"/>
      <c r="AI201" s="24"/>
      <c r="AJ201" s="52"/>
      <c r="AK201" s="24"/>
      <c r="AL201" s="52"/>
      <c r="AM201" s="24"/>
      <c r="AN201" s="52"/>
      <c r="AO201" s="24"/>
    </row>
    <row r="202" spans="1:41">
      <c r="A202" s="121" t="s">
        <v>294</v>
      </c>
      <c r="B202" s="122" t="s">
        <v>298</v>
      </c>
      <c r="C202" s="123"/>
      <c r="D202" s="124">
        <v>159939</v>
      </c>
      <c r="E202" s="124">
        <v>2</v>
      </c>
      <c r="F202" s="52">
        <v>8854.3700000000008</v>
      </c>
      <c r="G202" s="24">
        <v>8944</v>
      </c>
      <c r="H202" s="52">
        <v>22671.37</v>
      </c>
      <c r="I202" s="53">
        <v>13780</v>
      </c>
      <c r="J202" s="52">
        <v>9360.3700000000008</v>
      </c>
      <c r="K202" s="24">
        <v>9360</v>
      </c>
      <c r="L202" s="52">
        <v>22799.37</v>
      </c>
      <c r="M202" s="53">
        <v>13930</v>
      </c>
      <c r="N202" s="52"/>
      <c r="O202" s="24"/>
      <c r="P202" s="52"/>
      <c r="Q202" s="24"/>
      <c r="R202" s="52"/>
      <c r="S202" s="24"/>
      <c r="T202" s="52"/>
      <c r="U202" s="24"/>
      <c r="V202" s="52"/>
      <c r="W202" s="24"/>
      <c r="X202" s="52"/>
      <c r="Y202" s="24"/>
      <c r="Z202" s="52"/>
      <c r="AA202" s="24"/>
      <c r="AB202" s="52"/>
      <c r="AC202" s="24"/>
      <c r="AD202" s="52"/>
      <c r="AE202" s="24"/>
      <c r="AF202" s="52"/>
      <c r="AG202" s="24"/>
      <c r="AH202" s="52"/>
      <c r="AI202" s="24"/>
      <c r="AJ202" s="52"/>
      <c r="AK202" s="24"/>
      <c r="AL202" s="52"/>
      <c r="AM202" s="24"/>
      <c r="AN202" s="52"/>
      <c r="AO202" s="24"/>
    </row>
    <row r="203" spans="1:41">
      <c r="A203" s="121" t="s">
        <v>294</v>
      </c>
      <c r="B203" s="122" t="s">
        <v>299</v>
      </c>
      <c r="C203" s="123"/>
      <c r="D203" s="124">
        <v>160612</v>
      </c>
      <c r="E203" s="124">
        <v>3</v>
      </c>
      <c r="F203" s="52">
        <v>7859</v>
      </c>
      <c r="G203" s="24">
        <v>8252</v>
      </c>
      <c r="H203" s="52">
        <v>20337</v>
      </c>
      <c r="I203" s="24">
        <v>20730</v>
      </c>
      <c r="J203" s="52">
        <v>8539</v>
      </c>
      <c r="K203" s="24">
        <v>8954</v>
      </c>
      <c r="L203" s="52">
        <v>21017</v>
      </c>
      <c r="M203" s="24">
        <v>21432</v>
      </c>
      <c r="N203" s="52"/>
      <c r="O203" s="24"/>
      <c r="P203" s="52"/>
      <c r="Q203" s="24"/>
      <c r="R203" s="52"/>
      <c r="S203" s="24"/>
      <c r="T203" s="52"/>
      <c r="U203" s="24"/>
      <c r="V203" s="52"/>
      <c r="W203" s="24"/>
      <c r="X203" s="52"/>
      <c r="Y203" s="24"/>
      <c r="Z203" s="52"/>
      <c r="AA203" s="24"/>
      <c r="AB203" s="52"/>
      <c r="AC203" s="24"/>
      <c r="AD203" s="52"/>
      <c r="AE203" s="24"/>
      <c r="AF203" s="52"/>
      <c r="AG203" s="24"/>
      <c r="AH203" s="52"/>
      <c r="AI203" s="24"/>
      <c r="AJ203" s="52"/>
      <c r="AK203" s="24"/>
      <c r="AL203" s="52"/>
      <c r="AM203" s="24"/>
      <c r="AN203" s="52"/>
      <c r="AO203" s="24"/>
    </row>
    <row r="204" spans="1:41">
      <c r="A204" s="121" t="s">
        <v>294</v>
      </c>
      <c r="B204" s="122" t="s">
        <v>300</v>
      </c>
      <c r="C204" s="123"/>
      <c r="D204" s="124">
        <v>160621</v>
      </c>
      <c r="E204" s="124">
        <v>3</v>
      </c>
      <c r="F204" s="52">
        <v>8080</v>
      </c>
      <c r="G204" s="24">
        <v>8666</v>
      </c>
      <c r="H204" s="52">
        <v>15430</v>
      </c>
      <c r="I204" s="24">
        <v>16016</v>
      </c>
      <c r="J204" s="52">
        <v>9332</v>
      </c>
      <c r="K204" s="24">
        <v>9980</v>
      </c>
      <c r="L204" s="52">
        <v>15778</v>
      </c>
      <c r="M204" s="24">
        <v>16426</v>
      </c>
      <c r="N204" s="52">
        <v>14956</v>
      </c>
      <c r="O204" s="24">
        <v>14521</v>
      </c>
      <c r="P204" s="52">
        <v>26556</v>
      </c>
      <c r="Q204" s="24">
        <v>27121</v>
      </c>
      <c r="R204" s="52"/>
      <c r="S204" s="24"/>
      <c r="T204" s="52"/>
      <c r="U204" s="24"/>
      <c r="V204" s="52"/>
      <c r="W204" s="24"/>
      <c r="X204" s="52"/>
      <c r="Y204" s="24"/>
      <c r="Z204" s="52"/>
      <c r="AA204" s="24"/>
      <c r="AB204" s="52"/>
      <c r="AC204" s="24"/>
      <c r="AD204" s="52"/>
      <c r="AE204" s="24"/>
      <c r="AF204" s="52"/>
      <c r="AG204" s="24"/>
      <c r="AH204" s="52"/>
      <c r="AI204" s="24"/>
      <c r="AJ204" s="52"/>
      <c r="AK204" s="24"/>
      <c r="AL204" s="52"/>
      <c r="AM204" s="24"/>
      <c r="AN204" s="52"/>
      <c r="AO204" s="24"/>
    </row>
    <row r="205" spans="1:41">
      <c r="A205" s="121" t="s">
        <v>294</v>
      </c>
      <c r="B205" s="122" t="s">
        <v>301</v>
      </c>
      <c r="C205" s="123"/>
      <c r="D205" s="124">
        <v>159993</v>
      </c>
      <c r="E205" s="124">
        <v>3</v>
      </c>
      <c r="F205" s="52">
        <v>8282</v>
      </c>
      <c r="G205" s="24">
        <v>8470</v>
      </c>
      <c r="H205" s="52">
        <v>20382</v>
      </c>
      <c r="I205" s="24">
        <v>20570</v>
      </c>
      <c r="J205" s="52">
        <v>8983</v>
      </c>
      <c r="K205" s="24">
        <v>9188</v>
      </c>
      <c r="L205" s="52">
        <v>21083</v>
      </c>
      <c r="M205" s="24">
        <v>21288</v>
      </c>
      <c r="N205" s="52"/>
      <c r="O205" s="24"/>
      <c r="P205" s="52"/>
      <c r="Q205" s="24"/>
      <c r="R205" s="52"/>
      <c r="S205" s="24"/>
      <c r="T205" s="52"/>
      <c r="U205" s="24"/>
      <c r="V205" s="52"/>
      <c r="W205" s="24"/>
      <c r="X205" s="52"/>
      <c r="Y205" s="24"/>
      <c r="Z205" s="52">
        <v>23257</v>
      </c>
      <c r="AA205" s="24">
        <v>23462</v>
      </c>
      <c r="AB205" s="52">
        <v>43513</v>
      </c>
      <c r="AC205" s="24">
        <v>43718</v>
      </c>
      <c r="AD205" s="52"/>
      <c r="AE205" s="24"/>
      <c r="AF205" s="52"/>
      <c r="AG205" s="24"/>
      <c r="AH205" s="52"/>
      <c r="AI205" s="24"/>
      <c r="AJ205" s="52"/>
      <c r="AK205" s="24"/>
      <c r="AL205" s="52"/>
      <c r="AM205" s="24"/>
      <c r="AN205" s="52"/>
      <c r="AO205" s="24"/>
    </row>
    <row r="206" spans="1:41">
      <c r="A206" s="121" t="s">
        <v>294</v>
      </c>
      <c r="B206" s="122" t="s">
        <v>302</v>
      </c>
      <c r="C206" s="123"/>
      <c r="D206" s="124">
        <v>159009</v>
      </c>
      <c r="E206" s="124">
        <v>4</v>
      </c>
      <c r="F206" s="52">
        <v>7371</v>
      </c>
      <c r="G206" s="24">
        <v>7443</v>
      </c>
      <c r="H206" s="52">
        <v>16394</v>
      </c>
      <c r="I206" s="24">
        <v>16466</v>
      </c>
      <c r="J206" s="52">
        <v>7311</v>
      </c>
      <c r="K206" s="24">
        <v>7383</v>
      </c>
      <c r="L206" s="52">
        <v>16334</v>
      </c>
      <c r="M206" s="24">
        <v>16406</v>
      </c>
      <c r="N206" s="52"/>
      <c r="O206" s="24"/>
      <c r="P206" s="52"/>
      <c r="Q206" s="24"/>
      <c r="R206" s="52"/>
      <c r="S206" s="24"/>
      <c r="T206" s="52"/>
      <c r="U206" s="24"/>
      <c r="V206" s="52"/>
      <c r="W206" s="24"/>
      <c r="X206" s="52"/>
      <c r="Y206" s="24"/>
      <c r="Z206" s="52"/>
      <c r="AA206" s="24"/>
      <c r="AB206" s="52"/>
      <c r="AC206" s="24"/>
      <c r="AD206" s="52"/>
      <c r="AE206" s="24"/>
      <c r="AF206" s="52"/>
      <c r="AG206" s="24"/>
      <c r="AH206" s="52"/>
      <c r="AI206" s="24"/>
      <c r="AJ206" s="52"/>
      <c r="AK206" s="24"/>
      <c r="AL206" s="52"/>
      <c r="AM206" s="24"/>
      <c r="AN206" s="52"/>
      <c r="AO206" s="24"/>
    </row>
    <row r="207" spans="1:41">
      <c r="A207" s="121" t="s">
        <v>294</v>
      </c>
      <c r="B207" s="122" t="s">
        <v>303</v>
      </c>
      <c r="C207" s="123"/>
      <c r="D207" s="124">
        <v>159416</v>
      </c>
      <c r="E207" s="124">
        <v>4</v>
      </c>
      <c r="F207" s="52">
        <v>7264</v>
      </c>
      <c r="G207" s="24">
        <v>7359</v>
      </c>
      <c r="H207" s="52">
        <v>20418</v>
      </c>
      <c r="I207" s="24">
        <v>20513</v>
      </c>
      <c r="J207" s="52">
        <v>7400</v>
      </c>
      <c r="K207" s="24">
        <v>7484</v>
      </c>
      <c r="L207" s="52">
        <v>19897</v>
      </c>
      <c r="M207" s="24">
        <v>19981</v>
      </c>
      <c r="N207" s="52"/>
      <c r="O207" s="24"/>
      <c r="P207" s="52"/>
      <c r="Q207" s="24"/>
      <c r="R207" s="52"/>
      <c r="S207" s="24"/>
      <c r="T207" s="52"/>
      <c r="U207" s="24"/>
      <c r="V207" s="52"/>
      <c r="W207" s="24"/>
      <c r="X207" s="52"/>
      <c r="Y207" s="24"/>
      <c r="Z207" s="52"/>
      <c r="AA207" s="24"/>
      <c r="AB207" s="52"/>
      <c r="AC207" s="24"/>
      <c r="AD207" s="52"/>
      <c r="AE207" s="24"/>
      <c r="AF207" s="52"/>
      <c r="AG207" s="24"/>
      <c r="AH207" s="52"/>
      <c r="AI207" s="24"/>
      <c r="AJ207" s="52"/>
      <c r="AK207" s="24"/>
      <c r="AL207" s="52"/>
      <c r="AM207" s="24"/>
      <c r="AN207" s="52"/>
      <c r="AO207" s="24"/>
    </row>
    <row r="208" spans="1:41">
      <c r="A208" s="121" t="s">
        <v>294</v>
      </c>
      <c r="B208" s="122" t="s">
        <v>304</v>
      </c>
      <c r="C208" s="135" t="s">
        <v>326</v>
      </c>
      <c r="D208" s="124">
        <v>159717</v>
      </c>
      <c r="E208" s="136">
        <v>3</v>
      </c>
      <c r="F208" s="52">
        <v>7309</v>
      </c>
      <c r="G208" s="24">
        <v>7919</v>
      </c>
      <c r="H208" s="52">
        <v>18384</v>
      </c>
      <c r="I208" s="24">
        <v>18994</v>
      </c>
      <c r="J208" s="52">
        <v>7664</v>
      </c>
      <c r="K208" s="24">
        <v>8166</v>
      </c>
      <c r="L208" s="52">
        <v>18739</v>
      </c>
      <c r="M208" s="24">
        <v>19241</v>
      </c>
      <c r="N208" s="52"/>
      <c r="O208" s="24"/>
      <c r="P208" s="52"/>
      <c r="Q208" s="24"/>
      <c r="R208" s="52"/>
      <c r="S208" s="24"/>
      <c r="T208" s="52"/>
      <c r="U208" s="24"/>
      <c r="V208" s="52"/>
      <c r="W208" s="24"/>
      <c r="X208" s="52"/>
      <c r="Y208" s="24"/>
      <c r="Z208" s="52"/>
      <c r="AA208" s="24"/>
      <c r="AB208" s="52"/>
      <c r="AC208" s="24"/>
      <c r="AD208" s="52"/>
      <c r="AE208" s="24"/>
      <c r="AF208" s="52"/>
      <c r="AG208" s="24"/>
      <c r="AH208" s="52"/>
      <c r="AI208" s="24"/>
      <c r="AJ208" s="52"/>
      <c r="AK208" s="24"/>
      <c r="AL208" s="52"/>
      <c r="AM208" s="24"/>
      <c r="AN208" s="52"/>
      <c r="AO208" s="24"/>
    </row>
    <row r="209" spans="1:41">
      <c r="A209" s="121" t="s">
        <v>294</v>
      </c>
      <c r="B209" s="122" t="s">
        <v>305</v>
      </c>
      <c r="C209" s="123"/>
      <c r="D209" s="124">
        <v>159966</v>
      </c>
      <c r="E209" s="124">
        <v>4</v>
      </c>
      <c r="F209" s="52">
        <v>7671</v>
      </c>
      <c r="G209" s="24">
        <v>7915</v>
      </c>
      <c r="H209" s="52">
        <v>18602</v>
      </c>
      <c r="I209" s="125">
        <v>9008</v>
      </c>
      <c r="J209" s="52">
        <v>8276</v>
      </c>
      <c r="K209" s="24">
        <v>8521</v>
      </c>
      <c r="L209" s="52">
        <v>19207</v>
      </c>
      <c r="M209" s="53">
        <v>9614</v>
      </c>
      <c r="N209" s="52"/>
      <c r="O209" s="24"/>
      <c r="P209" s="52"/>
      <c r="Q209" s="24"/>
      <c r="R209" s="52"/>
      <c r="S209" s="24"/>
      <c r="T209" s="52"/>
      <c r="U209" s="24"/>
      <c r="V209" s="52"/>
      <c r="W209" s="24"/>
      <c r="X209" s="52"/>
      <c r="Y209" s="24"/>
      <c r="Z209" s="52"/>
      <c r="AA209" s="24"/>
      <c r="AB209" s="52"/>
      <c r="AC209" s="24"/>
      <c r="AD209" s="52"/>
      <c r="AE209" s="24"/>
      <c r="AF209" s="52"/>
      <c r="AG209" s="24"/>
      <c r="AH209" s="52"/>
      <c r="AI209" s="24"/>
      <c r="AJ209" s="52"/>
      <c r="AK209" s="24"/>
      <c r="AL209" s="52"/>
      <c r="AM209" s="24"/>
      <c r="AN209" s="52"/>
      <c r="AO209" s="24"/>
    </row>
    <row r="210" spans="1:41">
      <c r="A210" s="121" t="s">
        <v>294</v>
      </c>
      <c r="B210" s="122" t="s">
        <v>306</v>
      </c>
      <c r="C210" s="123"/>
      <c r="D210" s="124">
        <v>160038</v>
      </c>
      <c r="E210" s="124">
        <v>4</v>
      </c>
      <c r="F210" s="52">
        <v>8466</v>
      </c>
      <c r="G210" s="24">
        <v>8618</v>
      </c>
      <c r="H210" s="52">
        <v>19254</v>
      </c>
      <c r="I210" s="24">
        <v>19406</v>
      </c>
      <c r="J210" s="52">
        <v>9324</v>
      </c>
      <c r="K210" s="24">
        <v>9656</v>
      </c>
      <c r="L210" s="52">
        <v>20112</v>
      </c>
      <c r="M210" s="24">
        <v>20444</v>
      </c>
      <c r="N210" s="52"/>
      <c r="O210" s="24"/>
      <c r="P210" s="52"/>
      <c r="Q210" s="24"/>
      <c r="R210" s="52"/>
      <c r="S210" s="24"/>
      <c r="T210" s="52"/>
      <c r="U210" s="24"/>
      <c r="V210" s="52"/>
      <c r="W210" s="24"/>
      <c r="X210" s="52"/>
      <c r="Y210" s="24"/>
      <c r="Z210" s="52"/>
      <c r="AA210" s="24"/>
      <c r="AB210" s="52"/>
      <c r="AC210" s="24"/>
      <c r="AD210" s="52"/>
      <c r="AE210" s="24"/>
      <c r="AF210" s="52"/>
      <c r="AG210" s="24"/>
      <c r="AH210" s="52"/>
      <c r="AI210" s="24"/>
      <c r="AJ210" s="52"/>
      <c r="AK210" s="24"/>
      <c r="AL210" s="52"/>
      <c r="AM210" s="24"/>
      <c r="AN210" s="52"/>
      <c r="AO210" s="24"/>
    </row>
    <row r="211" spans="1:41">
      <c r="A211" s="121" t="s">
        <v>294</v>
      </c>
      <c r="B211" s="122" t="s">
        <v>307</v>
      </c>
      <c r="C211" s="126"/>
      <c r="D211" s="124">
        <v>160630</v>
      </c>
      <c r="E211" s="127">
        <v>5</v>
      </c>
      <c r="F211" s="52">
        <v>6603</v>
      </c>
      <c r="G211" s="24">
        <v>6923</v>
      </c>
      <c r="H211" s="52">
        <v>15504</v>
      </c>
      <c r="I211" s="24">
        <v>15824</v>
      </c>
      <c r="J211" s="52">
        <v>8282</v>
      </c>
      <c r="K211" s="24">
        <v>8676</v>
      </c>
      <c r="L211" s="52">
        <v>15223</v>
      </c>
      <c r="M211" s="24">
        <v>15617</v>
      </c>
      <c r="N211" s="52"/>
      <c r="O211" s="24"/>
      <c r="P211" s="52"/>
      <c r="Q211" s="24"/>
      <c r="R211" s="52"/>
      <c r="S211" s="24"/>
      <c r="T211" s="52"/>
      <c r="U211" s="24"/>
      <c r="V211" s="52"/>
      <c r="W211" s="24"/>
      <c r="X211" s="52"/>
      <c r="Y211" s="24"/>
      <c r="Z211" s="52"/>
      <c r="AA211" s="24"/>
      <c r="AB211" s="52"/>
      <c r="AC211" s="24"/>
      <c r="AD211" s="52"/>
      <c r="AE211" s="24"/>
      <c r="AF211" s="52"/>
      <c r="AG211" s="24"/>
      <c r="AH211" s="52"/>
      <c r="AI211" s="24"/>
      <c r="AJ211" s="52"/>
      <c r="AK211" s="24"/>
      <c r="AL211" s="52"/>
      <c r="AM211" s="24"/>
      <c r="AN211" s="52"/>
      <c r="AO211" s="24"/>
    </row>
    <row r="212" spans="1:41">
      <c r="A212" s="121" t="s">
        <v>294</v>
      </c>
      <c r="B212" s="122" t="s">
        <v>308</v>
      </c>
      <c r="C212" s="126"/>
      <c r="D212" s="124">
        <v>159382</v>
      </c>
      <c r="E212" s="124">
        <v>6</v>
      </c>
      <c r="F212" s="52">
        <v>6708</v>
      </c>
      <c r="G212" s="24">
        <v>6816</v>
      </c>
      <c r="H212" s="52">
        <v>13974</v>
      </c>
      <c r="I212" s="24">
        <v>14082</v>
      </c>
      <c r="J212" s="52"/>
      <c r="K212" s="24"/>
      <c r="L212" s="52"/>
      <c r="M212" s="24"/>
      <c r="N212" s="52"/>
      <c r="O212" s="24"/>
      <c r="P212" s="52"/>
      <c r="Q212" s="24"/>
      <c r="R212" s="52"/>
      <c r="S212" s="24"/>
      <c r="T212" s="52"/>
      <c r="U212" s="24"/>
      <c r="V212" s="52"/>
      <c r="W212" s="24"/>
      <c r="X212" s="52"/>
      <c r="Y212" s="24"/>
      <c r="Z212" s="52"/>
      <c r="AA212" s="24"/>
      <c r="AB212" s="52"/>
      <c r="AC212" s="24"/>
      <c r="AD212" s="52"/>
      <c r="AE212" s="24"/>
      <c r="AF212" s="52"/>
      <c r="AG212" s="24"/>
      <c r="AH212" s="52"/>
      <c r="AI212" s="24"/>
      <c r="AJ212" s="52"/>
      <c r="AK212" s="24"/>
      <c r="AL212" s="52"/>
      <c r="AM212" s="24"/>
      <c r="AN212" s="52"/>
      <c r="AO212" s="24"/>
    </row>
    <row r="213" spans="1:41">
      <c r="A213" s="121" t="s">
        <v>294</v>
      </c>
      <c r="B213" s="128" t="s">
        <v>309</v>
      </c>
      <c r="C213" s="129"/>
      <c r="D213" s="124">
        <v>437103</v>
      </c>
      <c r="E213" s="130">
        <v>8</v>
      </c>
      <c r="F213" s="52">
        <v>4346.3599999999997</v>
      </c>
      <c r="G213" s="24">
        <v>4221</v>
      </c>
      <c r="H213" s="52">
        <v>8424.36</v>
      </c>
      <c r="I213" s="24">
        <v>8299</v>
      </c>
      <c r="J213" s="52"/>
      <c r="K213" s="24"/>
      <c r="L213" s="52"/>
      <c r="M213" s="24"/>
      <c r="N213" s="52"/>
      <c r="O213" s="24"/>
      <c r="P213" s="52"/>
      <c r="Q213" s="24"/>
      <c r="R213" s="52"/>
      <c r="S213" s="24"/>
      <c r="T213" s="52"/>
      <c r="U213" s="24"/>
      <c r="V213" s="52"/>
      <c r="W213" s="24"/>
      <c r="X213" s="52"/>
      <c r="Y213" s="24"/>
      <c r="Z213" s="52"/>
      <c r="AA213" s="24"/>
      <c r="AB213" s="52"/>
      <c r="AC213" s="24"/>
      <c r="AD213" s="52"/>
      <c r="AE213" s="24"/>
      <c r="AF213" s="52"/>
      <c r="AG213" s="24"/>
      <c r="AH213" s="52"/>
      <c r="AI213" s="24"/>
      <c r="AJ213" s="52"/>
      <c r="AK213" s="24"/>
      <c r="AL213" s="52"/>
      <c r="AM213" s="24"/>
      <c r="AN213" s="52"/>
      <c r="AO213" s="24"/>
    </row>
    <row r="214" spans="1:41">
      <c r="A214" s="121" t="s">
        <v>294</v>
      </c>
      <c r="B214" s="122" t="s">
        <v>310</v>
      </c>
      <c r="C214" s="137" t="s">
        <v>327</v>
      </c>
      <c r="D214" s="124">
        <v>158431</v>
      </c>
      <c r="E214" s="124">
        <v>8</v>
      </c>
      <c r="F214" s="52">
        <v>4139</v>
      </c>
      <c r="G214" s="24">
        <v>4283</v>
      </c>
      <c r="H214" s="52">
        <v>8816</v>
      </c>
      <c r="I214" s="24">
        <v>8960</v>
      </c>
      <c r="J214" s="52"/>
      <c r="K214" s="24"/>
      <c r="L214" s="52"/>
      <c r="M214" s="24"/>
      <c r="N214" s="52"/>
      <c r="O214" s="24"/>
      <c r="P214" s="52"/>
      <c r="Q214" s="24"/>
      <c r="R214" s="52"/>
      <c r="S214" s="24"/>
      <c r="T214" s="52"/>
      <c r="U214" s="24"/>
      <c r="V214" s="52"/>
      <c r="W214" s="24"/>
      <c r="X214" s="52"/>
      <c r="Y214" s="24"/>
      <c r="Z214" s="52"/>
      <c r="AA214" s="24"/>
      <c r="AB214" s="52"/>
      <c r="AC214" s="24"/>
      <c r="AD214" s="52"/>
      <c r="AE214" s="24"/>
      <c r="AF214" s="52"/>
      <c r="AG214" s="24"/>
      <c r="AH214" s="52"/>
      <c r="AI214" s="24"/>
      <c r="AJ214" s="52"/>
      <c r="AK214" s="24"/>
      <c r="AL214" s="52"/>
      <c r="AM214" s="24"/>
      <c r="AN214" s="52"/>
      <c r="AO214" s="24"/>
    </row>
    <row r="215" spans="1:41">
      <c r="A215" s="131" t="s">
        <v>294</v>
      </c>
      <c r="B215" s="128" t="s">
        <v>311</v>
      </c>
      <c r="C215" s="138"/>
      <c r="D215" s="124">
        <v>158662</v>
      </c>
      <c r="E215" s="132">
        <v>8</v>
      </c>
      <c r="F215" s="52">
        <v>4149</v>
      </c>
      <c r="G215" s="24">
        <v>4129</v>
      </c>
      <c r="H215" s="52">
        <v>8438</v>
      </c>
      <c r="I215" s="24">
        <v>8418</v>
      </c>
      <c r="J215" s="52"/>
      <c r="K215" s="24"/>
      <c r="L215" s="52"/>
      <c r="M215" s="24"/>
      <c r="N215" s="52"/>
      <c r="O215" s="24"/>
      <c r="P215" s="52"/>
      <c r="Q215" s="24"/>
      <c r="R215" s="52"/>
      <c r="S215" s="24"/>
      <c r="T215" s="52"/>
      <c r="U215" s="24"/>
      <c r="V215" s="52"/>
      <c r="W215" s="24"/>
      <c r="X215" s="52"/>
      <c r="Y215" s="24"/>
      <c r="Z215" s="52"/>
      <c r="AA215" s="24"/>
      <c r="AB215" s="52"/>
      <c r="AC215" s="24"/>
      <c r="AD215" s="52"/>
      <c r="AE215" s="24"/>
      <c r="AF215" s="52"/>
      <c r="AG215" s="24"/>
      <c r="AH215" s="52"/>
      <c r="AI215" s="24"/>
      <c r="AJ215" s="52"/>
      <c r="AK215" s="24"/>
      <c r="AL215" s="52"/>
      <c r="AM215" s="24"/>
      <c r="AN215" s="52"/>
      <c r="AO215" s="24"/>
    </row>
    <row r="216" spans="1:41">
      <c r="A216" s="121" t="s">
        <v>294</v>
      </c>
      <c r="B216" s="122" t="s">
        <v>312</v>
      </c>
      <c r="C216" s="135"/>
      <c r="D216" s="124">
        <v>440624</v>
      </c>
      <c r="E216" s="124">
        <v>9</v>
      </c>
      <c r="F216" s="52">
        <v>4159</v>
      </c>
      <c r="G216" s="24">
        <v>4159</v>
      </c>
      <c r="H216" s="52">
        <v>7612</v>
      </c>
      <c r="I216" s="24">
        <v>7611</v>
      </c>
      <c r="J216" s="52"/>
      <c r="K216" s="24"/>
      <c r="L216" s="52"/>
      <c r="M216" s="24"/>
      <c r="N216" s="52"/>
      <c r="O216" s="24"/>
      <c r="P216" s="52"/>
      <c r="Q216" s="24"/>
      <c r="R216" s="52"/>
      <c r="S216" s="24"/>
      <c r="T216" s="52"/>
      <c r="U216" s="24"/>
      <c r="V216" s="52"/>
      <c r="W216" s="24"/>
      <c r="X216" s="52"/>
      <c r="Y216" s="24"/>
      <c r="Z216" s="52"/>
      <c r="AA216" s="24"/>
      <c r="AB216" s="52"/>
      <c r="AC216" s="24"/>
      <c r="AD216" s="52"/>
      <c r="AE216" s="24"/>
      <c r="AF216" s="52"/>
      <c r="AG216" s="24"/>
      <c r="AH216" s="52"/>
      <c r="AI216" s="24"/>
      <c r="AJ216" s="52"/>
      <c r="AK216" s="24"/>
      <c r="AL216" s="52"/>
      <c r="AM216" s="24"/>
      <c r="AN216" s="52"/>
      <c r="AO216" s="24"/>
    </row>
    <row r="217" spans="1:41">
      <c r="A217" s="121" t="s">
        <v>294</v>
      </c>
      <c r="B217" s="122" t="s">
        <v>313</v>
      </c>
      <c r="C217" s="138"/>
      <c r="D217" s="124">
        <v>434061</v>
      </c>
      <c r="E217" s="130">
        <v>9</v>
      </c>
      <c r="F217" s="52">
        <v>4185</v>
      </c>
      <c r="G217" s="24">
        <v>4205</v>
      </c>
      <c r="H217" s="52">
        <v>7790</v>
      </c>
      <c r="I217" s="24">
        <v>7810</v>
      </c>
      <c r="J217" s="52"/>
      <c r="K217" s="24"/>
      <c r="L217" s="52"/>
      <c r="M217" s="24"/>
      <c r="N217" s="52"/>
      <c r="O217" s="24"/>
      <c r="P217" s="52"/>
      <c r="Q217" s="24"/>
      <c r="R217" s="52"/>
      <c r="S217" s="24"/>
      <c r="T217" s="52"/>
      <c r="U217" s="24"/>
      <c r="V217" s="52"/>
      <c r="W217" s="24"/>
      <c r="X217" s="52"/>
      <c r="Y217" s="24"/>
      <c r="Z217" s="52"/>
      <c r="AA217" s="24"/>
      <c r="AB217" s="52"/>
      <c r="AC217" s="24"/>
      <c r="AD217" s="52"/>
      <c r="AE217" s="24"/>
      <c r="AF217" s="52"/>
      <c r="AG217" s="24"/>
      <c r="AH217" s="52"/>
      <c r="AI217" s="24"/>
      <c r="AJ217" s="52"/>
      <c r="AK217" s="24"/>
      <c r="AL217" s="52"/>
      <c r="AM217" s="24"/>
      <c r="AN217" s="52"/>
      <c r="AO217" s="24"/>
    </row>
    <row r="218" spans="1:41">
      <c r="A218" s="121" t="s">
        <v>294</v>
      </c>
      <c r="B218" s="122" t="s">
        <v>314</v>
      </c>
      <c r="C218" s="135"/>
      <c r="D218" s="124">
        <v>160649</v>
      </c>
      <c r="E218" s="124">
        <v>9</v>
      </c>
      <c r="F218" s="52">
        <v>3996</v>
      </c>
      <c r="G218" s="24">
        <v>4162</v>
      </c>
      <c r="H218" s="52">
        <v>7296</v>
      </c>
      <c r="I218" s="24">
        <v>7462</v>
      </c>
      <c r="J218" s="52"/>
      <c r="K218" s="24"/>
      <c r="L218" s="52"/>
      <c r="M218" s="24"/>
      <c r="N218" s="52"/>
      <c r="O218" s="24"/>
      <c r="P218" s="52"/>
      <c r="Q218" s="24"/>
      <c r="R218" s="52"/>
      <c r="S218" s="24"/>
      <c r="T218" s="52"/>
      <c r="U218" s="24"/>
      <c r="V218" s="52"/>
      <c r="W218" s="24"/>
      <c r="X218" s="52"/>
      <c r="Y218" s="24"/>
      <c r="Z218" s="52"/>
      <c r="AA218" s="24"/>
      <c r="AB218" s="52"/>
      <c r="AC218" s="24"/>
      <c r="AD218" s="52"/>
      <c r="AE218" s="24"/>
      <c r="AF218" s="52"/>
      <c r="AG218" s="24"/>
      <c r="AH218" s="52"/>
      <c r="AI218" s="24"/>
      <c r="AJ218" s="52"/>
      <c r="AK218" s="24"/>
      <c r="AL218" s="52"/>
      <c r="AM218" s="24"/>
      <c r="AN218" s="52"/>
      <c r="AO218" s="24"/>
    </row>
    <row r="219" spans="1:41">
      <c r="A219" s="121" t="s">
        <v>294</v>
      </c>
      <c r="B219" s="122" t="s">
        <v>315</v>
      </c>
      <c r="C219" s="135"/>
      <c r="D219" s="124">
        <v>159407</v>
      </c>
      <c r="E219" s="124">
        <v>10</v>
      </c>
      <c r="F219" s="52">
        <v>4306</v>
      </c>
      <c r="G219" s="24">
        <v>4306</v>
      </c>
      <c r="H219" s="52">
        <v>9670</v>
      </c>
      <c r="I219" s="24">
        <v>9670</v>
      </c>
      <c r="J219" s="52"/>
      <c r="K219" s="24"/>
      <c r="L219" s="52"/>
      <c r="M219" s="24"/>
      <c r="N219" s="52"/>
      <c r="O219" s="24"/>
      <c r="P219" s="52"/>
      <c r="Q219" s="24"/>
      <c r="R219" s="52"/>
      <c r="S219" s="24"/>
      <c r="T219" s="52"/>
      <c r="U219" s="24"/>
      <c r="V219" s="52"/>
      <c r="W219" s="24"/>
      <c r="X219" s="52"/>
      <c r="Y219" s="24"/>
      <c r="Z219" s="52"/>
      <c r="AA219" s="24"/>
      <c r="AB219" s="52"/>
      <c r="AC219" s="24"/>
      <c r="AD219" s="52"/>
      <c r="AE219" s="24"/>
      <c r="AF219" s="52"/>
      <c r="AG219" s="24"/>
      <c r="AH219" s="52"/>
      <c r="AI219" s="24"/>
      <c r="AJ219" s="52"/>
      <c r="AK219" s="24"/>
      <c r="AL219" s="52"/>
      <c r="AM219" s="24"/>
      <c r="AN219" s="52"/>
      <c r="AO219" s="24"/>
    </row>
    <row r="220" spans="1:41">
      <c r="A220" s="121" t="s">
        <v>294</v>
      </c>
      <c r="B220" s="122" t="s">
        <v>316</v>
      </c>
      <c r="C220" s="137"/>
      <c r="D220" s="124">
        <v>158884</v>
      </c>
      <c r="E220" s="124">
        <v>10</v>
      </c>
      <c r="F220" s="52">
        <v>4103</v>
      </c>
      <c r="G220" s="24">
        <v>4247</v>
      </c>
      <c r="H220" s="52">
        <v>7602</v>
      </c>
      <c r="I220" s="24">
        <v>7746</v>
      </c>
      <c r="J220" s="52"/>
      <c r="K220" s="24"/>
      <c r="L220" s="52"/>
      <c r="M220" s="24"/>
      <c r="N220" s="52"/>
      <c r="O220" s="24"/>
      <c r="P220" s="52"/>
      <c r="Q220" s="24"/>
      <c r="R220" s="52"/>
      <c r="S220" s="24"/>
      <c r="T220" s="52"/>
      <c r="U220" s="24"/>
      <c r="V220" s="52"/>
      <c r="W220" s="24"/>
      <c r="X220" s="52"/>
      <c r="Y220" s="24"/>
      <c r="Z220" s="52"/>
      <c r="AA220" s="24"/>
      <c r="AB220" s="52"/>
      <c r="AC220" s="24"/>
      <c r="AD220" s="52"/>
      <c r="AE220" s="24"/>
      <c r="AF220" s="52"/>
      <c r="AG220" s="24"/>
      <c r="AH220" s="52"/>
      <c r="AI220" s="24"/>
      <c r="AJ220" s="52"/>
      <c r="AK220" s="24"/>
      <c r="AL220" s="52"/>
      <c r="AM220" s="24"/>
      <c r="AN220" s="52"/>
      <c r="AO220" s="24"/>
    </row>
    <row r="221" spans="1:41">
      <c r="A221" s="121" t="s">
        <v>294</v>
      </c>
      <c r="B221" s="128" t="s">
        <v>317</v>
      </c>
      <c r="C221" s="138"/>
      <c r="D221" s="124">
        <v>436304</v>
      </c>
      <c r="E221" s="124">
        <v>10</v>
      </c>
      <c r="F221" s="52">
        <v>4079</v>
      </c>
      <c r="G221" s="24">
        <v>4079</v>
      </c>
      <c r="H221" s="52">
        <v>7612</v>
      </c>
      <c r="I221" s="24">
        <v>7612</v>
      </c>
      <c r="J221" s="52"/>
      <c r="K221" s="24"/>
      <c r="L221" s="52"/>
      <c r="M221" s="24"/>
      <c r="N221" s="52"/>
      <c r="O221" s="24"/>
      <c r="P221" s="52"/>
      <c r="Q221" s="24"/>
      <c r="R221" s="52"/>
      <c r="S221" s="24"/>
      <c r="T221" s="52"/>
      <c r="U221" s="24"/>
      <c r="V221" s="52"/>
      <c r="W221" s="24"/>
      <c r="X221" s="52"/>
      <c r="Y221" s="24"/>
      <c r="Z221" s="52"/>
      <c r="AA221" s="24"/>
      <c r="AB221" s="52"/>
      <c r="AC221" s="24"/>
      <c r="AD221" s="52"/>
      <c r="AE221" s="24"/>
      <c r="AF221" s="52"/>
      <c r="AG221" s="24"/>
      <c r="AH221" s="52"/>
      <c r="AI221" s="24"/>
      <c r="AJ221" s="52"/>
      <c r="AK221" s="24"/>
      <c r="AL221" s="52"/>
      <c r="AM221" s="24"/>
      <c r="AN221" s="52"/>
      <c r="AO221" s="24"/>
    </row>
    <row r="222" spans="1:41">
      <c r="A222" s="131" t="s">
        <v>294</v>
      </c>
      <c r="B222" s="133" t="s">
        <v>318</v>
      </c>
      <c r="C222" s="139"/>
      <c r="D222" s="124">
        <v>158088</v>
      </c>
      <c r="E222" s="124">
        <v>12</v>
      </c>
      <c r="F222" s="52">
        <v>4099</v>
      </c>
      <c r="G222" s="24">
        <v>4084</v>
      </c>
      <c r="H222" s="52">
        <v>8208</v>
      </c>
      <c r="I222" s="24">
        <v>8193</v>
      </c>
      <c r="J222" s="52"/>
      <c r="K222" s="24"/>
      <c r="L222" s="52"/>
      <c r="M222" s="24"/>
      <c r="N222" s="52"/>
      <c r="O222" s="24"/>
      <c r="P222" s="52"/>
      <c r="Q222" s="24"/>
      <c r="R222" s="52"/>
      <c r="S222" s="24"/>
      <c r="T222" s="52"/>
      <c r="U222" s="24"/>
      <c r="V222" s="52"/>
      <c r="W222" s="24"/>
      <c r="X222" s="52"/>
      <c r="Y222" s="24"/>
      <c r="Z222" s="52"/>
      <c r="AA222" s="24"/>
      <c r="AB222" s="52"/>
      <c r="AC222" s="24"/>
      <c r="AD222" s="52"/>
      <c r="AE222" s="24"/>
      <c r="AF222" s="52"/>
      <c r="AG222" s="24"/>
      <c r="AH222" s="52"/>
      <c r="AI222" s="24"/>
      <c r="AJ222" s="52"/>
      <c r="AK222" s="24"/>
      <c r="AL222" s="52"/>
      <c r="AM222" s="24"/>
      <c r="AN222" s="52"/>
      <c r="AO222" s="24"/>
    </row>
    <row r="223" spans="1:41">
      <c r="A223" s="121" t="s">
        <v>294</v>
      </c>
      <c r="B223" s="122" t="s">
        <v>319</v>
      </c>
      <c r="C223" s="135"/>
      <c r="D223" s="124">
        <v>160481</v>
      </c>
      <c r="E223" s="124">
        <v>12</v>
      </c>
      <c r="F223" s="52">
        <v>4089</v>
      </c>
      <c r="G223" s="24">
        <v>4089</v>
      </c>
      <c r="H223" s="52">
        <v>7811</v>
      </c>
      <c r="I223" s="24">
        <v>7811</v>
      </c>
      <c r="J223" s="52"/>
      <c r="K223" s="24"/>
      <c r="L223" s="52"/>
      <c r="M223" s="24"/>
      <c r="N223" s="52"/>
      <c r="O223" s="24"/>
      <c r="P223" s="52"/>
      <c r="Q223" s="24"/>
      <c r="R223" s="52"/>
      <c r="S223" s="24"/>
      <c r="T223" s="52"/>
      <c r="U223" s="24"/>
      <c r="V223" s="52"/>
      <c r="W223" s="24"/>
      <c r="X223" s="52"/>
      <c r="Y223" s="24"/>
      <c r="Z223" s="52"/>
      <c r="AA223" s="24"/>
      <c r="AB223" s="52"/>
      <c r="AC223" s="24"/>
      <c r="AD223" s="52"/>
      <c r="AE223" s="24"/>
      <c r="AF223" s="52"/>
      <c r="AG223" s="24"/>
      <c r="AH223" s="52"/>
      <c r="AI223" s="24"/>
      <c r="AJ223" s="52"/>
      <c r="AK223" s="24"/>
      <c r="AL223" s="52"/>
      <c r="AM223" s="24"/>
      <c r="AN223" s="52"/>
      <c r="AO223" s="24"/>
    </row>
    <row r="224" spans="1:41">
      <c r="A224" s="131" t="s">
        <v>294</v>
      </c>
      <c r="B224" s="133" t="s">
        <v>320</v>
      </c>
      <c r="C224" s="139"/>
      <c r="D224" s="124">
        <v>160667</v>
      </c>
      <c r="E224" s="124">
        <v>12</v>
      </c>
      <c r="F224" s="52">
        <v>4103</v>
      </c>
      <c r="G224" s="24">
        <v>4103</v>
      </c>
      <c r="H224" s="52">
        <v>7612</v>
      </c>
      <c r="I224" s="24">
        <v>7612</v>
      </c>
      <c r="J224" s="52"/>
      <c r="K224" s="24"/>
      <c r="L224" s="52"/>
      <c r="M224" s="24"/>
      <c r="N224" s="52"/>
      <c r="O224" s="24"/>
      <c r="P224" s="52"/>
      <c r="Q224" s="24"/>
      <c r="R224" s="52"/>
      <c r="S224" s="24"/>
      <c r="T224" s="52"/>
      <c r="U224" s="24"/>
      <c r="V224" s="52"/>
      <c r="W224" s="24"/>
      <c r="X224" s="52"/>
      <c r="Y224" s="24"/>
      <c r="Z224" s="52"/>
      <c r="AA224" s="24"/>
      <c r="AB224" s="52"/>
      <c r="AC224" s="24"/>
      <c r="AD224" s="52"/>
      <c r="AE224" s="24"/>
      <c r="AF224" s="52"/>
      <c r="AG224" s="24"/>
      <c r="AH224" s="52"/>
      <c r="AI224" s="24"/>
      <c r="AJ224" s="52"/>
      <c r="AK224" s="24"/>
      <c r="AL224" s="52"/>
      <c r="AM224" s="24"/>
      <c r="AN224" s="52"/>
      <c r="AO224" s="24"/>
    </row>
    <row r="225" spans="1:41">
      <c r="A225" s="131" t="s">
        <v>294</v>
      </c>
      <c r="B225" s="133" t="s">
        <v>321</v>
      </c>
      <c r="C225" s="139" t="s">
        <v>328</v>
      </c>
      <c r="D225" s="124">
        <v>160010</v>
      </c>
      <c r="E225" s="124">
        <v>12</v>
      </c>
      <c r="F225" s="52">
        <v>2986</v>
      </c>
      <c r="G225" s="24">
        <v>2976</v>
      </c>
      <c r="H225" s="52">
        <v>7612</v>
      </c>
      <c r="I225" s="24">
        <v>7602</v>
      </c>
      <c r="J225" s="52"/>
      <c r="K225" s="24"/>
      <c r="L225" s="52"/>
      <c r="M225" s="24"/>
      <c r="N225" s="52"/>
      <c r="O225" s="24"/>
      <c r="P225" s="52"/>
      <c r="Q225" s="24"/>
      <c r="R225" s="52"/>
      <c r="S225" s="24"/>
      <c r="T225" s="52"/>
      <c r="U225" s="24"/>
      <c r="V225" s="52"/>
      <c r="W225" s="24"/>
      <c r="X225" s="52"/>
      <c r="Y225" s="24"/>
      <c r="Z225" s="52"/>
      <c r="AA225" s="24"/>
      <c r="AB225" s="52"/>
      <c r="AC225" s="24"/>
      <c r="AD225" s="52"/>
      <c r="AE225" s="24"/>
      <c r="AF225" s="52"/>
      <c r="AG225" s="24"/>
      <c r="AH225" s="52"/>
      <c r="AI225" s="24"/>
      <c r="AJ225" s="52"/>
      <c r="AK225" s="24"/>
      <c r="AL225" s="52"/>
      <c r="AM225" s="24"/>
      <c r="AN225" s="52"/>
      <c r="AO225" s="24"/>
    </row>
    <row r="226" spans="1:41">
      <c r="A226" s="131" t="s">
        <v>294</v>
      </c>
      <c r="B226" s="133" t="s">
        <v>322</v>
      </c>
      <c r="C226" s="134"/>
      <c r="D226" s="124">
        <v>160913</v>
      </c>
      <c r="E226" s="124">
        <v>12</v>
      </c>
      <c r="F226" s="52">
        <v>2996</v>
      </c>
      <c r="G226" s="24">
        <v>2976</v>
      </c>
      <c r="H226" s="52">
        <v>7783</v>
      </c>
      <c r="I226" s="24">
        <v>7642</v>
      </c>
      <c r="J226" s="52"/>
      <c r="K226" s="24"/>
      <c r="L226" s="52"/>
      <c r="M226" s="24"/>
      <c r="N226" s="52"/>
      <c r="O226" s="24"/>
      <c r="P226" s="52"/>
      <c r="Q226" s="24"/>
      <c r="R226" s="52"/>
      <c r="S226" s="24"/>
      <c r="T226" s="52"/>
      <c r="U226" s="24"/>
      <c r="V226" s="52"/>
      <c r="W226" s="24"/>
      <c r="X226" s="52"/>
      <c r="Y226" s="24"/>
      <c r="Z226" s="52"/>
      <c r="AA226" s="24"/>
      <c r="AB226" s="52"/>
      <c r="AC226" s="24"/>
      <c r="AD226" s="52"/>
      <c r="AE226" s="24"/>
      <c r="AF226" s="52"/>
      <c r="AG226" s="24"/>
      <c r="AH226" s="52"/>
      <c r="AI226" s="24"/>
      <c r="AJ226" s="52"/>
      <c r="AK226" s="24"/>
      <c r="AL226" s="52"/>
      <c r="AM226" s="24"/>
      <c r="AN226" s="52"/>
      <c r="AO226" s="24"/>
    </row>
    <row r="227" spans="1:41">
      <c r="A227" s="121" t="s">
        <v>294</v>
      </c>
      <c r="B227" s="122" t="s">
        <v>323</v>
      </c>
      <c r="C227" s="123"/>
      <c r="D227" s="124">
        <v>160579</v>
      </c>
      <c r="E227" s="124">
        <v>12</v>
      </c>
      <c r="F227" s="52">
        <v>4185</v>
      </c>
      <c r="G227" s="24">
        <v>4185</v>
      </c>
      <c r="H227" s="52">
        <v>7612</v>
      </c>
      <c r="I227" s="24">
        <v>7612</v>
      </c>
      <c r="J227" s="52"/>
      <c r="K227" s="24"/>
      <c r="L227" s="52"/>
      <c r="M227" s="24"/>
      <c r="N227" s="52"/>
      <c r="O227" s="24"/>
      <c r="P227" s="52"/>
      <c r="Q227" s="24"/>
      <c r="R227" s="52"/>
      <c r="S227" s="24"/>
      <c r="T227" s="52"/>
      <c r="U227" s="24"/>
      <c r="V227" s="52"/>
      <c r="W227" s="24"/>
      <c r="X227" s="52"/>
      <c r="Y227" s="24"/>
      <c r="Z227" s="52"/>
      <c r="AA227" s="24"/>
      <c r="AB227" s="52"/>
      <c r="AC227" s="24"/>
      <c r="AD227" s="52"/>
      <c r="AE227" s="24"/>
      <c r="AF227" s="52"/>
      <c r="AG227" s="24"/>
      <c r="AH227" s="52"/>
      <c r="AI227" s="24"/>
      <c r="AJ227" s="52"/>
      <c r="AK227" s="24"/>
      <c r="AL227" s="52"/>
      <c r="AM227" s="24"/>
      <c r="AN227" s="52"/>
      <c r="AO227" s="24"/>
    </row>
    <row r="228" spans="1:41">
      <c r="A228" s="121" t="s">
        <v>294</v>
      </c>
      <c r="B228" s="122" t="s">
        <v>324</v>
      </c>
      <c r="C228" s="123"/>
      <c r="D228" s="124">
        <v>159373</v>
      </c>
      <c r="E228" s="124">
        <v>15</v>
      </c>
      <c r="F228" s="52"/>
      <c r="G228" s="24"/>
      <c r="H228" s="52"/>
      <c r="I228" s="24"/>
      <c r="J228" s="52"/>
      <c r="K228" s="24"/>
      <c r="L228" s="52"/>
      <c r="M228" s="24"/>
      <c r="N228" s="52"/>
      <c r="O228" s="24"/>
      <c r="P228" s="52"/>
      <c r="Q228" s="24"/>
      <c r="R228" s="52">
        <v>32937</v>
      </c>
      <c r="S228" s="24">
        <v>32937</v>
      </c>
      <c r="T228" s="52">
        <v>61114</v>
      </c>
      <c r="U228" s="24">
        <v>61114</v>
      </c>
      <c r="V228" s="52">
        <v>29916</v>
      </c>
      <c r="W228" s="24">
        <v>29916</v>
      </c>
      <c r="X228" s="52">
        <v>63869</v>
      </c>
      <c r="Y228" s="24">
        <v>63869</v>
      </c>
      <c r="Z228" s="52"/>
      <c r="AA228" s="24"/>
      <c r="AB228" s="52"/>
      <c r="AC228" s="24"/>
      <c r="AD228" s="52"/>
      <c r="AE228" s="24"/>
      <c r="AF228" s="52"/>
      <c r="AG228" s="24"/>
      <c r="AH228" s="52"/>
      <c r="AI228" s="24"/>
      <c r="AJ228" s="52"/>
      <c r="AK228" s="24"/>
      <c r="AL228" s="52"/>
      <c r="AM228" s="24"/>
      <c r="AN228" s="52"/>
      <c r="AO228" s="24"/>
    </row>
    <row r="229" spans="1:41">
      <c r="A229" s="121" t="s">
        <v>294</v>
      </c>
      <c r="B229" s="122" t="s">
        <v>325</v>
      </c>
      <c r="C229" s="123"/>
      <c r="D229" s="124">
        <v>435000</v>
      </c>
      <c r="E229" s="124">
        <v>15</v>
      </c>
      <c r="F229" s="52"/>
      <c r="G229" s="24"/>
      <c r="H229" s="52"/>
      <c r="I229" s="24"/>
      <c r="J229" s="52"/>
      <c r="K229" s="24"/>
      <c r="L229" s="52"/>
      <c r="M229" s="24"/>
      <c r="N229" s="52"/>
      <c r="O229" s="24"/>
      <c r="P229" s="52"/>
      <c r="Q229" s="24"/>
      <c r="R229" s="52">
        <v>29343</v>
      </c>
      <c r="S229" s="24">
        <v>29343</v>
      </c>
      <c r="T229" s="52">
        <v>61165</v>
      </c>
      <c r="U229" s="24">
        <v>61114</v>
      </c>
      <c r="V229" s="52"/>
      <c r="W229" s="24"/>
      <c r="X229" s="52"/>
      <c r="Y229" s="24"/>
      <c r="Z229" s="52"/>
      <c r="AA229" s="24"/>
      <c r="AB229" s="52"/>
      <c r="AC229" s="24"/>
      <c r="AD229" s="52"/>
      <c r="AE229" s="24"/>
      <c r="AF229" s="52"/>
      <c r="AG229" s="24"/>
      <c r="AH229" s="52"/>
      <c r="AI229" s="24"/>
      <c r="AJ229" s="52"/>
      <c r="AK229" s="24"/>
      <c r="AL229" s="52"/>
      <c r="AM229" s="24"/>
      <c r="AN229" s="52"/>
      <c r="AO229" s="24"/>
    </row>
    <row r="230" spans="1:41">
      <c r="A230" s="140" t="s">
        <v>329</v>
      </c>
      <c r="B230" s="141" t="s">
        <v>330</v>
      </c>
      <c r="C230" s="142"/>
      <c r="D230" s="143">
        <v>163286</v>
      </c>
      <c r="E230" s="143">
        <v>1</v>
      </c>
      <c r="F230" s="52">
        <v>10181</v>
      </c>
      <c r="G230" s="24">
        <v>10399</v>
      </c>
      <c r="H230" s="52">
        <v>32045</v>
      </c>
      <c r="I230" s="24">
        <v>33606</v>
      </c>
      <c r="J230" s="52">
        <v>17426</v>
      </c>
      <c r="K230" s="24">
        <v>18286</v>
      </c>
      <c r="L230" s="52">
        <v>35498</v>
      </c>
      <c r="M230" s="24">
        <v>37270</v>
      </c>
      <c r="N230" s="52"/>
      <c r="O230" s="24"/>
      <c r="P230" s="52"/>
      <c r="Q230" s="24"/>
      <c r="R230" s="52"/>
      <c r="S230" s="24"/>
      <c r="T230" s="52"/>
      <c r="U230" s="24"/>
      <c r="V230" s="52"/>
      <c r="W230" s="24"/>
      <c r="X230" s="52"/>
      <c r="Y230" s="24"/>
      <c r="Z230" s="52"/>
      <c r="AA230" s="24"/>
      <c r="AB230" s="52"/>
      <c r="AC230" s="24"/>
      <c r="AD230" s="52"/>
      <c r="AE230" s="24"/>
      <c r="AF230" s="52"/>
      <c r="AG230" s="24"/>
      <c r="AH230" s="52"/>
      <c r="AI230" s="24"/>
      <c r="AJ230" s="52"/>
      <c r="AK230" s="24"/>
      <c r="AL230" s="52"/>
      <c r="AM230" s="24"/>
      <c r="AN230" s="52"/>
      <c r="AO230" s="24"/>
    </row>
    <row r="231" spans="1:41">
      <c r="A231" s="140" t="s">
        <v>329</v>
      </c>
      <c r="B231" s="141" t="s">
        <v>331</v>
      </c>
      <c r="C231" s="144"/>
      <c r="D231" s="143">
        <v>163453</v>
      </c>
      <c r="E231" s="143">
        <v>2</v>
      </c>
      <c r="F231" s="52">
        <v>7636</v>
      </c>
      <c r="G231" s="24">
        <v>7767</v>
      </c>
      <c r="H231" s="52">
        <v>17504</v>
      </c>
      <c r="I231" s="24">
        <v>17833</v>
      </c>
      <c r="J231" s="52">
        <v>11304</v>
      </c>
      <c r="K231" s="24">
        <v>11808</v>
      </c>
      <c r="L231" s="52">
        <v>20352</v>
      </c>
      <c r="M231" s="24">
        <v>21360</v>
      </c>
      <c r="N231" s="52"/>
      <c r="O231" s="24"/>
      <c r="P231" s="52"/>
      <c r="Q231" s="24"/>
      <c r="R231" s="52"/>
      <c r="S231" s="24"/>
      <c r="T231" s="52"/>
      <c r="U231" s="24"/>
      <c r="V231" s="52"/>
      <c r="W231" s="24"/>
      <c r="X231" s="52"/>
      <c r="Y231" s="24"/>
      <c r="Z231" s="52"/>
      <c r="AA231" s="24"/>
      <c r="AB231" s="52"/>
      <c r="AC231" s="24"/>
      <c r="AD231" s="52"/>
      <c r="AE231" s="24"/>
      <c r="AF231" s="52"/>
      <c r="AG231" s="24"/>
      <c r="AH231" s="52"/>
      <c r="AI231" s="24"/>
      <c r="AJ231" s="52"/>
      <c r="AK231" s="24"/>
      <c r="AL231" s="52"/>
      <c r="AM231" s="24"/>
      <c r="AN231" s="52"/>
      <c r="AO231" s="24"/>
    </row>
    <row r="232" spans="1:41">
      <c r="A232" s="140" t="s">
        <v>329</v>
      </c>
      <c r="B232" s="141" t="s">
        <v>332</v>
      </c>
      <c r="C232" s="142"/>
      <c r="D232" s="143">
        <v>163268</v>
      </c>
      <c r="E232" s="143">
        <v>2</v>
      </c>
      <c r="F232" s="52">
        <v>11264</v>
      </c>
      <c r="G232" s="24">
        <v>11518</v>
      </c>
      <c r="H232" s="52">
        <v>24492</v>
      </c>
      <c r="I232" s="24">
        <v>25654</v>
      </c>
      <c r="J232" s="52">
        <v>17928</v>
      </c>
      <c r="K232" s="24">
        <v>18432</v>
      </c>
      <c r="L232" s="52">
        <v>27384</v>
      </c>
      <c r="M232" s="24">
        <v>28656</v>
      </c>
      <c r="N232" s="52"/>
      <c r="O232" s="24"/>
      <c r="P232" s="52"/>
      <c r="Q232" s="24"/>
      <c r="R232" s="52"/>
      <c r="S232" s="24"/>
      <c r="T232" s="52"/>
      <c r="U232" s="24"/>
      <c r="V232" s="52"/>
      <c r="W232" s="24"/>
      <c r="X232" s="52"/>
      <c r="Y232" s="24"/>
      <c r="Z232" s="52"/>
      <c r="AA232" s="24"/>
      <c r="AB232" s="52"/>
      <c r="AC232" s="24"/>
      <c r="AD232" s="52"/>
      <c r="AE232" s="24"/>
      <c r="AF232" s="52"/>
      <c r="AG232" s="24"/>
      <c r="AH232" s="52"/>
      <c r="AI232" s="24"/>
      <c r="AJ232" s="52"/>
      <c r="AK232" s="24"/>
      <c r="AL232" s="52"/>
      <c r="AM232" s="24"/>
      <c r="AN232" s="52"/>
      <c r="AO232" s="24"/>
    </row>
    <row r="233" spans="1:41">
      <c r="A233" s="140" t="s">
        <v>329</v>
      </c>
      <c r="B233" s="141" t="s">
        <v>333</v>
      </c>
      <c r="C233" s="142"/>
      <c r="D233" s="143">
        <v>164076</v>
      </c>
      <c r="E233" s="143">
        <v>3</v>
      </c>
      <c r="F233" s="52">
        <v>9408</v>
      </c>
      <c r="G233" s="24">
        <v>9694</v>
      </c>
      <c r="H233" s="52">
        <v>21076</v>
      </c>
      <c r="I233" s="24">
        <v>22140</v>
      </c>
      <c r="J233" s="52">
        <v>12264</v>
      </c>
      <c r="K233" s="24">
        <v>12888</v>
      </c>
      <c r="L233" s="52">
        <v>22008</v>
      </c>
      <c r="M233" s="24">
        <v>23112</v>
      </c>
      <c r="N233" s="52"/>
      <c r="O233" s="24"/>
      <c r="P233" s="52"/>
      <c r="Q233" s="24"/>
      <c r="R233" s="52"/>
      <c r="S233" s="24"/>
      <c r="T233" s="52"/>
      <c r="U233" s="24"/>
      <c r="V233" s="52"/>
      <c r="W233" s="24"/>
      <c r="X233" s="52"/>
      <c r="Y233" s="24"/>
      <c r="Z233" s="52"/>
      <c r="AA233" s="24"/>
      <c r="AB233" s="52"/>
      <c r="AC233" s="24"/>
      <c r="AD233" s="52"/>
      <c r="AE233" s="24"/>
      <c r="AF233" s="52"/>
      <c r="AG233" s="24"/>
      <c r="AH233" s="52"/>
      <c r="AI233" s="24"/>
      <c r="AJ233" s="52"/>
      <c r="AK233" s="24"/>
      <c r="AL233" s="52"/>
      <c r="AM233" s="24"/>
      <c r="AN233" s="52"/>
      <c r="AO233" s="24"/>
    </row>
    <row r="234" spans="1:41">
      <c r="A234" s="140" t="s">
        <v>329</v>
      </c>
      <c r="B234" s="141" t="s">
        <v>334</v>
      </c>
      <c r="C234" s="149"/>
      <c r="D234" s="74">
        <v>161873</v>
      </c>
      <c r="E234" s="74">
        <v>3</v>
      </c>
      <c r="F234" s="52">
        <v>8596</v>
      </c>
      <c r="G234" s="24">
        <v>8824</v>
      </c>
      <c r="H234" s="52">
        <v>20242</v>
      </c>
      <c r="I234" s="24">
        <v>20704</v>
      </c>
      <c r="J234" s="52">
        <v>19010</v>
      </c>
      <c r="K234" s="24">
        <v>19610</v>
      </c>
      <c r="L234" s="52">
        <v>27410</v>
      </c>
      <c r="M234" s="24">
        <v>28274</v>
      </c>
      <c r="N234" s="52">
        <v>30144</v>
      </c>
      <c r="O234" s="24">
        <v>31084</v>
      </c>
      <c r="P234" s="52">
        <v>43972</v>
      </c>
      <c r="Q234" s="24">
        <v>45326</v>
      </c>
      <c r="R234" s="52"/>
      <c r="S234" s="24"/>
      <c r="T234" s="52"/>
      <c r="U234" s="24"/>
      <c r="V234" s="52"/>
      <c r="W234" s="24"/>
      <c r="X234" s="52"/>
      <c r="Y234" s="24"/>
      <c r="Z234" s="52"/>
      <c r="AA234" s="24"/>
      <c r="AB234" s="52"/>
      <c r="AC234" s="24"/>
      <c r="AD234" s="52"/>
      <c r="AE234" s="24"/>
      <c r="AF234" s="52"/>
      <c r="AG234" s="24"/>
      <c r="AH234" s="52"/>
      <c r="AI234" s="24"/>
      <c r="AJ234" s="52"/>
      <c r="AK234" s="24"/>
      <c r="AL234" s="52"/>
      <c r="AM234" s="24"/>
      <c r="AN234" s="52"/>
      <c r="AO234" s="24"/>
    </row>
    <row r="235" spans="1:41">
      <c r="A235" s="140" t="s">
        <v>329</v>
      </c>
      <c r="B235" s="141" t="s">
        <v>335</v>
      </c>
      <c r="C235" s="150"/>
      <c r="D235" s="74">
        <v>162007</v>
      </c>
      <c r="E235" s="74">
        <v>4</v>
      </c>
      <c r="F235" s="52">
        <v>7880</v>
      </c>
      <c r="G235" s="24">
        <v>8064</v>
      </c>
      <c r="H235" s="52">
        <v>18416</v>
      </c>
      <c r="I235" s="24">
        <v>18653</v>
      </c>
      <c r="J235" s="52">
        <v>12259</v>
      </c>
      <c r="K235" s="24">
        <v>12523</v>
      </c>
      <c r="L235" s="52">
        <v>19195</v>
      </c>
      <c r="M235" s="24">
        <v>19435</v>
      </c>
      <c r="N235" s="52"/>
      <c r="O235" s="24"/>
      <c r="P235" s="52"/>
      <c r="Q235" s="24"/>
      <c r="R235" s="52"/>
      <c r="S235" s="24"/>
      <c r="T235" s="52"/>
      <c r="U235" s="24"/>
      <c r="V235" s="52"/>
      <c r="W235" s="24"/>
      <c r="X235" s="52"/>
      <c r="Y235" s="24"/>
      <c r="Z235" s="52"/>
      <c r="AA235" s="24"/>
      <c r="AB235" s="52"/>
      <c r="AC235" s="24"/>
      <c r="AD235" s="52"/>
      <c r="AE235" s="24"/>
      <c r="AF235" s="52"/>
      <c r="AG235" s="24"/>
      <c r="AH235" s="52"/>
      <c r="AI235" s="24"/>
      <c r="AJ235" s="52"/>
      <c r="AK235" s="24"/>
      <c r="AL235" s="52"/>
      <c r="AM235" s="24"/>
      <c r="AN235" s="52"/>
      <c r="AO235" s="24"/>
    </row>
    <row r="236" spans="1:41">
      <c r="A236" s="140" t="s">
        <v>329</v>
      </c>
      <c r="B236" s="141" t="s">
        <v>336</v>
      </c>
      <c r="C236" s="150"/>
      <c r="D236" s="74">
        <v>162584</v>
      </c>
      <c r="E236" s="74">
        <v>4</v>
      </c>
      <c r="F236" s="52">
        <v>8702</v>
      </c>
      <c r="G236" s="24">
        <v>8914</v>
      </c>
      <c r="H236" s="52">
        <v>21226</v>
      </c>
      <c r="I236" s="24">
        <v>22262</v>
      </c>
      <c r="J236" s="52">
        <v>12720</v>
      </c>
      <c r="K236" s="24">
        <v>13296</v>
      </c>
      <c r="L236" s="52">
        <v>15384</v>
      </c>
      <c r="M236" s="24">
        <v>15530</v>
      </c>
      <c r="N236" s="52"/>
      <c r="O236" s="24"/>
      <c r="P236" s="52"/>
      <c r="Q236" s="24"/>
      <c r="R236" s="52"/>
      <c r="S236" s="24"/>
      <c r="T236" s="52"/>
      <c r="U236" s="24"/>
      <c r="V236" s="52"/>
      <c r="W236" s="24"/>
      <c r="X236" s="52"/>
      <c r="Y236" s="24"/>
      <c r="Z236" s="52"/>
      <c r="AA236" s="24"/>
      <c r="AB236" s="52"/>
      <c r="AC236" s="24"/>
      <c r="AD236" s="52"/>
      <c r="AE236" s="24"/>
      <c r="AF236" s="52"/>
      <c r="AG236" s="24"/>
      <c r="AH236" s="52"/>
      <c r="AI236" s="24"/>
      <c r="AJ236" s="52"/>
      <c r="AK236" s="24"/>
      <c r="AL236" s="52"/>
      <c r="AM236" s="24"/>
      <c r="AN236" s="52"/>
      <c r="AO236" s="24"/>
    </row>
    <row r="237" spans="1:41">
      <c r="A237" s="140" t="s">
        <v>329</v>
      </c>
      <c r="B237" s="141" t="s">
        <v>337</v>
      </c>
      <c r="C237" s="150"/>
      <c r="D237" s="74">
        <v>163851</v>
      </c>
      <c r="E237" s="74">
        <v>4</v>
      </c>
      <c r="F237" s="52">
        <v>9364</v>
      </c>
      <c r="G237" s="24">
        <v>9582</v>
      </c>
      <c r="H237" s="52">
        <v>17776</v>
      </c>
      <c r="I237" s="24">
        <v>18622</v>
      </c>
      <c r="J237" s="52">
        <v>11160</v>
      </c>
      <c r="K237" s="24">
        <v>11616</v>
      </c>
      <c r="L237" s="52">
        <v>18096</v>
      </c>
      <c r="M237" s="24">
        <v>19080</v>
      </c>
      <c r="N237" s="52"/>
      <c r="O237" s="24"/>
      <c r="P237" s="52"/>
      <c r="Q237" s="24"/>
      <c r="R237" s="52"/>
      <c r="S237" s="24"/>
      <c r="T237" s="52"/>
      <c r="U237" s="24"/>
      <c r="V237" s="52"/>
      <c r="W237" s="24"/>
      <c r="X237" s="52"/>
      <c r="Y237" s="24"/>
      <c r="Z237" s="52"/>
      <c r="AA237" s="24"/>
      <c r="AB237" s="52"/>
      <c r="AC237" s="24"/>
      <c r="AD237" s="52"/>
      <c r="AE237" s="24"/>
      <c r="AF237" s="52"/>
      <c r="AG237" s="24"/>
      <c r="AH237" s="52"/>
      <c r="AI237" s="24"/>
      <c r="AJ237" s="52"/>
      <c r="AK237" s="24"/>
      <c r="AL237" s="52"/>
      <c r="AM237" s="24"/>
      <c r="AN237" s="52"/>
      <c r="AO237" s="24"/>
    </row>
    <row r="238" spans="1:41">
      <c r="A238" s="140" t="s">
        <v>329</v>
      </c>
      <c r="B238" s="141" t="s">
        <v>338</v>
      </c>
      <c r="C238" s="77"/>
      <c r="D238" s="74">
        <v>163338</v>
      </c>
      <c r="E238" s="74">
        <v>4</v>
      </c>
      <c r="F238" s="52">
        <v>7804</v>
      </c>
      <c r="G238" s="24">
        <v>8042</v>
      </c>
      <c r="H238" s="52">
        <v>17188</v>
      </c>
      <c r="I238" s="24">
        <v>18048</v>
      </c>
      <c r="J238" s="52">
        <v>8328</v>
      </c>
      <c r="K238" s="53">
        <v>9504</v>
      </c>
      <c r="L238" s="52">
        <v>14352</v>
      </c>
      <c r="M238" s="53">
        <v>16056</v>
      </c>
      <c r="N238" s="52"/>
      <c r="O238" s="24"/>
      <c r="P238" s="52"/>
      <c r="Q238" s="24"/>
      <c r="R238" s="52"/>
      <c r="S238" s="24"/>
      <c r="T238" s="52"/>
      <c r="U238" s="24"/>
      <c r="V238" s="52"/>
      <c r="W238" s="24"/>
      <c r="X238" s="52"/>
      <c r="Y238" s="24"/>
      <c r="Z238" s="52">
        <v>29558</v>
      </c>
      <c r="AA238" s="24">
        <v>30207</v>
      </c>
      <c r="AB238" s="52">
        <v>56149</v>
      </c>
      <c r="AC238" s="24">
        <v>58956</v>
      </c>
      <c r="AD238" s="52"/>
      <c r="AE238" s="24"/>
      <c r="AF238" s="52"/>
      <c r="AG238" s="24"/>
      <c r="AH238" s="52"/>
      <c r="AI238" s="24"/>
      <c r="AJ238" s="52"/>
      <c r="AK238" s="24"/>
      <c r="AL238" s="52"/>
      <c r="AM238" s="24"/>
      <c r="AN238" s="52"/>
      <c r="AO238" s="24"/>
    </row>
    <row r="239" spans="1:41">
      <c r="A239" s="140" t="s">
        <v>329</v>
      </c>
      <c r="B239" s="141" t="s">
        <v>339</v>
      </c>
      <c r="C239" s="150"/>
      <c r="D239" s="74">
        <v>162283</v>
      </c>
      <c r="E239" s="74">
        <v>5</v>
      </c>
      <c r="F239" s="52">
        <v>6448</v>
      </c>
      <c r="G239" s="24">
        <v>6536</v>
      </c>
      <c r="H239" s="52">
        <v>12178</v>
      </c>
      <c r="I239" s="24">
        <v>12684</v>
      </c>
      <c r="J239" s="52">
        <v>9582</v>
      </c>
      <c r="K239" s="24">
        <v>9966</v>
      </c>
      <c r="L239" s="52">
        <v>15942</v>
      </c>
      <c r="M239" s="24">
        <v>16638</v>
      </c>
      <c r="N239" s="52"/>
      <c r="O239" s="24"/>
      <c r="P239" s="52"/>
      <c r="Q239" s="24"/>
      <c r="R239" s="52"/>
      <c r="S239" s="24"/>
      <c r="T239" s="52"/>
      <c r="U239" s="24"/>
      <c r="V239" s="52"/>
      <c r="W239" s="24"/>
      <c r="X239" s="52"/>
      <c r="Y239" s="24"/>
      <c r="Z239" s="52"/>
      <c r="AA239" s="24"/>
      <c r="AB239" s="52"/>
      <c r="AC239" s="24"/>
      <c r="AD239" s="52"/>
      <c r="AE239" s="24"/>
      <c r="AF239" s="52"/>
      <c r="AG239" s="24"/>
      <c r="AH239" s="52"/>
      <c r="AI239" s="24"/>
      <c r="AJ239" s="52"/>
      <c r="AK239" s="24"/>
      <c r="AL239" s="52"/>
      <c r="AM239" s="24"/>
      <c r="AN239" s="52"/>
      <c r="AO239" s="24"/>
    </row>
    <row r="240" spans="1:41">
      <c r="A240" s="140" t="s">
        <v>329</v>
      </c>
      <c r="B240" s="141" t="s">
        <v>340</v>
      </c>
      <c r="C240" s="150" t="s">
        <v>359</v>
      </c>
      <c r="D240" s="74">
        <v>163912</v>
      </c>
      <c r="E240" s="74">
        <v>6</v>
      </c>
      <c r="F240" s="52">
        <v>14192</v>
      </c>
      <c r="G240" s="24">
        <v>14496</v>
      </c>
      <c r="H240" s="52">
        <v>29340</v>
      </c>
      <c r="I240" s="24">
        <v>29948</v>
      </c>
      <c r="J240" s="52"/>
      <c r="K240" s="24"/>
      <c r="L240" s="52"/>
      <c r="M240" s="24"/>
      <c r="N240" s="52"/>
      <c r="O240" s="24"/>
      <c r="P240" s="52"/>
      <c r="Q240" s="24"/>
      <c r="R240" s="52"/>
      <c r="S240" s="24"/>
      <c r="T240" s="52"/>
      <c r="U240" s="24"/>
      <c r="V240" s="52"/>
      <c r="W240" s="24"/>
      <c r="X240" s="52"/>
      <c r="Y240" s="24"/>
      <c r="Z240" s="52"/>
      <c r="AA240" s="24"/>
      <c r="AB240" s="52"/>
      <c r="AC240" s="24"/>
      <c r="AD240" s="52"/>
      <c r="AE240" s="24"/>
      <c r="AF240" s="52"/>
      <c r="AG240" s="24"/>
      <c r="AH240" s="52"/>
      <c r="AI240" s="24"/>
      <c r="AJ240" s="52"/>
      <c r="AK240" s="24"/>
      <c r="AL240" s="52"/>
      <c r="AM240" s="24"/>
      <c r="AN240" s="52"/>
      <c r="AO240" s="24"/>
    </row>
    <row r="241" spans="1:41">
      <c r="A241" s="140" t="s">
        <v>329</v>
      </c>
      <c r="B241" s="141" t="s">
        <v>341</v>
      </c>
      <c r="C241" s="77"/>
      <c r="D241" s="74">
        <v>161767</v>
      </c>
      <c r="E241" s="74">
        <v>8</v>
      </c>
      <c r="F241" s="52">
        <v>4010</v>
      </c>
      <c r="G241" s="24">
        <v>4100</v>
      </c>
      <c r="H241" s="52">
        <v>11780</v>
      </c>
      <c r="I241" s="24">
        <v>12020</v>
      </c>
      <c r="J241" s="52"/>
      <c r="K241" s="24"/>
      <c r="L241" s="52"/>
      <c r="M241" s="24"/>
      <c r="N241" s="52"/>
      <c r="O241" s="24"/>
      <c r="P241" s="52"/>
      <c r="Q241" s="24"/>
      <c r="R241" s="52"/>
      <c r="S241" s="24"/>
      <c r="T241" s="52"/>
      <c r="U241" s="24"/>
      <c r="V241" s="52"/>
      <c r="W241" s="24"/>
      <c r="X241" s="52"/>
      <c r="Y241" s="24"/>
      <c r="Z241" s="52"/>
      <c r="AA241" s="24"/>
      <c r="AB241" s="52"/>
      <c r="AC241" s="24"/>
      <c r="AD241" s="52"/>
      <c r="AE241" s="24"/>
      <c r="AF241" s="52"/>
      <c r="AG241" s="24"/>
      <c r="AH241" s="52"/>
      <c r="AI241" s="24"/>
      <c r="AJ241" s="52"/>
      <c r="AK241" s="24"/>
      <c r="AL241" s="52"/>
      <c r="AM241" s="24"/>
      <c r="AN241" s="52"/>
      <c r="AO241" s="24"/>
    </row>
    <row r="242" spans="1:41">
      <c r="A242" s="140" t="s">
        <v>329</v>
      </c>
      <c r="B242" s="141" t="s">
        <v>342</v>
      </c>
      <c r="C242" s="150" t="s">
        <v>327</v>
      </c>
      <c r="D242" s="74">
        <v>162122</v>
      </c>
      <c r="E242" s="74">
        <v>8</v>
      </c>
      <c r="F242" s="52">
        <v>4539</v>
      </c>
      <c r="G242" s="24">
        <v>4613</v>
      </c>
      <c r="H242" s="52">
        <v>10148</v>
      </c>
      <c r="I242" s="24">
        <v>10332</v>
      </c>
      <c r="J242" s="52"/>
      <c r="K242" s="24"/>
      <c r="L242" s="52"/>
      <c r="M242" s="24"/>
      <c r="N242" s="52"/>
      <c r="O242" s="24"/>
      <c r="P242" s="52"/>
      <c r="Q242" s="24"/>
      <c r="R242" s="52"/>
      <c r="S242" s="24"/>
      <c r="T242" s="52"/>
      <c r="U242" s="24"/>
      <c r="V242" s="52"/>
      <c r="W242" s="24"/>
      <c r="X242" s="52"/>
      <c r="Y242" s="24"/>
      <c r="Z242" s="52"/>
      <c r="AA242" s="24"/>
      <c r="AB242" s="52"/>
      <c r="AC242" s="24"/>
      <c r="AD242" s="52"/>
      <c r="AE242" s="24"/>
      <c r="AF242" s="52"/>
      <c r="AG242" s="24"/>
      <c r="AH242" s="52"/>
      <c r="AI242" s="24"/>
      <c r="AJ242" s="52"/>
      <c r="AK242" s="24"/>
      <c r="AL242" s="52"/>
      <c r="AM242" s="24"/>
      <c r="AN242" s="52"/>
      <c r="AO242" s="24"/>
    </row>
    <row r="243" spans="1:41">
      <c r="A243" s="140" t="s">
        <v>329</v>
      </c>
      <c r="B243" s="145" t="s">
        <v>343</v>
      </c>
      <c r="C243" s="149"/>
      <c r="D243" s="74">
        <v>434672</v>
      </c>
      <c r="E243" s="74">
        <v>8</v>
      </c>
      <c r="F243" s="52">
        <v>4432</v>
      </c>
      <c r="G243" s="24">
        <v>4606</v>
      </c>
      <c r="H243" s="52">
        <v>11602</v>
      </c>
      <c r="I243" s="24">
        <v>11986</v>
      </c>
      <c r="J243" s="52"/>
      <c r="K243" s="24"/>
      <c r="L243" s="52"/>
      <c r="M243" s="24"/>
      <c r="N243" s="52"/>
      <c r="O243" s="24"/>
      <c r="P243" s="52"/>
      <c r="Q243" s="24"/>
      <c r="R243" s="52"/>
      <c r="S243" s="24"/>
      <c r="T243" s="52"/>
      <c r="U243" s="24"/>
      <c r="V243" s="52"/>
      <c r="W243" s="24"/>
      <c r="X243" s="52"/>
      <c r="Y243" s="24"/>
      <c r="Z243" s="52"/>
      <c r="AA243" s="24"/>
      <c r="AB243" s="52"/>
      <c r="AC243" s="24"/>
      <c r="AD243" s="52"/>
      <c r="AE243" s="24"/>
      <c r="AF243" s="52"/>
      <c r="AG243" s="24"/>
      <c r="AH243" s="52"/>
      <c r="AI243" s="24"/>
      <c r="AJ243" s="52"/>
      <c r="AK243" s="24"/>
      <c r="AL243" s="52"/>
      <c r="AM243" s="24"/>
      <c r="AN243" s="52"/>
      <c r="AO243" s="24"/>
    </row>
    <row r="244" spans="1:41">
      <c r="A244" s="140" t="s">
        <v>329</v>
      </c>
      <c r="B244" s="141" t="s">
        <v>344</v>
      </c>
      <c r="C244" s="77"/>
      <c r="D244" s="74">
        <v>162779</v>
      </c>
      <c r="E244" s="74">
        <v>8</v>
      </c>
      <c r="F244" s="52">
        <v>4694</v>
      </c>
      <c r="G244" s="24">
        <v>4848</v>
      </c>
      <c r="H244" s="52">
        <v>8534</v>
      </c>
      <c r="I244" s="24">
        <v>8688</v>
      </c>
      <c r="J244" s="52"/>
      <c r="K244" s="24"/>
      <c r="L244" s="52"/>
      <c r="M244" s="24"/>
      <c r="N244" s="52"/>
      <c r="O244" s="24"/>
      <c r="P244" s="52"/>
      <c r="Q244" s="24"/>
      <c r="R244" s="52"/>
      <c r="S244" s="24"/>
      <c r="T244" s="52"/>
      <c r="U244" s="24"/>
      <c r="V244" s="52"/>
      <c r="W244" s="24"/>
      <c r="X244" s="52"/>
      <c r="Y244" s="24"/>
      <c r="Z244" s="52"/>
      <c r="AA244" s="24"/>
      <c r="AB244" s="52"/>
      <c r="AC244" s="24"/>
      <c r="AD244" s="52"/>
      <c r="AE244" s="24"/>
      <c r="AF244" s="52"/>
      <c r="AG244" s="24"/>
      <c r="AH244" s="52"/>
      <c r="AI244" s="24"/>
      <c r="AJ244" s="52"/>
      <c r="AK244" s="24"/>
      <c r="AL244" s="52"/>
      <c r="AM244" s="24"/>
      <c r="AN244" s="52"/>
      <c r="AO244" s="24"/>
    </row>
    <row r="245" spans="1:41">
      <c r="A245" s="140" t="s">
        <v>329</v>
      </c>
      <c r="B245" s="145" t="s">
        <v>345</v>
      </c>
      <c r="C245" s="150"/>
      <c r="D245" s="74">
        <v>163426</v>
      </c>
      <c r="E245" s="74">
        <v>8</v>
      </c>
      <c r="F245" s="52">
        <v>4902</v>
      </c>
      <c r="G245" s="24">
        <v>4974</v>
      </c>
      <c r="H245" s="52">
        <v>12894</v>
      </c>
      <c r="I245" s="24">
        <v>13110</v>
      </c>
      <c r="J245" s="52"/>
      <c r="K245" s="24"/>
      <c r="L245" s="52"/>
      <c r="M245" s="24"/>
      <c r="N245" s="52"/>
      <c r="O245" s="24"/>
      <c r="P245" s="52"/>
      <c r="Q245" s="24"/>
      <c r="R245" s="52"/>
      <c r="S245" s="24"/>
      <c r="T245" s="52"/>
      <c r="U245" s="24"/>
      <c r="V245" s="52"/>
      <c r="W245" s="24"/>
      <c r="X245" s="52"/>
      <c r="Y245" s="24"/>
      <c r="Z245" s="52"/>
      <c r="AA245" s="24"/>
      <c r="AB245" s="52"/>
      <c r="AC245" s="24"/>
      <c r="AD245" s="52"/>
      <c r="AE245" s="24"/>
      <c r="AF245" s="52"/>
      <c r="AG245" s="24"/>
      <c r="AH245" s="52"/>
      <c r="AI245" s="24"/>
      <c r="AJ245" s="52"/>
      <c r="AK245" s="24"/>
      <c r="AL245" s="52"/>
      <c r="AM245" s="24"/>
      <c r="AN245" s="52"/>
      <c r="AO245" s="24"/>
    </row>
    <row r="246" spans="1:41">
      <c r="A246" s="146" t="s">
        <v>329</v>
      </c>
      <c r="B246" s="141" t="s">
        <v>346</v>
      </c>
      <c r="C246" s="149"/>
      <c r="D246" s="74">
        <v>163657</v>
      </c>
      <c r="E246" s="74">
        <v>8</v>
      </c>
      <c r="F246" s="52">
        <v>4550</v>
      </c>
      <c r="G246" s="24">
        <v>4700</v>
      </c>
      <c r="H246" s="52">
        <v>10100</v>
      </c>
      <c r="I246" s="24">
        <v>10610</v>
      </c>
      <c r="J246" s="52"/>
      <c r="K246" s="24"/>
      <c r="L246" s="52"/>
      <c r="M246" s="24"/>
      <c r="N246" s="52"/>
      <c r="O246" s="24"/>
      <c r="P246" s="52"/>
      <c r="Q246" s="24"/>
      <c r="R246" s="52"/>
      <c r="S246" s="24"/>
      <c r="T246" s="52"/>
      <c r="U246" s="24"/>
      <c r="V246" s="52"/>
      <c r="W246" s="24"/>
      <c r="X246" s="52"/>
      <c r="Y246" s="24"/>
      <c r="Z246" s="52"/>
      <c r="AA246" s="24"/>
      <c r="AB246" s="52"/>
      <c r="AC246" s="24"/>
      <c r="AD246" s="52"/>
      <c r="AE246" s="24"/>
      <c r="AF246" s="52"/>
      <c r="AG246" s="24"/>
      <c r="AH246" s="52"/>
      <c r="AI246" s="24"/>
      <c r="AJ246" s="52"/>
      <c r="AK246" s="24"/>
      <c r="AL246" s="52"/>
      <c r="AM246" s="24"/>
      <c r="AN246" s="52"/>
      <c r="AO246" s="24"/>
    </row>
    <row r="247" spans="1:41">
      <c r="A247" s="147" t="s">
        <v>329</v>
      </c>
      <c r="B247" s="141" t="s">
        <v>347</v>
      </c>
      <c r="C247" s="150" t="s">
        <v>360</v>
      </c>
      <c r="D247" s="74">
        <v>161688</v>
      </c>
      <c r="E247" s="74">
        <v>9</v>
      </c>
      <c r="F247" s="52">
        <v>3835</v>
      </c>
      <c r="G247" s="24">
        <v>3940</v>
      </c>
      <c r="H247" s="52">
        <v>8515</v>
      </c>
      <c r="I247" s="24">
        <v>8620</v>
      </c>
      <c r="J247" s="52"/>
      <c r="K247" s="24"/>
      <c r="L247" s="52"/>
      <c r="M247" s="24"/>
      <c r="N247" s="52"/>
      <c r="O247" s="24"/>
      <c r="P247" s="52"/>
      <c r="Q247" s="24"/>
      <c r="R247" s="52"/>
      <c r="S247" s="24"/>
      <c r="T247" s="52"/>
      <c r="U247" s="24"/>
      <c r="V247" s="52"/>
      <c r="W247" s="24"/>
      <c r="X247" s="52"/>
      <c r="Y247" s="24"/>
      <c r="Z247" s="52"/>
      <c r="AA247" s="24"/>
      <c r="AB247" s="52"/>
      <c r="AC247" s="24"/>
      <c r="AD247" s="52"/>
      <c r="AE247" s="24"/>
      <c r="AF247" s="52"/>
      <c r="AG247" s="24"/>
      <c r="AH247" s="52"/>
      <c r="AI247" s="24"/>
      <c r="AJ247" s="52"/>
      <c r="AK247" s="24"/>
      <c r="AL247" s="52"/>
      <c r="AM247" s="24"/>
      <c r="AN247" s="52"/>
      <c r="AO247" s="24"/>
    </row>
    <row r="248" spans="1:41">
      <c r="A248" s="147" t="s">
        <v>329</v>
      </c>
      <c r="B248" s="141" t="s">
        <v>348</v>
      </c>
      <c r="C248" s="150"/>
      <c r="D248" s="74">
        <v>161864</v>
      </c>
      <c r="E248" s="74">
        <v>9</v>
      </c>
      <c r="F248" s="52">
        <v>3638</v>
      </c>
      <c r="G248" s="53">
        <v>3196</v>
      </c>
      <c r="H248" s="52">
        <v>8333</v>
      </c>
      <c r="I248" s="53">
        <v>7276</v>
      </c>
      <c r="J248" s="52"/>
      <c r="K248" s="24"/>
      <c r="L248" s="52"/>
      <c r="M248" s="24"/>
      <c r="N248" s="52"/>
      <c r="O248" s="24"/>
      <c r="P248" s="52"/>
      <c r="Q248" s="24"/>
      <c r="R248" s="52"/>
      <c r="S248" s="24"/>
      <c r="T248" s="52"/>
      <c r="U248" s="24"/>
      <c r="V248" s="52"/>
      <c r="W248" s="24"/>
      <c r="X248" s="52"/>
      <c r="Y248" s="24"/>
      <c r="Z248" s="52"/>
      <c r="AA248" s="24"/>
      <c r="AB248" s="52"/>
      <c r="AC248" s="24"/>
      <c r="AD248" s="52"/>
      <c r="AE248" s="24"/>
      <c r="AF248" s="52"/>
      <c r="AG248" s="24"/>
      <c r="AH248" s="52"/>
      <c r="AI248" s="24"/>
      <c r="AJ248" s="52"/>
      <c r="AK248" s="24"/>
      <c r="AL248" s="52"/>
      <c r="AM248" s="24"/>
      <c r="AN248" s="52"/>
      <c r="AO248" s="24"/>
    </row>
    <row r="249" spans="1:41">
      <c r="A249" s="147" t="s">
        <v>329</v>
      </c>
      <c r="B249" s="148" t="s">
        <v>349</v>
      </c>
      <c r="C249" s="149"/>
      <c r="D249" s="74">
        <v>405872</v>
      </c>
      <c r="E249" s="74">
        <v>9</v>
      </c>
      <c r="F249" s="52">
        <v>4812</v>
      </c>
      <c r="G249" s="24">
        <v>4884</v>
      </c>
      <c r="H249" s="52">
        <v>9744</v>
      </c>
      <c r="I249" s="24">
        <v>9888</v>
      </c>
      <c r="J249" s="52"/>
      <c r="K249" s="24"/>
      <c r="L249" s="52"/>
      <c r="M249" s="24"/>
      <c r="N249" s="52"/>
      <c r="O249" s="24"/>
      <c r="P249" s="52"/>
      <c r="Q249" s="24"/>
      <c r="R249" s="52"/>
      <c r="S249" s="24"/>
      <c r="T249" s="52"/>
      <c r="U249" s="24"/>
      <c r="V249" s="52"/>
      <c r="W249" s="24"/>
      <c r="X249" s="52"/>
      <c r="Y249" s="24"/>
      <c r="Z249" s="52"/>
      <c r="AA249" s="24"/>
      <c r="AB249" s="52"/>
      <c r="AC249" s="24"/>
      <c r="AD249" s="52"/>
      <c r="AE249" s="24"/>
      <c r="AF249" s="52"/>
      <c r="AG249" s="24"/>
      <c r="AH249" s="52"/>
      <c r="AI249" s="24"/>
      <c r="AJ249" s="52"/>
      <c r="AK249" s="24"/>
      <c r="AL249" s="52"/>
      <c r="AM249" s="24"/>
      <c r="AN249" s="52"/>
      <c r="AO249" s="24"/>
    </row>
    <row r="250" spans="1:41">
      <c r="A250" s="147" t="s">
        <v>329</v>
      </c>
      <c r="B250" s="141" t="s">
        <v>350</v>
      </c>
      <c r="C250" s="77"/>
      <c r="D250" s="74">
        <v>162557</v>
      </c>
      <c r="E250" s="74">
        <v>9</v>
      </c>
      <c r="F250" s="52">
        <v>4255</v>
      </c>
      <c r="G250" s="24">
        <v>4385</v>
      </c>
      <c r="H250" s="52">
        <v>11215</v>
      </c>
      <c r="I250" s="24">
        <v>11435</v>
      </c>
      <c r="J250" s="52"/>
      <c r="K250" s="24"/>
      <c r="L250" s="52"/>
      <c r="M250" s="24"/>
      <c r="N250" s="52"/>
      <c r="O250" s="24"/>
      <c r="P250" s="52"/>
      <c r="Q250" s="24"/>
      <c r="R250" s="52"/>
      <c r="S250" s="24"/>
      <c r="T250" s="52"/>
      <c r="U250" s="24"/>
      <c r="V250" s="52"/>
      <c r="W250" s="24"/>
      <c r="X250" s="52"/>
      <c r="Y250" s="24"/>
      <c r="Z250" s="52"/>
      <c r="AA250" s="24"/>
      <c r="AB250" s="52"/>
      <c r="AC250" s="24"/>
      <c r="AD250" s="52"/>
      <c r="AE250" s="24"/>
      <c r="AF250" s="52"/>
      <c r="AG250" s="24"/>
      <c r="AH250" s="52"/>
      <c r="AI250" s="24"/>
      <c r="AJ250" s="52"/>
      <c r="AK250" s="24"/>
      <c r="AL250" s="52"/>
      <c r="AM250" s="24"/>
      <c r="AN250" s="52"/>
      <c r="AO250" s="24"/>
    </row>
    <row r="251" spans="1:41">
      <c r="A251" s="147" t="s">
        <v>329</v>
      </c>
      <c r="B251" s="141" t="s">
        <v>351</v>
      </c>
      <c r="C251" s="150"/>
      <c r="D251" s="74">
        <v>162690</v>
      </c>
      <c r="E251" s="74">
        <v>9</v>
      </c>
      <c r="F251" s="52">
        <v>3930</v>
      </c>
      <c r="G251" s="24">
        <v>3990</v>
      </c>
      <c r="H251" s="52">
        <v>7650</v>
      </c>
      <c r="I251" s="24">
        <v>7800</v>
      </c>
      <c r="J251" s="52"/>
      <c r="K251" s="24"/>
      <c r="L251" s="52"/>
      <c r="M251" s="24"/>
      <c r="N251" s="52"/>
      <c r="O251" s="24"/>
      <c r="P251" s="52"/>
      <c r="Q251" s="24"/>
      <c r="R251" s="52"/>
      <c r="S251" s="24"/>
      <c r="T251" s="52"/>
      <c r="U251" s="24"/>
      <c r="V251" s="52"/>
      <c r="W251" s="24"/>
      <c r="X251" s="52"/>
      <c r="Y251" s="24"/>
      <c r="Z251" s="52"/>
      <c r="AA251" s="24"/>
      <c r="AB251" s="52"/>
      <c r="AC251" s="24"/>
      <c r="AD251" s="52"/>
      <c r="AE251" s="24"/>
      <c r="AF251" s="52"/>
      <c r="AG251" s="24"/>
      <c r="AH251" s="52"/>
      <c r="AI251" s="24"/>
      <c r="AJ251" s="52"/>
      <c r="AK251" s="24"/>
      <c r="AL251" s="52"/>
      <c r="AM251" s="24"/>
      <c r="AN251" s="52"/>
      <c r="AO251" s="24"/>
    </row>
    <row r="252" spans="1:41">
      <c r="A252" s="147" t="s">
        <v>329</v>
      </c>
      <c r="B252" s="141" t="s">
        <v>352</v>
      </c>
      <c r="C252" s="149"/>
      <c r="D252" s="74">
        <v>162706</v>
      </c>
      <c r="E252" s="74">
        <v>9</v>
      </c>
      <c r="F252" s="52">
        <v>4176</v>
      </c>
      <c r="G252" s="24">
        <v>4553</v>
      </c>
      <c r="H252" s="52">
        <v>9396</v>
      </c>
      <c r="I252" s="24">
        <v>9878</v>
      </c>
      <c r="J252" s="52"/>
      <c r="K252" s="24"/>
      <c r="L252" s="52"/>
      <c r="M252" s="24"/>
      <c r="N252" s="52"/>
      <c r="O252" s="24"/>
      <c r="P252" s="52"/>
      <c r="Q252" s="24"/>
      <c r="R252" s="52"/>
      <c r="S252" s="24"/>
      <c r="T252" s="52"/>
      <c r="U252" s="24"/>
      <c r="V252" s="52"/>
      <c r="W252" s="24"/>
      <c r="X252" s="52"/>
      <c r="Y252" s="24"/>
      <c r="Z252" s="52"/>
      <c r="AA252" s="24"/>
      <c r="AB252" s="52"/>
      <c r="AC252" s="24"/>
      <c r="AD252" s="52"/>
      <c r="AE252" s="24"/>
      <c r="AF252" s="52"/>
      <c r="AG252" s="24"/>
      <c r="AH252" s="52"/>
      <c r="AI252" s="24"/>
      <c r="AJ252" s="52"/>
      <c r="AK252" s="24"/>
      <c r="AL252" s="52"/>
      <c r="AM252" s="24"/>
      <c r="AN252" s="52"/>
      <c r="AO252" s="24"/>
    </row>
    <row r="253" spans="1:41">
      <c r="A253" s="140" t="s">
        <v>329</v>
      </c>
      <c r="B253" s="141" t="s">
        <v>353</v>
      </c>
      <c r="C253" s="150"/>
      <c r="D253" s="74">
        <v>162104</v>
      </c>
      <c r="E253" s="74">
        <v>10</v>
      </c>
      <c r="F253" s="52">
        <v>3600</v>
      </c>
      <c r="G253" s="24">
        <v>3660</v>
      </c>
      <c r="H253" s="52">
        <v>7650</v>
      </c>
      <c r="I253" s="24">
        <v>7920</v>
      </c>
      <c r="J253" s="52"/>
      <c r="K253" s="24"/>
      <c r="L253" s="52"/>
      <c r="M253" s="24"/>
      <c r="N253" s="52"/>
      <c r="O253" s="24"/>
      <c r="P253" s="52"/>
      <c r="Q253" s="24"/>
      <c r="R253" s="52"/>
      <c r="S253" s="24"/>
      <c r="T253" s="52"/>
      <c r="U253" s="24"/>
      <c r="V253" s="52"/>
      <c r="W253" s="24"/>
      <c r="X253" s="52"/>
      <c r="Y253" s="24"/>
      <c r="Z253" s="52"/>
      <c r="AA253" s="24"/>
      <c r="AB253" s="52"/>
      <c r="AC253" s="24"/>
      <c r="AD253" s="52"/>
      <c r="AE253" s="24"/>
      <c r="AF253" s="52"/>
      <c r="AG253" s="24"/>
      <c r="AH253" s="52"/>
      <c r="AI253" s="24"/>
      <c r="AJ253" s="52"/>
      <c r="AK253" s="24"/>
      <c r="AL253" s="52"/>
      <c r="AM253" s="24"/>
      <c r="AN253" s="52"/>
      <c r="AO253" s="24"/>
    </row>
    <row r="254" spans="1:41">
      <c r="A254" s="140" t="s">
        <v>329</v>
      </c>
      <c r="B254" s="141" t="s">
        <v>354</v>
      </c>
      <c r="C254" s="149"/>
      <c r="D254" s="74">
        <v>162168</v>
      </c>
      <c r="E254" s="74">
        <v>10</v>
      </c>
      <c r="F254" s="52">
        <v>4700</v>
      </c>
      <c r="G254" s="24">
        <v>4760</v>
      </c>
      <c r="H254" s="52">
        <v>9080</v>
      </c>
      <c r="I254" s="24">
        <v>9140</v>
      </c>
      <c r="J254" s="52"/>
      <c r="K254" s="24"/>
      <c r="L254" s="52"/>
      <c r="M254" s="24"/>
      <c r="N254" s="52"/>
      <c r="O254" s="24"/>
      <c r="P254" s="52"/>
      <c r="Q254" s="24"/>
      <c r="R254" s="52"/>
      <c r="S254" s="24"/>
      <c r="T254" s="52"/>
      <c r="U254" s="24"/>
      <c r="V254" s="52"/>
      <c r="W254" s="24"/>
      <c r="X254" s="52"/>
      <c r="Y254" s="24"/>
      <c r="Z254" s="52"/>
      <c r="AA254" s="24"/>
      <c r="AB254" s="52"/>
      <c r="AC254" s="24"/>
      <c r="AD254" s="52"/>
      <c r="AE254" s="24"/>
      <c r="AF254" s="52"/>
      <c r="AG254" s="24"/>
      <c r="AH254" s="52"/>
      <c r="AI254" s="24"/>
      <c r="AJ254" s="52"/>
      <c r="AK254" s="24"/>
      <c r="AL254" s="52"/>
      <c r="AM254" s="24"/>
      <c r="AN254" s="52"/>
      <c r="AO254" s="24"/>
    </row>
    <row r="255" spans="1:41">
      <c r="A255" s="147" t="s">
        <v>329</v>
      </c>
      <c r="B255" s="141" t="s">
        <v>355</v>
      </c>
      <c r="C255" s="77"/>
      <c r="D255" s="74">
        <v>162609</v>
      </c>
      <c r="E255" s="74">
        <v>10</v>
      </c>
      <c r="F255" s="52">
        <v>3780</v>
      </c>
      <c r="G255" s="53">
        <v>4230</v>
      </c>
      <c r="H255" s="52">
        <v>8316</v>
      </c>
      <c r="I255" s="53">
        <v>9180</v>
      </c>
      <c r="J255" s="52"/>
      <c r="K255" s="24"/>
      <c r="L255" s="52"/>
      <c r="M255" s="24"/>
      <c r="N255" s="52"/>
      <c r="O255" s="24"/>
      <c r="P255" s="52"/>
      <c r="Q255" s="24"/>
      <c r="R255" s="52"/>
      <c r="S255" s="24"/>
      <c r="T255" s="52"/>
      <c r="U255" s="24"/>
      <c r="V255" s="52"/>
      <c r="W255" s="24"/>
      <c r="X255" s="52"/>
      <c r="Y255" s="24"/>
      <c r="Z255" s="52"/>
      <c r="AA255" s="24"/>
      <c r="AB255" s="52"/>
      <c r="AC255" s="24"/>
      <c r="AD255" s="52"/>
      <c r="AE255" s="24"/>
      <c r="AF255" s="52"/>
      <c r="AG255" s="24"/>
      <c r="AH255" s="52"/>
      <c r="AI255" s="24"/>
      <c r="AJ255" s="52"/>
      <c r="AK255" s="24"/>
      <c r="AL255" s="52"/>
      <c r="AM255" s="24"/>
      <c r="AN255" s="52"/>
      <c r="AO255" s="24"/>
    </row>
    <row r="256" spans="1:41">
      <c r="A256" s="140" t="s">
        <v>329</v>
      </c>
      <c r="B256" s="148" t="s">
        <v>356</v>
      </c>
      <c r="C256" s="151"/>
      <c r="D256" s="74">
        <v>164313</v>
      </c>
      <c r="E256" s="74">
        <v>10</v>
      </c>
      <c r="F256" s="52">
        <v>3690</v>
      </c>
      <c r="G256" s="24">
        <v>3750</v>
      </c>
      <c r="H256" s="52">
        <v>9270</v>
      </c>
      <c r="I256" s="24">
        <v>9420</v>
      </c>
      <c r="J256" s="52"/>
      <c r="K256" s="24"/>
      <c r="L256" s="52"/>
      <c r="M256" s="24"/>
      <c r="N256" s="52"/>
      <c r="O256" s="24"/>
      <c r="P256" s="52"/>
      <c r="Q256" s="24"/>
      <c r="R256" s="52"/>
      <c r="S256" s="24"/>
      <c r="T256" s="52"/>
      <c r="U256" s="24"/>
      <c r="V256" s="52"/>
      <c r="W256" s="24"/>
      <c r="X256" s="52"/>
      <c r="Y256" s="24"/>
      <c r="Z256" s="52"/>
      <c r="AA256" s="24"/>
      <c r="AB256" s="52"/>
      <c r="AC256" s="24"/>
      <c r="AD256" s="52"/>
      <c r="AE256" s="24"/>
      <c r="AF256" s="52"/>
      <c r="AG256" s="24"/>
      <c r="AH256" s="52"/>
      <c r="AI256" s="24"/>
      <c r="AJ256" s="52"/>
      <c r="AK256" s="24"/>
      <c r="AL256" s="52"/>
      <c r="AM256" s="24"/>
      <c r="AN256" s="52"/>
      <c r="AO256" s="24"/>
    </row>
    <row r="257" spans="1:43">
      <c r="A257" s="147" t="s">
        <v>329</v>
      </c>
      <c r="B257" s="141" t="s">
        <v>357</v>
      </c>
      <c r="C257" s="142"/>
      <c r="D257" s="143">
        <v>163204</v>
      </c>
      <c r="E257" s="143">
        <v>15</v>
      </c>
      <c r="F257" s="52">
        <v>7176</v>
      </c>
      <c r="G257" s="24">
        <v>7296</v>
      </c>
      <c r="H257" s="52">
        <v>12336</v>
      </c>
      <c r="I257" s="24">
        <v>12336</v>
      </c>
      <c r="J257" s="52"/>
      <c r="K257" s="24"/>
      <c r="L257" s="52"/>
      <c r="M257" s="24"/>
      <c r="N257" s="52"/>
      <c r="O257" s="24"/>
      <c r="P257" s="52"/>
      <c r="Q257" s="24"/>
      <c r="R257" s="52"/>
      <c r="S257" s="24"/>
      <c r="T257" s="52"/>
      <c r="U257" s="24"/>
      <c r="V257" s="52"/>
      <c r="W257" s="24"/>
      <c r="X257" s="52"/>
      <c r="Y257" s="24"/>
      <c r="Z257" s="52"/>
      <c r="AA257" s="24"/>
      <c r="AB257" s="52"/>
      <c r="AC257" s="24"/>
      <c r="AD257" s="52"/>
      <c r="AE257" s="24"/>
      <c r="AF257" s="52"/>
      <c r="AG257" s="24"/>
      <c r="AH257" s="52"/>
      <c r="AI257" s="24"/>
      <c r="AJ257" s="52"/>
      <c r="AK257" s="24"/>
      <c r="AL257" s="52"/>
      <c r="AM257" s="24"/>
      <c r="AN257" s="52"/>
      <c r="AO257" s="24"/>
    </row>
    <row r="258" spans="1:43">
      <c r="A258" s="147" t="s">
        <v>329</v>
      </c>
      <c r="B258" s="141" t="s">
        <v>358</v>
      </c>
      <c r="C258" s="142"/>
      <c r="D258" s="143">
        <v>163259</v>
      </c>
      <c r="E258" s="143">
        <v>15</v>
      </c>
      <c r="F258" s="52">
        <v>10437</v>
      </c>
      <c r="G258" s="24">
        <v>10607</v>
      </c>
      <c r="H258" s="52">
        <v>34900</v>
      </c>
      <c r="I258" s="24">
        <v>37495</v>
      </c>
      <c r="J258" s="52">
        <v>18178</v>
      </c>
      <c r="K258" s="24">
        <v>18898</v>
      </c>
      <c r="L258" s="52">
        <v>30538</v>
      </c>
      <c r="M258" s="24">
        <v>31952</v>
      </c>
      <c r="N258" s="52">
        <v>31380</v>
      </c>
      <c r="O258" s="24">
        <v>32492</v>
      </c>
      <c r="P258" s="52">
        <v>45399</v>
      </c>
      <c r="Q258" s="24">
        <v>47036</v>
      </c>
      <c r="R258" s="52">
        <v>35547</v>
      </c>
      <c r="S258" s="24">
        <v>36891</v>
      </c>
      <c r="T258" s="52">
        <v>61413</v>
      </c>
      <c r="U258" s="24">
        <v>63791</v>
      </c>
      <c r="V258" s="52">
        <v>37269</v>
      </c>
      <c r="W258" s="24">
        <v>40075</v>
      </c>
      <c r="X258" s="52">
        <v>67635</v>
      </c>
      <c r="Y258" s="24">
        <v>72870</v>
      </c>
      <c r="Z258" s="52">
        <v>24300</v>
      </c>
      <c r="AA258" s="24">
        <v>26183</v>
      </c>
      <c r="AB258" s="52">
        <v>41214</v>
      </c>
      <c r="AC258" s="24">
        <v>43367</v>
      </c>
      <c r="AD258" s="52"/>
      <c r="AE258" s="24"/>
      <c r="AF258" s="52"/>
      <c r="AG258" s="24"/>
      <c r="AH258" s="52"/>
      <c r="AI258" s="24"/>
      <c r="AJ258" s="52"/>
      <c r="AK258" s="24"/>
      <c r="AL258" s="52"/>
      <c r="AM258" s="24"/>
      <c r="AN258" s="52"/>
      <c r="AO258" s="24"/>
    </row>
    <row r="259" spans="1:43">
      <c r="A259" s="153" t="s">
        <v>361</v>
      </c>
      <c r="B259" s="79" t="s">
        <v>362</v>
      </c>
      <c r="C259" s="83"/>
      <c r="D259" s="81">
        <v>176080</v>
      </c>
      <c r="E259" s="81">
        <v>1</v>
      </c>
      <c r="F259" s="52">
        <v>7780</v>
      </c>
      <c r="G259" s="24">
        <v>8318</v>
      </c>
      <c r="H259" s="52">
        <v>20900</v>
      </c>
      <c r="I259" s="24">
        <v>22358</v>
      </c>
      <c r="J259" s="52">
        <v>7780</v>
      </c>
      <c r="K259" s="118">
        <v>8318</v>
      </c>
      <c r="L259" s="52">
        <v>20900</v>
      </c>
      <c r="M259" s="118">
        <v>22358</v>
      </c>
      <c r="N259" s="52"/>
      <c r="O259" s="24"/>
      <c r="P259" s="52"/>
      <c r="Q259" s="24"/>
      <c r="R259" s="52"/>
      <c r="S259" s="24"/>
      <c r="T259" s="52"/>
      <c r="U259" s="24"/>
      <c r="V259" s="52"/>
      <c r="W259" s="24"/>
      <c r="X259" s="52"/>
      <c r="Y259" s="24"/>
      <c r="Z259" s="52"/>
      <c r="AA259" s="24"/>
      <c r="AB259" s="52"/>
      <c r="AC259" s="24"/>
      <c r="AD259" s="52"/>
      <c r="AE259" s="24"/>
      <c r="AF259" s="52"/>
      <c r="AG259" s="24"/>
      <c r="AH259" s="52"/>
      <c r="AI259" s="24"/>
      <c r="AJ259" s="52"/>
      <c r="AK259" s="24"/>
      <c r="AL259" s="52">
        <v>23209</v>
      </c>
      <c r="AM259" s="24">
        <v>26209</v>
      </c>
      <c r="AN259" s="52">
        <v>46409</v>
      </c>
      <c r="AO259" s="24">
        <v>47409</v>
      </c>
      <c r="AQ259" s="154"/>
    </row>
    <row r="260" spans="1:43">
      <c r="A260" s="153" t="s">
        <v>361</v>
      </c>
      <c r="B260" s="79" t="s">
        <v>363</v>
      </c>
      <c r="C260" s="83"/>
      <c r="D260" s="81">
        <v>176372</v>
      </c>
      <c r="E260" s="81">
        <v>1</v>
      </c>
      <c r="F260" s="52">
        <v>7659</v>
      </c>
      <c r="G260" s="24">
        <v>8218</v>
      </c>
      <c r="H260" s="52">
        <v>16529</v>
      </c>
      <c r="I260" s="53">
        <v>10218</v>
      </c>
      <c r="J260" s="52">
        <v>7659</v>
      </c>
      <c r="K260" s="118">
        <v>8218</v>
      </c>
      <c r="L260" s="52">
        <v>16529</v>
      </c>
      <c r="M260" s="119">
        <v>10218</v>
      </c>
      <c r="N260" s="52"/>
      <c r="O260" s="24"/>
      <c r="P260" s="52"/>
      <c r="Q260" s="24"/>
      <c r="R260" s="52"/>
      <c r="S260" s="24"/>
      <c r="T260" s="52"/>
      <c r="U260" s="24"/>
      <c r="V260" s="52"/>
      <c r="W260" s="24"/>
      <c r="X260" s="52"/>
      <c r="Y260" s="24"/>
      <c r="Z260" s="52"/>
      <c r="AA260" s="24"/>
      <c r="AB260" s="52"/>
      <c r="AC260" s="24"/>
      <c r="AD260" s="52"/>
      <c r="AE260" s="24"/>
      <c r="AF260" s="52"/>
      <c r="AG260" s="24"/>
      <c r="AH260" s="52"/>
      <c r="AI260" s="24"/>
      <c r="AJ260" s="52"/>
      <c r="AK260" s="24"/>
      <c r="AL260" s="52"/>
      <c r="AM260" s="24"/>
      <c r="AN260" s="52"/>
      <c r="AO260" s="24"/>
    </row>
    <row r="261" spans="1:43">
      <c r="A261" s="78" t="s">
        <v>361</v>
      </c>
      <c r="B261" s="79" t="s">
        <v>364</v>
      </c>
      <c r="C261" s="83"/>
      <c r="D261" s="81">
        <v>175856</v>
      </c>
      <c r="E261" s="81">
        <v>2</v>
      </c>
      <c r="F261" s="52">
        <v>7261</v>
      </c>
      <c r="G261" s="24">
        <v>7621</v>
      </c>
      <c r="H261" s="52">
        <v>17614</v>
      </c>
      <c r="I261" s="24">
        <v>18314</v>
      </c>
      <c r="J261" s="52">
        <v>7261</v>
      </c>
      <c r="K261" s="118">
        <v>7621</v>
      </c>
      <c r="L261" s="52">
        <v>17614</v>
      </c>
      <c r="M261" s="118">
        <v>18314</v>
      </c>
      <c r="N261" s="52"/>
      <c r="O261" s="24"/>
      <c r="P261" s="52"/>
      <c r="Q261" s="24"/>
      <c r="R261" s="52"/>
      <c r="S261" s="24"/>
      <c r="T261" s="52"/>
      <c r="U261" s="24"/>
      <c r="V261" s="52"/>
      <c r="W261" s="24"/>
      <c r="X261" s="52"/>
      <c r="Y261" s="24"/>
      <c r="Z261" s="52"/>
      <c r="AA261" s="24"/>
      <c r="AB261" s="52"/>
      <c r="AC261" s="24"/>
      <c r="AD261" s="52"/>
      <c r="AE261" s="24"/>
      <c r="AF261" s="52"/>
      <c r="AG261" s="24"/>
      <c r="AH261" s="52"/>
      <c r="AI261" s="24"/>
      <c r="AJ261" s="52"/>
      <c r="AK261" s="24"/>
      <c r="AL261" s="52"/>
      <c r="AM261" s="24"/>
      <c r="AN261" s="52"/>
      <c r="AO261" s="24"/>
    </row>
    <row r="262" spans="1:43" s="25" customFormat="1" ht="15" customHeight="1">
      <c r="A262" s="78" t="s">
        <v>361</v>
      </c>
      <c r="B262" s="79" t="s">
        <v>365</v>
      </c>
      <c r="C262" s="157" t="s">
        <v>371</v>
      </c>
      <c r="D262" s="81">
        <v>176017</v>
      </c>
      <c r="E262" s="159">
        <v>1</v>
      </c>
      <c r="F262" s="52">
        <v>7754</v>
      </c>
      <c r="G262" s="24">
        <v>8300</v>
      </c>
      <c r="H262" s="52">
        <v>22022</v>
      </c>
      <c r="I262" s="24">
        <v>23564</v>
      </c>
      <c r="J262" s="52">
        <v>7754</v>
      </c>
      <c r="K262" s="118">
        <v>8300</v>
      </c>
      <c r="L262" s="52">
        <v>22022</v>
      </c>
      <c r="M262" s="118">
        <v>23564</v>
      </c>
      <c r="N262" s="52">
        <v>15446</v>
      </c>
      <c r="O262" s="24">
        <v>15992</v>
      </c>
      <c r="P262" s="52">
        <v>33822</v>
      </c>
      <c r="Q262" s="24">
        <v>35364</v>
      </c>
      <c r="R262" s="52"/>
      <c r="S262" s="24"/>
      <c r="T262" s="52"/>
      <c r="U262" s="24"/>
      <c r="V262" s="52"/>
      <c r="W262" s="24"/>
      <c r="X262" s="52"/>
      <c r="Y262" s="24"/>
      <c r="Z262" s="52">
        <v>22969</v>
      </c>
      <c r="AA262" s="24">
        <v>24695</v>
      </c>
      <c r="AB262" s="52">
        <v>48159</v>
      </c>
      <c r="AC262" s="24">
        <v>49703</v>
      </c>
      <c r="AD262" s="52"/>
      <c r="AE262" s="24"/>
      <c r="AF262" s="52"/>
      <c r="AG262" s="24"/>
      <c r="AH262" s="52"/>
      <c r="AI262" s="24"/>
      <c r="AJ262" s="52"/>
      <c r="AK262" s="24"/>
      <c r="AL262" s="52"/>
      <c r="AM262" s="24"/>
      <c r="AN262" s="52"/>
      <c r="AO262" s="24"/>
    </row>
    <row r="263" spans="1:43">
      <c r="A263" s="78" t="s">
        <v>361</v>
      </c>
      <c r="B263" s="79" t="s">
        <v>366</v>
      </c>
      <c r="C263" s="158"/>
      <c r="D263" s="81">
        <v>175342</v>
      </c>
      <c r="E263" s="81">
        <v>4</v>
      </c>
      <c r="F263" s="52">
        <v>6546</v>
      </c>
      <c r="G263" s="24">
        <v>6908</v>
      </c>
      <c r="H263" s="52">
        <v>6546</v>
      </c>
      <c r="I263" s="24">
        <v>6908</v>
      </c>
      <c r="J263" s="52">
        <v>6546</v>
      </c>
      <c r="K263" s="118">
        <v>6908</v>
      </c>
      <c r="L263" s="52">
        <v>6546</v>
      </c>
      <c r="M263" s="118">
        <v>6908</v>
      </c>
      <c r="N263" s="52"/>
      <c r="O263" s="24"/>
      <c r="P263" s="52"/>
      <c r="Q263" s="24"/>
      <c r="R263" s="52"/>
      <c r="S263" s="24"/>
      <c r="T263" s="52"/>
      <c r="U263" s="24"/>
      <c r="V263" s="52"/>
      <c r="W263" s="24"/>
      <c r="X263" s="52"/>
      <c r="Y263" s="24"/>
      <c r="Z263" s="52"/>
      <c r="AA263" s="24"/>
      <c r="AB263" s="52"/>
      <c r="AC263" s="24"/>
      <c r="AD263" s="52"/>
      <c r="AE263" s="24"/>
      <c r="AF263" s="52"/>
      <c r="AG263" s="24"/>
      <c r="AH263" s="52"/>
      <c r="AI263" s="24"/>
      <c r="AJ263" s="52"/>
      <c r="AK263" s="24"/>
      <c r="AL263" s="52"/>
      <c r="AM263" s="24"/>
      <c r="AN263" s="52"/>
      <c r="AO263" s="24"/>
    </row>
    <row r="264" spans="1:43">
      <c r="A264" s="153" t="s">
        <v>361</v>
      </c>
      <c r="B264" s="79" t="s">
        <v>367</v>
      </c>
      <c r="C264" s="158"/>
      <c r="D264" s="81">
        <v>175616</v>
      </c>
      <c r="E264" s="81">
        <v>4</v>
      </c>
      <c r="F264" s="52">
        <v>6418</v>
      </c>
      <c r="G264" s="24">
        <v>6859</v>
      </c>
      <c r="H264" s="52">
        <v>6418</v>
      </c>
      <c r="I264" s="24">
        <v>6859</v>
      </c>
      <c r="J264" s="52">
        <v>6418</v>
      </c>
      <c r="K264" s="118">
        <v>6859</v>
      </c>
      <c r="L264" s="52">
        <v>6418</v>
      </c>
      <c r="M264" s="118">
        <v>6859</v>
      </c>
      <c r="N264" s="52"/>
      <c r="O264" s="24"/>
      <c r="P264" s="52"/>
      <c r="Q264" s="24"/>
      <c r="R264" s="52"/>
      <c r="S264" s="24"/>
      <c r="T264" s="52"/>
      <c r="U264" s="24"/>
      <c r="V264" s="52"/>
      <c r="W264" s="24"/>
      <c r="X264" s="52"/>
      <c r="Y264" s="24"/>
      <c r="Z264" s="52"/>
      <c r="AA264" s="24"/>
      <c r="AB264" s="52"/>
      <c r="AC264" s="24"/>
      <c r="AD264" s="52"/>
      <c r="AE264" s="24"/>
      <c r="AF264" s="52"/>
      <c r="AG264" s="24"/>
      <c r="AH264" s="52"/>
      <c r="AI264" s="24"/>
      <c r="AJ264" s="52"/>
      <c r="AK264" s="24"/>
      <c r="AL264" s="52"/>
      <c r="AM264" s="24"/>
      <c r="AN264" s="52"/>
      <c r="AO264" s="24"/>
    </row>
    <row r="265" spans="1:43">
      <c r="A265" s="78" t="s">
        <v>361</v>
      </c>
      <c r="B265" s="79" t="s">
        <v>368</v>
      </c>
      <c r="C265" s="158"/>
      <c r="D265" s="81">
        <v>176044</v>
      </c>
      <c r="E265" s="81">
        <v>4</v>
      </c>
      <c r="F265" s="52">
        <v>6116</v>
      </c>
      <c r="G265" s="24">
        <v>6422</v>
      </c>
      <c r="H265" s="52">
        <v>6116</v>
      </c>
      <c r="I265" s="24">
        <v>6422</v>
      </c>
      <c r="J265" s="52">
        <v>6116</v>
      </c>
      <c r="K265" s="118">
        <v>6422</v>
      </c>
      <c r="L265" s="52">
        <v>6116</v>
      </c>
      <c r="M265" s="118">
        <v>6422</v>
      </c>
      <c r="N265" s="52"/>
      <c r="O265" s="24"/>
      <c r="P265" s="52"/>
      <c r="Q265" s="24"/>
      <c r="R265" s="52"/>
      <c r="S265" s="24"/>
      <c r="T265" s="52"/>
      <c r="U265" s="24"/>
      <c r="V265" s="52"/>
      <c r="W265" s="24"/>
      <c r="X265" s="52"/>
      <c r="Y265" s="24"/>
      <c r="Z265" s="52"/>
      <c r="AA265" s="24"/>
      <c r="AB265" s="52"/>
      <c r="AC265" s="24"/>
      <c r="AD265" s="52"/>
      <c r="AE265" s="24"/>
      <c r="AF265" s="52"/>
      <c r="AG265" s="24"/>
      <c r="AH265" s="52"/>
      <c r="AI265" s="24"/>
      <c r="AJ265" s="52"/>
      <c r="AK265" s="24"/>
      <c r="AL265" s="52"/>
      <c r="AM265" s="24"/>
      <c r="AN265" s="52"/>
      <c r="AO265" s="24"/>
    </row>
    <row r="266" spans="1:43">
      <c r="A266" s="78" t="s">
        <v>361</v>
      </c>
      <c r="B266" s="79" t="s">
        <v>369</v>
      </c>
      <c r="C266" s="158" t="s">
        <v>159</v>
      </c>
      <c r="D266" s="81">
        <v>176035</v>
      </c>
      <c r="E266" s="81">
        <v>5</v>
      </c>
      <c r="F266" s="52">
        <v>6065</v>
      </c>
      <c r="G266" s="24">
        <v>6614</v>
      </c>
      <c r="H266" s="52">
        <v>16634</v>
      </c>
      <c r="I266" s="24">
        <v>18155</v>
      </c>
      <c r="J266" s="52">
        <v>6065</v>
      </c>
      <c r="K266" s="118">
        <v>6614</v>
      </c>
      <c r="L266" s="52">
        <v>16634</v>
      </c>
      <c r="M266" s="118">
        <v>18155</v>
      </c>
      <c r="N266" s="52"/>
      <c r="O266" s="24"/>
      <c r="P266" s="52"/>
      <c r="Q266" s="24"/>
      <c r="R266" s="52"/>
      <c r="S266" s="24"/>
      <c r="T266" s="52"/>
      <c r="U266" s="24"/>
      <c r="V266" s="52"/>
      <c r="W266" s="24"/>
      <c r="X266" s="52"/>
      <c r="Y266" s="24"/>
      <c r="Z266" s="52"/>
      <c r="AA266" s="24"/>
      <c r="AB266" s="52"/>
      <c r="AC266" s="24"/>
      <c r="AD266" s="52"/>
      <c r="AE266" s="24"/>
      <c r="AF266" s="52"/>
      <c r="AG266" s="24"/>
      <c r="AH266" s="52"/>
      <c r="AI266" s="24"/>
      <c r="AJ266" s="52"/>
      <c r="AK266" s="24"/>
      <c r="AL266" s="52"/>
      <c r="AM266" s="24"/>
      <c r="AN266" s="52"/>
      <c r="AO266" s="24"/>
    </row>
    <row r="267" spans="1:43">
      <c r="A267" s="78" t="s">
        <v>361</v>
      </c>
      <c r="B267" s="79" t="s">
        <v>370</v>
      </c>
      <c r="C267" s="83"/>
      <c r="D267" s="156">
        <v>176026</v>
      </c>
      <c r="E267" s="81">
        <v>15</v>
      </c>
      <c r="F267" s="52">
        <v>7644</v>
      </c>
      <c r="G267" s="24">
        <v>8268</v>
      </c>
      <c r="H267" s="52">
        <v>21912</v>
      </c>
      <c r="I267" s="53">
        <v>24246</v>
      </c>
      <c r="J267" s="52">
        <v>7644</v>
      </c>
      <c r="K267" s="118">
        <v>8268</v>
      </c>
      <c r="L267" s="52">
        <v>21912</v>
      </c>
      <c r="M267" s="119">
        <v>24246</v>
      </c>
      <c r="N267" s="52"/>
      <c r="O267" s="24"/>
      <c r="P267" s="52"/>
      <c r="Q267" s="24"/>
      <c r="R267" s="52">
        <v>26949</v>
      </c>
      <c r="S267" s="24">
        <v>29552</v>
      </c>
      <c r="T267" s="52">
        <v>62881</v>
      </c>
      <c r="U267" s="53">
        <v>69584</v>
      </c>
      <c r="V267" s="52">
        <v>26800</v>
      </c>
      <c r="W267" s="53">
        <v>29523</v>
      </c>
      <c r="X267" s="52">
        <v>62450</v>
      </c>
      <c r="Y267" s="53">
        <v>69357</v>
      </c>
      <c r="Z267" s="52"/>
      <c r="AA267" s="24"/>
      <c r="AB267" s="52"/>
      <c r="AC267" s="24"/>
      <c r="AD267" s="52"/>
      <c r="AE267" s="24"/>
      <c r="AF267" s="52"/>
      <c r="AG267" s="24"/>
      <c r="AH267" s="52"/>
      <c r="AI267" s="24"/>
      <c r="AJ267" s="52"/>
      <c r="AK267" s="24"/>
      <c r="AL267" s="52"/>
      <c r="AM267" s="24"/>
      <c r="AN267" s="52"/>
      <c r="AO267" s="24"/>
    </row>
    <row r="268" spans="1:43" s="25" customFormat="1" ht="12.6" customHeight="1">
      <c r="A268" s="86" t="s">
        <v>361</v>
      </c>
      <c r="B268" s="87" t="s">
        <v>372</v>
      </c>
      <c r="C268" s="90"/>
      <c r="D268" s="160">
        <v>175786</v>
      </c>
      <c r="E268" s="161">
        <v>8</v>
      </c>
      <c r="F268" s="52">
        <v>2840</v>
      </c>
      <c r="G268" s="24">
        <f>1540*2</f>
        <v>3080</v>
      </c>
      <c r="H268" s="52">
        <f>+F268+(1400*2)</f>
        <v>5640</v>
      </c>
      <c r="I268" s="24">
        <f>+G268+(1520*2)</f>
        <v>6120</v>
      </c>
      <c r="J268" s="52"/>
      <c r="K268" s="24"/>
      <c r="L268" s="52"/>
      <c r="M268" s="24"/>
      <c r="N268" s="52"/>
      <c r="O268" s="24"/>
      <c r="P268" s="52"/>
      <c r="Q268" s="24"/>
      <c r="R268" s="52"/>
      <c r="S268" s="24"/>
      <c r="T268" s="52"/>
      <c r="U268" s="24"/>
      <c r="V268" s="52"/>
      <c r="W268" s="24"/>
      <c r="X268" s="52"/>
      <c r="Y268" s="24"/>
      <c r="Z268" s="52"/>
      <c r="AA268" s="24"/>
      <c r="AB268" s="52"/>
      <c r="AC268" s="24"/>
      <c r="AD268" s="52"/>
      <c r="AE268" s="24"/>
      <c r="AF268" s="52"/>
      <c r="AG268" s="24"/>
      <c r="AH268" s="52"/>
      <c r="AI268" s="24"/>
      <c r="AJ268" s="52"/>
      <c r="AK268" s="24"/>
      <c r="AL268" s="52"/>
      <c r="AM268" s="24"/>
      <c r="AN268" s="52"/>
      <c r="AO268" s="24"/>
    </row>
    <row r="269" spans="1:43" s="25" customFormat="1" ht="12.6" customHeight="1">
      <c r="A269" s="86" t="s">
        <v>361</v>
      </c>
      <c r="B269" s="87" t="s">
        <v>373</v>
      </c>
      <c r="C269" s="96" t="s">
        <v>327</v>
      </c>
      <c r="D269" s="160">
        <v>175829</v>
      </c>
      <c r="E269" s="160">
        <v>8</v>
      </c>
      <c r="F269" s="52">
        <v>2600</v>
      </c>
      <c r="G269" s="24">
        <f>1400*2</f>
        <v>2800</v>
      </c>
      <c r="H269" s="162">
        <f>+F269+(1100*2)</f>
        <v>4800</v>
      </c>
      <c r="I269" s="119">
        <f>+G269+(1400*2)</f>
        <v>5600</v>
      </c>
      <c r="J269" s="52"/>
      <c r="K269" s="24"/>
      <c r="L269" s="52"/>
      <c r="M269" s="24"/>
      <c r="N269" s="52"/>
      <c r="O269" s="24"/>
      <c r="P269" s="52"/>
      <c r="Q269" s="24"/>
      <c r="R269" s="52"/>
      <c r="S269" s="24"/>
      <c r="T269" s="52"/>
      <c r="U269" s="24"/>
      <c r="V269" s="52"/>
      <c r="W269" s="24"/>
      <c r="X269" s="52"/>
      <c r="Y269" s="24"/>
      <c r="Z269" s="52"/>
      <c r="AA269" s="24"/>
      <c r="AB269" s="52"/>
      <c r="AC269" s="24"/>
      <c r="AD269" s="52"/>
      <c r="AE269" s="24"/>
      <c r="AF269" s="52"/>
      <c r="AG269" s="24"/>
      <c r="AH269" s="52"/>
      <c r="AI269" s="24"/>
      <c r="AJ269" s="52"/>
      <c r="AK269" s="24"/>
      <c r="AL269" s="52"/>
      <c r="AM269" s="24"/>
      <c r="AN269" s="52"/>
      <c r="AO269" s="24"/>
    </row>
    <row r="270" spans="1:43" s="25" customFormat="1" ht="12.6" customHeight="1">
      <c r="A270" s="86" t="s">
        <v>361</v>
      </c>
      <c r="B270" s="87" t="s">
        <v>374</v>
      </c>
      <c r="C270" s="96"/>
      <c r="D270" s="160">
        <v>176071</v>
      </c>
      <c r="E270" s="160">
        <v>8</v>
      </c>
      <c r="F270" s="52">
        <v>3040</v>
      </c>
      <c r="G270" s="24">
        <f>1610*2</f>
        <v>3220</v>
      </c>
      <c r="H270" s="162">
        <f>+F270+(1400*2)</f>
        <v>5840</v>
      </c>
      <c r="I270" s="118">
        <f>+G270+(1550*2)</f>
        <v>6320</v>
      </c>
      <c r="J270" s="52"/>
      <c r="K270" s="24"/>
      <c r="L270" s="52"/>
      <c r="M270" s="24"/>
      <c r="N270" s="52"/>
      <c r="O270" s="24"/>
      <c r="P270" s="52"/>
      <c r="Q270" s="24"/>
      <c r="R270" s="52"/>
      <c r="S270" s="24"/>
      <c r="T270" s="52"/>
      <c r="U270" s="24"/>
      <c r="V270" s="52"/>
      <c r="W270" s="24"/>
      <c r="X270" s="52"/>
      <c r="Y270" s="24"/>
      <c r="Z270" s="52"/>
      <c r="AA270" s="24"/>
      <c r="AB270" s="52"/>
      <c r="AC270" s="24"/>
      <c r="AD270" s="52"/>
      <c r="AE270" s="24"/>
      <c r="AF270" s="52"/>
      <c r="AG270" s="24"/>
      <c r="AH270" s="52"/>
      <c r="AI270" s="24"/>
      <c r="AJ270" s="52"/>
      <c r="AK270" s="24"/>
      <c r="AL270" s="52"/>
      <c r="AM270" s="24"/>
      <c r="AN270" s="52"/>
      <c r="AO270" s="24"/>
    </row>
    <row r="271" spans="1:43" s="25" customFormat="1" ht="12.6" customHeight="1">
      <c r="A271" s="94" t="s">
        <v>361</v>
      </c>
      <c r="B271" s="87" t="s">
        <v>375</v>
      </c>
      <c r="C271" s="96"/>
      <c r="D271" s="160">
        <v>176178</v>
      </c>
      <c r="E271" s="160">
        <v>8</v>
      </c>
      <c r="F271" s="52">
        <v>2800</v>
      </c>
      <c r="G271" s="24">
        <f>1500*2</f>
        <v>3000</v>
      </c>
      <c r="H271" s="162">
        <f>+F271+(1200*2)</f>
        <v>5200</v>
      </c>
      <c r="I271" s="118">
        <f>+G271+(1200*2)</f>
        <v>5400</v>
      </c>
      <c r="J271" s="52"/>
      <c r="K271" s="24"/>
      <c r="L271" s="52"/>
      <c r="M271" s="24"/>
      <c r="N271" s="52"/>
      <c r="O271" s="24"/>
      <c r="P271" s="52"/>
      <c r="Q271" s="24"/>
      <c r="R271" s="52"/>
      <c r="S271" s="24"/>
      <c r="T271" s="52"/>
      <c r="U271" s="24"/>
      <c r="V271" s="52"/>
      <c r="W271" s="24"/>
      <c r="X271" s="52"/>
      <c r="Y271" s="24"/>
      <c r="Z271" s="52"/>
      <c r="AA271" s="24"/>
      <c r="AB271" s="52"/>
      <c r="AC271" s="24"/>
      <c r="AD271" s="52"/>
      <c r="AE271" s="24"/>
      <c r="AF271" s="52"/>
      <c r="AG271" s="24"/>
      <c r="AH271" s="52"/>
      <c r="AI271" s="24"/>
      <c r="AJ271" s="52"/>
      <c r="AK271" s="24"/>
      <c r="AL271" s="52"/>
      <c r="AM271" s="24"/>
      <c r="AN271" s="52"/>
      <c r="AO271" s="24"/>
    </row>
    <row r="272" spans="1:43" s="25" customFormat="1" ht="12.6" customHeight="1">
      <c r="A272" s="94" t="s">
        <v>361</v>
      </c>
      <c r="B272" s="87" t="s">
        <v>376</v>
      </c>
      <c r="C272" s="96"/>
      <c r="D272" s="160">
        <v>175573</v>
      </c>
      <c r="E272" s="161">
        <v>9</v>
      </c>
      <c r="F272" s="52">
        <v>2730</v>
      </c>
      <c r="G272" s="53">
        <f>1590*2</f>
        <v>3180</v>
      </c>
      <c r="H272" s="162">
        <f>+F272+(1000*2)</f>
        <v>4730</v>
      </c>
      <c r="I272" s="118">
        <f>+G272+(1000*2)</f>
        <v>5180</v>
      </c>
      <c r="J272" s="52"/>
      <c r="K272" s="24"/>
      <c r="L272" s="52"/>
      <c r="M272" s="24"/>
      <c r="N272" s="52"/>
      <c r="O272" s="24"/>
      <c r="P272" s="52"/>
      <c r="Q272" s="24"/>
      <c r="R272" s="52"/>
      <c r="S272" s="24"/>
      <c r="T272" s="52"/>
      <c r="U272" s="24"/>
      <c r="V272" s="52"/>
      <c r="W272" s="24"/>
      <c r="X272" s="52"/>
      <c r="Y272" s="24"/>
      <c r="Z272" s="52"/>
      <c r="AA272" s="24"/>
      <c r="AB272" s="52"/>
      <c r="AC272" s="24"/>
      <c r="AD272" s="52"/>
      <c r="AE272" s="24"/>
      <c r="AF272" s="52"/>
      <c r="AG272" s="24"/>
      <c r="AH272" s="52"/>
      <c r="AI272" s="24"/>
      <c r="AJ272" s="52"/>
      <c r="AK272" s="24"/>
      <c r="AL272" s="52"/>
      <c r="AM272" s="24"/>
      <c r="AN272" s="52"/>
      <c r="AO272" s="24"/>
    </row>
    <row r="273" spans="1:41" s="25" customFormat="1" ht="12.6" customHeight="1">
      <c r="A273" s="94" t="s">
        <v>361</v>
      </c>
      <c r="B273" s="87" t="s">
        <v>377</v>
      </c>
      <c r="C273" s="96"/>
      <c r="D273" s="160">
        <v>175643</v>
      </c>
      <c r="E273" s="160">
        <v>9</v>
      </c>
      <c r="F273" s="52">
        <v>2330</v>
      </c>
      <c r="G273" s="53">
        <f>1395*2</f>
        <v>2790</v>
      </c>
      <c r="H273" s="162">
        <f>+F273+(1050*2)</f>
        <v>4430</v>
      </c>
      <c r="I273" s="119">
        <f>+G273+(1050*2)</f>
        <v>4890</v>
      </c>
      <c r="J273" s="52"/>
      <c r="K273" s="24"/>
      <c r="L273" s="52"/>
      <c r="M273" s="24"/>
      <c r="N273" s="52"/>
      <c r="O273" s="24"/>
      <c r="P273" s="52"/>
      <c r="Q273" s="24"/>
      <c r="R273" s="52"/>
      <c r="S273" s="24"/>
      <c r="T273" s="52"/>
      <c r="U273" s="24"/>
      <c r="V273" s="52"/>
      <c r="W273" s="24"/>
      <c r="X273" s="52"/>
      <c r="Y273" s="24"/>
      <c r="Z273" s="52"/>
      <c r="AA273" s="24"/>
      <c r="AB273" s="52"/>
      <c r="AC273" s="24"/>
      <c r="AD273" s="52"/>
      <c r="AE273" s="24"/>
      <c r="AF273" s="52"/>
      <c r="AG273" s="24"/>
      <c r="AH273" s="52"/>
      <c r="AI273" s="24"/>
      <c r="AJ273" s="52"/>
      <c r="AK273" s="24"/>
      <c r="AL273" s="52"/>
      <c r="AM273" s="24"/>
      <c r="AN273" s="52"/>
      <c r="AO273" s="24"/>
    </row>
    <row r="274" spans="1:41" s="25" customFormat="1" ht="12.6" customHeight="1">
      <c r="A274" s="94" t="s">
        <v>361</v>
      </c>
      <c r="B274" s="87" t="s">
        <v>378</v>
      </c>
      <c r="C274" s="96"/>
      <c r="D274" s="160">
        <v>175652</v>
      </c>
      <c r="E274" s="160">
        <v>9</v>
      </c>
      <c r="F274" s="52">
        <v>2840</v>
      </c>
      <c r="G274" s="53">
        <f>1620*2</f>
        <v>3240</v>
      </c>
      <c r="H274" s="162">
        <f>+F274+(1200*2)</f>
        <v>5240</v>
      </c>
      <c r="I274" s="119">
        <f>+G274+(1500*2)</f>
        <v>6240</v>
      </c>
      <c r="J274" s="52"/>
      <c r="K274" s="24"/>
      <c r="L274" s="52"/>
      <c r="M274" s="24"/>
      <c r="N274" s="52"/>
      <c r="O274" s="24"/>
      <c r="P274" s="52"/>
      <c r="Q274" s="24"/>
      <c r="R274" s="52"/>
      <c r="S274" s="24"/>
      <c r="T274" s="52"/>
      <c r="U274" s="24"/>
      <c r="V274" s="52"/>
      <c r="W274" s="24"/>
      <c r="X274" s="52"/>
      <c r="Y274" s="24"/>
      <c r="Z274" s="52"/>
      <c r="AA274" s="24"/>
      <c r="AB274" s="52"/>
      <c r="AC274" s="24"/>
      <c r="AD274" s="52"/>
      <c r="AE274" s="24"/>
      <c r="AF274" s="52"/>
      <c r="AG274" s="24"/>
      <c r="AH274" s="52"/>
      <c r="AI274" s="24"/>
      <c r="AJ274" s="52"/>
      <c r="AK274" s="24"/>
      <c r="AL274" s="52"/>
      <c r="AM274" s="24"/>
      <c r="AN274" s="52"/>
      <c r="AO274" s="24"/>
    </row>
    <row r="275" spans="1:41" s="25" customFormat="1" ht="12.6" customHeight="1">
      <c r="A275" s="86" t="s">
        <v>361</v>
      </c>
      <c r="B275" s="87" t="s">
        <v>379</v>
      </c>
      <c r="C275" s="97" t="s">
        <v>387</v>
      </c>
      <c r="D275" s="160">
        <v>175810</v>
      </c>
      <c r="E275" s="98">
        <v>8</v>
      </c>
      <c r="F275" s="52">
        <v>2740</v>
      </c>
      <c r="G275" s="53">
        <f>1555*2</f>
        <v>3110</v>
      </c>
      <c r="H275" s="162">
        <f>+F275+(1290*2)</f>
        <v>5320</v>
      </c>
      <c r="I275" s="118">
        <f>+G275+(1290*2)</f>
        <v>5690</v>
      </c>
      <c r="J275" s="52"/>
      <c r="K275" s="24"/>
      <c r="L275" s="52"/>
      <c r="M275" s="24"/>
      <c r="N275" s="52"/>
      <c r="O275" s="24"/>
      <c r="P275" s="52"/>
      <c r="Q275" s="24"/>
      <c r="R275" s="52"/>
      <c r="S275" s="24"/>
      <c r="T275" s="52"/>
      <c r="U275" s="24"/>
      <c r="V275" s="52"/>
      <c r="W275" s="24"/>
      <c r="X275" s="52"/>
      <c r="Y275" s="24"/>
      <c r="Z275" s="52"/>
      <c r="AA275" s="24"/>
      <c r="AB275" s="52"/>
      <c r="AC275" s="24"/>
      <c r="AD275" s="52"/>
      <c r="AE275" s="24"/>
      <c r="AF275" s="52"/>
      <c r="AG275" s="24"/>
      <c r="AH275" s="52"/>
      <c r="AI275" s="24"/>
      <c r="AJ275" s="52"/>
      <c r="AK275" s="24"/>
      <c r="AL275" s="52"/>
      <c r="AM275" s="24"/>
      <c r="AN275" s="52"/>
      <c r="AO275" s="24"/>
    </row>
    <row r="276" spans="1:41" s="25" customFormat="1" ht="12.6" customHeight="1">
      <c r="A276" s="86" t="s">
        <v>361</v>
      </c>
      <c r="B276" s="87" t="s">
        <v>380</v>
      </c>
      <c r="C276" s="90"/>
      <c r="D276" s="160">
        <v>175883</v>
      </c>
      <c r="E276" s="160">
        <v>9</v>
      </c>
      <c r="F276" s="52">
        <v>3000</v>
      </c>
      <c r="G276" s="53">
        <f>1740*2</f>
        <v>3480</v>
      </c>
      <c r="H276" s="162">
        <f>+F276+(1000*2)</f>
        <v>5000</v>
      </c>
      <c r="I276" s="118">
        <f>+G276+(1000*2)</f>
        <v>5480</v>
      </c>
      <c r="J276" s="52"/>
      <c r="K276" s="24"/>
      <c r="L276" s="52"/>
      <c r="M276" s="24"/>
      <c r="N276" s="52"/>
      <c r="O276" s="24"/>
      <c r="P276" s="52"/>
      <c r="Q276" s="24"/>
      <c r="R276" s="52"/>
      <c r="S276" s="24"/>
      <c r="T276" s="52"/>
      <c r="U276" s="24"/>
      <c r="V276" s="52"/>
      <c r="W276" s="24"/>
      <c r="X276" s="52"/>
      <c r="Y276" s="24"/>
      <c r="Z276" s="52"/>
      <c r="AA276" s="24"/>
      <c r="AB276" s="52"/>
      <c r="AC276" s="24"/>
      <c r="AD276" s="52"/>
      <c r="AE276" s="24"/>
      <c r="AF276" s="52"/>
      <c r="AG276" s="24"/>
      <c r="AH276" s="52"/>
      <c r="AI276" s="24"/>
      <c r="AJ276" s="52"/>
      <c r="AK276" s="24"/>
      <c r="AL276" s="52"/>
      <c r="AM276" s="24"/>
      <c r="AN276" s="52"/>
      <c r="AO276" s="24"/>
    </row>
    <row r="277" spans="1:41" s="25" customFormat="1" ht="12.6" customHeight="1">
      <c r="A277" s="86" t="s">
        <v>361</v>
      </c>
      <c r="B277" s="87" t="s">
        <v>381</v>
      </c>
      <c r="C277" s="90"/>
      <c r="D277" s="160">
        <v>175935</v>
      </c>
      <c r="E277" s="160">
        <v>9</v>
      </c>
      <c r="F277" s="52">
        <v>2514</v>
      </c>
      <c r="G277" s="53">
        <f>1457*2</f>
        <v>2914</v>
      </c>
      <c r="H277" s="162">
        <f>+F277+(640*2)</f>
        <v>3794</v>
      </c>
      <c r="I277" s="119">
        <f>+G277+(850*2)</f>
        <v>4614</v>
      </c>
      <c r="J277" s="52"/>
      <c r="K277" s="24"/>
      <c r="L277" s="52"/>
      <c r="M277" s="24"/>
      <c r="N277" s="52"/>
      <c r="O277" s="24"/>
      <c r="P277" s="52"/>
      <c r="Q277" s="24"/>
      <c r="R277" s="52"/>
      <c r="S277" s="24"/>
      <c r="T277" s="52"/>
      <c r="U277" s="24"/>
      <c r="V277" s="52"/>
      <c r="W277" s="24"/>
      <c r="X277" s="52"/>
      <c r="Y277" s="24"/>
      <c r="Z277" s="52"/>
      <c r="AA277" s="24"/>
      <c r="AB277" s="52"/>
      <c r="AC277" s="24"/>
      <c r="AD277" s="52"/>
      <c r="AE277" s="24"/>
      <c r="AF277" s="52"/>
      <c r="AG277" s="24"/>
      <c r="AH277" s="52"/>
      <c r="AI277" s="24"/>
      <c r="AJ277" s="52"/>
      <c r="AK277" s="24"/>
      <c r="AL277" s="52"/>
      <c r="AM277" s="24"/>
      <c r="AN277" s="52"/>
      <c r="AO277" s="24"/>
    </row>
    <row r="278" spans="1:41" s="25" customFormat="1" ht="12.6" customHeight="1">
      <c r="A278" s="86" t="s">
        <v>361</v>
      </c>
      <c r="B278" s="87" t="s">
        <v>382</v>
      </c>
      <c r="C278" s="90"/>
      <c r="D278" s="160">
        <v>176008</v>
      </c>
      <c r="E278" s="160">
        <v>9</v>
      </c>
      <c r="F278" s="52">
        <v>2620</v>
      </c>
      <c r="G278" s="53">
        <f>1530*2</f>
        <v>3060</v>
      </c>
      <c r="H278" s="162">
        <f>+F278+(804*2)</f>
        <v>4228</v>
      </c>
      <c r="I278" s="119">
        <f>+G278+(804*2)</f>
        <v>4668</v>
      </c>
      <c r="J278" s="52"/>
      <c r="K278" s="24"/>
      <c r="L278" s="52"/>
      <c r="M278" s="24"/>
      <c r="N278" s="52"/>
      <c r="O278" s="24"/>
      <c r="P278" s="52"/>
      <c r="Q278" s="24"/>
      <c r="R278" s="52"/>
      <c r="S278" s="24"/>
      <c r="T278" s="52"/>
      <c r="U278" s="24"/>
      <c r="V278" s="52"/>
      <c r="W278" s="24"/>
      <c r="X278" s="52"/>
      <c r="Y278" s="24"/>
      <c r="Z278" s="52"/>
      <c r="AA278" s="24"/>
      <c r="AB278" s="52"/>
      <c r="AC278" s="24"/>
      <c r="AD278" s="52"/>
      <c r="AE278" s="24"/>
      <c r="AF278" s="52"/>
      <c r="AG278" s="24"/>
      <c r="AH278" s="52"/>
      <c r="AI278" s="24"/>
      <c r="AJ278" s="52"/>
      <c r="AK278" s="24"/>
      <c r="AL278" s="52"/>
      <c r="AM278" s="24"/>
      <c r="AN278" s="52"/>
      <c r="AO278" s="24"/>
    </row>
    <row r="279" spans="1:41" s="25" customFormat="1" ht="12.6" customHeight="1">
      <c r="A279" s="86" t="s">
        <v>361</v>
      </c>
      <c r="B279" s="87" t="s">
        <v>383</v>
      </c>
      <c r="C279" s="90"/>
      <c r="D279" s="160">
        <v>176169</v>
      </c>
      <c r="E279" s="160">
        <v>9</v>
      </c>
      <c r="F279" s="52">
        <v>2702</v>
      </c>
      <c r="G279" s="53">
        <f>1601*2</f>
        <v>3202</v>
      </c>
      <c r="H279" s="162">
        <f>+F279+(1125*2)</f>
        <v>4952</v>
      </c>
      <c r="I279" s="119">
        <f>+G279+(1350*2)</f>
        <v>5902</v>
      </c>
      <c r="J279" s="52"/>
      <c r="K279" s="24"/>
      <c r="L279" s="52"/>
      <c r="M279" s="24"/>
      <c r="N279" s="52"/>
      <c r="O279" s="24"/>
      <c r="P279" s="52"/>
      <c r="Q279" s="24"/>
      <c r="R279" s="52"/>
      <c r="S279" s="24"/>
      <c r="T279" s="52"/>
      <c r="U279" s="24"/>
      <c r="V279" s="52"/>
      <c r="W279" s="24"/>
      <c r="X279" s="52"/>
      <c r="Y279" s="24"/>
      <c r="Z279" s="52"/>
      <c r="AA279" s="24"/>
      <c r="AB279" s="52"/>
      <c r="AC279" s="24"/>
      <c r="AD279" s="52"/>
      <c r="AE279" s="24"/>
      <c r="AF279" s="52"/>
      <c r="AG279" s="24"/>
      <c r="AH279" s="52"/>
      <c r="AI279" s="24"/>
      <c r="AJ279" s="52"/>
      <c r="AK279" s="24"/>
      <c r="AL279" s="52"/>
      <c r="AM279" s="24"/>
      <c r="AN279" s="52"/>
      <c r="AO279" s="24"/>
    </row>
    <row r="280" spans="1:41" s="25" customFormat="1" ht="12.6" customHeight="1">
      <c r="A280" s="86" t="s">
        <v>361</v>
      </c>
      <c r="B280" s="87" t="s">
        <v>384</v>
      </c>
      <c r="C280" s="90"/>
      <c r="D280" s="160">
        <v>176239</v>
      </c>
      <c r="E280" s="160">
        <v>9</v>
      </c>
      <c r="F280" s="52">
        <v>2990</v>
      </c>
      <c r="G280" s="53">
        <f>1705*2</f>
        <v>3410</v>
      </c>
      <c r="H280" s="162">
        <f>+F280+(1199*2)</f>
        <v>5388</v>
      </c>
      <c r="I280" s="118">
        <f>+G280+(1199*2)</f>
        <v>5808</v>
      </c>
      <c r="J280" s="52"/>
      <c r="K280" s="24"/>
      <c r="L280" s="52"/>
      <c r="M280" s="24"/>
      <c r="N280" s="52"/>
      <c r="O280" s="24"/>
      <c r="P280" s="52"/>
      <c r="Q280" s="24"/>
      <c r="R280" s="52"/>
      <c r="S280" s="24"/>
      <c r="T280" s="52"/>
      <c r="U280" s="24"/>
      <c r="V280" s="52"/>
      <c r="W280" s="24"/>
      <c r="X280" s="52"/>
      <c r="Y280" s="24"/>
      <c r="Z280" s="52"/>
      <c r="AA280" s="24"/>
      <c r="AB280" s="52"/>
      <c r="AC280" s="24"/>
      <c r="AD280" s="52"/>
      <c r="AE280" s="24"/>
      <c r="AF280" s="52"/>
      <c r="AG280" s="24"/>
      <c r="AH280" s="52"/>
      <c r="AI280" s="24"/>
      <c r="AJ280" s="52"/>
      <c r="AK280" s="24"/>
      <c r="AL280" s="52"/>
      <c r="AM280" s="24"/>
      <c r="AN280" s="52"/>
      <c r="AO280" s="24"/>
    </row>
    <row r="281" spans="1:41" s="25" customFormat="1" ht="12.6" customHeight="1">
      <c r="A281" s="86" t="s">
        <v>361</v>
      </c>
      <c r="B281" s="87" t="s">
        <v>385</v>
      </c>
      <c r="C281" s="90"/>
      <c r="D281" s="160">
        <v>175519</v>
      </c>
      <c r="E281" s="160">
        <v>10</v>
      </c>
      <c r="F281" s="52">
        <v>2670</v>
      </c>
      <c r="G281" s="24">
        <f>1435*2</f>
        <v>2870</v>
      </c>
      <c r="H281" s="162">
        <f>+F281+(1550*2)</f>
        <v>5770</v>
      </c>
      <c r="I281" s="118">
        <f>+G281+(1550*2)</f>
        <v>5970</v>
      </c>
      <c r="J281" s="52"/>
      <c r="K281" s="24"/>
      <c r="L281" s="52"/>
      <c r="M281" s="24"/>
      <c r="N281" s="52"/>
      <c r="O281" s="24"/>
      <c r="P281" s="52"/>
      <c r="Q281" s="24"/>
      <c r="R281" s="52"/>
      <c r="S281" s="24"/>
      <c r="T281" s="52"/>
      <c r="U281" s="24"/>
      <c r="V281" s="52"/>
      <c r="W281" s="24"/>
      <c r="X281" s="52"/>
      <c r="Y281" s="24"/>
      <c r="Z281" s="52"/>
      <c r="AA281" s="24"/>
      <c r="AB281" s="52"/>
      <c r="AC281" s="24"/>
      <c r="AD281" s="52"/>
      <c r="AE281" s="24"/>
      <c r="AF281" s="52"/>
      <c r="AG281" s="24"/>
      <c r="AH281" s="52"/>
      <c r="AI281" s="24"/>
      <c r="AJ281" s="52"/>
      <c r="AK281" s="24"/>
      <c r="AL281" s="52"/>
      <c r="AM281" s="24"/>
      <c r="AN281" s="52"/>
      <c r="AO281" s="24"/>
    </row>
    <row r="282" spans="1:41" s="25" customFormat="1" ht="12.6" customHeight="1">
      <c r="A282" s="86" t="s">
        <v>361</v>
      </c>
      <c r="B282" s="87" t="s">
        <v>386</v>
      </c>
      <c r="C282" s="90"/>
      <c r="D282" s="160">
        <v>176354</v>
      </c>
      <c r="E282" s="160">
        <v>10</v>
      </c>
      <c r="F282" s="52">
        <v>2800</v>
      </c>
      <c r="G282" s="53">
        <f>1600*2</f>
        <v>3200</v>
      </c>
      <c r="H282" s="162">
        <f>+F282+(1350*2)</f>
        <v>5500</v>
      </c>
      <c r="I282" s="118">
        <f>+G282+(1350*2)</f>
        <v>5900</v>
      </c>
      <c r="J282" s="52"/>
      <c r="K282" s="24"/>
      <c r="L282" s="52"/>
      <c r="M282" s="24"/>
      <c r="N282" s="52"/>
      <c r="O282" s="24"/>
      <c r="P282" s="52"/>
      <c r="Q282" s="24"/>
      <c r="R282" s="52"/>
      <c r="S282" s="24"/>
      <c r="T282" s="52"/>
      <c r="U282" s="24"/>
      <c r="V282" s="52"/>
      <c r="W282" s="24"/>
      <c r="X282" s="52"/>
      <c r="Y282" s="24"/>
      <c r="Z282" s="52"/>
      <c r="AA282" s="24"/>
      <c r="AB282" s="52"/>
      <c r="AC282" s="24"/>
      <c r="AD282" s="52"/>
      <c r="AE282" s="24"/>
      <c r="AF282" s="52"/>
      <c r="AG282" s="24"/>
      <c r="AH282" s="52"/>
      <c r="AI282" s="24"/>
      <c r="AJ282" s="52"/>
      <c r="AK282" s="24"/>
      <c r="AL282" s="52"/>
      <c r="AM282" s="24"/>
      <c r="AN282" s="52"/>
      <c r="AO282" s="24"/>
    </row>
    <row r="283" spans="1:41">
      <c r="A283" s="163" t="s">
        <v>388</v>
      </c>
      <c r="B283" s="164" t="s">
        <v>389</v>
      </c>
      <c r="C283" s="165"/>
      <c r="D283" s="166">
        <v>199193</v>
      </c>
      <c r="E283" s="166">
        <v>1</v>
      </c>
      <c r="F283" s="52">
        <v>8880</v>
      </c>
      <c r="G283" s="24">
        <v>9058</v>
      </c>
      <c r="H283" s="52">
        <v>26399</v>
      </c>
      <c r="I283" s="24">
        <v>27406</v>
      </c>
      <c r="J283" s="52">
        <v>10572</v>
      </c>
      <c r="K283" s="24">
        <v>11027</v>
      </c>
      <c r="L283" s="52">
        <v>25094</v>
      </c>
      <c r="M283" s="24">
        <v>26502</v>
      </c>
      <c r="N283" s="52"/>
      <c r="O283" s="24"/>
      <c r="P283" s="52"/>
      <c r="Q283" s="24"/>
      <c r="R283" s="52"/>
      <c r="S283" s="24"/>
      <c r="T283" s="52"/>
      <c r="U283" s="24"/>
      <c r="V283" s="52"/>
      <c r="W283" s="24"/>
      <c r="X283" s="52"/>
      <c r="Y283" s="24"/>
      <c r="Z283" s="52"/>
      <c r="AA283" s="24"/>
      <c r="AB283" s="52"/>
      <c r="AC283" s="24"/>
      <c r="AD283" s="52"/>
      <c r="AE283" s="24"/>
      <c r="AF283" s="52"/>
      <c r="AG283" s="24"/>
      <c r="AH283" s="52"/>
      <c r="AI283" s="24"/>
      <c r="AJ283" s="52"/>
      <c r="AK283" s="24"/>
      <c r="AL283" s="52">
        <v>18516</v>
      </c>
      <c r="AM283" s="24">
        <v>18971</v>
      </c>
      <c r="AN283" s="52">
        <v>43753</v>
      </c>
      <c r="AO283" s="24">
        <v>45161</v>
      </c>
    </row>
    <row r="284" spans="1:41">
      <c r="A284" s="163" t="s">
        <v>388</v>
      </c>
      <c r="B284" s="164" t="s">
        <v>390</v>
      </c>
      <c r="C284" s="165"/>
      <c r="D284" s="166">
        <v>199120</v>
      </c>
      <c r="E284" s="166">
        <v>1</v>
      </c>
      <c r="F284" s="52">
        <v>8834</v>
      </c>
      <c r="G284" s="24">
        <v>9005</v>
      </c>
      <c r="H284" s="52">
        <v>33916</v>
      </c>
      <c r="I284" s="24">
        <v>34588</v>
      </c>
      <c r="J284" s="52">
        <v>11606</v>
      </c>
      <c r="K284" s="24">
        <v>11929</v>
      </c>
      <c r="L284" s="52">
        <v>28817</v>
      </c>
      <c r="M284" s="24">
        <v>29140</v>
      </c>
      <c r="N284" s="52">
        <v>23551</v>
      </c>
      <c r="O284" s="24">
        <v>23889</v>
      </c>
      <c r="P284" s="52">
        <v>40182</v>
      </c>
      <c r="Q284" s="24">
        <v>40520</v>
      </c>
      <c r="R284" s="52">
        <v>26782</v>
      </c>
      <c r="S284" s="53">
        <v>29605</v>
      </c>
      <c r="T284" s="52">
        <v>53661</v>
      </c>
      <c r="U284" s="24">
        <v>56484</v>
      </c>
      <c r="V284" s="52">
        <v>36105</v>
      </c>
      <c r="W284" s="24">
        <v>37928</v>
      </c>
      <c r="X284" s="52">
        <v>57600</v>
      </c>
      <c r="Y284" s="24">
        <v>59423</v>
      </c>
      <c r="Z284" s="52">
        <v>22167</v>
      </c>
      <c r="AA284" s="24">
        <v>22893</v>
      </c>
      <c r="AB284" s="52">
        <v>44631</v>
      </c>
      <c r="AC284" s="24">
        <v>45357</v>
      </c>
      <c r="AD284" s="52"/>
      <c r="AE284" s="24"/>
      <c r="AF284" s="52"/>
      <c r="AG284" s="24"/>
      <c r="AH284" s="52"/>
      <c r="AI284" s="24"/>
      <c r="AJ284" s="52"/>
      <c r="AK284" s="24"/>
      <c r="AL284" s="52"/>
      <c r="AM284" s="24"/>
      <c r="AN284" s="52"/>
      <c r="AO284" s="24"/>
    </row>
    <row r="285" spans="1:41">
      <c r="A285" s="163" t="s">
        <v>388</v>
      </c>
      <c r="B285" s="164" t="s">
        <v>391</v>
      </c>
      <c r="C285" s="167"/>
      <c r="D285" s="166">
        <v>199139</v>
      </c>
      <c r="E285" s="168">
        <v>1</v>
      </c>
      <c r="F285" s="52">
        <v>6763</v>
      </c>
      <c r="G285" s="24">
        <v>6832</v>
      </c>
      <c r="H285" s="52">
        <v>19934</v>
      </c>
      <c r="I285" s="24">
        <v>20266</v>
      </c>
      <c r="J285" s="52">
        <v>7278</v>
      </c>
      <c r="K285" s="24">
        <v>7357</v>
      </c>
      <c r="L285" s="52">
        <v>20449</v>
      </c>
      <c r="M285" s="24">
        <v>20791</v>
      </c>
      <c r="N285" s="52"/>
      <c r="O285" s="24"/>
      <c r="P285" s="52"/>
      <c r="Q285" s="24"/>
      <c r="R285" s="52"/>
      <c r="S285" s="24"/>
      <c r="T285" s="52"/>
      <c r="U285" s="24"/>
      <c r="V285" s="52"/>
      <c r="W285" s="24"/>
      <c r="X285" s="52"/>
      <c r="Y285" s="24"/>
      <c r="Z285" s="52"/>
      <c r="AA285" s="24"/>
      <c r="AB285" s="52"/>
      <c r="AC285" s="24"/>
      <c r="AD285" s="52"/>
      <c r="AE285" s="24"/>
      <c r="AF285" s="52"/>
      <c r="AG285" s="24"/>
      <c r="AH285" s="52"/>
      <c r="AI285" s="24"/>
      <c r="AJ285" s="52"/>
      <c r="AK285" s="24"/>
      <c r="AL285" s="52"/>
      <c r="AM285" s="24"/>
      <c r="AN285" s="52"/>
      <c r="AO285" s="24"/>
    </row>
    <row r="286" spans="1:41">
      <c r="A286" s="163" t="s">
        <v>388</v>
      </c>
      <c r="B286" s="164" t="s">
        <v>392</v>
      </c>
      <c r="C286" s="165"/>
      <c r="D286" s="166">
        <v>199148</v>
      </c>
      <c r="E286" s="166">
        <v>1</v>
      </c>
      <c r="F286" s="52">
        <v>6971</v>
      </c>
      <c r="G286" s="24">
        <v>7250</v>
      </c>
      <c r="H286" s="52">
        <v>21833</v>
      </c>
      <c r="I286" s="24">
        <v>22409</v>
      </c>
      <c r="J286" s="52">
        <v>7753</v>
      </c>
      <c r="K286" s="24">
        <v>8047</v>
      </c>
      <c r="L286" s="52">
        <v>21202</v>
      </c>
      <c r="M286" s="24">
        <v>21765</v>
      </c>
      <c r="N286" s="52"/>
      <c r="O286" s="24"/>
      <c r="P286" s="52"/>
      <c r="Q286" s="24"/>
      <c r="R286" s="52"/>
      <c r="S286" s="24"/>
      <c r="T286" s="52"/>
      <c r="U286" s="24"/>
      <c r="V286" s="52"/>
      <c r="W286" s="24"/>
      <c r="X286" s="52"/>
      <c r="Y286" s="24"/>
      <c r="Z286" s="52"/>
      <c r="AA286" s="24"/>
      <c r="AB286" s="52"/>
      <c r="AC286" s="24"/>
      <c r="AD286" s="52"/>
      <c r="AE286" s="24"/>
      <c r="AF286" s="52"/>
      <c r="AG286" s="24"/>
      <c r="AH286" s="52"/>
      <c r="AI286" s="24"/>
      <c r="AJ286" s="52"/>
      <c r="AK286" s="24"/>
      <c r="AL286" s="52"/>
      <c r="AM286" s="24"/>
      <c r="AN286" s="52"/>
      <c r="AO286" s="24"/>
    </row>
    <row r="287" spans="1:41">
      <c r="A287" s="163" t="s">
        <v>388</v>
      </c>
      <c r="B287" s="164" t="s">
        <v>393</v>
      </c>
      <c r="C287" s="167"/>
      <c r="D287" s="166">
        <v>198464</v>
      </c>
      <c r="E287" s="166">
        <v>2</v>
      </c>
      <c r="F287" s="52">
        <v>6997</v>
      </c>
      <c r="G287" s="24">
        <v>6973</v>
      </c>
      <c r="H287" s="52">
        <v>22955</v>
      </c>
      <c r="I287" s="24">
        <v>23250</v>
      </c>
      <c r="J287" s="52">
        <v>7288</v>
      </c>
      <c r="K287" s="24">
        <v>7270</v>
      </c>
      <c r="L287" s="52">
        <v>20179</v>
      </c>
      <c r="M287" s="24">
        <v>20419</v>
      </c>
      <c r="N287" s="52"/>
      <c r="O287" s="24"/>
      <c r="P287" s="52"/>
      <c r="Q287" s="24"/>
      <c r="R287" s="52">
        <v>20934</v>
      </c>
      <c r="S287" s="53">
        <v>23137</v>
      </c>
      <c r="T287" s="52">
        <v>20934</v>
      </c>
      <c r="U287" s="53">
        <v>23137</v>
      </c>
      <c r="V287" s="52">
        <v>33997</v>
      </c>
      <c r="W287" s="24">
        <v>35205</v>
      </c>
      <c r="X287" s="52">
        <v>33997</v>
      </c>
      <c r="Y287" s="24">
        <v>35205</v>
      </c>
      <c r="Z287" s="52"/>
      <c r="AA287" s="24"/>
      <c r="AB287" s="52"/>
      <c r="AC287" s="24"/>
      <c r="AD287" s="52"/>
      <c r="AE287" s="24"/>
      <c r="AF287" s="52"/>
      <c r="AG287" s="24"/>
      <c r="AH287" s="52"/>
      <c r="AI287" s="24"/>
      <c r="AJ287" s="52"/>
      <c r="AK287" s="24"/>
      <c r="AL287" s="52"/>
      <c r="AM287" s="24"/>
      <c r="AN287" s="52"/>
      <c r="AO287" s="24"/>
    </row>
    <row r="288" spans="1:41">
      <c r="A288" s="163" t="s">
        <v>388</v>
      </c>
      <c r="B288" s="164" t="s">
        <v>394</v>
      </c>
      <c r="C288" s="165"/>
      <c r="D288" s="166">
        <v>197869</v>
      </c>
      <c r="E288" s="166">
        <v>3</v>
      </c>
      <c r="F288" s="52">
        <v>7136</v>
      </c>
      <c r="G288" s="24">
        <v>7302</v>
      </c>
      <c r="H288" s="52">
        <v>21652</v>
      </c>
      <c r="I288" s="24">
        <v>22109</v>
      </c>
      <c r="J288" s="52">
        <v>7721</v>
      </c>
      <c r="K288" s="24">
        <v>7899</v>
      </c>
      <c r="L288" s="52">
        <v>20890</v>
      </c>
      <c r="M288" s="24">
        <v>21331</v>
      </c>
      <c r="N288" s="52"/>
      <c r="O288" s="24"/>
      <c r="P288" s="52"/>
      <c r="Q288" s="24"/>
      <c r="R288" s="52"/>
      <c r="S288" s="24"/>
      <c r="T288" s="52"/>
      <c r="U288" s="24"/>
      <c r="V288" s="52"/>
      <c r="W288" s="24"/>
      <c r="X288" s="52"/>
      <c r="Y288" s="24"/>
      <c r="Z288" s="52"/>
      <c r="AA288" s="24"/>
      <c r="AB288" s="52"/>
      <c r="AC288" s="24"/>
      <c r="AD288" s="52"/>
      <c r="AE288" s="24"/>
      <c r="AF288" s="52"/>
      <c r="AG288" s="24"/>
      <c r="AH288" s="52"/>
      <c r="AI288" s="24"/>
      <c r="AJ288" s="52"/>
      <c r="AK288" s="24"/>
      <c r="AL288" s="52"/>
      <c r="AM288" s="24"/>
      <c r="AN288" s="52"/>
      <c r="AO288" s="24"/>
    </row>
    <row r="289" spans="1:41">
      <c r="A289" s="163" t="s">
        <v>388</v>
      </c>
      <c r="B289" s="164" t="s">
        <v>395</v>
      </c>
      <c r="C289" s="165" t="s">
        <v>122</v>
      </c>
      <c r="D289" s="166">
        <v>199102</v>
      </c>
      <c r="E289" s="166">
        <v>3</v>
      </c>
      <c r="F289" s="52">
        <v>6372</v>
      </c>
      <c r="G289" s="24">
        <v>6526</v>
      </c>
      <c r="H289" s="52">
        <v>19132</v>
      </c>
      <c r="I289" s="24">
        <v>19416</v>
      </c>
      <c r="J289" s="52">
        <v>7447</v>
      </c>
      <c r="K289" s="24">
        <v>7731</v>
      </c>
      <c r="L289" s="52">
        <v>19852</v>
      </c>
      <c r="M289" s="24">
        <v>20136</v>
      </c>
      <c r="N289" s="52"/>
      <c r="O289" s="24"/>
      <c r="P289" s="52"/>
      <c r="Q289" s="24"/>
      <c r="R289" s="52"/>
      <c r="S289" s="24"/>
      <c r="T289" s="52"/>
      <c r="U289" s="24"/>
      <c r="V289" s="52"/>
      <c r="W289" s="24"/>
      <c r="X289" s="52"/>
      <c r="Y289" s="24"/>
      <c r="Z289" s="52"/>
      <c r="AA289" s="24"/>
      <c r="AB289" s="52"/>
      <c r="AC289" s="24"/>
      <c r="AD289" s="52"/>
      <c r="AE289" s="24"/>
      <c r="AF289" s="52"/>
      <c r="AG289" s="24"/>
      <c r="AH289" s="52"/>
      <c r="AI289" s="24"/>
      <c r="AJ289" s="52"/>
      <c r="AK289" s="24"/>
      <c r="AL289" s="52"/>
      <c r="AM289" s="24"/>
      <c r="AN289" s="52"/>
      <c r="AO289" s="24"/>
    </row>
    <row r="290" spans="1:41">
      <c r="A290" s="163" t="s">
        <v>388</v>
      </c>
      <c r="B290" s="164" t="s">
        <v>396</v>
      </c>
      <c r="C290" s="165"/>
      <c r="D290" s="166">
        <v>199157</v>
      </c>
      <c r="E290" s="166">
        <v>3</v>
      </c>
      <c r="F290" s="52">
        <v>6132</v>
      </c>
      <c r="G290" s="24">
        <v>6399</v>
      </c>
      <c r="H290" s="52">
        <v>18590</v>
      </c>
      <c r="I290" s="24">
        <v>19106</v>
      </c>
      <c r="J290" s="52">
        <v>7124</v>
      </c>
      <c r="K290" s="24">
        <v>7411</v>
      </c>
      <c r="L290" s="52">
        <v>19824</v>
      </c>
      <c r="M290" s="24">
        <v>20365</v>
      </c>
      <c r="N290" s="52">
        <v>15828</v>
      </c>
      <c r="O290" s="24">
        <v>15993</v>
      </c>
      <c r="P290" s="52">
        <v>38246</v>
      </c>
      <c r="Q290" s="24">
        <v>38411</v>
      </c>
      <c r="R290" s="52"/>
      <c r="S290" s="24"/>
      <c r="T290" s="52"/>
      <c r="U290" s="24"/>
      <c r="V290" s="52"/>
      <c r="W290" s="24"/>
      <c r="X290" s="52"/>
      <c r="Y290" s="24"/>
      <c r="Z290" s="52"/>
      <c r="AA290" s="24"/>
      <c r="AB290" s="52"/>
      <c r="AC290" s="24"/>
      <c r="AD290" s="52"/>
      <c r="AE290" s="24"/>
      <c r="AF290" s="52"/>
      <c r="AG290" s="24"/>
      <c r="AH290" s="52"/>
      <c r="AI290" s="24"/>
      <c r="AJ290" s="52"/>
      <c r="AK290" s="24"/>
      <c r="AL290" s="52"/>
      <c r="AM290" s="24"/>
      <c r="AN290" s="52"/>
      <c r="AO290" s="24"/>
    </row>
    <row r="291" spans="1:41">
      <c r="A291" s="163" t="s">
        <v>388</v>
      </c>
      <c r="B291" s="164" t="s">
        <v>397</v>
      </c>
      <c r="C291" s="165"/>
      <c r="D291" s="166">
        <v>199218</v>
      </c>
      <c r="E291" s="166">
        <v>3</v>
      </c>
      <c r="F291" s="52">
        <v>6951</v>
      </c>
      <c r="G291" s="24">
        <v>7000</v>
      </c>
      <c r="H291" s="52">
        <v>20920</v>
      </c>
      <c r="I291" s="24">
        <v>21065</v>
      </c>
      <c r="J291" s="52">
        <v>7043</v>
      </c>
      <c r="K291" s="24">
        <v>7183</v>
      </c>
      <c r="L291" s="52">
        <v>19262</v>
      </c>
      <c r="M291" s="24">
        <v>20391</v>
      </c>
      <c r="N291" s="52"/>
      <c r="O291" s="24"/>
      <c r="P291" s="52"/>
      <c r="Q291" s="24"/>
      <c r="R291" s="52"/>
      <c r="S291" s="24"/>
      <c r="T291" s="52"/>
      <c r="U291" s="24"/>
      <c r="V291" s="52"/>
      <c r="W291" s="24"/>
      <c r="X291" s="52"/>
      <c r="Y291" s="24"/>
      <c r="Z291" s="52"/>
      <c r="AA291" s="24"/>
      <c r="AB291" s="52"/>
      <c r="AC291" s="24"/>
      <c r="AD291" s="52"/>
      <c r="AE291" s="24"/>
      <c r="AF291" s="52"/>
      <c r="AG291" s="24"/>
      <c r="AH291" s="52"/>
      <c r="AI291" s="24"/>
      <c r="AJ291" s="52"/>
      <c r="AK291" s="24"/>
      <c r="AL291" s="52"/>
      <c r="AM291" s="24"/>
      <c r="AN291" s="52"/>
      <c r="AO291" s="24"/>
    </row>
    <row r="292" spans="1:41">
      <c r="A292" s="163" t="s">
        <v>388</v>
      </c>
      <c r="B292" s="164" t="s">
        <v>398</v>
      </c>
      <c r="C292" s="165"/>
      <c r="D292" s="166">
        <v>200004</v>
      </c>
      <c r="E292" s="166">
        <v>3</v>
      </c>
      <c r="F292" s="52">
        <v>6737</v>
      </c>
      <c r="G292" s="24">
        <v>6897</v>
      </c>
      <c r="H292" s="52">
        <v>17130</v>
      </c>
      <c r="I292" s="24">
        <v>17290</v>
      </c>
      <c r="J292" s="52">
        <v>7192</v>
      </c>
      <c r="K292" s="24">
        <v>7361</v>
      </c>
      <c r="L292" s="52">
        <v>17599</v>
      </c>
      <c r="M292" s="24">
        <v>17768</v>
      </c>
      <c r="N292" s="52"/>
      <c r="O292" s="24"/>
      <c r="P292" s="52"/>
      <c r="Q292" s="24"/>
      <c r="R292" s="52"/>
      <c r="S292" s="24"/>
      <c r="T292" s="52"/>
      <c r="U292" s="24"/>
      <c r="V292" s="52"/>
      <c r="W292" s="24"/>
      <c r="X292" s="52"/>
      <c r="Y292" s="24"/>
      <c r="Z292" s="52"/>
      <c r="AA292" s="24"/>
      <c r="AB292" s="52"/>
      <c r="AC292" s="24"/>
      <c r="AD292" s="52"/>
      <c r="AE292" s="24"/>
      <c r="AF292" s="52"/>
      <c r="AG292" s="24"/>
      <c r="AH292" s="52"/>
      <c r="AI292" s="24"/>
      <c r="AJ292" s="52"/>
      <c r="AK292" s="24"/>
      <c r="AL292" s="52"/>
      <c r="AM292" s="24"/>
      <c r="AN292" s="52"/>
      <c r="AO292" s="24"/>
    </row>
    <row r="293" spans="1:41">
      <c r="A293" s="163" t="s">
        <v>388</v>
      </c>
      <c r="B293" s="164" t="s">
        <v>399</v>
      </c>
      <c r="C293" s="165"/>
      <c r="D293" s="166">
        <v>198543</v>
      </c>
      <c r="E293" s="166">
        <v>4</v>
      </c>
      <c r="F293" s="52">
        <v>5085</v>
      </c>
      <c r="G293" s="24">
        <v>5183</v>
      </c>
      <c r="H293" s="52">
        <v>16693</v>
      </c>
      <c r="I293" s="24">
        <v>16791</v>
      </c>
      <c r="J293" s="52">
        <v>5533</v>
      </c>
      <c r="K293" s="24">
        <v>5639</v>
      </c>
      <c r="L293" s="52">
        <v>16381</v>
      </c>
      <c r="M293" s="24">
        <v>16704</v>
      </c>
      <c r="N293" s="52"/>
      <c r="O293" s="24"/>
      <c r="P293" s="52"/>
      <c r="Q293" s="24"/>
      <c r="R293" s="52"/>
      <c r="S293" s="24"/>
      <c r="T293" s="52"/>
      <c r="U293" s="24"/>
      <c r="V293" s="52"/>
      <c r="W293" s="24"/>
      <c r="X293" s="52"/>
      <c r="Y293" s="24"/>
      <c r="Z293" s="52"/>
      <c r="AA293" s="24"/>
      <c r="AB293" s="52"/>
      <c r="AC293" s="24"/>
      <c r="AD293" s="52"/>
      <c r="AE293" s="24"/>
      <c r="AF293" s="52"/>
      <c r="AG293" s="24"/>
      <c r="AH293" s="52"/>
      <c r="AI293" s="24"/>
      <c r="AJ293" s="52"/>
      <c r="AK293" s="24"/>
      <c r="AL293" s="52"/>
      <c r="AM293" s="24"/>
      <c r="AN293" s="52"/>
      <c r="AO293" s="24"/>
    </row>
    <row r="294" spans="1:41">
      <c r="A294" s="163" t="s">
        <v>388</v>
      </c>
      <c r="B294" s="164" t="s">
        <v>400</v>
      </c>
      <c r="C294" s="165"/>
      <c r="D294" s="166">
        <v>199281</v>
      </c>
      <c r="E294" s="166">
        <v>5</v>
      </c>
      <c r="F294" s="52">
        <v>5816</v>
      </c>
      <c r="G294" s="24">
        <v>5955</v>
      </c>
      <c r="H294" s="52">
        <v>16760</v>
      </c>
      <c r="I294" s="24">
        <v>17546</v>
      </c>
      <c r="J294" s="52">
        <v>5924</v>
      </c>
      <c r="K294" s="24">
        <v>6173</v>
      </c>
      <c r="L294" s="52">
        <v>16181</v>
      </c>
      <c r="M294" s="24">
        <v>16939</v>
      </c>
      <c r="N294" s="52"/>
      <c r="O294" s="24"/>
      <c r="P294" s="52"/>
      <c r="Q294" s="24"/>
      <c r="R294" s="52"/>
      <c r="S294" s="24"/>
      <c r="T294" s="52"/>
      <c r="U294" s="24"/>
      <c r="V294" s="52"/>
      <c r="W294" s="24"/>
      <c r="X294" s="52"/>
      <c r="Y294" s="24"/>
      <c r="Z294" s="52"/>
      <c r="AA294" s="24"/>
      <c r="AB294" s="52"/>
      <c r="AC294" s="24"/>
      <c r="AD294" s="52"/>
      <c r="AE294" s="24"/>
      <c r="AF294" s="52"/>
      <c r="AG294" s="24"/>
      <c r="AH294" s="52"/>
      <c r="AI294" s="24"/>
      <c r="AJ294" s="52"/>
      <c r="AK294" s="24"/>
      <c r="AL294" s="52"/>
      <c r="AM294" s="24"/>
      <c r="AN294" s="52"/>
      <c r="AO294" s="24"/>
    </row>
    <row r="295" spans="1:41">
      <c r="A295" s="163" t="s">
        <v>388</v>
      </c>
      <c r="B295" s="164" t="s">
        <v>401</v>
      </c>
      <c r="C295" s="165"/>
      <c r="D295" s="166">
        <v>199999</v>
      </c>
      <c r="E295" s="166">
        <v>5</v>
      </c>
      <c r="F295" s="52">
        <v>5804</v>
      </c>
      <c r="G295" s="24">
        <v>5941</v>
      </c>
      <c r="H295" s="52">
        <v>15915</v>
      </c>
      <c r="I295" s="24">
        <v>16188</v>
      </c>
      <c r="J295" s="52">
        <v>6265</v>
      </c>
      <c r="K295" s="24">
        <v>6412</v>
      </c>
      <c r="L295" s="52">
        <v>16182</v>
      </c>
      <c r="M295" s="24">
        <v>16527</v>
      </c>
      <c r="N295" s="52"/>
      <c r="O295" s="24"/>
      <c r="P295" s="52"/>
      <c r="Q295" s="24"/>
      <c r="R295" s="52"/>
      <c r="S295" s="24"/>
      <c r="T295" s="52"/>
      <c r="U295" s="24"/>
      <c r="V295" s="52"/>
      <c r="W295" s="24"/>
      <c r="X295" s="52"/>
      <c r="Y295" s="24"/>
      <c r="Z295" s="52"/>
      <c r="AA295" s="24"/>
      <c r="AB295" s="52"/>
      <c r="AC295" s="24"/>
      <c r="AD295" s="52"/>
      <c r="AE295" s="24"/>
      <c r="AF295" s="52"/>
      <c r="AG295" s="24"/>
      <c r="AH295" s="52"/>
      <c r="AI295" s="24"/>
      <c r="AJ295" s="52"/>
      <c r="AK295" s="24"/>
      <c r="AL295" s="52"/>
      <c r="AM295" s="24"/>
      <c r="AN295" s="52"/>
      <c r="AO295" s="24"/>
    </row>
    <row r="296" spans="1:41">
      <c r="A296" s="163" t="s">
        <v>388</v>
      </c>
      <c r="B296" s="164" t="s">
        <v>402</v>
      </c>
      <c r="C296" s="165"/>
      <c r="D296" s="166">
        <v>198507</v>
      </c>
      <c r="E296" s="166">
        <v>6</v>
      </c>
      <c r="F296" s="52">
        <v>4889</v>
      </c>
      <c r="G296" s="24">
        <v>4986</v>
      </c>
      <c r="H296" s="52">
        <v>17860</v>
      </c>
      <c r="I296" s="24">
        <v>18130</v>
      </c>
      <c r="J296" s="52">
        <v>5464</v>
      </c>
      <c r="K296" s="24">
        <v>5505</v>
      </c>
      <c r="L296" s="52">
        <v>18526</v>
      </c>
      <c r="M296" s="24">
        <v>18567</v>
      </c>
      <c r="N296" s="52"/>
      <c r="O296" s="24"/>
      <c r="P296" s="52"/>
      <c r="Q296" s="24"/>
      <c r="R296" s="52"/>
      <c r="S296" s="24"/>
      <c r="T296" s="52"/>
      <c r="U296" s="24"/>
      <c r="V296" s="52"/>
      <c r="W296" s="24"/>
      <c r="X296" s="52"/>
      <c r="Y296" s="24"/>
      <c r="Z296" s="52"/>
      <c r="AA296" s="24"/>
      <c r="AB296" s="52"/>
      <c r="AC296" s="24"/>
      <c r="AD296" s="52"/>
      <c r="AE296" s="24"/>
      <c r="AF296" s="52"/>
      <c r="AG296" s="24"/>
      <c r="AH296" s="52"/>
      <c r="AI296" s="24"/>
      <c r="AJ296" s="52"/>
      <c r="AK296" s="24"/>
      <c r="AL296" s="52"/>
      <c r="AM296" s="24"/>
      <c r="AN296" s="52"/>
      <c r="AO296" s="24"/>
    </row>
    <row r="297" spans="1:41">
      <c r="A297" s="163" t="s">
        <v>388</v>
      </c>
      <c r="B297" s="164" t="s">
        <v>403</v>
      </c>
      <c r="C297" s="165"/>
      <c r="D297" s="166">
        <v>199111</v>
      </c>
      <c r="E297" s="166">
        <v>6</v>
      </c>
      <c r="F297" s="52">
        <v>6977</v>
      </c>
      <c r="G297" s="24">
        <v>7145</v>
      </c>
      <c r="H297" s="52">
        <v>23372</v>
      </c>
      <c r="I297" s="24">
        <v>23868</v>
      </c>
      <c r="J297" s="52">
        <v>7754</v>
      </c>
      <c r="K297" s="24">
        <v>7937</v>
      </c>
      <c r="L297" s="52">
        <v>23756</v>
      </c>
      <c r="M297" s="24">
        <v>24259</v>
      </c>
      <c r="N297" s="52"/>
      <c r="O297" s="24"/>
      <c r="P297" s="52"/>
      <c r="Q297" s="24"/>
      <c r="R297" s="52"/>
      <c r="S297" s="24"/>
      <c r="T297" s="52"/>
      <c r="U297" s="24"/>
      <c r="V297" s="52"/>
      <c r="W297" s="24"/>
      <c r="X297" s="52"/>
      <c r="Y297" s="24"/>
      <c r="Z297" s="52"/>
      <c r="AA297" s="24"/>
      <c r="AB297" s="52"/>
      <c r="AC297" s="24"/>
      <c r="AD297" s="52"/>
      <c r="AE297" s="24"/>
      <c r="AF297" s="52"/>
      <c r="AG297" s="24"/>
      <c r="AH297" s="52"/>
      <c r="AI297" s="24"/>
      <c r="AJ297" s="52"/>
      <c r="AK297" s="24"/>
      <c r="AL297" s="52"/>
      <c r="AM297" s="24"/>
      <c r="AN297" s="52"/>
      <c r="AO297" s="24"/>
    </row>
    <row r="298" spans="1:41">
      <c r="A298" s="163" t="s">
        <v>388</v>
      </c>
      <c r="B298" s="164" t="s">
        <v>404</v>
      </c>
      <c r="C298" s="169"/>
      <c r="D298" s="166">
        <v>199184</v>
      </c>
      <c r="E298" s="166">
        <v>15</v>
      </c>
      <c r="F298" s="52">
        <v>9139</v>
      </c>
      <c r="G298" s="24">
        <v>9338</v>
      </c>
      <c r="H298" s="52">
        <v>24609</v>
      </c>
      <c r="I298" s="24">
        <v>25081</v>
      </c>
      <c r="J298" s="52">
        <v>10765</v>
      </c>
      <c r="K298" s="24">
        <v>11237</v>
      </c>
      <c r="L298" s="52">
        <v>24172</v>
      </c>
      <c r="M298" s="24">
        <v>24944</v>
      </c>
      <c r="N298" s="52"/>
      <c r="O298" s="24"/>
      <c r="P298" s="52"/>
      <c r="Q298" s="24"/>
      <c r="R298" s="52"/>
      <c r="S298" s="24"/>
      <c r="T298" s="52"/>
      <c r="U298" s="24"/>
      <c r="V298" s="52"/>
      <c r="W298" s="24"/>
      <c r="X298" s="52"/>
      <c r="Y298" s="24"/>
      <c r="Z298" s="52"/>
      <c r="AA298" s="24"/>
      <c r="AB298" s="52"/>
      <c r="AC298" s="24"/>
      <c r="AD298" s="52"/>
      <c r="AE298" s="24"/>
      <c r="AF298" s="52"/>
      <c r="AG298" s="24"/>
      <c r="AH298" s="52"/>
      <c r="AI298" s="24"/>
      <c r="AJ298" s="52"/>
      <c r="AK298" s="24"/>
      <c r="AL298" s="52"/>
      <c r="AM298" s="24"/>
      <c r="AN298" s="52"/>
      <c r="AO298" s="24"/>
    </row>
    <row r="299" spans="1:41">
      <c r="A299" s="100" t="s">
        <v>388</v>
      </c>
      <c r="B299" s="101" t="s">
        <v>405</v>
      </c>
      <c r="C299" s="102"/>
      <c r="D299" s="104">
        <v>199786</v>
      </c>
      <c r="E299" s="104">
        <v>9</v>
      </c>
      <c r="F299" s="52">
        <v>2190</v>
      </c>
      <c r="G299" s="24">
        <v>2036</v>
      </c>
      <c r="H299" s="52">
        <v>8070</v>
      </c>
      <c r="I299" s="53">
        <v>7028</v>
      </c>
      <c r="J299" s="52"/>
      <c r="K299" s="24"/>
      <c r="L299" s="52"/>
      <c r="M299" s="24"/>
      <c r="N299" s="52"/>
      <c r="O299" s="24"/>
      <c r="P299" s="52"/>
      <c r="Q299" s="24"/>
      <c r="R299" s="52"/>
      <c r="S299" s="24"/>
      <c r="T299" s="52"/>
      <c r="U299" s="24"/>
      <c r="V299" s="52"/>
      <c r="W299" s="24"/>
      <c r="X299" s="52"/>
      <c r="Y299" s="24"/>
      <c r="Z299" s="52"/>
      <c r="AA299" s="24"/>
      <c r="AB299" s="52"/>
      <c r="AC299" s="24"/>
      <c r="AD299" s="52"/>
      <c r="AE299" s="24"/>
      <c r="AF299" s="52"/>
      <c r="AG299" s="24"/>
      <c r="AH299" s="52"/>
      <c r="AI299" s="24"/>
      <c r="AJ299" s="52"/>
      <c r="AK299" s="24"/>
      <c r="AL299" s="52"/>
      <c r="AM299" s="24"/>
      <c r="AN299" s="52"/>
      <c r="AO299" s="24"/>
    </row>
    <row r="300" spans="1:41">
      <c r="A300" s="100" t="s">
        <v>388</v>
      </c>
      <c r="B300" s="101" t="s">
        <v>406</v>
      </c>
      <c r="C300" s="102"/>
      <c r="D300" s="104">
        <v>197887</v>
      </c>
      <c r="E300" s="104">
        <v>8</v>
      </c>
      <c r="F300" s="52">
        <v>2547</v>
      </c>
      <c r="G300" s="24">
        <v>2602</v>
      </c>
      <c r="H300" s="52">
        <v>8691</v>
      </c>
      <c r="I300" s="24">
        <v>8746</v>
      </c>
      <c r="J300" s="52"/>
      <c r="K300" s="24"/>
      <c r="L300" s="52"/>
      <c r="M300" s="24"/>
      <c r="N300" s="52"/>
      <c r="O300" s="24"/>
      <c r="P300" s="52"/>
      <c r="Q300" s="24"/>
      <c r="R300" s="52"/>
      <c r="S300" s="24"/>
      <c r="T300" s="52"/>
      <c r="U300" s="24"/>
      <c r="V300" s="52"/>
      <c r="W300" s="24"/>
      <c r="X300" s="52"/>
      <c r="Y300" s="24"/>
      <c r="Z300" s="52"/>
      <c r="AA300" s="24"/>
      <c r="AB300" s="52"/>
      <c r="AC300" s="24"/>
      <c r="AD300" s="52"/>
      <c r="AE300" s="24"/>
      <c r="AF300" s="52"/>
      <c r="AG300" s="24"/>
      <c r="AH300" s="52"/>
      <c r="AI300" s="24"/>
      <c r="AJ300" s="52"/>
      <c r="AK300" s="24"/>
      <c r="AL300" s="52"/>
      <c r="AM300" s="24"/>
      <c r="AN300" s="52"/>
      <c r="AO300" s="24"/>
    </row>
    <row r="301" spans="1:41">
      <c r="A301" s="100" t="s">
        <v>388</v>
      </c>
      <c r="B301" s="101" t="s">
        <v>407</v>
      </c>
      <c r="C301" s="102"/>
      <c r="D301" s="104">
        <v>197966</v>
      </c>
      <c r="E301" s="104">
        <v>10</v>
      </c>
      <c r="F301" s="52">
        <v>2504</v>
      </c>
      <c r="G301" s="24">
        <v>2518</v>
      </c>
      <c r="H301" s="52">
        <v>8648</v>
      </c>
      <c r="I301" s="24">
        <v>8662</v>
      </c>
      <c r="J301" s="52"/>
      <c r="K301" s="24"/>
      <c r="L301" s="52"/>
      <c r="M301" s="24"/>
      <c r="N301" s="52"/>
      <c r="O301" s="24"/>
      <c r="P301" s="52"/>
      <c r="Q301" s="24"/>
      <c r="R301" s="52"/>
      <c r="S301" s="24"/>
      <c r="T301" s="52"/>
      <c r="U301" s="24"/>
      <c r="V301" s="52"/>
      <c r="W301" s="24"/>
      <c r="X301" s="52"/>
      <c r="Y301" s="24"/>
      <c r="Z301" s="52"/>
      <c r="AA301" s="24"/>
      <c r="AB301" s="52"/>
      <c r="AC301" s="24"/>
      <c r="AD301" s="52"/>
      <c r="AE301" s="24"/>
      <c r="AF301" s="52"/>
      <c r="AG301" s="24"/>
      <c r="AH301" s="52"/>
      <c r="AI301" s="24"/>
      <c r="AJ301" s="52"/>
      <c r="AK301" s="24"/>
      <c r="AL301" s="52"/>
      <c r="AM301" s="24"/>
      <c r="AN301" s="52"/>
      <c r="AO301" s="24"/>
    </row>
    <row r="302" spans="1:41">
      <c r="A302" s="100" t="s">
        <v>388</v>
      </c>
      <c r="B302" s="101" t="s">
        <v>408</v>
      </c>
      <c r="C302" s="102"/>
      <c r="D302" s="104">
        <v>198011</v>
      </c>
      <c r="E302" s="104">
        <v>10</v>
      </c>
      <c r="F302" s="52">
        <v>2528</v>
      </c>
      <c r="G302" s="24">
        <v>2532</v>
      </c>
      <c r="H302" s="52">
        <v>8672</v>
      </c>
      <c r="I302" s="24">
        <v>8676</v>
      </c>
      <c r="J302" s="52"/>
      <c r="K302" s="24"/>
      <c r="L302" s="52"/>
      <c r="M302" s="24"/>
      <c r="N302" s="52"/>
      <c r="O302" s="24"/>
      <c r="P302" s="52"/>
      <c r="Q302" s="24"/>
      <c r="R302" s="52"/>
      <c r="S302" s="24"/>
      <c r="T302" s="52"/>
      <c r="U302" s="24"/>
      <c r="V302" s="52"/>
      <c r="W302" s="24"/>
      <c r="X302" s="52"/>
      <c r="Y302" s="24"/>
      <c r="Z302" s="52"/>
      <c r="AA302" s="24"/>
      <c r="AB302" s="52"/>
      <c r="AC302" s="24"/>
      <c r="AD302" s="52"/>
      <c r="AE302" s="24"/>
      <c r="AF302" s="52"/>
      <c r="AG302" s="24"/>
      <c r="AH302" s="52"/>
      <c r="AI302" s="24"/>
      <c r="AJ302" s="52"/>
      <c r="AK302" s="24"/>
      <c r="AL302" s="52"/>
      <c r="AM302" s="24"/>
      <c r="AN302" s="52"/>
      <c r="AO302" s="24"/>
    </row>
    <row r="303" spans="1:41">
      <c r="A303" s="100" t="s">
        <v>388</v>
      </c>
      <c r="B303" s="101" t="s">
        <v>409</v>
      </c>
      <c r="C303" s="102"/>
      <c r="D303" s="104">
        <v>198039</v>
      </c>
      <c r="E303" s="104">
        <v>10</v>
      </c>
      <c r="F303" s="52">
        <v>2601</v>
      </c>
      <c r="G303" s="24">
        <v>2601</v>
      </c>
      <c r="H303" s="52">
        <v>8745</v>
      </c>
      <c r="I303" s="24">
        <v>8745</v>
      </c>
      <c r="J303" s="52"/>
      <c r="K303" s="24"/>
      <c r="L303" s="52"/>
      <c r="M303" s="24"/>
      <c r="N303" s="52"/>
      <c r="O303" s="24"/>
      <c r="P303" s="52"/>
      <c r="Q303" s="24"/>
      <c r="R303" s="52"/>
      <c r="S303" s="24"/>
      <c r="T303" s="52"/>
      <c r="U303" s="24"/>
      <c r="V303" s="52"/>
      <c r="W303" s="24"/>
      <c r="X303" s="52"/>
      <c r="Y303" s="24"/>
      <c r="Z303" s="52"/>
      <c r="AA303" s="24"/>
      <c r="AB303" s="52"/>
      <c r="AC303" s="24"/>
      <c r="AD303" s="52"/>
      <c r="AE303" s="24"/>
      <c r="AF303" s="52"/>
      <c r="AG303" s="24"/>
      <c r="AH303" s="52"/>
      <c r="AI303" s="24"/>
      <c r="AJ303" s="52"/>
      <c r="AK303" s="24"/>
      <c r="AL303" s="52"/>
      <c r="AM303" s="24"/>
      <c r="AN303" s="52"/>
      <c r="AO303" s="24"/>
    </row>
    <row r="304" spans="1:41">
      <c r="A304" s="100" t="s">
        <v>388</v>
      </c>
      <c r="B304" s="101" t="s">
        <v>410</v>
      </c>
      <c r="C304" s="102"/>
      <c r="D304" s="104">
        <v>198084</v>
      </c>
      <c r="E304" s="104">
        <v>10</v>
      </c>
      <c r="F304" s="52">
        <v>2532</v>
      </c>
      <c r="G304" s="24">
        <v>2532</v>
      </c>
      <c r="H304" s="52">
        <v>8676</v>
      </c>
      <c r="I304" s="24">
        <v>8676</v>
      </c>
      <c r="J304" s="52"/>
      <c r="K304" s="24"/>
      <c r="L304" s="52"/>
      <c r="M304" s="24"/>
      <c r="N304" s="52"/>
      <c r="O304" s="24"/>
      <c r="P304" s="52"/>
      <c r="Q304" s="24"/>
      <c r="R304" s="52"/>
      <c r="S304" s="24"/>
      <c r="T304" s="52"/>
      <c r="U304" s="24"/>
      <c r="V304" s="52"/>
      <c r="W304" s="24"/>
      <c r="X304" s="52"/>
      <c r="Y304" s="24"/>
      <c r="Z304" s="52"/>
      <c r="AA304" s="24"/>
      <c r="AB304" s="52"/>
      <c r="AC304" s="24"/>
      <c r="AD304" s="52"/>
      <c r="AE304" s="24"/>
      <c r="AF304" s="52"/>
      <c r="AG304" s="24"/>
      <c r="AH304" s="52"/>
      <c r="AI304" s="24"/>
      <c r="AJ304" s="52"/>
      <c r="AK304" s="24"/>
      <c r="AL304" s="52"/>
      <c r="AM304" s="24"/>
      <c r="AN304" s="52"/>
      <c r="AO304" s="24"/>
    </row>
    <row r="305" spans="1:41">
      <c r="A305" s="100" t="s">
        <v>388</v>
      </c>
      <c r="B305" s="101" t="s">
        <v>411</v>
      </c>
      <c r="C305" s="102"/>
      <c r="D305" s="104">
        <v>198118</v>
      </c>
      <c r="E305" s="104">
        <v>9</v>
      </c>
      <c r="F305" s="52">
        <v>2508</v>
      </c>
      <c r="G305" s="24">
        <v>2508</v>
      </c>
      <c r="H305" s="52">
        <v>8652</v>
      </c>
      <c r="I305" s="24">
        <v>8652</v>
      </c>
      <c r="J305" s="52"/>
      <c r="K305" s="24"/>
      <c r="L305" s="52"/>
      <c r="M305" s="24"/>
      <c r="N305" s="52"/>
      <c r="O305" s="24"/>
      <c r="P305" s="52"/>
      <c r="Q305" s="24"/>
      <c r="R305" s="52"/>
      <c r="S305" s="24"/>
      <c r="T305" s="52"/>
      <c r="U305" s="24"/>
      <c r="V305" s="52"/>
      <c r="W305" s="24"/>
      <c r="X305" s="52"/>
      <c r="Y305" s="24"/>
      <c r="Z305" s="52"/>
      <c r="AA305" s="24"/>
      <c r="AB305" s="52"/>
      <c r="AC305" s="24"/>
      <c r="AD305" s="52"/>
      <c r="AE305" s="24"/>
      <c r="AF305" s="52"/>
      <c r="AG305" s="24"/>
      <c r="AH305" s="52"/>
      <c r="AI305" s="24"/>
      <c r="AJ305" s="52"/>
      <c r="AK305" s="24"/>
      <c r="AL305" s="52"/>
      <c r="AM305" s="24"/>
      <c r="AN305" s="52"/>
      <c r="AO305" s="24"/>
    </row>
    <row r="306" spans="1:41">
      <c r="A306" s="100" t="s">
        <v>388</v>
      </c>
      <c r="B306" s="101" t="s">
        <v>412</v>
      </c>
      <c r="C306" s="102"/>
      <c r="D306" s="104">
        <v>198154</v>
      </c>
      <c r="E306" s="104">
        <v>8</v>
      </c>
      <c r="F306" s="52">
        <v>2748</v>
      </c>
      <c r="G306" s="24">
        <v>2748</v>
      </c>
      <c r="H306" s="52">
        <v>8892</v>
      </c>
      <c r="I306" s="24">
        <v>8892</v>
      </c>
      <c r="J306" s="52"/>
      <c r="K306" s="24"/>
      <c r="L306" s="52"/>
      <c r="M306" s="24"/>
      <c r="N306" s="52"/>
      <c r="O306" s="24"/>
      <c r="P306" s="52"/>
      <c r="Q306" s="24"/>
      <c r="R306" s="52"/>
      <c r="S306" s="24"/>
      <c r="T306" s="52"/>
      <c r="U306" s="24"/>
      <c r="V306" s="52"/>
      <c r="W306" s="24"/>
      <c r="X306" s="52"/>
      <c r="Y306" s="24"/>
      <c r="Z306" s="52"/>
      <c r="AA306" s="24"/>
      <c r="AB306" s="52"/>
      <c r="AC306" s="24"/>
      <c r="AD306" s="52"/>
      <c r="AE306" s="24"/>
      <c r="AF306" s="52"/>
      <c r="AG306" s="24"/>
      <c r="AH306" s="52"/>
      <c r="AI306" s="24"/>
      <c r="AJ306" s="52"/>
      <c r="AK306" s="24"/>
      <c r="AL306" s="52"/>
      <c r="AM306" s="24"/>
      <c r="AN306" s="52"/>
      <c r="AO306" s="24"/>
    </row>
    <row r="307" spans="1:41">
      <c r="A307" s="100" t="s">
        <v>388</v>
      </c>
      <c r="B307" s="101" t="s">
        <v>413</v>
      </c>
      <c r="C307" s="102"/>
      <c r="D307" s="104">
        <v>198206</v>
      </c>
      <c r="E307" s="104">
        <v>10</v>
      </c>
      <c r="F307" s="52">
        <v>2847</v>
      </c>
      <c r="G307" s="24">
        <v>2696</v>
      </c>
      <c r="H307" s="52">
        <v>9759</v>
      </c>
      <c r="I307" s="24">
        <v>9224</v>
      </c>
      <c r="J307" s="52"/>
      <c r="K307" s="24"/>
      <c r="L307" s="52"/>
      <c r="M307" s="24"/>
      <c r="N307" s="52"/>
      <c r="O307" s="24"/>
      <c r="P307" s="52"/>
      <c r="Q307" s="24"/>
      <c r="R307" s="52"/>
      <c r="S307" s="24"/>
      <c r="T307" s="52"/>
      <c r="U307" s="24"/>
      <c r="V307" s="52"/>
      <c r="W307" s="24"/>
      <c r="X307" s="52"/>
      <c r="Y307" s="24"/>
      <c r="Z307" s="52"/>
      <c r="AA307" s="24"/>
      <c r="AB307" s="52"/>
      <c r="AC307" s="24"/>
      <c r="AD307" s="52"/>
      <c r="AE307" s="24"/>
      <c r="AF307" s="52"/>
      <c r="AG307" s="24"/>
      <c r="AH307" s="52"/>
      <c r="AI307" s="24"/>
      <c r="AJ307" s="52"/>
      <c r="AK307" s="24"/>
      <c r="AL307" s="52"/>
      <c r="AM307" s="24"/>
      <c r="AN307" s="52"/>
      <c r="AO307" s="24"/>
    </row>
    <row r="308" spans="1:41">
      <c r="A308" s="100" t="s">
        <v>388</v>
      </c>
      <c r="B308" s="101" t="s">
        <v>414</v>
      </c>
      <c r="C308" s="102"/>
      <c r="D308" s="104">
        <v>198233</v>
      </c>
      <c r="E308" s="104">
        <v>9</v>
      </c>
      <c r="F308" s="52">
        <v>2251</v>
      </c>
      <c r="G308" s="53">
        <v>2585</v>
      </c>
      <c r="H308" s="52">
        <v>7627</v>
      </c>
      <c r="I308" s="53">
        <v>8729</v>
      </c>
      <c r="J308" s="52"/>
      <c r="K308" s="24"/>
      <c r="L308" s="52"/>
      <c r="M308" s="24"/>
      <c r="N308" s="52"/>
      <c r="O308" s="24"/>
      <c r="P308" s="52"/>
      <c r="Q308" s="24"/>
      <c r="R308" s="52"/>
      <c r="S308" s="24"/>
      <c r="T308" s="52"/>
      <c r="U308" s="24"/>
      <c r="V308" s="52"/>
      <c r="W308" s="24"/>
      <c r="X308" s="52"/>
      <c r="Y308" s="24"/>
      <c r="Z308" s="52"/>
      <c r="AA308" s="24"/>
      <c r="AB308" s="52"/>
      <c r="AC308" s="24"/>
      <c r="AD308" s="52"/>
      <c r="AE308" s="24"/>
      <c r="AF308" s="52"/>
      <c r="AG308" s="24"/>
      <c r="AH308" s="52"/>
      <c r="AI308" s="24"/>
      <c r="AJ308" s="52"/>
      <c r="AK308" s="24"/>
      <c r="AL308" s="52"/>
      <c r="AM308" s="24"/>
      <c r="AN308" s="52"/>
      <c r="AO308" s="24"/>
    </row>
    <row r="309" spans="1:41">
      <c r="A309" s="100" t="s">
        <v>388</v>
      </c>
      <c r="B309" s="101" t="s">
        <v>415</v>
      </c>
      <c r="C309" s="102"/>
      <c r="D309" s="104">
        <v>198251</v>
      </c>
      <c r="E309" s="104">
        <v>9</v>
      </c>
      <c r="F309" s="52">
        <v>2544</v>
      </c>
      <c r="G309" s="24">
        <v>2544</v>
      </c>
      <c r="H309" s="52">
        <v>8688</v>
      </c>
      <c r="I309" s="24">
        <v>8688</v>
      </c>
      <c r="J309" s="52"/>
      <c r="K309" s="24"/>
      <c r="L309" s="52"/>
      <c r="M309" s="24"/>
      <c r="N309" s="52"/>
      <c r="O309" s="24"/>
      <c r="P309" s="52"/>
      <c r="Q309" s="24"/>
      <c r="R309" s="52"/>
      <c r="S309" s="24"/>
      <c r="T309" s="52"/>
      <c r="U309" s="24"/>
      <c r="V309" s="52"/>
      <c r="W309" s="24"/>
      <c r="X309" s="52"/>
      <c r="Y309" s="24"/>
      <c r="Z309" s="52"/>
      <c r="AA309" s="24"/>
      <c r="AB309" s="52"/>
      <c r="AC309" s="24"/>
      <c r="AD309" s="52"/>
      <c r="AE309" s="24"/>
      <c r="AF309" s="52"/>
      <c r="AG309" s="24"/>
      <c r="AH309" s="52"/>
      <c r="AI309" s="24"/>
      <c r="AJ309" s="52"/>
      <c r="AK309" s="24"/>
      <c r="AL309" s="52"/>
      <c r="AM309" s="24"/>
      <c r="AN309" s="52"/>
      <c r="AO309" s="24"/>
    </row>
    <row r="310" spans="1:41">
      <c r="A310" s="100" t="s">
        <v>388</v>
      </c>
      <c r="B310" s="101" t="s">
        <v>416</v>
      </c>
      <c r="C310" s="102"/>
      <c r="D310" s="104">
        <v>198260</v>
      </c>
      <c r="E310" s="104">
        <v>8</v>
      </c>
      <c r="F310" s="52">
        <v>2792</v>
      </c>
      <c r="G310" s="24">
        <v>2792</v>
      </c>
      <c r="H310" s="52">
        <v>8936</v>
      </c>
      <c r="I310" s="24">
        <v>8936</v>
      </c>
      <c r="J310" s="52"/>
      <c r="K310" s="24"/>
      <c r="L310" s="52"/>
      <c r="M310" s="24"/>
      <c r="N310" s="52"/>
      <c r="O310" s="24"/>
      <c r="P310" s="52"/>
      <c r="Q310" s="24"/>
      <c r="R310" s="52"/>
      <c r="S310" s="24"/>
      <c r="T310" s="52"/>
      <c r="U310" s="24"/>
      <c r="V310" s="52"/>
      <c r="W310" s="24"/>
      <c r="X310" s="52"/>
      <c r="Y310" s="24"/>
      <c r="Z310" s="52"/>
      <c r="AA310" s="24"/>
      <c r="AB310" s="52"/>
      <c r="AC310" s="24"/>
      <c r="AD310" s="52"/>
      <c r="AE310" s="24"/>
      <c r="AF310" s="52"/>
      <c r="AG310" s="24"/>
      <c r="AH310" s="52"/>
      <c r="AI310" s="24"/>
      <c r="AJ310" s="52"/>
      <c r="AK310" s="24"/>
      <c r="AL310" s="52"/>
      <c r="AM310" s="24"/>
      <c r="AN310" s="52"/>
      <c r="AO310" s="24"/>
    </row>
    <row r="311" spans="1:41">
      <c r="A311" s="100" t="s">
        <v>388</v>
      </c>
      <c r="B311" s="101" t="s">
        <v>417</v>
      </c>
      <c r="C311" s="102"/>
      <c r="D311" s="104">
        <v>198321</v>
      </c>
      <c r="E311" s="104">
        <v>9</v>
      </c>
      <c r="F311" s="52">
        <v>2526</v>
      </c>
      <c r="G311" s="24">
        <v>2526</v>
      </c>
      <c r="H311" s="52">
        <v>8670</v>
      </c>
      <c r="I311" s="24">
        <v>8670</v>
      </c>
      <c r="J311" s="52"/>
      <c r="K311" s="24"/>
      <c r="L311" s="52"/>
      <c r="M311" s="24"/>
      <c r="N311" s="52"/>
      <c r="O311" s="24"/>
      <c r="P311" s="52"/>
      <c r="Q311" s="24"/>
      <c r="R311" s="52"/>
      <c r="S311" s="24"/>
      <c r="T311" s="52"/>
      <c r="U311" s="24"/>
      <c r="V311" s="52"/>
      <c r="W311" s="24"/>
      <c r="X311" s="52"/>
      <c r="Y311" s="24"/>
      <c r="Z311" s="52"/>
      <c r="AA311" s="24"/>
      <c r="AB311" s="52"/>
      <c r="AC311" s="24"/>
      <c r="AD311" s="52"/>
      <c r="AE311" s="24"/>
      <c r="AF311" s="52"/>
      <c r="AG311" s="24"/>
      <c r="AH311" s="52"/>
      <c r="AI311" s="24"/>
      <c r="AJ311" s="52"/>
      <c r="AK311" s="24"/>
      <c r="AL311" s="52"/>
      <c r="AM311" s="24"/>
      <c r="AN311" s="52"/>
      <c r="AO311" s="24"/>
    </row>
    <row r="312" spans="1:41">
      <c r="A312" s="100" t="s">
        <v>388</v>
      </c>
      <c r="B312" s="170" t="s">
        <v>418</v>
      </c>
      <c r="C312" s="171"/>
      <c r="D312" s="104">
        <v>198330</v>
      </c>
      <c r="E312" s="104">
        <v>9</v>
      </c>
      <c r="F312" s="52">
        <v>2462</v>
      </c>
      <c r="G312" s="24">
        <v>2462</v>
      </c>
      <c r="H312" s="52">
        <v>8606</v>
      </c>
      <c r="I312" s="24">
        <v>8606</v>
      </c>
      <c r="J312" s="52"/>
      <c r="K312" s="24"/>
      <c r="L312" s="52"/>
      <c r="M312" s="24"/>
      <c r="N312" s="52"/>
      <c r="O312" s="24"/>
      <c r="P312" s="52"/>
      <c r="Q312" s="24"/>
      <c r="R312" s="52"/>
      <c r="S312" s="24"/>
      <c r="T312" s="52"/>
      <c r="U312" s="24"/>
      <c r="V312" s="52"/>
      <c r="W312" s="24"/>
      <c r="X312" s="52"/>
      <c r="Y312" s="24"/>
      <c r="Z312" s="52"/>
      <c r="AA312" s="24"/>
      <c r="AB312" s="52"/>
      <c r="AC312" s="24"/>
      <c r="AD312" s="52"/>
      <c r="AE312" s="24"/>
      <c r="AF312" s="52"/>
      <c r="AG312" s="24"/>
      <c r="AH312" s="52"/>
      <c r="AI312" s="24"/>
      <c r="AJ312" s="52"/>
      <c r="AK312" s="24"/>
      <c r="AL312" s="52"/>
      <c r="AM312" s="24"/>
      <c r="AN312" s="52"/>
      <c r="AO312" s="24"/>
    </row>
    <row r="313" spans="1:41">
      <c r="A313" s="100" t="s">
        <v>388</v>
      </c>
      <c r="B313" s="101" t="s">
        <v>419</v>
      </c>
      <c r="C313" s="102"/>
      <c r="D313" s="104">
        <v>197814</v>
      </c>
      <c r="E313" s="104">
        <v>10</v>
      </c>
      <c r="F313" s="52">
        <v>2227</v>
      </c>
      <c r="G313" s="24">
        <v>2223</v>
      </c>
      <c r="H313" s="52">
        <v>6852</v>
      </c>
      <c r="I313" s="24">
        <v>7437</v>
      </c>
      <c r="J313" s="52"/>
      <c r="K313" s="24"/>
      <c r="L313" s="52"/>
      <c r="M313" s="24"/>
      <c r="N313" s="52"/>
      <c r="O313" s="24"/>
      <c r="P313" s="52"/>
      <c r="Q313" s="24"/>
      <c r="R313" s="52"/>
      <c r="S313" s="24"/>
      <c r="T313" s="52"/>
      <c r="U313" s="24"/>
      <c r="V313" s="52"/>
      <c r="W313" s="24"/>
      <c r="X313" s="52"/>
      <c r="Y313" s="24"/>
      <c r="Z313" s="52"/>
      <c r="AA313" s="24"/>
      <c r="AB313" s="52"/>
      <c r="AC313" s="24"/>
      <c r="AD313" s="52"/>
      <c r="AE313" s="24"/>
      <c r="AF313" s="52"/>
      <c r="AG313" s="24"/>
      <c r="AH313" s="52"/>
      <c r="AI313" s="24"/>
      <c r="AJ313" s="52"/>
      <c r="AK313" s="24"/>
      <c r="AL313" s="52"/>
      <c r="AM313" s="24"/>
      <c r="AN313" s="52"/>
      <c r="AO313" s="24"/>
    </row>
    <row r="314" spans="1:41">
      <c r="A314" s="100" t="s">
        <v>388</v>
      </c>
      <c r="B314" s="101" t="s">
        <v>420</v>
      </c>
      <c r="C314" s="102"/>
      <c r="D314" s="104">
        <v>198367</v>
      </c>
      <c r="E314" s="104">
        <v>9</v>
      </c>
      <c r="F314" s="52">
        <v>2053</v>
      </c>
      <c r="G314" s="24">
        <v>2053</v>
      </c>
      <c r="H314" s="52">
        <v>6661</v>
      </c>
      <c r="I314" s="24">
        <v>6661</v>
      </c>
      <c r="J314" s="52"/>
      <c r="K314" s="24"/>
      <c r="L314" s="52"/>
      <c r="M314" s="24"/>
      <c r="N314" s="52"/>
      <c r="O314" s="24"/>
      <c r="P314" s="52"/>
      <c r="Q314" s="24"/>
      <c r="R314" s="52"/>
      <c r="S314" s="24"/>
      <c r="T314" s="52"/>
      <c r="U314" s="24"/>
      <c r="V314" s="52"/>
      <c r="W314" s="24"/>
      <c r="X314" s="52"/>
      <c r="Y314" s="24"/>
      <c r="Z314" s="52"/>
      <c r="AA314" s="24"/>
      <c r="AB314" s="52"/>
      <c r="AC314" s="24"/>
      <c r="AD314" s="52"/>
      <c r="AE314" s="24"/>
      <c r="AF314" s="52"/>
      <c r="AG314" s="24"/>
      <c r="AH314" s="52"/>
      <c r="AI314" s="24"/>
      <c r="AJ314" s="52"/>
      <c r="AK314" s="24"/>
      <c r="AL314" s="52"/>
      <c r="AM314" s="24"/>
      <c r="AN314" s="52"/>
      <c r="AO314" s="24"/>
    </row>
    <row r="315" spans="1:41">
      <c r="A315" s="100" t="s">
        <v>388</v>
      </c>
      <c r="B315" s="101" t="s">
        <v>421</v>
      </c>
      <c r="C315" s="102"/>
      <c r="D315" s="104">
        <v>198376</v>
      </c>
      <c r="E315" s="104">
        <v>9</v>
      </c>
      <c r="F315" s="52">
        <v>2588</v>
      </c>
      <c r="G315" s="24">
        <v>2588</v>
      </c>
      <c r="H315" s="52">
        <v>8732</v>
      </c>
      <c r="I315" s="24">
        <v>8732</v>
      </c>
      <c r="J315" s="52"/>
      <c r="K315" s="24"/>
      <c r="L315" s="52"/>
      <c r="M315" s="24"/>
      <c r="N315" s="52"/>
      <c r="O315" s="24"/>
      <c r="P315" s="52"/>
      <c r="Q315" s="24"/>
      <c r="R315" s="52"/>
      <c r="S315" s="24"/>
      <c r="T315" s="52"/>
      <c r="U315" s="24"/>
      <c r="V315" s="52"/>
      <c r="W315" s="24"/>
      <c r="X315" s="52"/>
      <c r="Y315" s="24"/>
      <c r="Z315" s="52"/>
      <c r="AA315" s="24"/>
      <c r="AB315" s="52"/>
      <c r="AC315" s="24"/>
      <c r="AD315" s="52"/>
      <c r="AE315" s="24"/>
      <c r="AF315" s="52"/>
      <c r="AG315" s="24"/>
      <c r="AH315" s="52"/>
      <c r="AI315" s="24"/>
      <c r="AJ315" s="52"/>
      <c r="AK315" s="24"/>
      <c r="AL315" s="52"/>
      <c r="AM315" s="24"/>
      <c r="AN315" s="52"/>
      <c r="AO315" s="24"/>
    </row>
    <row r="316" spans="1:41">
      <c r="A316" s="100" t="s">
        <v>388</v>
      </c>
      <c r="B316" s="101" t="s">
        <v>422</v>
      </c>
      <c r="C316" s="102"/>
      <c r="D316" s="104">
        <v>198455</v>
      </c>
      <c r="E316" s="104">
        <v>9</v>
      </c>
      <c r="F316" s="52">
        <v>1840</v>
      </c>
      <c r="G316" s="24">
        <v>1958</v>
      </c>
      <c r="H316" s="52">
        <v>6388</v>
      </c>
      <c r="I316" s="24">
        <v>6566</v>
      </c>
      <c r="J316" s="52"/>
      <c r="K316" s="24"/>
      <c r="L316" s="52"/>
      <c r="M316" s="24"/>
      <c r="N316" s="52"/>
      <c r="O316" s="24"/>
      <c r="P316" s="52"/>
      <c r="Q316" s="24"/>
      <c r="R316" s="52"/>
      <c r="S316" s="24"/>
      <c r="T316" s="52"/>
      <c r="U316" s="24"/>
      <c r="V316" s="52"/>
      <c r="W316" s="24"/>
      <c r="X316" s="52"/>
      <c r="Y316" s="24"/>
      <c r="Z316" s="52"/>
      <c r="AA316" s="24"/>
      <c r="AB316" s="52"/>
      <c r="AC316" s="24"/>
      <c r="AD316" s="52"/>
      <c r="AE316" s="24"/>
      <c r="AF316" s="52"/>
      <c r="AG316" s="24"/>
      <c r="AH316" s="52"/>
      <c r="AI316" s="24"/>
      <c r="AJ316" s="52"/>
      <c r="AK316" s="24"/>
      <c r="AL316" s="52"/>
      <c r="AM316" s="24"/>
      <c r="AN316" s="52"/>
      <c r="AO316" s="24"/>
    </row>
    <row r="317" spans="1:41">
      <c r="A317" s="100" t="s">
        <v>388</v>
      </c>
      <c r="B317" s="101" t="s">
        <v>423</v>
      </c>
      <c r="C317" s="174" t="s">
        <v>360</v>
      </c>
      <c r="D317" s="104">
        <v>198491</v>
      </c>
      <c r="E317" s="104">
        <v>9</v>
      </c>
      <c r="F317" s="52">
        <v>2504</v>
      </c>
      <c r="G317" s="24">
        <v>2522</v>
      </c>
      <c r="H317" s="52">
        <v>8648</v>
      </c>
      <c r="I317" s="24">
        <v>8666</v>
      </c>
      <c r="J317" s="52"/>
      <c r="K317" s="24"/>
      <c r="L317" s="52"/>
      <c r="M317" s="24"/>
      <c r="N317" s="52"/>
      <c r="O317" s="24"/>
      <c r="P317" s="52"/>
      <c r="Q317" s="24"/>
      <c r="R317" s="52"/>
      <c r="S317" s="24"/>
      <c r="T317" s="52"/>
      <c r="U317" s="24"/>
      <c r="V317" s="52"/>
      <c r="W317" s="24"/>
      <c r="X317" s="52"/>
      <c r="Y317" s="24"/>
      <c r="Z317" s="52"/>
      <c r="AA317" s="24"/>
      <c r="AB317" s="52"/>
      <c r="AC317" s="24"/>
      <c r="AD317" s="52"/>
      <c r="AE317" s="24"/>
      <c r="AF317" s="52"/>
      <c r="AG317" s="24"/>
      <c r="AH317" s="52"/>
      <c r="AI317" s="24"/>
      <c r="AJ317" s="52"/>
      <c r="AK317" s="24"/>
      <c r="AL317" s="52"/>
      <c r="AM317" s="24"/>
      <c r="AN317" s="52"/>
      <c r="AO317" s="24"/>
    </row>
    <row r="318" spans="1:41">
      <c r="A318" s="100" t="s">
        <v>388</v>
      </c>
      <c r="B318" s="101" t="s">
        <v>424</v>
      </c>
      <c r="C318" s="102"/>
      <c r="D318" s="104">
        <v>198534</v>
      </c>
      <c r="E318" s="104">
        <v>8</v>
      </c>
      <c r="F318" s="52">
        <v>2528</v>
      </c>
      <c r="G318" s="24">
        <v>2528</v>
      </c>
      <c r="H318" s="52">
        <v>8672</v>
      </c>
      <c r="I318" s="24">
        <v>8672</v>
      </c>
      <c r="J318" s="52"/>
      <c r="K318" s="24"/>
      <c r="L318" s="52"/>
      <c r="M318" s="24"/>
      <c r="N318" s="52"/>
      <c r="O318" s="24"/>
      <c r="P318" s="52"/>
      <c r="Q318" s="24"/>
      <c r="R318" s="52"/>
      <c r="S318" s="24"/>
      <c r="T318" s="52"/>
      <c r="U318" s="24"/>
      <c r="V318" s="52"/>
      <c r="W318" s="24"/>
      <c r="X318" s="52"/>
      <c r="Y318" s="24"/>
      <c r="Z318" s="52"/>
      <c r="AA318" s="24"/>
      <c r="AB318" s="52"/>
      <c r="AC318" s="24"/>
      <c r="AD318" s="52"/>
      <c r="AE318" s="24"/>
      <c r="AF318" s="52"/>
      <c r="AG318" s="24"/>
      <c r="AH318" s="52"/>
      <c r="AI318" s="24"/>
      <c r="AJ318" s="52"/>
      <c r="AK318" s="24"/>
      <c r="AL318" s="52"/>
      <c r="AM318" s="24"/>
      <c r="AN318" s="52"/>
      <c r="AO318" s="24"/>
    </row>
    <row r="319" spans="1:41">
      <c r="A319" s="100" t="s">
        <v>388</v>
      </c>
      <c r="B319" s="101" t="s">
        <v>425</v>
      </c>
      <c r="C319" s="102"/>
      <c r="D319" s="104">
        <v>198552</v>
      </c>
      <c r="E319" s="104">
        <v>8</v>
      </c>
      <c r="F319" s="52">
        <v>2056</v>
      </c>
      <c r="G319" s="24">
        <v>2143</v>
      </c>
      <c r="H319" s="52">
        <v>6838</v>
      </c>
      <c r="I319" s="24">
        <v>6751</v>
      </c>
      <c r="J319" s="52"/>
      <c r="K319" s="24"/>
      <c r="L319" s="52"/>
      <c r="M319" s="24"/>
      <c r="N319" s="52"/>
      <c r="O319" s="24"/>
      <c r="P319" s="52"/>
      <c r="Q319" s="24"/>
      <c r="R319" s="52"/>
      <c r="S319" s="24"/>
      <c r="T319" s="52"/>
      <c r="U319" s="24"/>
      <c r="V319" s="52"/>
      <c r="W319" s="24"/>
      <c r="X319" s="52"/>
      <c r="Y319" s="24"/>
      <c r="Z319" s="52"/>
      <c r="AA319" s="24"/>
      <c r="AB319" s="52"/>
      <c r="AC319" s="24"/>
      <c r="AD319" s="52"/>
      <c r="AE319" s="24"/>
      <c r="AF319" s="52"/>
      <c r="AG319" s="24"/>
      <c r="AH319" s="52"/>
      <c r="AI319" s="24"/>
      <c r="AJ319" s="52"/>
      <c r="AK319" s="24"/>
      <c r="AL319" s="52"/>
      <c r="AM319" s="24"/>
      <c r="AN319" s="52"/>
      <c r="AO319" s="24"/>
    </row>
    <row r="320" spans="1:41">
      <c r="A320" s="100" t="s">
        <v>388</v>
      </c>
      <c r="B320" s="101" t="s">
        <v>426</v>
      </c>
      <c r="C320" s="105"/>
      <c r="D320" s="104">
        <v>198570</v>
      </c>
      <c r="E320" s="104">
        <v>9</v>
      </c>
      <c r="F320" s="52">
        <v>2562</v>
      </c>
      <c r="G320" s="24">
        <v>2704</v>
      </c>
      <c r="H320" s="52">
        <v>8708</v>
      </c>
      <c r="I320" s="24">
        <v>8848</v>
      </c>
      <c r="J320" s="52"/>
      <c r="K320" s="24"/>
      <c r="L320" s="52"/>
      <c r="M320" s="24"/>
      <c r="N320" s="52"/>
      <c r="O320" s="24"/>
      <c r="P320" s="52"/>
      <c r="Q320" s="24"/>
      <c r="R320" s="52"/>
      <c r="S320" s="24"/>
      <c r="T320" s="52"/>
      <c r="U320" s="24"/>
      <c r="V320" s="52"/>
      <c r="W320" s="24"/>
      <c r="X320" s="52"/>
      <c r="Y320" s="24"/>
      <c r="Z320" s="52"/>
      <c r="AA320" s="24"/>
      <c r="AB320" s="52"/>
      <c r="AC320" s="24"/>
      <c r="AD320" s="52"/>
      <c r="AE320" s="24"/>
      <c r="AF320" s="52"/>
      <c r="AG320" s="24"/>
      <c r="AH320" s="52"/>
      <c r="AI320" s="24"/>
      <c r="AJ320" s="52"/>
      <c r="AK320" s="24"/>
      <c r="AL320" s="52"/>
      <c r="AM320" s="24"/>
      <c r="AN320" s="52"/>
      <c r="AO320" s="24"/>
    </row>
    <row r="321" spans="1:41">
      <c r="A321" s="100" t="s">
        <v>388</v>
      </c>
      <c r="B321" s="101" t="s">
        <v>427</v>
      </c>
      <c r="C321" s="102"/>
      <c r="D321" s="104">
        <v>198622</v>
      </c>
      <c r="E321" s="104">
        <v>8</v>
      </c>
      <c r="F321" s="52">
        <v>2328</v>
      </c>
      <c r="G321" s="24">
        <v>2167</v>
      </c>
      <c r="H321" s="52">
        <v>7168</v>
      </c>
      <c r="I321" s="24">
        <v>7695</v>
      </c>
      <c r="J321" s="52"/>
      <c r="K321" s="24"/>
      <c r="L321" s="52"/>
      <c r="M321" s="24"/>
      <c r="N321" s="52"/>
      <c r="O321" s="24"/>
      <c r="P321" s="52"/>
      <c r="Q321" s="24"/>
      <c r="R321" s="52"/>
      <c r="S321" s="24"/>
      <c r="T321" s="52"/>
      <c r="U321" s="24"/>
      <c r="V321" s="52"/>
      <c r="W321" s="24"/>
      <c r="X321" s="52"/>
      <c r="Y321" s="24"/>
      <c r="Z321" s="52"/>
      <c r="AA321" s="24"/>
      <c r="AB321" s="52"/>
      <c r="AC321" s="24"/>
      <c r="AD321" s="52"/>
      <c r="AE321" s="24"/>
      <c r="AF321" s="52"/>
      <c r="AG321" s="24"/>
      <c r="AH321" s="52"/>
      <c r="AI321" s="24"/>
      <c r="AJ321" s="52"/>
      <c r="AK321" s="24"/>
      <c r="AL321" s="52"/>
      <c r="AM321" s="24"/>
      <c r="AN321" s="52"/>
      <c r="AO321" s="24"/>
    </row>
    <row r="322" spans="1:41">
      <c r="A322" s="100" t="s">
        <v>388</v>
      </c>
      <c r="B322" s="101" t="s">
        <v>428</v>
      </c>
      <c r="C322" s="102"/>
      <c r="D322" s="104">
        <v>198640</v>
      </c>
      <c r="E322" s="104">
        <v>10</v>
      </c>
      <c r="F322" s="52">
        <v>2564</v>
      </c>
      <c r="G322" s="24">
        <v>2564</v>
      </c>
      <c r="H322" s="52">
        <v>8708</v>
      </c>
      <c r="I322" s="24">
        <v>8708</v>
      </c>
      <c r="J322" s="52"/>
      <c r="K322" s="24"/>
      <c r="L322" s="52"/>
      <c r="M322" s="24"/>
      <c r="N322" s="52"/>
      <c r="O322" s="24"/>
      <c r="P322" s="52"/>
      <c r="Q322" s="24"/>
      <c r="R322" s="52"/>
      <c r="S322" s="24"/>
      <c r="T322" s="52"/>
      <c r="U322" s="24"/>
      <c r="V322" s="52"/>
      <c r="W322" s="24"/>
      <c r="X322" s="52"/>
      <c r="Y322" s="24"/>
      <c r="Z322" s="52"/>
      <c r="AA322" s="24"/>
      <c r="AB322" s="52"/>
      <c r="AC322" s="24"/>
      <c r="AD322" s="52"/>
      <c r="AE322" s="24"/>
      <c r="AF322" s="52"/>
      <c r="AG322" s="24"/>
      <c r="AH322" s="52"/>
      <c r="AI322" s="24"/>
      <c r="AJ322" s="52"/>
      <c r="AK322" s="24"/>
      <c r="AL322" s="52"/>
      <c r="AM322" s="24"/>
      <c r="AN322" s="52"/>
      <c r="AO322" s="24"/>
    </row>
    <row r="323" spans="1:41">
      <c r="A323" s="100" t="s">
        <v>388</v>
      </c>
      <c r="B323" s="101" t="s">
        <v>429</v>
      </c>
      <c r="C323" s="105"/>
      <c r="D323" s="104">
        <v>198668</v>
      </c>
      <c r="E323" s="104">
        <v>10</v>
      </c>
      <c r="F323" s="52">
        <v>2538</v>
      </c>
      <c r="G323" s="24">
        <v>2574</v>
      </c>
      <c r="H323" s="52">
        <v>8682</v>
      </c>
      <c r="I323" s="24">
        <v>8718</v>
      </c>
      <c r="J323" s="52"/>
      <c r="K323" s="24"/>
      <c r="L323" s="52"/>
      <c r="M323" s="24"/>
      <c r="N323" s="52"/>
      <c r="O323" s="24"/>
      <c r="P323" s="52"/>
      <c r="Q323" s="24"/>
      <c r="R323" s="52"/>
      <c r="S323" s="24"/>
      <c r="T323" s="52"/>
      <c r="U323" s="24"/>
      <c r="V323" s="52"/>
      <c r="W323" s="24"/>
      <c r="X323" s="52"/>
      <c r="Y323" s="24"/>
      <c r="Z323" s="52"/>
      <c r="AA323" s="24"/>
      <c r="AB323" s="52"/>
      <c r="AC323" s="24"/>
      <c r="AD323" s="52"/>
      <c r="AE323" s="24"/>
      <c r="AF323" s="52"/>
      <c r="AG323" s="24"/>
      <c r="AH323" s="52"/>
      <c r="AI323" s="24"/>
      <c r="AJ323" s="52"/>
      <c r="AK323" s="24"/>
      <c r="AL323" s="52"/>
      <c r="AM323" s="24"/>
      <c r="AN323" s="52"/>
      <c r="AO323" s="24"/>
    </row>
    <row r="324" spans="1:41">
      <c r="A324" s="100" t="s">
        <v>388</v>
      </c>
      <c r="B324" s="101" t="s">
        <v>430</v>
      </c>
      <c r="C324" s="105"/>
      <c r="D324" s="104">
        <v>198710</v>
      </c>
      <c r="E324" s="172">
        <v>10</v>
      </c>
      <c r="F324" s="52">
        <v>2542</v>
      </c>
      <c r="G324" s="24">
        <v>2542</v>
      </c>
      <c r="H324" s="52">
        <v>8686</v>
      </c>
      <c r="I324" s="24">
        <v>8686</v>
      </c>
      <c r="J324" s="52"/>
      <c r="K324" s="24"/>
      <c r="L324" s="52"/>
      <c r="M324" s="24"/>
      <c r="N324" s="52"/>
      <c r="O324" s="24"/>
      <c r="P324" s="52"/>
      <c r="Q324" s="24"/>
      <c r="R324" s="52"/>
      <c r="S324" s="24"/>
      <c r="T324" s="52"/>
      <c r="U324" s="24"/>
      <c r="V324" s="52"/>
      <c r="W324" s="24"/>
      <c r="X324" s="52"/>
      <c r="Y324" s="24"/>
      <c r="Z324" s="52"/>
      <c r="AA324" s="24"/>
      <c r="AB324" s="52"/>
      <c r="AC324" s="24"/>
      <c r="AD324" s="52"/>
      <c r="AE324" s="24"/>
      <c r="AF324" s="52"/>
      <c r="AG324" s="24"/>
      <c r="AH324" s="52"/>
      <c r="AI324" s="24"/>
      <c r="AJ324" s="52"/>
      <c r="AK324" s="24"/>
      <c r="AL324" s="52"/>
      <c r="AM324" s="24"/>
      <c r="AN324" s="52"/>
      <c r="AO324" s="24"/>
    </row>
    <row r="325" spans="1:41">
      <c r="A325" s="100" t="s">
        <v>388</v>
      </c>
      <c r="B325" s="101" t="s">
        <v>431</v>
      </c>
      <c r="C325" s="102"/>
      <c r="D325" s="104">
        <v>198729</v>
      </c>
      <c r="E325" s="104">
        <v>10</v>
      </c>
      <c r="F325" s="52">
        <v>2502</v>
      </c>
      <c r="G325" s="24">
        <v>2542</v>
      </c>
      <c r="H325" s="52">
        <v>8646</v>
      </c>
      <c r="I325" s="24">
        <v>8686</v>
      </c>
      <c r="J325" s="52"/>
      <c r="K325" s="24"/>
      <c r="L325" s="52"/>
      <c r="M325" s="24"/>
      <c r="N325" s="52"/>
      <c r="O325" s="24"/>
      <c r="P325" s="52"/>
      <c r="Q325" s="24"/>
      <c r="R325" s="52"/>
      <c r="S325" s="24"/>
      <c r="T325" s="52"/>
      <c r="U325" s="24"/>
      <c r="V325" s="52"/>
      <c r="W325" s="24"/>
      <c r="X325" s="52"/>
      <c r="Y325" s="24"/>
      <c r="Z325" s="52"/>
      <c r="AA325" s="24"/>
      <c r="AB325" s="52"/>
      <c r="AC325" s="24"/>
      <c r="AD325" s="52"/>
      <c r="AE325" s="24"/>
      <c r="AF325" s="52"/>
      <c r="AG325" s="24"/>
      <c r="AH325" s="52"/>
      <c r="AI325" s="24"/>
      <c r="AJ325" s="52"/>
      <c r="AK325" s="24"/>
      <c r="AL325" s="52"/>
      <c r="AM325" s="24"/>
      <c r="AN325" s="52"/>
      <c r="AO325" s="24"/>
    </row>
    <row r="326" spans="1:41">
      <c r="A326" s="100" t="s">
        <v>388</v>
      </c>
      <c r="B326" s="101" t="s">
        <v>432</v>
      </c>
      <c r="C326" s="102"/>
      <c r="D326" s="104">
        <v>198774</v>
      </c>
      <c r="E326" s="104">
        <v>9</v>
      </c>
      <c r="F326" s="52">
        <v>2529</v>
      </c>
      <c r="G326" s="24">
        <v>2657</v>
      </c>
      <c r="H326" s="52">
        <v>8673</v>
      </c>
      <c r="I326" s="24">
        <v>8801</v>
      </c>
      <c r="J326" s="52"/>
      <c r="K326" s="24"/>
      <c r="L326" s="52"/>
      <c r="M326" s="24"/>
      <c r="N326" s="52"/>
      <c r="O326" s="24"/>
      <c r="P326" s="52"/>
      <c r="Q326" s="24"/>
      <c r="R326" s="52"/>
      <c r="S326" s="24"/>
      <c r="T326" s="52"/>
      <c r="U326" s="24"/>
      <c r="V326" s="52"/>
      <c r="W326" s="24"/>
      <c r="X326" s="52"/>
      <c r="Y326" s="24"/>
      <c r="Z326" s="52"/>
      <c r="AA326" s="24"/>
      <c r="AB326" s="52"/>
      <c r="AC326" s="24"/>
      <c r="AD326" s="52"/>
      <c r="AE326" s="24"/>
      <c r="AF326" s="52"/>
      <c r="AG326" s="24"/>
      <c r="AH326" s="52"/>
      <c r="AI326" s="24"/>
      <c r="AJ326" s="52"/>
      <c r="AK326" s="24"/>
      <c r="AL326" s="52"/>
      <c r="AM326" s="24"/>
      <c r="AN326" s="52"/>
      <c r="AO326" s="24"/>
    </row>
    <row r="327" spans="1:41">
      <c r="A327" s="100" t="s">
        <v>388</v>
      </c>
      <c r="B327" s="101" t="s">
        <v>433</v>
      </c>
      <c r="C327" s="102"/>
      <c r="D327" s="104">
        <v>198817</v>
      </c>
      <c r="E327" s="104">
        <v>9</v>
      </c>
      <c r="F327" s="52">
        <v>2551</v>
      </c>
      <c r="G327" s="24">
        <v>2551</v>
      </c>
      <c r="H327" s="52">
        <v>8695</v>
      </c>
      <c r="I327" s="24">
        <v>8695</v>
      </c>
      <c r="J327" s="52"/>
      <c r="K327" s="24"/>
      <c r="L327" s="52"/>
      <c r="M327" s="24"/>
      <c r="N327" s="52"/>
      <c r="O327" s="24"/>
      <c r="P327" s="52"/>
      <c r="Q327" s="24"/>
      <c r="R327" s="52"/>
      <c r="S327" s="24"/>
      <c r="T327" s="52"/>
      <c r="U327" s="24"/>
      <c r="V327" s="52"/>
      <c r="W327" s="24"/>
      <c r="X327" s="52"/>
      <c r="Y327" s="24"/>
      <c r="Z327" s="52"/>
      <c r="AA327" s="24"/>
      <c r="AB327" s="52"/>
      <c r="AC327" s="24"/>
      <c r="AD327" s="52"/>
      <c r="AE327" s="24"/>
      <c r="AF327" s="52"/>
      <c r="AG327" s="24"/>
      <c r="AH327" s="52"/>
      <c r="AI327" s="24"/>
      <c r="AJ327" s="52"/>
      <c r="AK327" s="24"/>
      <c r="AL327" s="52"/>
      <c r="AM327" s="24"/>
      <c r="AN327" s="52"/>
      <c r="AO327" s="24"/>
    </row>
    <row r="328" spans="1:41">
      <c r="A328" s="100" t="s">
        <v>388</v>
      </c>
      <c r="B328" s="101" t="s">
        <v>434</v>
      </c>
      <c r="C328" s="102"/>
      <c r="D328" s="104">
        <v>198905</v>
      </c>
      <c r="E328" s="104">
        <v>10</v>
      </c>
      <c r="F328" s="52">
        <v>1862</v>
      </c>
      <c r="G328" s="24">
        <v>1886</v>
      </c>
      <c r="H328" s="52">
        <v>6470</v>
      </c>
      <c r="I328" s="24">
        <v>6494</v>
      </c>
      <c r="J328" s="52"/>
      <c r="K328" s="24"/>
      <c r="L328" s="52"/>
      <c r="M328" s="24"/>
      <c r="N328" s="52"/>
      <c r="O328" s="24"/>
      <c r="P328" s="52"/>
      <c r="Q328" s="24"/>
      <c r="R328" s="52"/>
      <c r="S328" s="24"/>
      <c r="T328" s="52"/>
      <c r="U328" s="24"/>
      <c r="V328" s="52"/>
      <c r="W328" s="24"/>
      <c r="X328" s="52"/>
      <c r="Y328" s="24"/>
      <c r="Z328" s="52"/>
      <c r="AA328" s="24"/>
      <c r="AB328" s="52"/>
      <c r="AC328" s="24"/>
      <c r="AD328" s="52"/>
      <c r="AE328" s="24"/>
      <c r="AF328" s="52"/>
      <c r="AG328" s="24"/>
      <c r="AH328" s="52"/>
      <c r="AI328" s="24"/>
      <c r="AJ328" s="52"/>
      <c r="AK328" s="24"/>
      <c r="AL328" s="52"/>
      <c r="AM328" s="24"/>
      <c r="AN328" s="52"/>
      <c r="AO328" s="24"/>
    </row>
    <row r="329" spans="1:41">
      <c r="A329" s="100" t="s">
        <v>388</v>
      </c>
      <c r="B329" s="101" t="s">
        <v>435</v>
      </c>
      <c r="C329" s="102"/>
      <c r="D329" s="104">
        <v>198914</v>
      </c>
      <c r="E329" s="104">
        <v>10</v>
      </c>
      <c r="F329" s="52">
        <v>2430</v>
      </c>
      <c r="G329" s="24">
        <v>2558</v>
      </c>
      <c r="H329" s="52">
        <v>8574</v>
      </c>
      <c r="I329" s="24">
        <v>8702</v>
      </c>
      <c r="J329" s="52"/>
      <c r="K329" s="24"/>
      <c r="L329" s="52"/>
      <c r="M329" s="24"/>
      <c r="N329" s="52"/>
      <c r="O329" s="24"/>
      <c r="P329" s="52"/>
      <c r="Q329" s="24"/>
      <c r="R329" s="52"/>
      <c r="S329" s="24"/>
      <c r="T329" s="52"/>
      <c r="U329" s="24"/>
      <c r="V329" s="52"/>
      <c r="W329" s="24"/>
      <c r="X329" s="52"/>
      <c r="Y329" s="24"/>
      <c r="Z329" s="52"/>
      <c r="AA329" s="24"/>
      <c r="AB329" s="52"/>
      <c r="AC329" s="24"/>
      <c r="AD329" s="52"/>
      <c r="AE329" s="24"/>
      <c r="AF329" s="52"/>
      <c r="AG329" s="24"/>
      <c r="AH329" s="52"/>
      <c r="AI329" s="24"/>
      <c r="AJ329" s="52"/>
      <c r="AK329" s="24"/>
      <c r="AL329" s="52"/>
      <c r="AM329" s="24"/>
      <c r="AN329" s="52"/>
      <c r="AO329" s="24"/>
    </row>
    <row r="330" spans="1:41">
      <c r="A330" s="100" t="s">
        <v>388</v>
      </c>
      <c r="B330" s="101" t="s">
        <v>436</v>
      </c>
      <c r="C330" s="102"/>
      <c r="D330" s="104">
        <v>198923</v>
      </c>
      <c r="E330" s="104">
        <v>10</v>
      </c>
      <c r="F330" s="52">
        <v>1900</v>
      </c>
      <c r="G330" s="24">
        <v>1900</v>
      </c>
      <c r="H330" s="52">
        <v>6508</v>
      </c>
      <c r="I330" s="24">
        <v>6508</v>
      </c>
      <c r="J330" s="52"/>
      <c r="K330" s="24"/>
      <c r="L330" s="52"/>
      <c r="M330" s="24"/>
      <c r="N330" s="52"/>
      <c r="O330" s="24"/>
      <c r="P330" s="52"/>
      <c r="Q330" s="24"/>
      <c r="R330" s="52"/>
      <c r="S330" s="24"/>
      <c r="T330" s="52"/>
      <c r="U330" s="24"/>
      <c r="V330" s="52"/>
      <c r="W330" s="24"/>
      <c r="X330" s="52"/>
      <c r="Y330" s="24"/>
      <c r="Z330" s="52"/>
      <c r="AA330" s="24"/>
      <c r="AB330" s="52"/>
      <c r="AC330" s="24"/>
      <c r="AD330" s="52"/>
      <c r="AE330" s="24"/>
      <c r="AF330" s="52"/>
      <c r="AG330" s="24"/>
      <c r="AH330" s="52"/>
      <c r="AI330" s="24"/>
      <c r="AJ330" s="52"/>
      <c r="AK330" s="24"/>
      <c r="AL330" s="52"/>
      <c r="AM330" s="24"/>
      <c r="AN330" s="52"/>
      <c r="AO330" s="24"/>
    </row>
    <row r="331" spans="1:41">
      <c r="A331" s="100" t="s">
        <v>388</v>
      </c>
      <c r="B331" s="101" t="s">
        <v>437</v>
      </c>
      <c r="C331" s="102"/>
      <c r="D331" s="104">
        <v>198987</v>
      </c>
      <c r="E331" s="104">
        <v>9</v>
      </c>
      <c r="F331" s="52">
        <v>2631</v>
      </c>
      <c r="G331" s="24">
        <v>2651</v>
      </c>
      <c r="H331" s="52">
        <v>8775</v>
      </c>
      <c r="I331" s="24">
        <v>8795</v>
      </c>
      <c r="J331" s="52"/>
      <c r="K331" s="24"/>
      <c r="L331" s="52"/>
      <c r="M331" s="24"/>
      <c r="N331" s="52"/>
      <c r="O331" s="24"/>
      <c r="P331" s="52"/>
      <c r="Q331" s="24"/>
      <c r="R331" s="52"/>
      <c r="S331" s="24"/>
      <c r="T331" s="52"/>
      <c r="U331" s="24"/>
      <c r="V331" s="52"/>
      <c r="W331" s="24"/>
      <c r="X331" s="52"/>
      <c r="Y331" s="24"/>
      <c r="Z331" s="52"/>
      <c r="AA331" s="24"/>
      <c r="AB331" s="52"/>
      <c r="AC331" s="24"/>
      <c r="AD331" s="52"/>
      <c r="AE331" s="24"/>
      <c r="AF331" s="52"/>
      <c r="AG331" s="24"/>
      <c r="AH331" s="52"/>
      <c r="AI331" s="24"/>
      <c r="AJ331" s="52"/>
      <c r="AK331" s="24"/>
      <c r="AL331" s="52"/>
      <c r="AM331" s="24"/>
      <c r="AN331" s="52"/>
      <c r="AO331" s="24"/>
    </row>
    <row r="332" spans="1:41">
      <c r="A332" s="100" t="s">
        <v>388</v>
      </c>
      <c r="B332" s="101" t="s">
        <v>438</v>
      </c>
      <c r="C332" s="102"/>
      <c r="D332" s="104">
        <v>199023</v>
      </c>
      <c r="E332" s="104">
        <v>10</v>
      </c>
      <c r="F332" s="52">
        <v>2537</v>
      </c>
      <c r="G332" s="24">
        <v>2537</v>
      </c>
      <c r="H332" s="52">
        <v>8681</v>
      </c>
      <c r="I332" s="24">
        <v>8681</v>
      </c>
      <c r="J332" s="52"/>
      <c r="K332" s="24"/>
      <c r="L332" s="52"/>
      <c r="M332" s="24"/>
      <c r="N332" s="52"/>
      <c r="O332" s="24"/>
      <c r="P332" s="52"/>
      <c r="Q332" s="24"/>
      <c r="R332" s="52"/>
      <c r="S332" s="24"/>
      <c r="T332" s="52"/>
      <c r="U332" s="24"/>
      <c r="V332" s="52"/>
      <c r="W332" s="24"/>
      <c r="X332" s="52"/>
      <c r="Y332" s="24"/>
      <c r="Z332" s="52"/>
      <c r="AA332" s="24"/>
      <c r="AB332" s="52"/>
      <c r="AC332" s="24"/>
      <c r="AD332" s="52"/>
      <c r="AE332" s="24"/>
      <c r="AF332" s="52"/>
      <c r="AG332" s="24"/>
      <c r="AH332" s="52"/>
      <c r="AI332" s="24"/>
      <c r="AJ332" s="52"/>
      <c r="AK332" s="24"/>
      <c r="AL332" s="52"/>
      <c r="AM332" s="24"/>
      <c r="AN332" s="52"/>
      <c r="AO332" s="24"/>
    </row>
    <row r="333" spans="1:41">
      <c r="A333" s="100" t="s">
        <v>388</v>
      </c>
      <c r="B333" s="101" t="s">
        <v>439</v>
      </c>
      <c r="C333" s="102"/>
      <c r="D333" s="104">
        <v>199087</v>
      </c>
      <c r="E333" s="104">
        <v>9</v>
      </c>
      <c r="F333" s="52">
        <v>2632</v>
      </c>
      <c r="G333" s="24">
        <v>2632</v>
      </c>
      <c r="H333" s="52">
        <v>8776</v>
      </c>
      <c r="I333" s="24">
        <v>8776</v>
      </c>
      <c r="J333" s="52"/>
      <c r="K333" s="24"/>
      <c r="L333" s="52"/>
      <c r="M333" s="24"/>
      <c r="N333" s="52"/>
      <c r="O333" s="24"/>
      <c r="P333" s="52"/>
      <c r="Q333" s="24"/>
      <c r="R333" s="52"/>
      <c r="S333" s="24"/>
      <c r="T333" s="52"/>
      <c r="U333" s="24"/>
      <c r="V333" s="52"/>
      <c r="W333" s="24"/>
      <c r="X333" s="52"/>
      <c r="Y333" s="24"/>
      <c r="Z333" s="52"/>
      <c r="AA333" s="24"/>
      <c r="AB333" s="52"/>
      <c r="AC333" s="24"/>
      <c r="AD333" s="52"/>
      <c r="AE333" s="24"/>
      <c r="AF333" s="52"/>
      <c r="AG333" s="24"/>
      <c r="AH333" s="52"/>
      <c r="AI333" s="24"/>
      <c r="AJ333" s="52"/>
      <c r="AK333" s="24"/>
      <c r="AL333" s="52"/>
      <c r="AM333" s="24"/>
      <c r="AN333" s="52"/>
      <c r="AO333" s="24"/>
    </row>
    <row r="334" spans="1:41">
      <c r="A334" s="100" t="s">
        <v>388</v>
      </c>
      <c r="B334" s="101" t="s">
        <v>440</v>
      </c>
      <c r="C334" s="102"/>
      <c r="D334" s="104">
        <v>199263</v>
      </c>
      <c r="E334" s="104">
        <v>10</v>
      </c>
      <c r="F334" s="52">
        <v>1867</v>
      </c>
      <c r="G334" s="24">
        <v>1867</v>
      </c>
      <c r="H334" s="52">
        <v>6475</v>
      </c>
      <c r="I334" s="24">
        <v>6475</v>
      </c>
      <c r="J334" s="52"/>
      <c r="K334" s="24"/>
      <c r="L334" s="52"/>
      <c r="M334" s="24"/>
      <c r="N334" s="52"/>
      <c r="O334" s="24"/>
      <c r="P334" s="52"/>
      <c r="Q334" s="24"/>
      <c r="R334" s="52"/>
      <c r="S334" s="24"/>
      <c r="T334" s="52"/>
      <c r="U334" s="24"/>
      <c r="V334" s="52"/>
      <c r="W334" s="24"/>
      <c r="X334" s="52"/>
      <c r="Y334" s="24"/>
      <c r="Z334" s="52"/>
      <c r="AA334" s="24"/>
      <c r="AB334" s="52"/>
      <c r="AC334" s="24"/>
      <c r="AD334" s="52"/>
      <c r="AE334" s="24"/>
      <c r="AF334" s="52"/>
      <c r="AG334" s="24"/>
      <c r="AH334" s="52"/>
      <c r="AI334" s="24"/>
      <c r="AJ334" s="52"/>
      <c r="AK334" s="24"/>
      <c r="AL334" s="52"/>
      <c r="AM334" s="24"/>
      <c r="AN334" s="52"/>
      <c r="AO334" s="24"/>
    </row>
    <row r="335" spans="1:41">
      <c r="A335" s="100" t="s">
        <v>388</v>
      </c>
      <c r="B335" s="101" t="s">
        <v>441</v>
      </c>
      <c r="C335" s="102"/>
      <c r="D335" s="104">
        <v>199324</v>
      </c>
      <c r="E335" s="104">
        <v>10</v>
      </c>
      <c r="F335" s="52">
        <v>2547</v>
      </c>
      <c r="G335" s="24">
        <v>2547</v>
      </c>
      <c r="H335" s="52">
        <v>8691</v>
      </c>
      <c r="I335" s="24">
        <v>8691</v>
      </c>
      <c r="J335" s="52"/>
      <c r="K335" s="24"/>
      <c r="L335" s="52"/>
      <c r="M335" s="24"/>
      <c r="N335" s="52"/>
      <c r="O335" s="24"/>
      <c r="P335" s="52"/>
      <c r="Q335" s="24"/>
      <c r="R335" s="52"/>
      <c r="S335" s="24"/>
      <c r="T335" s="52"/>
      <c r="U335" s="24"/>
      <c r="V335" s="52"/>
      <c r="W335" s="24"/>
      <c r="X335" s="52"/>
      <c r="Y335" s="24"/>
      <c r="Z335" s="52"/>
      <c r="AA335" s="24"/>
      <c r="AB335" s="52"/>
      <c r="AC335" s="24"/>
      <c r="AD335" s="52"/>
      <c r="AE335" s="24"/>
      <c r="AF335" s="52"/>
      <c r="AG335" s="24"/>
      <c r="AH335" s="52"/>
      <c r="AI335" s="24"/>
      <c r="AJ335" s="52"/>
      <c r="AK335" s="24"/>
      <c r="AL335" s="52"/>
      <c r="AM335" s="24"/>
      <c r="AN335" s="52"/>
      <c r="AO335" s="24"/>
    </row>
    <row r="336" spans="1:41">
      <c r="A336" s="100" t="s">
        <v>388</v>
      </c>
      <c r="B336" s="101" t="s">
        <v>442</v>
      </c>
      <c r="C336" s="102"/>
      <c r="D336" s="104">
        <v>199333</v>
      </c>
      <c r="E336" s="104">
        <v>8</v>
      </c>
      <c r="F336" s="52">
        <v>1929</v>
      </c>
      <c r="G336" s="24">
        <v>1930</v>
      </c>
      <c r="H336" s="52">
        <v>6537</v>
      </c>
      <c r="I336" s="24">
        <v>6644</v>
      </c>
      <c r="J336" s="52"/>
      <c r="K336" s="24"/>
      <c r="L336" s="52"/>
      <c r="M336" s="24"/>
      <c r="N336" s="52"/>
      <c r="O336" s="24"/>
      <c r="P336" s="52"/>
      <c r="Q336" s="24"/>
      <c r="R336" s="52"/>
      <c r="S336" s="24"/>
      <c r="T336" s="52"/>
      <c r="U336" s="24"/>
      <c r="V336" s="52"/>
      <c r="W336" s="24"/>
      <c r="X336" s="52"/>
      <c r="Y336" s="24"/>
      <c r="Z336" s="52"/>
      <c r="AA336" s="24"/>
      <c r="AB336" s="52"/>
      <c r="AC336" s="24"/>
      <c r="AD336" s="52"/>
      <c r="AE336" s="24"/>
      <c r="AF336" s="52"/>
      <c r="AG336" s="24"/>
      <c r="AH336" s="52"/>
      <c r="AI336" s="24"/>
      <c r="AJ336" s="52"/>
      <c r="AK336" s="24"/>
      <c r="AL336" s="52"/>
      <c r="AM336" s="24"/>
      <c r="AN336" s="52"/>
      <c r="AO336" s="24"/>
    </row>
    <row r="337" spans="1:41">
      <c r="A337" s="100" t="s">
        <v>388</v>
      </c>
      <c r="B337" s="101" t="s">
        <v>443</v>
      </c>
      <c r="C337" s="102"/>
      <c r="D337" s="104">
        <v>199421</v>
      </c>
      <c r="E337" s="104">
        <v>9</v>
      </c>
      <c r="F337" s="52">
        <v>1912</v>
      </c>
      <c r="G337" s="53">
        <v>2373</v>
      </c>
      <c r="H337" s="52">
        <v>6520</v>
      </c>
      <c r="I337" s="53">
        <v>8133</v>
      </c>
      <c r="J337" s="52"/>
      <c r="K337" s="24"/>
      <c r="L337" s="52"/>
      <c r="M337" s="24"/>
      <c r="N337" s="52"/>
      <c r="O337" s="24"/>
      <c r="P337" s="52"/>
      <c r="Q337" s="24"/>
      <c r="R337" s="52"/>
      <c r="S337" s="24"/>
      <c r="T337" s="52"/>
      <c r="U337" s="24"/>
      <c r="V337" s="52"/>
      <c r="W337" s="24"/>
      <c r="X337" s="52"/>
      <c r="Y337" s="24"/>
      <c r="Z337" s="52"/>
      <c r="AA337" s="24"/>
      <c r="AB337" s="52"/>
      <c r="AC337" s="24"/>
      <c r="AD337" s="52"/>
      <c r="AE337" s="24"/>
      <c r="AF337" s="52"/>
      <c r="AG337" s="24"/>
      <c r="AH337" s="52"/>
      <c r="AI337" s="24"/>
      <c r="AJ337" s="52"/>
      <c r="AK337" s="24"/>
      <c r="AL337" s="52"/>
      <c r="AM337" s="24"/>
      <c r="AN337" s="52"/>
      <c r="AO337" s="24"/>
    </row>
    <row r="338" spans="1:41">
      <c r="A338" s="100" t="s">
        <v>388</v>
      </c>
      <c r="B338" s="101" t="s">
        <v>444</v>
      </c>
      <c r="C338" s="105"/>
      <c r="D338" s="104">
        <v>199449</v>
      </c>
      <c r="E338" s="172">
        <v>9</v>
      </c>
      <c r="F338" s="52">
        <v>2510</v>
      </c>
      <c r="G338" s="24">
        <v>2516</v>
      </c>
      <c r="H338" s="52">
        <v>8654</v>
      </c>
      <c r="I338" s="24">
        <v>8660</v>
      </c>
      <c r="J338" s="52"/>
      <c r="K338" s="24"/>
      <c r="L338" s="52"/>
      <c r="M338" s="24"/>
      <c r="N338" s="52"/>
      <c r="O338" s="24"/>
      <c r="P338" s="52"/>
      <c r="Q338" s="24"/>
      <c r="R338" s="52"/>
      <c r="S338" s="24"/>
      <c r="T338" s="52"/>
      <c r="U338" s="24"/>
      <c r="V338" s="52"/>
      <c r="W338" s="24"/>
      <c r="X338" s="52"/>
      <c r="Y338" s="24"/>
      <c r="Z338" s="52"/>
      <c r="AA338" s="24"/>
      <c r="AB338" s="52"/>
      <c r="AC338" s="24"/>
      <c r="AD338" s="52"/>
      <c r="AE338" s="24"/>
      <c r="AF338" s="52"/>
      <c r="AG338" s="24"/>
      <c r="AH338" s="52"/>
      <c r="AI338" s="24"/>
      <c r="AJ338" s="52"/>
      <c r="AK338" s="24"/>
      <c r="AL338" s="52"/>
      <c r="AM338" s="24"/>
      <c r="AN338" s="52"/>
      <c r="AO338" s="24"/>
    </row>
    <row r="339" spans="1:41">
      <c r="A339" s="100" t="s">
        <v>388</v>
      </c>
      <c r="B339" s="101" t="s">
        <v>445</v>
      </c>
      <c r="C339" s="102"/>
      <c r="D339" s="104">
        <v>199467</v>
      </c>
      <c r="E339" s="104">
        <v>10</v>
      </c>
      <c r="F339" s="52">
        <v>2642</v>
      </c>
      <c r="G339" s="24">
        <v>2642</v>
      </c>
      <c r="H339" s="52">
        <v>8786</v>
      </c>
      <c r="I339" s="24">
        <v>8786</v>
      </c>
      <c r="J339" s="52"/>
      <c r="K339" s="24"/>
      <c r="L339" s="52"/>
      <c r="M339" s="24"/>
      <c r="N339" s="52"/>
      <c r="O339" s="24"/>
      <c r="P339" s="52"/>
      <c r="Q339" s="24"/>
      <c r="R339" s="52"/>
      <c r="S339" s="24"/>
      <c r="T339" s="52"/>
      <c r="U339" s="24"/>
      <c r="V339" s="52"/>
      <c r="W339" s="24"/>
      <c r="X339" s="52"/>
      <c r="Y339" s="24"/>
      <c r="Z339" s="52"/>
      <c r="AA339" s="24"/>
      <c r="AB339" s="52"/>
      <c r="AC339" s="24"/>
      <c r="AD339" s="52"/>
      <c r="AE339" s="24"/>
      <c r="AF339" s="52"/>
      <c r="AG339" s="24"/>
      <c r="AH339" s="52"/>
      <c r="AI339" s="24"/>
      <c r="AJ339" s="52"/>
      <c r="AK339" s="24"/>
      <c r="AL339" s="52"/>
      <c r="AM339" s="24"/>
      <c r="AN339" s="52"/>
      <c r="AO339" s="24"/>
    </row>
    <row r="340" spans="1:41">
      <c r="A340" s="100" t="s">
        <v>388</v>
      </c>
      <c r="B340" s="101" t="s">
        <v>446</v>
      </c>
      <c r="C340" s="174" t="s">
        <v>360</v>
      </c>
      <c r="D340" s="104">
        <v>199476</v>
      </c>
      <c r="E340" s="104">
        <v>9</v>
      </c>
      <c r="F340" s="52">
        <v>2540</v>
      </c>
      <c r="G340" s="24">
        <v>2561</v>
      </c>
      <c r="H340" s="52">
        <v>8684</v>
      </c>
      <c r="I340" s="24">
        <v>8705</v>
      </c>
      <c r="J340" s="52"/>
      <c r="K340" s="24"/>
      <c r="L340" s="52"/>
      <c r="M340" s="24"/>
      <c r="N340" s="52"/>
      <c r="O340" s="24"/>
      <c r="P340" s="52"/>
      <c r="Q340" s="24"/>
      <c r="R340" s="52"/>
      <c r="S340" s="24"/>
      <c r="T340" s="52"/>
      <c r="U340" s="24"/>
      <c r="V340" s="52"/>
      <c r="W340" s="24"/>
      <c r="X340" s="52"/>
      <c r="Y340" s="24"/>
      <c r="Z340" s="52"/>
      <c r="AA340" s="24"/>
      <c r="AB340" s="52"/>
      <c r="AC340" s="24"/>
      <c r="AD340" s="52"/>
      <c r="AE340" s="24"/>
      <c r="AF340" s="52"/>
      <c r="AG340" s="24"/>
      <c r="AH340" s="52"/>
      <c r="AI340" s="24"/>
      <c r="AJ340" s="52"/>
      <c r="AK340" s="24"/>
      <c r="AL340" s="52"/>
      <c r="AM340" s="24"/>
      <c r="AN340" s="52"/>
      <c r="AO340" s="24"/>
    </row>
    <row r="341" spans="1:41">
      <c r="A341" s="100" t="s">
        <v>388</v>
      </c>
      <c r="B341" s="101" t="s">
        <v>447</v>
      </c>
      <c r="C341" s="174"/>
      <c r="D341" s="104">
        <v>199485</v>
      </c>
      <c r="E341" s="104">
        <v>10</v>
      </c>
      <c r="F341" s="52">
        <v>1940</v>
      </c>
      <c r="G341" s="24">
        <v>1940</v>
      </c>
      <c r="H341" s="52">
        <v>6548</v>
      </c>
      <c r="I341" s="24">
        <v>6548</v>
      </c>
      <c r="J341" s="52"/>
      <c r="K341" s="24"/>
      <c r="L341" s="52"/>
      <c r="M341" s="24"/>
      <c r="N341" s="52"/>
      <c r="O341" s="24"/>
      <c r="P341" s="52"/>
      <c r="Q341" s="24"/>
      <c r="R341" s="52"/>
      <c r="S341" s="24"/>
      <c r="T341" s="52"/>
      <c r="U341" s="24"/>
      <c r="V341" s="52"/>
      <c r="W341" s="24"/>
      <c r="X341" s="52"/>
      <c r="Y341" s="24"/>
      <c r="Z341" s="52"/>
      <c r="AA341" s="24"/>
      <c r="AB341" s="52"/>
      <c r="AC341" s="24"/>
      <c r="AD341" s="52"/>
      <c r="AE341" s="24"/>
      <c r="AF341" s="52"/>
      <c r="AG341" s="24"/>
      <c r="AH341" s="52"/>
      <c r="AI341" s="24"/>
      <c r="AJ341" s="52"/>
      <c r="AK341" s="24"/>
      <c r="AL341" s="52"/>
      <c r="AM341" s="24"/>
      <c r="AN341" s="52"/>
      <c r="AO341" s="24"/>
    </row>
    <row r="342" spans="1:41">
      <c r="A342" s="100" t="s">
        <v>388</v>
      </c>
      <c r="B342" s="101" t="s">
        <v>448</v>
      </c>
      <c r="C342" s="174" t="s">
        <v>463</v>
      </c>
      <c r="D342" s="104">
        <v>199494</v>
      </c>
      <c r="E342" s="173">
        <v>8</v>
      </c>
      <c r="F342" s="52">
        <v>2626</v>
      </c>
      <c r="G342" s="24">
        <v>2626</v>
      </c>
      <c r="H342" s="52">
        <v>8770</v>
      </c>
      <c r="I342" s="24">
        <v>8770</v>
      </c>
      <c r="J342" s="52"/>
      <c r="K342" s="24"/>
      <c r="L342" s="52"/>
      <c r="M342" s="24"/>
      <c r="N342" s="52"/>
      <c r="O342" s="24"/>
      <c r="P342" s="52"/>
      <c r="Q342" s="24"/>
      <c r="R342" s="52"/>
      <c r="S342" s="24"/>
      <c r="T342" s="52"/>
      <c r="U342" s="24"/>
      <c r="V342" s="52"/>
      <c r="W342" s="24"/>
      <c r="X342" s="52"/>
      <c r="Y342" s="24"/>
      <c r="Z342" s="52"/>
      <c r="AA342" s="24"/>
      <c r="AB342" s="52"/>
      <c r="AC342" s="24"/>
      <c r="AD342" s="52"/>
      <c r="AE342" s="24"/>
      <c r="AF342" s="52"/>
      <c r="AG342" s="24"/>
      <c r="AH342" s="52"/>
      <c r="AI342" s="24"/>
      <c r="AJ342" s="52"/>
      <c r="AK342" s="24"/>
      <c r="AL342" s="52"/>
      <c r="AM342" s="24"/>
      <c r="AN342" s="52"/>
      <c r="AO342" s="24"/>
    </row>
    <row r="343" spans="1:41">
      <c r="A343" s="100" t="s">
        <v>388</v>
      </c>
      <c r="B343" s="101" t="s">
        <v>449</v>
      </c>
      <c r="C343" s="174"/>
      <c r="D343" s="104">
        <v>199625</v>
      </c>
      <c r="E343" s="104">
        <v>10</v>
      </c>
      <c r="F343" s="52">
        <v>2509</v>
      </c>
      <c r="G343" s="24">
        <v>2547</v>
      </c>
      <c r="H343" s="52">
        <v>2509</v>
      </c>
      <c r="I343" s="53">
        <v>8691</v>
      </c>
      <c r="J343" s="52"/>
      <c r="K343" s="24"/>
      <c r="L343" s="52"/>
      <c r="M343" s="24"/>
      <c r="N343" s="52"/>
      <c r="O343" s="24"/>
      <c r="P343" s="52"/>
      <c r="Q343" s="24"/>
      <c r="R343" s="52"/>
      <c r="S343" s="24"/>
      <c r="T343" s="52"/>
      <c r="U343" s="24"/>
      <c r="V343" s="52"/>
      <c r="W343" s="24"/>
      <c r="X343" s="52"/>
      <c r="Y343" s="24"/>
      <c r="Z343" s="52"/>
      <c r="AA343" s="24"/>
      <c r="AB343" s="52"/>
      <c r="AC343" s="24"/>
      <c r="AD343" s="52"/>
      <c r="AE343" s="24"/>
      <c r="AF343" s="52"/>
      <c r="AG343" s="24"/>
      <c r="AH343" s="52"/>
      <c r="AI343" s="24"/>
      <c r="AJ343" s="52"/>
      <c r="AK343" s="24"/>
      <c r="AL343" s="52"/>
      <c r="AM343" s="24"/>
      <c r="AN343" s="52"/>
      <c r="AO343" s="24"/>
    </row>
    <row r="344" spans="1:41">
      <c r="A344" s="100" t="s">
        <v>388</v>
      </c>
      <c r="B344" s="101" t="s">
        <v>450</v>
      </c>
      <c r="C344" s="174"/>
      <c r="D344" s="104">
        <v>199634</v>
      </c>
      <c r="E344" s="104">
        <v>9</v>
      </c>
      <c r="F344" s="52">
        <v>2598</v>
      </c>
      <c r="G344" s="24">
        <v>2598</v>
      </c>
      <c r="H344" s="52">
        <v>8742</v>
      </c>
      <c r="I344" s="24">
        <v>8742</v>
      </c>
      <c r="J344" s="52"/>
      <c r="K344" s="24"/>
      <c r="L344" s="52"/>
      <c r="M344" s="24"/>
      <c r="N344" s="52"/>
      <c r="O344" s="24"/>
      <c r="P344" s="52"/>
      <c r="Q344" s="24"/>
      <c r="R344" s="52"/>
      <c r="S344" s="24"/>
      <c r="T344" s="52"/>
      <c r="U344" s="24"/>
      <c r="V344" s="52"/>
      <c r="W344" s="24"/>
      <c r="X344" s="52"/>
      <c r="Y344" s="24"/>
      <c r="Z344" s="52"/>
      <c r="AA344" s="24"/>
      <c r="AB344" s="52"/>
      <c r="AC344" s="24"/>
      <c r="AD344" s="52"/>
      <c r="AE344" s="24"/>
      <c r="AF344" s="52"/>
      <c r="AG344" s="24"/>
      <c r="AH344" s="52"/>
      <c r="AI344" s="24"/>
      <c r="AJ344" s="52"/>
      <c r="AK344" s="24"/>
      <c r="AL344" s="52"/>
      <c r="AM344" s="24"/>
      <c r="AN344" s="52"/>
      <c r="AO344" s="24"/>
    </row>
    <row r="345" spans="1:41">
      <c r="A345" s="100" t="s">
        <v>388</v>
      </c>
      <c r="B345" s="101" t="s">
        <v>451</v>
      </c>
      <c r="C345" s="174" t="s">
        <v>463</v>
      </c>
      <c r="D345" s="104">
        <v>197850</v>
      </c>
      <c r="E345" s="104">
        <v>10</v>
      </c>
      <c r="F345" s="52">
        <v>1873</v>
      </c>
      <c r="G345" s="24">
        <v>1995</v>
      </c>
      <c r="H345" s="52">
        <v>6481</v>
      </c>
      <c r="I345" s="24">
        <v>6603</v>
      </c>
      <c r="J345" s="52"/>
      <c r="K345" s="24"/>
      <c r="L345" s="52"/>
      <c r="M345" s="24"/>
      <c r="N345" s="52"/>
      <c r="O345" s="24"/>
      <c r="P345" s="52"/>
      <c r="Q345" s="24"/>
      <c r="R345" s="52"/>
      <c r="S345" s="24"/>
      <c r="T345" s="52"/>
      <c r="U345" s="24"/>
      <c r="V345" s="52"/>
      <c r="W345" s="24"/>
      <c r="X345" s="52"/>
      <c r="Y345" s="24"/>
      <c r="Z345" s="52"/>
      <c r="AA345" s="24"/>
      <c r="AB345" s="52"/>
      <c r="AC345" s="24"/>
      <c r="AD345" s="52"/>
      <c r="AE345" s="24"/>
      <c r="AF345" s="52"/>
      <c r="AG345" s="24"/>
      <c r="AH345" s="52"/>
      <c r="AI345" s="24"/>
      <c r="AJ345" s="52"/>
      <c r="AK345" s="24"/>
      <c r="AL345" s="52"/>
      <c r="AM345" s="24"/>
      <c r="AN345" s="52"/>
      <c r="AO345" s="24"/>
    </row>
    <row r="346" spans="1:41">
      <c r="A346" s="100" t="s">
        <v>388</v>
      </c>
      <c r="B346" s="101" t="s">
        <v>452</v>
      </c>
      <c r="C346" s="174"/>
      <c r="D346" s="104">
        <v>199722</v>
      </c>
      <c r="E346" s="104">
        <v>10</v>
      </c>
      <c r="F346" s="52">
        <v>2589</v>
      </c>
      <c r="G346" s="24">
        <v>2589</v>
      </c>
      <c r="H346" s="52">
        <v>8733</v>
      </c>
      <c r="I346" s="24">
        <v>8733</v>
      </c>
      <c r="J346" s="52"/>
      <c r="K346" s="24"/>
      <c r="L346" s="52"/>
      <c r="M346" s="24"/>
      <c r="N346" s="52"/>
      <c r="O346" s="24"/>
      <c r="P346" s="52"/>
      <c r="Q346" s="24"/>
      <c r="R346" s="52"/>
      <c r="S346" s="24"/>
      <c r="T346" s="52"/>
      <c r="U346" s="24"/>
      <c r="V346" s="52"/>
      <c r="W346" s="24"/>
      <c r="X346" s="52"/>
      <c r="Y346" s="24"/>
      <c r="Z346" s="52"/>
      <c r="AA346" s="24"/>
      <c r="AB346" s="52"/>
      <c r="AC346" s="24"/>
      <c r="AD346" s="52"/>
      <c r="AE346" s="24"/>
      <c r="AF346" s="52"/>
      <c r="AG346" s="24"/>
      <c r="AH346" s="52"/>
      <c r="AI346" s="24"/>
      <c r="AJ346" s="52"/>
      <c r="AK346" s="24"/>
      <c r="AL346" s="52"/>
      <c r="AM346" s="24"/>
      <c r="AN346" s="52"/>
      <c r="AO346" s="24"/>
    </row>
    <row r="347" spans="1:41">
      <c r="A347" s="100" t="s">
        <v>388</v>
      </c>
      <c r="B347" s="101" t="s">
        <v>453</v>
      </c>
      <c r="C347" s="174" t="s">
        <v>463</v>
      </c>
      <c r="D347" s="104">
        <v>199731</v>
      </c>
      <c r="E347" s="104">
        <v>10</v>
      </c>
      <c r="F347" s="52">
        <v>2213</v>
      </c>
      <c r="G347" s="24">
        <v>2213</v>
      </c>
      <c r="H347" s="52">
        <v>7589</v>
      </c>
      <c r="I347" s="24">
        <v>7589</v>
      </c>
      <c r="J347" s="52"/>
      <c r="K347" s="24"/>
      <c r="L347" s="52"/>
      <c r="M347" s="24"/>
      <c r="N347" s="52"/>
      <c r="O347" s="24"/>
      <c r="P347" s="52"/>
      <c r="Q347" s="24"/>
      <c r="R347" s="52"/>
      <c r="S347" s="24"/>
      <c r="T347" s="52"/>
      <c r="U347" s="24"/>
      <c r="V347" s="52"/>
      <c r="W347" s="24"/>
      <c r="X347" s="52"/>
      <c r="Y347" s="24"/>
      <c r="Z347" s="52"/>
      <c r="AA347" s="24"/>
      <c r="AB347" s="52"/>
      <c r="AC347" s="24"/>
      <c r="AD347" s="52"/>
      <c r="AE347" s="24"/>
      <c r="AF347" s="52"/>
      <c r="AG347" s="24"/>
      <c r="AH347" s="52"/>
      <c r="AI347" s="24"/>
      <c r="AJ347" s="52"/>
      <c r="AK347" s="24"/>
      <c r="AL347" s="52"/>
      <c r="AM347" s="24"/>
      <c r="AN347" s="52"/>
      <c r="AO347" s="24"/>
    </row>
    <row r="348" spans="1:41">
      <c r="A348" s="100" t="s">
        <v>388</v>
      </c>
      <c r="B348" s="101" t="s">
        <v>454</v>
      </c>
      <c r="C348" s="102"/>
      <c r="D348" s="104">
        <v>199740</v>
      </c>
      <c r="E348" s="104">
        <v>9</v>
      </c>
      <c r="F348" s="52">
        <v>2661</v>
      </c>
      <c r="G348" s="24">
        <v>2661</v>
      </c>
      <c r="H348" s="52">
        <v>8805</v>
      </c>
      <c r="I348" s="24">
        <v>8805</v>
      </c>
      <c r="J348" s="52"/>
      <c r="K348" s="24"/>
      <c r="L348" s="52"/>
      <c r="M348" s="24"/>
      <c r="N348" s="52"/>
      <c r="O348" s="24"/>
      <c r="P348" s="52"/>
      <c r="Q348" s="24"/>
      <c r="R348" s="52"/>
      <c r="S348" s="24"/>
      <c r="T348" s="52"/>
      <c r="U348" s="24"/>
      <c r="V348" s="52"/>
      <c r="W348" s="24"/>
      <c r="X348" s="52"/>
      <c r="Y348" s="24"/>
      <c r="Z348" s="52"/>
      <c r="AA348" s="24"/>
      <c r="AB348" s="52"/>
      <c r="AC348" s="24"/>
      <c r="AD348" s="52"/>
      <c r="AE348" s="24"/>
      <c r="AF348" s="52"/>
      <c r="AG348" s="24"/>
      <c r="AH348" s="52"/>
      <c r="AI348" s="24"/>
      <c r="AJ348" s="52"/>
      <c r="AK348" s="24"/>
      <c r="AL348" s="52"/>
      <c r="AM348" s="24"/>
      <c r="AN348" s="52"/>
      <c r="AO348" s="24"/>
    </row>
    <row r="349" spans="1:41">
      <c r="A349" s="100" t="s">
        <v>388</v>
      </c>
      <c r="B349" s="101" t="s">
        <v>455</v>
      </c>
      <c r="C349" s="102"/>
      <c r="D349" s="104">
        <v>199768</v>
      </c>
      <c r="E349" s="104">
        <v>9</v>
      </c>
      <c r="F349" s="52">
        <v>2540</v>
      </c>
      <c r="G349" s="24">
        <v>2540</v>
      </c>
      <c r="H349" s="52">
        <v>8684</v>
      </c>
      <c r="I349" s="24">
        <v>8684</v>
      </c>
      <c r="J349" s="52"/>
      <c r="K349" s="24"/>
      <c r="L349" s="52"/>
      <c r="M349" s="24"/>
      <c r="N349" s="52"/>
      <c r="O349" s="24"/>
      <c r="P349" s="52"/>
      <c r="Q349" s="24"/>
      <c r="R349" s="52"/>
      <c r="S349" s="24"/>
      <c r="T349" s="52"/>
      <c r="U349" s="24"/>
      <c r="V349" s="52"/>
      <c r="W349" s="24"/>
      <c r="X349" s="52"/>
      <c r="Y349" s="24"/>
      <c r="Z349" s="52"/>
      <c r="AA349" s="24"/>
      <c r="AB349" s="52"/>
      <c r="AC349" s="24"/>
      <c r="AD349" s="52"/>
      <c r="AE349" s="24"/>
      <c r="AF349" s="52"/>
      <c r="AG349" s="24"/>
      <c r="AH349" s="52"/>
      <c r="AI349" s="24"/>
      <c r="AJ349" s="52"/>
      <c r="AK349" s="24"/>
      <c r="AL349" s="52"/>
      <c r="AM349" s="24"/>
      <c r="AN349" s="52"/>
      <c r="AO349" s="24"/>
    </row>
    <row r="350" spans="1:41">
      <c r="A350" s="100" t="s">
        <v>388</v>
      </c>
      <c r="B350" s="101" t="s">
        <v>456</v>
      </c>
      <c r="C350" s="102"/>
      <c r="D350" s="104">
        <v>199795</v>
      </c>
      <c r="E350" s="104">
        <v>10</v>
      </c>
      <c r="F350" s="52">
        <v>2363</v>
      </c>
      <c r="G350" s="24">
        <v>2363</v>
      </c>
      <c r="H350" s="52">
        <v>8507</v>
      </c>
      <c r="I350" s="24">
        <v>8507</v>
      </c>
      <c r="J350" s="52"/>
      <c r="K350" s="24"/>
      <c r="L350" s="52"/>
      <c r="M350" s="24"/>
      <c r="N350" s="52"/>
      <c r="O350" s="24"/>
      <c r="P350" s="52"/>
      <c r="Q350" s="24"/>
      <c r="R350" s="52"/>
      <c r="S350" s="24"/>
      <c r="T350" s="52"/>
      <c r="U350" s="24"/>
      <c r="V350" s="52"/>
      <c r="W350" s="24"/>
      <c r="X350" s="52"/>
      <c r="Y350" s="24"/>
      <c r="Z350" s="52"/>
      <c r="AA350" s="24"/>
      <c r="AB350" s="52"/>
      <c r="AC350" s="24"/>
      <c r="AD350" s="52"/>
      <c r="AE350" s="24"/>
      <c r="AF350" s="52"/>
      <c r="AG350" s="24"/>
      <c r="AH350" s="52"/>
      <c r="AI350" s="24"/>
      <c r="AJ350" s="52"/>
      <c r="AK350" s="24"/>
      <c r="AL350" s="52"/>
      <c r="AM350" s="24"/>
      <c r="AN350" s="52"/>
      <c r="AO350" s="24"/>
    </row>
    <row r="351" spans="1:41">
      <c r="A351" s="100" t="s">
        <v>388</v>
      </c>
      <c r="B351" s="101" t="s">
        <v>457</v>
      </c>
      <c r="C351" s="102"/>
      <c r="D351" s="104">
        <v>199838</v>
      </c>
      <c r="E351" s="104">
        <v>9</v>
      </c>
      <c r="F351" s="52">
        <v>1944</v>
      </c>
      <c r="G351" s="24">
        <v>1948</v>
      </c>
      <c r="H351" s="52">
        <v>6552</v>
      </c>
      <c r="I351" s="24">
        <v>6556</v>
      </c>
      <c r="J351" s="52"/>
      <c r="K351" s="24"/>
      <c r="L351" s="52"/>
      <c r="M351" s="24"/>
      <c r="N351" s="52"/>
      <c r="O351" s="24"/>
      <c r="P351" s="52"/>
      <c r="Q351" s="24"/>
      <c r="R351" s="52"/>
      <c r="S351" s="24"/>
      <c r="T351" s="52"/>
      <c r="U351" s="24"/>
      <c r="V351" s="52"/>
      <c r="W351" s="24"/>
      <c r="X351" s="52"/>
      <c r="Y351" s="24"/>
      <c r="Z351" s="52"/>
      <c r="AA351" s="24"/>
      <c r="AB351" s="52"/>
      <c r="AC351" s="24"/>
      <c r="AD351" s="52"/>
      <c r="AE351" s="24"/>
      <c r="AF351" s="52"/>
      <c r="AG351" s="24"/>
      <c r="AH351" s="52"/>
      <c r="AI351" s="24"/>
      <c r="AJ351" s="52"/>
      <c r="AK351" s="24"/>
      <c r="AL351" s="52"/>
      <c r="AM351" s="24"/>
      <c r="AN351" s="52"/>
      <c r="AO351" s="24"/>
    </row>
    <row r="352" spans="1:41">
      <c r="A352" s="100" t="s">
        <v>388</v>
      </c>
      <c r="B352" s="101" t="s">
        <v>458</v>
      </c>
      <c r="C352" s="102"/>
      <c r="D352" s="104">
        <v>199856</v>
      </c>
      <c r="E352" s="104">
        <v>8</v>
      </c>
      <c r="F352" s="52">
        <v>2768</v>
      </c>
      <c r="G352" s="24">
        <v>2768</v>
      </c>
      <c r="H352" s="52">
        <v>8912</v>
      </c>
      <c r="I352" s="24">
        <v>8912</v>
      </c>
      <c r="J352" s="52"/>
      <c r="K352" s="24"/>
      <c r="L352" s="52"/>
      <c r="M352" s="24"/>
      <c r="N352" s="52"/>
      <c r="O352" s="24"/>
      <c r="P352" s="52"/>
      <c r="Q352" s="24"/>
      <c r="R352" s="52"/>
      <c r="S352" s="24"/>
      <c r="T352" s="52"/>
      <c r="U352" s="24"/>
      <c r="V352" s="52"/>
      <c r="W352" s="24"/>
      <c r="X352" s="52"/>
      <c r="Y352" s="24"/>
      <c r="Z352" s="52"/>
      <c r="AA352" s="24"/>
      <c r="AB352" s="52"/>
      <c r="AC352" s="24"/>
      <c r="AD352" s="52"/>
      <c r="AE352" s="24"/>
      <c r="AF352" s="52"/>
      <c r="AG352" s="24"/>
      <c r="AH352" s="52"/>
      <c r="AI352" s="24"/>
      <c r="AJ352" s="52"/>
      <c r="AK352" s="24"/>
      <c r="AL352" s="52"/>
      <c r="AM352" s="24"/>
      <c r="AN352" s="52"/>
      <c r="AO352" s="24"/>
    </row>
    <row r="353" spans="1:41">
      <c r="A353" s="100" t="s">
        <v>388</v>
      </c>
      <c r="B353" s="101" t="s">
        <v>459</v>
      </c>
      <c r="C353" s="102"/>
      <c r="D353" s="104">
        <v>199892</v>
      </c>
      <c r="E353" s="104">
        <v>9</v>
      </c>
      <c r="F353" s="52">
        <v>2524</v>
      </c>
      <c r="G353" s="24">
        <v>2524</v>
      </c>
      <c r="H353" s="52">
        <v>8668</v>
      </c>
      <c r="I353" s="24">
        <v>8668</v>
      </c>
      <c r="J353" s="52"/>
      <c r="K353" s="24"/>
      <c r="L353" s="52"/>
      <c r="M353" s="24"/>
      <c r="N353" s="52"/>
      <c r="O353" s="24"/>
      <c r="P353" s="52"/>
      <c r="Q353" s="24"/>
      <c r="R353" s="52"/>
      <c r="S353" s="24"/>
      <c r="T353" s="52"/>
      <c r="U353" s="24"/>
      <c r="V353" s="52"/>
      <c r="W353" s="24"/>
      <c r="X353" s="52"/>
      <c r="Y353" s="24"/>
      <c r="Z353" s="52"/>
      <c r="AA353" s="24"/>
      <c r="AB353" s="52"/>
      <c r="AC353" s="24"/>
      <c r="AD353" s="52"/>
      <c r="AE353" s="24"/>
      <c r="AF353" s="52"/>
      <c r="AG353" s="24"/>
      <c r="AH353" s="52"/>
      <c r="AI353" s="24"/>
      <c r="AJ353" s="52"/>
      <c r="AK353" s="24"/>
      <c r="AL353" s="52"/>
      <c r="AM353" s="24"/>
      <c r="AN353" s="52"/>
      <c r="AO353" s="24"/>
    </row>
    <row r="354" spans="1:41">
      <c r="A354" s="100" t="s">
        <v>388</v>
      </c>
      <c r="B354" s="101" t="s">
        <v>460</v>
      </c>
      <c r="C354" s="175" t="s">
        <v>123</v>
      </c>
      <c r="D354" s="104">
        <v>199908</v>
      </c>
      <c r="E354" s="176">
        <v>10</v>
      </c>
      <c r="F354" s="52">
        <v>2577</v>
      </c>
      <c r="G354" s="24">
        <v>2577</v>
      </c>
      <c r="H354" s="52">
        <v>8721</v>
      </c>
      <c r="I354" s="24">
        <v>8721</v>
      </c>
      <c r="J354" s="52"/>
      <c r="K354" s="24"/>
      <c r="L354" s="52"/>
      <c r="M354" s="24"/>
      <c r="N354" s="52"/>
      <c r="O354" s="24"/>
      <c r="P354" s="52"/>
      <c r="Q354" s="24"/>
      <c r="R354" s="52"/>
      <c r="S354" s="24"/>
      <c r="T354" s="52"/>
      <c r="U354" s="24"/>
      <c r="V354" s="52"/>
      <c r="W354" s="24"/>
      <c r="X354" s="52"/>
      <c r="Y354" s="24"/>
      <c r="Z354" s="52"/>
      <c r="AA354" s="24"/>
      <c r="AB354" s="52"/>
      <c r="AC354" s="24"/>
      <c r="AD354" s="52"/>
      <c r="AE354" s="24"/>
      <c r="AF354" s="52"/>
      <c r="AG354" s="24"/>
      <c r="AH354" s="52"/>
      <c r="AI354" s="24"/>
      <c r="AJ354" s="52"/>
      <c r="AK354" s="24"/>
      <c r="AL354" s="52"/>
      <c r="AM354" s="24"/>
      <c r="AN354" s="52"/>
      <c r="AO354" s="24"/>
    </row>
    <row r="355" spans="1:41">
      <c r="A355" s="100" t="s">
        <v>388</v>
      </c>
      <c r="B355" s="101" t="s">
        <v>461</v>
      </c>
      <c r="C355" s="102"/>
      <c r="D355" s="104">
        <v>199926</v>
      </c>
      <c r="E355" s="104">
        <v>9</v>
      </c>
      <c r="F355" s="52">
        <v>2572</v>
      </c>
      <c r="G355" s="24">
        <v>2572</v>
      </c>
      <c r="H355" s="52">
        <v>8716</v>
      </c>
      <c r="I355" s="24">
        <v>8716</v>
      </c>
      <c r="J355" s="52"/>
      <c r="K355" s="24"/>
      <c r="L355" s="52"/>
      <c r="M355" s="24"/>
      <c r="N355" s="52"/>
      <c r="O355" s="24"/>
      <c r="P355" s="52"/>
      <c r="Q355" s="24"/>
      <c r="R355" s="52"/>
      <c r="S355" s="24"/>
      <c r="T355" s="52"/>
      <c r="U355" s="24"/>
      <c r="V355" s="52"/>
      <c r="W355" s="24"/>
      <c r="X355" s="52"/>
      <c r="Y355" s="24"/>
      <c r="Z355" s="52"/>
      <c r="AA355" s="24"/>
      <c r="AB355" s="52"/>
      <c r="AC355" s="24"/>
      <c r="AD355" s="52"/>
      <c r="AE355" s="24"/>
      <c r="AF355" s="52"/>
      <c r="AG355" s="24"/>
      <c r="AH355" s="52"/>
      <c r="AI355" s="24"/>
      <c r="AJ355" s="52"/>
      <c r="AK355" s="24"/>
      <c r="AL355" s="52"/>
      <c r="AM355" s="24"/>
      <c r="AN355" s="52"/>
      <c r="AO355" s="24"/>
    </row>
    <row r="356" spans="1:41">
      <c r="A356" s="100" t="s">
        <v>388</v>
      </c>
      <c r="B356" s="101" t="s">
        <v>462</v>
      </c>
      <c r="C356" s="102"/>
      <c r="D356" s="104">
        <v>199953</v>
      </c>
      <c r="E356" s="104">
        <v>10</v>
      </c>
      <c r="F356" s="52">
        <v>2552</v>
      </c>
      <c r="G356" s="53">
        <v>2268</v>
      </c>
      <c r="H356" s="52">
        <v>8716</v>
      </c>
      <c r="I356" s="53">
        <v>7644</v>
      </c>
      <c r="J356" s="52"/>
      <c r="K356" s="24"/>
      <c r="L356" s="52"/>
      <c r="M356" s="24"/>
      <c r="N356" s="52"/>
      <c r="O356" s="24"/>
      <c r="P356" s="52"/>
      <c r="Q356" s="24"/>
      <c r="R356" s="52"/>
      <c r="S356" s="24"/>
      <c r="T356" s="52"/>
      <c r="U356" s="24"/>
      <c r="V356" s="52"/>
      <c r="W356" s="24"/>
      <c r="X356" s="52"/>
      <c r="Y356" s="24"/>
      <c r="Z356" s="52"/>
      <c r="AA356" s="24"/>
      <c r="AB356" s="52"/>
      <c r="AC356" s="24"/>
      <c r="AD356" s="52"/>
      <c r="AE356" s="24"/>
      <c r="AF356" s="52"/>
      <c r="AG356" s="24"/>
      <c r="AH356" s="52"/>
      <c r="AI356" s="24"/>
      <c r="AJ356" s="52"/>
      <c r="AK356" s="24"/>
      <c r="AL356" s="52"/>
      <c r="AM356" s="24"/>
      <c r="AN356" s="52"/>
      <c r="AO356" s="24"/>
    </row>
    <row r="357" spans="1:41">
      <c r="A357" s="48" t="s">
        <v>464</v>
      </c>
      <c r="B357" s="49" t="s">
        <v>465</v>
      </c>
      <c r="C357" s="177"/>
      <c r="D357" s="51">
        <v>207388</v>
      </c>
      <c r="E357" s="51">
        <v>1</v>
      </c>
      <c r="F357" s="52">
        <v>8320.5</v>
      </c>
      <c r="G357" s="24">
        <v>8738</v>
      </c>
      <c r="H357" s="52">
        <v>22443</v>
      </c>
      <c r="I357" s="24">
        <v>23775</v>
      </c>
      <c r="J357" s="52">
        <v>7735.2</v>
      </c>
      <c r="K357" s="24">
        <v>8197.2000000000007</v>
      </c>
      <c r="L357" s="52">
        <v>22503.599999999999</v>
      </c>
      <c r="M357" s="24">
        <v>23218.799999999999</v>
      </c>
      <c r="N357" s="52"/>
      <c r="O357" s="24"/>
      <c r="P357" s="52"/>
      <c r="Q357" s="24"/>
      <c r="R357" s="52"/>
      <c r="S357" s="24"/>
      <c r="T357" s="52"/>
      <c r="U357" s="24"/>
      <c r="V357" s="52"/>
      <c r="W357" s="24"/>
      <c r="X357" s="52"/>
      <c r="Y357" s="24"/>
      <c r="Z357" s="52"/>
      <c r="AA357" s="24"/>
      <c r="AB357" s="52"/>
      <c r="AC357" s="24"/>
      <c r="AD357" s="52"/>
      <c r="AE357" s="24"/>
      <c r="AF357" s="52"/>
      <c r="AG357" s="24"/>
      <c r="AH357" s="52">
        <v>24926.2</v>
      </c>
      <c r="AI357" s="24">
        <v>26864.85</v>
      </c>
      <c r="AJ357" s="52">
        <v>48717.06</v>
      </c>
      <c r="AK357" s="24">
        <v>52796.84</v>
      </c>
      <c r="AL357" s="52">
        <v>20347.599999999999</v>
      </c>
      <c r="AM357" s="24">
        <v>22093.7</v>
      </c>
      <c r="AN357" s="52">
        <v>45453.599999999999</v>
      </c>
      <c r="AO357" s="24">
        <v>47199.7</v>
      </c>
    </row>
    <row r="358" spans="1:41">
      <c r="A358" s="48" t="s">
        <v>464</v>
      </c>
      <c r="B358" s="49" t="s">
        <v>466</v>
      </c>
      <c r="C358" s="177"/>
      <c r="D358" s="51">
        <v>207500</v>
      </c>
      <c r="E358" s="51">
        <v>1</v>
      </c>
      <c r="F358" s="52">
        <v>8630.5</v>
      </c>
      <c r="G358" s="24">
        <v>9063</v>
      </c>
      <c r="H358" s="52">
        <v>22952.5</v>
      </c>
      <c r="I358" s="24">
        <v>24443.5</v>
      </c>
      <c r="J358" s="52">
        <v>8169.4</v>
      </c>
      <c r="K358" s="24">
        <v>8577</v>
      </c>
      <c r="L358" s="52">
        <v>22271.8</v>
      </c>
      <c r="M358" s="24">
        <v>23237</v>
      </c>
      <c r="N358" s="52">
        <v>18398</v>
      </c>
      <c r="O358" s="24">
        <v>19328</v>
      </c>
      <c r="P358" s="52">
        <v>28823</v>
      </c>
      <c r="Q358" s="24">
        <v>30713</v>
      </c>
      <c r="R358" s="52">
        <v>27104.5</v>
      </c>
      <c r="S358" s="24">
        <v>27946.5</v>
      </c>
      <c r="T358" s="52">
        <v>57918.5</v>
      </c>
      <c r="U358" s="24">
        <v>59686.5</v>
      </c>
      <c r="V358" s="52">
        <v>26898.5</v>
      </c>
      <c r="W358" s="24">
        <v>29164.5</v>
      </c>
      <c r="X358" s="52">
        <v>59948.5</v>
      </c>
      <c r="Y358" s="24">
        <v>65189.5</v>
      </c>
      <c r="Z358" s="52">
        <v>18516.900000000001</v>
      </c>
      <c r="AA358" s="24">
        <v>18606.900000000001</v>
      </c>
      <c r="AB358" s="52">
        <v>38308.9</v>
      </c>
      <c r="AC358" s="24">
        <v>38398.9</v>
      </c>
      <c r="AD358" s="52"/>
      <c r="AE358" s="24"/>
      <c r="AF358" s="52"/>
      <c r="AG358" s="24"/>
      <c r="AH358" s="52"/>
      <c r="AI358" s="24"/>
      <c r="AJ358" s="52"/>
      <c r="AK358" s="24"/>
      <c r="AL358" s="52"/>
      <c r="AM358" s="24"/>
      <c r="AN358" s="52"/>
      <c r="AO358" s="24"/>
    </row>
    <row r="359" spans="1:41">
      <c r="A359" s="48" t="s">
        <v>464</v>
      </c>
      <c r="B359" s="49" t="s">
        <v>467</v>
      </c>
      <c r="C359" s="177"/>
      <c r="D359" s="51">
        <v>207263</v>
      </c>
      <c r="E359" s="51">
        <v>3</v>
      </c>
      <c r="F359" s="52">
        <v>6207</v>
      </c>
      <c r="G359" s="24">
        <v>6335</v>
      </c>
      <c r="H359" s="52">
        <v>13707</v>
      </c>
      <c r="I359" s="24">
        <v>14022</v>
      </c>
      <c r="J359" s="52">
        <v>6096</v>
      </c>
      <c r="K359" s="24">
        <v>6226</v>
      </c>
      <c r="L359" s="52">
        <v>12648</v>
      </c>
      <c r="M359" s="24">
        <v>12940</v>
      </c>
      <c r="N359" s="52"/>
      <c r="O359" s="24"/>
      <c r="P359" s="52"/>
      <c r="Q359" s="24"/>
      <c r="R359" s="52"/>
      <c r="S359" s="24"/>
      <c r="T359" s="52"/>
      <c r="U359" s="24"/>
      <c r="V359" s="52"/>
      <c r="W359" s="24"/>
      <c r="X359" s="52"/>
      <c r="Y359" s="24"/>
      <c r="Z359" s="52"/>
      <c r="AA359" s="24"/>
      <c r="AB359" s="52"/>
      <c r="AC359" s="24"/>
      <c r="AD359" s="52">
        <v>17727.2</v>
      </c>
      <c r="AE359" s="24">
        <v>18147.2</v>
      </c>
      <c r="AF359" s="52">
        <v>34407.199999999997</v>
      </c>
      <c r="AG359" s="24">
        <v>35247.199999999997</v>
      </c>
      <c r="AH359" s="52"/>
      <c r="AI359" s="24"/>
      <c r="AJ359" s="52"/>
      <c r="AK359" s="24"/>
      <c r="AL359" s="52"/>
      <c r="AM359" s="24"/>
      <c r="AN359" s="52"/>
      <c r="AO359" s="24"/>
    </row>
    <row r="360" spans="1:41">
      <c r="A360" s="48" t="s">
        <v>464</v>
      </c>
      <c r="B360" s="49" t="s">
        <v>468</v>
      </c>
      <c r="C360" s="177"/>
      <c r="D360" s="51">
        <v>206941</v>
      </c>
      <c r="E360" s="51">
        <v>3</v>
      </c>
      <c r="F360" s="52">
        <v>6699</v>
      </c>
      <c r="G360" s="24">
        <v>7100</v>
      </c>
      <c r="H360" s="52">
        <v>16459.509999999998</v>
      </c>
      <c r="I360" s="24">
        <v>17446.5</v>
      </c>
      <c r="J360" s="52">
        <v>6794.4</v>
      </c>
      <c r="K360" s="24">
        <v>7201</v>
      </c>
      <c r="L360" s="52">
        <v>15760.8</v>
      </c>
      <c r="M360" s="24">
        <v>16705</v>
      </c>
      <c r="N360" s="52"/>
      <c r="O360" s="24"/>
      <c r="P360" s="52"/>
      <c r="Q360" s="24"/>
      <c r="R360" s="52"/>
      <c r="S360" s="24"/>
      <c r="T360" s="52"/>
      <c r="U360" s="24"/>
      <c r="V360" s="52"/>
      <c r="W360" s="24"/>
      <c r="X360" s="52"/>
      <c r="Y360" s="24"/>
      <c r="Z360" s="52"/>
      <c r="AA360" s="24"/>
      <c r="AB360" s="52"/>
      <c r="AC360" s="24"/>
      <c r="AD360" s="52"/>
      <c r="AE360" s="24"/>
      <c r="AF360" s="52"/>
      <c r="AG360" s="24"/>
      <c r="AH360" s="52"/>
      <c r="AI360" s="24"/>
      <c r="AJ360" s="52"/>
      <c r="AK360" s="24"/>
      <c r="AL360" s="52"/>
      <c r="AM360" s="24"/>
      <c r="AN360" s="52"/>
      <c r="AO360" s="24"/>
    </row>
    <row r="361" spans="1:41">
      <c r="A361" s="48" t="s">
        <v>464</v>
      </c>
      <c r="B361" s="49" t="s">
        <v>469</v>
      </c>
      <c r="C361" s="178"/>
      <c r="D361" s="51">
        <v>207847</v>
      </c>
      <c r="E361" s="51">
        <v>4</v>
      </c>
      <c r="F361" s="52">
        <v>6450</v>
      </c>
      <c r="G361" s="24">
        <v>6750</v>
      </c>
      <c r="H361" s="52">
        <v>15720</v>
      </c>
      <c r="I361" s="24">
        <v>15390</v>
      </c>
      <c r="J361" s="52">
        <v>6360</v>
      </c>
      <c r="K361" s="24">
        <v>6696</v>
      </c>
      <c r="L361" s="52">
        <v>14640</v>
      </c>
      <c r="M361" s="24">
        <v>14904</v>
      </c>
      <c r="N361" s="52"/>
      <c r="O361" s="24"/>
      <c r="P361" s="52"/>
      <c r="Q361" s="24"/>
      <c r="R361" s="52"/>
      <c r="S361" s="24"/>
      <c r="T361" s="52"/>
      <c r="U361" s="24"/>
      <c r="V361" s="52"/>
      <c r="W361" s="24"/>
      <c r="X361" s="52"/>
      <c r="Y361" s="24"/>
      <c r="Z361" s="52"/>
      <c r="AA361" s="24"/>
      <c r="AB361" s="52"/>
      <c r="AC361" s="24"/>
      <c r="AD361" s="52"/>
      <c r="AE361" s="24"/>
      <c r="AF361" s="52"/>
      <c r="AG361" s="24"/>
      <c r="AH361" s="52"/>
      <c r="AI361" s="24"/>
      <c r="AJ361" s="52"/>
      <c r="AK361" s="24"/>
      <c r="AL361" s="52"/>
      <c r="AM361" s="24"/>
      <c r="AN361" s="52"/>
      <c r="AO361" s="24"/>
    </row>
    <row r="362" spans="1:41">
      <c r="A362" s="48" t="s">
        <v>464</v>
      </c>
      <c r="B362" s="49" t="s">
        <v>470</v>
      </c>
      <c r="C362" s="177"/>
      <c r="D362" s="51">
        <v>206914</v>
      </c>
      <c r="E362" s="51">
        <v>5</v>
      </c>
      <c r="F362" s="52">
        <v>5970</v>
      </c>
      <c r="G362" s="24">
        <v>6180</v>
      </c>
      <c r="H362" s="52">
        <v>15210</v>
      </c>
      <c r="I362" s="24">
        <v>15510</v>
      </c>
      <c r="J362" s="52">
        <v>5664</v>
      </c>
      <c r="K362" s="24">
        <v>5880</v>
      </c>
      <c r="L362" s="52">
        <v>14424</v>
      </c>
      <c r="M362" s="24">
        <v>14760</v>
      </c>
      <c r="N362" s="52"/>
      <c r="O362" s="24"/>
      <c r="P362" s="52"/>
      <c r="Q362" s="24"/>
      <c r="R362" s="52"/>
      <c r="S362" s="24"/>
      <c r="T362" s="52"/>
      <c r="U362" s="24"/>
      <c r="V362" s="52"/>
      <c r="W362" s="24"/>
      <c r="X362" s="52"/>
      <c r="Y362" s="24"/>
      <c r="Z362" s="52"/>
      <c r="AA362" s="24"/>
      <c r="AB362" s="52"/>
      <c r="AC362" s="24"/>
      <c r="AD362" s="52"/>
      <c r="AE362" s="24"/>
      <c r="AF362" s="52"/>
      <c r="AG362" s="24"/>
      <c r="AH362" s="52"/>
      <c r="AI362" s="24"/>
      <c r="AJ362" s="52"/>
      <c r="AK362" s="24"/>
      <c r="AL362" s="52"/>
      <c r="AM362" s="24"/>
      <c r="AN362" s="52"/>
      <c r="AO362" s="24"/>
    </row>
    <row r="363" spans="1:41">
      <c r="A363" s="48" t="s">
        <v>464</v>
      </c>
      <c r="B363" s="49" t="s">
        <v>471</v>
      </c>
      <c r="C363" s="177"/>
      <c r="D363" s="51">
        <v>207041</v>
      </c>
      <c r="E363" s="51">
        <v>5</v>
      </c>
      <c r="F363" s="52">
        <v>6398</v>
      </c>
      <c r="G363" s="24">
        <v>6719</v>
      </c>
      <c r="H363" s="52">
        <v>15518</v>
      </c>
      <c r="I363" s="24">
        <v>15839</v>
      </c>
      <c r="J363" s="52">
        <v>6234.2</v>
      </c>
      <c r="K363" s="24">
        <v>6546</v>
      </c>
      <c r="L363" s="52">
        <v>14736.2</v>
      </c>
      <c r="M363" s="24">
        <v>15033</v>
      </c>
      <c r="N363" s="52"/>
      <c r="O363" s="24"/>
      <c r="P363" s="52"/>
      <c r="Q363" s="24"/>
      <c r="R363" s="52"/>
      <c r="S363" s="24"/>
      <c r="T363" s="52"/>
      <c r="U363" s="24"/>
      <c r="V363" s="52"/>
      <c r="W363" s="24"/>
      <c r="X363" s="52"/>
      <c r="Y363" s="24"/>
      <c r="Z363" s="52"/>
      <c r="AA363" s="24"/>
      <c r="AB363" s="52"/>
      <c r="AC363" s="24"/>
      <c r="AD363" s="52"/>
      <c r="AE363" s="24"/>
      <c r="AF363" s="52"/>
      <c r="AG363" s="24"/>
      <c r="AH363" s="52"/>
      <c r="AI363" s="24"/>
      <c r="AJ363" s="52"/>
      <c r="AK363" s="24"/>
      <c r="AL363" s="52"/>
      <c r="AM363" s="24"/>
      <c r="AN363" s="52"/>
      <c r="AO363" s="24"/>
    </row>
    <row r="364" spans="1:41">
      <c r="A364" s="48" t="s">
        <v>464</v>
      </c>
      <c r="B364" s="49" t="s">
        <v>472</v>
      </c>
      <c r="C364" s="177"/>
      <c r="D364" s="51">
        <v>207209</v>
      </c>
      <c r="E364" s="51">
        <v>5</v>
      </c>
      <c r="F364" s="52">
        <v>5387.9</v>
      </c>
      <c r="G364" s="53">
        <v>5950</v>
      </c>
      <c r="H364" s="52">
        <v>12727.4</v>
      </c>
      <c r="I364" s="24">
        <v>13299.34</v>
      </c>
      <c r="J364" s="52">
        <v>5233.7</v>
      </c>
      <c r="K364" s="53">
        <v>5781</v>
      </c>
      <c r="L364" s="52">
        <v>11984.9</v>
      </c>
      <c r="M364" s="24">
        <v>12525</v>
      </c>
      <c r="N364" s="52"/>
      <c r="O364" s="24"/>
      <c r="P364" s="52"/>
      <c r="Q364" s="24"/>
      <c r="R364" s="52"/>
      <c r="S364" s="24"/>
      <c r="T364" s="52"/>
      <c r="U364" s="24"/>
      <c r="V364" s="52"/>
      <c r="W364" s="24"/>
      <c r="X364" s="52"/>
      <c r="Y364" s="24"/>
      <c r="Z364" s="52"/>
      <c r="AA364" s="24"/>
      <c r="AB364" s="52"/>
      <c r="AC364" s="24"/>
      <c r="AD364" s="52"/>
      <c r="AE364" s="24"/>
      <c r="AF364" s="52"/>
      <c r="AG364" s="24"/>
      <c r="AH364" s="52"/>
      <c r="AI364" s="24"/>
      <c r="AJ364" s="52"/>
      <c r="AK364" s="24"/>
      <c r="AL364" s="52"/>
      <c r="AM364" s="24"/>
      <c r="AN364" s="52"/>
      <c r="AO364" s="24"/>
    </row>
    <row r="365" spans="1:41">
      <c r="A365" s="48" t="s">
        <v>464</v>
      </c>
      <c r="B365" s="49" t="s">
        <v>473</v>
      </c>
      <c r="C365" s="177"/>
      <c r="D365" s="51">
        <v>207306</v>
      </c>
      <c r="E365" s="51">
        <v>5</v>
      </c>
      <c r="F365" s="52">
        <v>6390</v>
      </c>
      <c r="G365" s="24">
        <v>6705</v>
      </c>
      <c r="H365" s="52">
        <v>13237.5</v>
      </c>
      <c r="I365" s="24">
        <v>13822.5</v>
      </c>
      <c r="J365" s="52">
        <v>6084</v>
      </c>
      <c r="K365" s="24">
        <v>6384</v>
      </c>
      <c r="L365" s="52">
        <v>12324</v>
      </c>
      <c r="M365" s="24">
        <v>12864</v>
      </c>
      <c r="N365" s="52"/>
      <c r="O365" s="24"/>
      <c r="P365" s="52"/>
      <c r="Q365" s="24"/>
      <c r="R365" s="52"/>
      <c r="S365" s="24"/>
      <c r="T365" s="52"/>
      <c r="U365" s="24"/>
      <c r="V365" s="52"/>
      <c r="W365" s="24"/>
      <c r="X365" s="52"/>
      <c r="Y365" s="24"/>
      <c r="Z365" s="52"/>
      <c r="AA365" s="24"/>
      <c r="AB365" s="52"/>
      <c r="AC365" s="24"/>
      <c r="AD365" s="52"/>
      <c r="AE365" s="24"/>
      <c r="AF365" s="52"/>
      <c r="AG365" s="24"/>
      <c r="AH365" s="52"/>
      <c r="AI365" s="24"/>
      <c r="AJ365" s="52"/>
      <c r="AK365" s="24"/>
      <c r="AL365" s="52"/>
      <c r="AM365" s="24"/>
      <c r="AN365" s="52"/>
      <c r="AO365" s="24"/>
    </row>
    <row r="366" spans="1:41">
      <c r="A366" s="48" t="s">
        <v>464</v>
      </c>
      <c r="B366" s="49" t="s">
        <v>474</v>
      </c>
      <c r="C366" s="180" t="s">
        <v>492</v>
      </c>
      <c r="D366" s="51">
        <v>207865</v>
      </c>
      <c r="E366" s="54">
        <v>4</v>
      </c>
      <c r="F366" s="52">
        <v>6390</v>
      </c>
      <c r="G366" s="24">
        <v>6705</v>
      </c>
      <c r="H366" s="52">
        <v>13140</v>
      </c>
      <c r="I366" s="24">
        <v>13605</v>
      </c>
      <c r="J366" s="52">
        <v>6192</v>
      </c>
      <c r="K366" s="24">
        <v>6492</v>
      </c>
      <c r="L366" s="52">
        <v>12528</v>
      </c>
      <c r="M366" s="24">
        <v>12972</v>
      </c>
      <c r="N366" s="52"/>
      <c r="O366" s="24"/>
      <c r="P366" s="52"/>
      <c r="Q366" s="24"/>
      <c r="R366" s="52"/>
      <c r="S366" s="24"/>
      <c r="T366" s="52"/>
      <c r="U366" s="24"/>
      <c r="V366" s="52"/>
      <c r="W366" s="24"/>
      <c r="X366" s="52"/>
      <c r="Y366" s="24"/>
      <c r="Z366" s="52">
        <v>18816</v>
      </c>
      <c r="AA366" s="24">
        <v>19680</v>
      </c>
      <c r="AB366" s="52">
        <v>32448</v>
      </c>
      <c r="AC366" s="24">
        <v>33312</v>
      </c>
      <c r="AD366" s="52"/>
      <c r="AE366" s="24"/>
      <c r="AF366" s="52"/>
      <c r="AG366" s="24"/>
      <c r="AH366" s="52"/>
      <c r="AI366" s="24"/>
      <c r="AJ366" s="52"/>
      <c r="AK366" s="24"/>
      <c r="AL366" s="52"/>
      <c r="AM366" s="24"/>
      <c r="AN366" s="52"/>
      <c r="AO366" s="24"/>
    </row>
    <row r="367" spans="1:41">
      <c r="A367" s="48" t="s">
        <v>464</v>
      </c>
      <c r="B367" s="49" t="s">
        <v>475</v>
      </c>
      <c r="C367" s="177"/>
      <c r="D367" s="51">
        <v>207351</v>
      </c>
      <c r="E367" s="51">
        <v>6</v>
      </c>
      <c r="F367" s="52">
        <v>7074</v>
      </c>
      <c r="G367" s="24">
        <v>7074</v>
      </c>
      <c r="H367" s="52">
        <v>12633</v>
      </c>
      <c r="I367" s="24">
        <v>12633</v>
      </c>
      <c r="J367" s="52"/>
      <c r="K367" s="24"/>
      <c r="L367" s="52"/>
      <c r="M367" s="24"/>
      <c r="N367" s="52"/>
      <c r="O367" s="24"/>
      <c r="P367" s="52"/>
      <c r="Q367" s="24"/>
      <c r="R367" s="52"/>
      <c r="S367" s="24"/>
      <c r="T367" s="52"/>
      <c r="U367" s="24"/>
      <c r="V367" s="52"/>
      <c r="W367" s="24"/>
      <c r="X367" s="52"/>
      <c r="Y367" s="24"/>
      <c r="Z367" s="52"/>
      <c r="AA367" s="24"/>
      <c r="AB367" s="52"/>
      <c r="AC367" s="24"/>
      <c r="AD367" s="52"/>
      <c r="AE367" s="24"/>
      <c r="AF367" s="52"/>
      <c r="AG367" s="24"/>
      <c r="AH367" s="52"/>
      <c r="AI367" s="24"/>
      <c r="AJ367" s="52"/>
      <c r="AK367" s="24"/>
      <c r="AL367" s="52"/>
      <c r="AM367" s="24"/>
      <c r="AN367" s="52"/>
      <c r="AO367" s="24"/>
    </row>
    <row r="368" spans="1:41">
      <c r="A368" s="48" t="s">
        <v>464</v>
      </c>
      <c r="B368" s="49" t="s">
        <v>476</v>
      </c>
      <c r="C368" s="177"/>
      <c r="D368" s="51">
        <v>207661</v>
      </c>
      <c r="E368" s="179">
        <v>6</v>
      </c>
      <c r="F368" s="52">
        <v>6540</v>
      </c>
      <c r="G368" s="24">
        <v>6870</v>
      </c>
      <c r="H368" s="52">
        <v>14460</v>
      </c>
      <c r="I368" s="24">
        <v>15210</v>
      </c>
      <c r="J368" s="52"/>
      <c r="K368" s="24"/>
      <c r="L368" s="52"/>
      <c r="M368" s="24"/>
      <c r="N368" s="52"/>
      <c r="O368" s="24"/>
      <c r="P368" s="52"/>
      <c r="Q368" s="24"/>
      <c r="R368" s="52"/>
      <c r="S368" s="24"/>
      <c r="T368" s="52"/>
      <c r="U368" s="24"/>
      <c r="V368" s="52"/>
      <c r="W368" s="24"/>
      <c r="X368" s="52"/>
      <c r="Y368" s="24"/>
      <c r="Z368" s="52"/>
      <c r="AA368" s="24"/>
      <c r="AB368" s="52"/>
      <c r="AC368" s="24"/>
      <c r="AD368" s="52"/>
      <c r="AE368" s="24"/>
      <c r="AF368" s="52"/>
      <c r="AG368" s="24"/>
      <c r="AH368" s="52"/>
      <c r="AI368" s="24"/>
      <c r="AJ368" s="52"/>
      <c r="AK368" s="24"/>
      <c r="AL368" s="52"/>
      <c r="AM368" s="24"/>
      <c r="AN368" s="52"/>
      <c r="AO368" s="24"/>
    </row>
    <row r="369" spans="1:41">
      <c r="A369" s="48" t="s">
        <v>464</v>
      </c>
      <c r="B369" s="49" t="s">
        <v>477</v>
      </c>
      <c r="C369" s="177"/>
      <c r="D369" s="51">
        <v>207722</v>
      </c>
      <c r="E369" s="51">
        <v>6</v>
      </c>
      <c r="F369" s="52">
        <v>7200</v>
      </c>
      <c r="G369" s="24">
        <v>7200</v>
      </c>
      <c r="H369" s="52">
        <v>17550</v>
      </c>
      <c r="I369" s="24">
        <v>17550</v>
      </c>
      <c r="J369" s="52"/>
      <c r="K369" s="24"/>
      <c r="L369" s="52"/>
      <c r="M369" s="24"/>
      <c r="N369" s="52"/>
      <c r="O369" s="24"/>
      <c r="P369" s="52"/>
      <c r="Q369" s="24"/>
      <c r="R369" s="52"/>
      <c r="S369" s="24"/>
      <c r="T369" s="52"/>
      <c r="U369" s="24"/>
      <c r="V369" s="52"/>
      <c r="W369" s="24"/>
      <c r="X369" s="52"/>
      <c r="Y369" s="24"/>
      <c r="Z369" s="52"/>
      <c r="AA369" s="24"/>
      <c r="AB369" s="52"/>
      <c r="AC369" s="24"/>
      <c r="AD369" s="52"/>
      <c r="AE369" s="24"/>
      <c r="AF369" s="52"/>
      <c r="AG369" s="24"/>
      <c r="AH369" s="52"/>
      <c r="AI369" s="24"/>
      <c r="AJ369" s="52"/>
      <c r="AK369" s="24"/>
      <c r="AL369" s="52"/>
      <c r="AM369" s="24"/>
      <c r="AN369" s="52"/>
      <c r="AO369" s="24"/>
    </row>
    <row r="370" spans="1:41">
      <c r="A370" s="48" t="s">
        <v>464</v>
      </c>
      <c r="B370" s="55" t="s">
        <v>478</v>
      </c>
      <c r="C370" s="177"/>
      <c r="D370" s="51">
        <v>207564</v>
      </c>
      <c r="E370" s="51">
        <v>7</v>
      </c>
      <c r="F370" s="52">
        <v>5100</v>
      </c>
      <c r="G370" s="24">
        <v>5250</v>
      </c>
      <c r="H370" s="52">
        <v>10710</v>
      </c>
      <c r="I370" s="24">
        <v>10860</v>
      </c>
      <c r="J370" s="52"/>
      <c r="K370" s="24"/>
      <c r="L370" s="52"/>
      <c r="M370" s="24"/>
      <c r="N370" s="52"/>
      <c r="O370" s="24"/>
      <c r="P370" s="52"/>
      <c r="Q370" s="24"/>
      <c r="R370" s="52"/>
      <c r="S370" s="24"/>
      <c r="T370" s="52"/>
      <c r="U370" s="24"/>
      <c r="V370" s="52"/>
      <c r="W370" s="24"/>
      <c r="X370" s="52"/>
      <c r="Y370" s="24"/>
      <c r="Z370" s="52"/>
      <c r="AA370" s="24"/>
      <c r="AB370" s="52"/>
      <c r="AC370" s="24"/>
      <c r="AD370" s="52"/>
      <c r="AE370" s="24"/>
      <c r="AF370" s="52"/>
      <c r="AG370" s="24"/>
      <c r="AH370" s="52"/>
      <c r="AI370" s="24"/>
      <c r="AJ370" s="52"/>
      <c r="AK370" s="24"/>
      <c r="AL370" s="52"/>
      <c r="AM370" s="24"/>
      <c r="AN370" s="52"/>
      <c r="AO370" s="24"/>
    </row>
    <row r="371" spans="1:41">
      <c r="A371" s="48" t="s">
        <v>464</v>
      </c>
      <c r="B371" s="49" t="s">
        <v>479</v>
      </c>
      <c r="C371" s="177"/>
      <c r="D371" s="51">
        <v>207397</v>
      </c>
      <c r="E371" s="51">
        <v>7</v>
      </c>
      <c r="F371" s="52">
        <v>4163.5</v>
      </c>
      <c r="G371" s="24">
        <v>4265</v>
      </c>
      <c r="H371" s="52">
        <v>10705.75</v>
      </c>
      <c r="I371" s="24">
        <v>11002.75</v>
      </c>
      <c r="J371" s="52"/>
      <c r="K371" s="24"/>
      <c r="L371" s="52"/>
      <c r="M371" s="24"/>
      <c r="N371" s="52"/>
      <c r="O371" s="24"/>
      <c r="P371" s="52"/>
      <c r="Q371" s="24"/>
      <c r="R371" s="52"/>
      <c r="S371" s="24"/>
      <c r="T371" s="52"/>
      <c r="U371" s="24"/>
      <c r="V371" s="52"/>
      <c r="W371" s="24"/>
      <c r="X371" s="52"/>
      <c r="Y371" s="24"/>
      <c r="Z371" s="52"/>
      <c r="AA371" s="24"/>
      <c r="AB371" s="52"/>
      <c r="AC371" s="24"/>
      <c r="AD371" s="52"/>
      <c r="AE371" s="24"/>
      <c r="AF371" s="52"/>
      <c r="AG371" s="24"/>
      <c r="AH371" s="52"/>
      <c r="AI371" s="24"/>
      <c r="AJ371" s="52"/>
      <c r="AK371" s="24"/>
      <c r="AL371" s="52"/>
      <c r="AM371" s="24"/>
      <c r="AN371" s="52"/>
      <c r="AO371" s="24"/>
    </row>
    <row r="372" spans="1:41">
      <c r="A372" s="48" t="s">
        <v>464</v>
      </c>
      <c r="B372" s="55" t="s">
        <v>480</v>
      </c>
      <c r="C372" s="177"/>
      <c r="D372" s="51">
        <v>207449</v>
      </c>
      <c r="E372" s="51">
        <v>8</v>
      </c>
      <c r="F372" s="52">
        <v>3726.11</v>
      </c>
      <c r="G372" s="24">
        <v>3909</v>
      </c>
      <c r="H372" s="52">
        <v>9259.14</v>
      </c>
      <c r="I372" s="24">
        <v>9441.7199999999993</v>
      </c>
      <c r="J372" s="52"/>
      <c r="K372" s="24"/>
      <c r="L372" s="52"/>
      <c r="M372" s="24"/>
      <c r="N372" s="52"/>
      <c r="O372" s="24"/>
      <c r="P372" s="52"/>
      <c r="Q372" s="24"/>
      <c r="R372" s="52"/>
      <c r="S372" s="24"/>
      <c r="T372" s="52"/>
      <c r="U372" s="24"/>
      <c r="V372" s="52"/>
      <c r="W372" s="24"/>
      <c r="X372" s="52"/>
      <c r="Y372" s="24"/>
      <c r="Z372" s="52"/>
      <c r="AA372" s="24"/>
      <c r="AB372" s="52"/>
      <c r="AC372" s="24"/>
      <c r="AD372" s="52"/>
      <c r="AE372" s="24"/>
      <c r="AF372" s="52"/>
      <c r="AG372" s="24"/>
      <c r="AH372" s="52"/>
      <c r="AI372" s="24"/>
      <c r="AJ372" s="52"/>
      <c r="AK372" s="24"/>
      <c r="AL372" s="52"/>
      <c r="AM372" s="24"/>
      <c r="AN372" s="52"/>
      <c r="AO372" s="24"/>
    </row>
    <row r="373" spans="1:41">
      <c r="A373" s="48" t="s">
        <v>464</v>
      </c>
      <c r="B373" s="49" t="s">
        <v>481</v>
      </c>
      <c r="C373" s="177"/>
      <c r="D373" s="51">
        <v>207935</v>
      </c>
      <c r="E373" s="51">
        <v>8</v>
      </c>
      <c r="F373" s="52">
        <v>3802.6</v>
      </c>
      <c r="G373" s="24">
        <v>3990</v>
      </c>
      <c r="H373" s="52">
        <v>9802.6</v>
      </c>
      <c r="I373" s="24">
        <v>10290.1</v>
      </c>
      <c r="J373" s="52"/>
      <c r="K373" s="24"/>
      <c r="L373" s="52"/>
      <c r="M373" s="24"/>
      <c r="N373" s="52"/>
      <c r="O373" s="24"/>
      <c r="P373" s="52"/>
      <c r="Q373" s="24"/>
      <c r="R373" s="52"/>
      <c r="S373" s="24"/>
      <c r="T373" s="52"/>
      <c r="U373" s="24"/>
      <c r="V373" s="52"/>
      <c r="W373" s="24"/>
      <c r="X373" s="52"/>
      <c r="Y373" s="24"/>
      <c r="Z373" s="52"/>
      <c r="AA373" s="24"/>
      <c r="AB373" s="52"/>
      <c r="AC373" s="24"/>
      <c r="AD373" s="52"/>
      <c r="AE373" s="24"/>
      <c r="AF373" s="52"/>
      <c r="AG373" s="24"/>
      <c r="AH373" s="52"/>
      <c r="AI373" s="24"/>
      <c r="AJ373" s="52"/>
      <c r="AK373" s="24"/>
      <c r="AL373" s="52"/>
      <c r="AM373" s="24"/>
      <c r="AN373" s="52"/>
      <c r="AO373" s="24"/>
    </row>
    <row r="374" spans="1:41">
      <c r="A374" s="48" t="s">
        <v>464</v>
      </c>
      <c r="B374" s="55" t="s">
        <v>482</v>
      </c>
      <c r="C374" s="177"/>
      <c r="D374" s="51">
        <v>207281</v>
      </c>
      <c r="E374" s="51">
        <v>9</v>
      </c>
      <c r="F374" s="52">
        <v>3469.5</v>
      </c>
      <c r="G374" s="24">
        <v>3660</v>
      </c>
      <c r="H374" s="52">
        <v>9094.5</v>
      </c>
      <c r="I374" s="24">
        <v>9780</v>
      </c>
      <c r="J374" s="52"/>
      <c r="K374" s="24"/>
      <c r="L374" s="52"/>
      <c r="M374" s="24"/>
      <c r="N374" s="52"/>
      <c r="O374" s="24"/>
      <c r="P374" s="52"/>
      <c r="Q374" s="24"/>
      <c r="R374" s="52"/>
      <c r="S374" s="24"/>
      <c r="T374" s="52"/>
      <c r="U374" s="24"/>
      <c r="V374" s="52"/>
      <c r="W374" s="24"/>
      <c r="X374" s="52"/>
      <c r="Y374" s="24"/>
      <c r="Z374" s="52"/>
      <c r="AA374" s="24"/>
      <c r="AB374" s="52"/>
      <c r="AC374" s="24"/>
      <c r="AD374" s="52"/>
      <c r="AE374" s="24"/>
      <c r="AF374" s="52"/>
      <c r="AG374" s="24"/>
      <c r="AH374" s="52"/>
      <c r="AI374" s="24"/>
      <c r="AJ374" s="52"/>
      <c r="AK374" s="24"/>
      <c r="AL374" s="52"/>
      <c r="AM374" s="24"/>
      <c r="AN374" s="52"/>
      <c r="AO374" s="24"/>
    </row>
    <row r="375" spans="1:41">
      <c r="A375" s="48" t="s">
        <v>464</v>
      </c>
      <c r="B375" s="49" t="s">
        <v>483</v>
      </c>
      <c r="C375" s="178"/>
      <c r="D375" s="51">
        <v>207670</v>
      </c>
      <c r="E375" s="51">
        <v>9</v>
      </c>
      <c r="F375" s="52">
        <v>3827</v>
      </c>
      <c r="G375" s="24">
        <v>4144</v>
      </c>
      <c r="H375" s="52">
        <v>10203.5</v>
      </c>
      <c r="I375" s="24">
        <v>10520</v>
      </c>
      <c r="J375" s="52"/>
      <c r="K375" s="24"/>
      <c r="L375" s="52"/>
      <c r="M375" s="24"/>
      <c r="N375" s="52"/>
      <c r="O375" s="24"/>
      <c r="P375" s="52"/>
      <c r="Q375" s="24"/>
      <c r="R375" s="52"/>
      <c r="S375" s="24"/>
      <c r="T375" s="52"/>
      <c r="U375" s="24"/>
      <c r="V375" s="52"/>
      <c r="W375" s="24"/>
      <c r="X375" s="52"/>
      <c r="Y375" s="24"/>
      <c r="Z375" s="52"/>
      <c r="AA375" s="24"/>
      <c r="AB375" s="52"/>
      <c r="AC375" s="24"/>
      <c r="AD375" s="52"/>
      <c r="AE375" s="24"/>
      <c r="AF375" s="52"/>
      <c r="AG375" s="24"/>
      <c r="AH375" s="52"/>
      <c r="AI375" s="24"/>
      <c r="AJ375" s="52"/>
      <c r="AK375" s="24"/>
      <c r="AL375" s="52"/>
      <c r="AM375" s="24"/>
      <c r="AN375" s="52"/>
      <c r="AO375" s="24"/>
    </row>
    <row r="376" spans="1:41">
      <c r="A376" s="48" t="s">
        <v>464</v>
      </c>
      <c r="B376" s="49" t="s">
        <v>484</v>
      </c>
      <c r="C376" s="178"/>
      <c r="D376" s="51">
        <v>206923</v>
      </c>
      <c r="E376" s="51">
        <v>10</v>
      </c>
      <c r="F376" s="52">
        <v>3403.5</v>
      </c>
      <c r="G376" s="24">
        <v>3687</v>
      </c>
      <c r="H376" s="52">
        <v>7041</v>
      </c>
      <c r="I376" s="24">
        <v>7615.2</v>
      </c>
      <c r="J376" s="52"/>
      <c r="K376" s="24"/>
      <c r="L376" s="52"/>
      <c r="M376" s="24"/>
      <c r="N376" s="52"/>
      <c r="O376" s="24"/>
      <c r="P376" s="52"/>
      <c r="Q376" s="24"/>
      <c r="R376" s="52"/>
      <c r="S376" s="24"/>
      <c r="T376" s="52"/>
      <c r="U376" s="24"/>
      <c r="V376" s="52"/>
      <c r="W376" s="24"/>
      <c r="X376" s="52"/>
      <c r="Y376" s="24"/>
      <c r="Z376" s="52"/>
      <c r="AA376" s="24"/>
      <c r="AB376" s="52"/>
      <c r="AC376" s="24"/>
      <c r="AD376" s="52"/>
      <c r="AE376" s="24"/>
      <c r="AF376" s="52"/>
      <c r="AG376" s="24"/>
      <c r="AH376" s="52"/>
      <c r="AI376" s="24"/>
      <c r="AJ376" s="52"/>
      <c r="AK376" s="24"/>
      <c r="AL376" s="52"/>
      <c r="AM376" s="24"/>
      <c r="AN376" s="52"/>
      <c r="AO376" s="24"/>
    </row>
    <row r="377" spans="1:41">
      <c r="A377" s="48" t="s">
        <v>464</v>
      </c>
      <c r="B377" s="49" t="s">
        <v>485</v>
      </c>
      <c r="C377" s="177"/>
      <c r="D377" s="51">
        <v>206996</v>
      </c>
      <c r="E377" s="51">
        <v>10</v>
      </c>
      <c r="F377" s="52">
        <v>4125</v>
      </c>
      <c r="G377" s="24">
        <v>4388</v>
      </c>
      <c r="H377" s="52">
        <v>8827.7999999999993</v>
      </c>
      <c r="I377" s="24">
        <v>9090.2999999999993</v>
      </c>
      <c r="J377" s="52"/>
      <c r="K377" s="24"/>
      <c r="L377" s="52"/>
      <c r="M377" s="24"/>
      <c r="N377" s="52"/>
      <c r="O377" s="24"/>
      <c r="P377" s="52"/>
      <c r="Q377" s="24"/>
      <c r="R377" s="52"/>
      <c r="S377" s="24"/>
      <c r="T377" s="52"/>
      <c r="U377" s="24"/>
      <c r="V377" s="52"/>
      <c r="W377" s="24"/>
      <c r="X377" s="52"/>
      <c r="Y377" s="24"/>
      <c r="Z377" s="52"/>
      <c r="AA377" s="24"/>
      <c r="AB377" s="52"/>
      <c r="AC377" s="24"/>
      <c r="AD377" s="52"/>
      <c r="AE377" s="24"/>
      <c r="AF377" s="52"/>
      <c r="AG377" s="24"/>
      <c r="AH377" s="52"/>
      <c r="AI377" s="24"/>
      <c r="AJ377" s="52"/>
      <c r="AK377" s="24"/>
      <c r="AL377" s="52"/>
      <c r="AM377" s="24"/>
      <c r="AN377" s="52"/>
      <c r="AO377" s="24"/>
    </row>
    <row r="378" spans="1:41">
      <c r="A378" s="48" t="s">
        <v>464</v>
      </c>
      <c r="B378" s="49" t="s">
        <v>486</v>
      </c>
      <c r="C378" s="177"/>
      <c r="D378" s="51">
        <v>207050</v>
      </c>
      <c r="E378" s="51">
        <v>10</v>
      </c>
      <c r="F378" s="52">
        <v>4223.3999999999996</v>
      </c>
      <c r="G378" s="24">
        <v>4572</v>
      </c>
      <c r="H378" s="52">
        <v>7840.2</v>
      </c>
      <c r="I378" s="24">
        <v>8188.8</v>
      </c>
      <c r="J378" s="52"/>
      <c r="K378" s="24"/>
      <c r="L378" s="52"/>
      <c r="M378" s="24"/>
      <c r="N378" s="52"/>
      <c r="O378" s="24"/>
      <c r="P378" s="52"/>
      <c r="Q378" s="24"/>
      <c r="R378" s="52"/>
      <c r="S378" s="24"/>
      <c r="T378" s="52"/>
      <c r="U378" s="24"/>
      <c r="V378" s="52"/>
      <c r="W378" s="24"/>
      <c r="X378" s="52"/>
      <c r="Y378" s="24"/>
      <c r="Z378" s="52"/>
      <c r="AA378" s="24"/>
      <c r="AB378" s="52"/>
      <c r="AC378" s="24"/>
      <c r="AD378" s="52"/>
      <c r="AE378" s="24"/>
      <c r="AF378" s="52"/>
      <c r="AG378" s="24"/>
      <c r="AH378" s="52"/>
      <c r="AI378" s="24"/>
      <c r="AJ378" s="52"/>
      <c r="AK378" s="24"/>
      <c r="AL378" s="52"/>
      <c r="AM378" s="24"/>
      <c r="AN378" s="52"/>
      <c r="AO378" s="24"/>
    </row>
    <row r="379" spans="1:41">
      <c r="A379" s="48" t="s">
        <v>464</v>
      </c>
      <c r="B379" s="49" t="s">
        <v>487</v>
      </c>
      <c r="C379" s="177"/>
      <c r="D379" s="51">
        <v>207236</v>
      </c>
      <c r="E379" s="51">
        <v>10</v>
      </c>
      <c r="F379" s="52">
        <v>4400</v>
      </c>
      <c r="G379" s="24">
        <v>4820</v>
      </c>
      <c r="H379" s="52">
        <v>10250</v>
      </c>
      <c r="I379" s="24">
        <v>10970</v>
      </c>
      <c r="J379" s="52"/>
      <c r="K379" s="24"/>
      <c r="L379" s="52"/>
      <c r="M379" s="24"/>
      <c r="N379" s="52"/>
      <c r="O379" s="24"/>
      <c r="P379" s="52"/>
      <c r="Q379" s="24"/>
      <c r="R379" s="52"/>
      <c r="S379" s="24"/>
      <c r="T379" s="52"/>
      <c r="U379" s="24"/>
      <c r="V379" s="52"/>
      <c r="W379" s="24"/>
      <c r="X379" s="52"/>
      <c r="Y379" s="24"/>
      <c r="Z379" s="52"/>
      <c r="AA379" s="24"/>
      <c r="AB379" s="52"/>
      <c r="AC379" s="24"/>
      <c r="AD379" s="52"/>
      <c r="AE379" s="24"/>
      <c r="AF379" s="52"/>
      <c r="AG379" s="24"/>
      <c r="AH379" s="52"/>
      <c r="AI379" s="24"/>
      <c r="AJ379" s="52"/>
      <c r="AK379" s="24"/>
      <c r="AL379" s="52"/>
      <c r="AM379" s="24"/>
      <c r="AN379" s="52"/>
      <c r="AO379" s="24"/>
    </row>
    <row r="380" spans="1:41">
      <c r="A380" s="48" t="s">
        <v>464</v>
      </c>
      <c r="B380" s="49" t="s">
        <v>488</v>
      </c>
      <c r="C380" s="177"/>
      <c r="D380" s="51">
        <v>207290</v>
      </c>
      <c r="E380" s="51">
        <v>10</v>
      </c>
      <c r="F380" s="52">
        <v>4177.5</v>
      </c>
      <c r="G380" s="24">
        <v>4448</v>
      </c>
      <c r="H380" s="52">
        <v>9817.5</v>
      </c>
      <c r="I380" s="24">
        <v>10237.5</v>
      </c>
      <c r="J380" s="52"/>
      <c r="K380" s="24"/>
      <c r="L380" s="52"/>
      <c r="M380" s="24"/>
      <c r="N380" s="52"/>
      <c r="O380" s="24"/>
      <c r="P380" s="52"/>
      <c r="Q380" s="24"/>
      <c r="R380" s="52"/>
      <c r="S380" s="24"/>
      <c r="T380" s="52"/>
      <c r="U380" s="24"/>
      <c r="V380" s="52"/>
      <c r="W380" s="24"/>
      <c r="X380" s="52"/>
      <c r="Y380" s="24"/>
      <c r="Z380" s="52"/>
      <c r="AA380" s="24"/>
      <c r="AB380" s="52"/>
      <c r="AC380" s="24"/>
      <c r="AD380" s="52"/>
      <c r="AE380" s="24"/>
      <c r="AF380" s="52"/>
      <c r="AG380" s="24"/>
      <c r="AH380" s="52"/>
      <c r="AI380" s="24"/>
      <c r="AJ380" s="52"/>
      <c r="AK380" s="24"/>
      <c r="AL380" s="52"/>
      <c r="AM380" s="24"/>
      <c r="AN380" s="52"/>
      <c r="AO380" s="24"/>
    </row>
    <row r="381" spans="1:41">
      <c r="A381" s="48" t="s">
        <v>464</v>
      </c>
      <c r="B381" s="49" t="s">
        <v>489</v>
      </c>
      <c r="C381" s="177"/>
      <c r="D381" s="51">
        <v>207069</v>
      </c>
      <c r="E381" s="51">
        <v>10</v>
      </c>
      <c r="F381" s="52">
        <v>4154.1000000000004</v>
      </c>
      <c r="G381" s="24">
        <v>4424</v>
      </c>
      <c r="H381" s="52">
        <v>6448.2</v>
      </c>
      <c r="I381" s="24">
        <v>6867.3</v>
      </c>
      <c r="J381" s="52"/>
      <c r="K381" s="24"/>
      <c r="L381" s="52"/>
      <c r="M381" s="24"/>
      <c r="N381" s="52"/>
      <c r="O381" s="24"/>
      <c r="P381" s="52"/>
      <c r="Q381" s="24"/>
      <c r="R381" s="52"/>
      <c r="S381" s="24"/>
      <c r="T381" s="52"/>
      <c r="U381" s="24"/>
      <c r="V381" s="52"/>
      <c r="W381" s="24"/>
      <c r="X381" s="52"/>
      <c r="Y381" s="24"/>
      <c r="Z381" s="52"/>
      <c r="AA381" s="24"/>
      <c r="AB381" s="52"/>
      <c r="AC381" s="24"/>
      <c r="AD381" s="52"/>
      <c r="AE381" s="24"/>
      <c r="AF381" s="52"/>
      <c r="AG381" s="24"/>
      <c r="AH381" s="52"/>
      <c r="AI381" s="24"/>
      <c r="AJ381" s="52"/>
      <c r="AK381" s="24"/>
      <c r="AL381" s="52"/>
      <c r="AM381" s="24"/>
      <c r="AN381" s="52"/>
      <c r="AO381" s="24"/>
    </row>
    <row r="382" spans="1:41">
      <c r="A382" s="48" t="s">
        <v>464</v>
      </c>
      <c r="B382" s="49" t="s">
        <v>490</v>
      </c>
      <c r="C382" s="177"/>
      <c r="D382" s="51">
        <v>207740</v>
      </c>
      <c r="E382" s="51">
        <v>10</v>
      </c>
      <c r="F382" s="52">
        <v>4140</v>
      </c>
      <c r="G382" s="24">
        <v>4440</v>
      </c>
      <c r="H382" s="52">
        <v>9735</v>
      </c>
      <c r="I382" s="24">
        <v>10380</v>
      </c>
      <c r="J382" s="52"/>
      <c r="K382" s="24"/>
      <c r="L382" s="52"/>
      <c r="M382" s="24"/>
      <c r="N382" s="52"/>
      <c r="O382" s="24"/>
      <c r="P382" s="52"/>
      <c r="Q382" s="24"/>
      <c r="R382" s="52"/>
      <c r="S382" s="24"/>
      <c r="T382" s="52"/>
      <c r="U382" s="24"/>
      <c r="V382" s="52"/>
      <c r="W382" s="24"/>
      <c r="X382" s="52"/>
      <c r="Y382" s="24"/>
      <c r="Z382" s="52"/>
      <c r="AA382" s="24"/>
      <c r="AB382" s="52"/>
      <c r="AC382" s="24"/>
      <c r="AD382" s="52"/>
      <c r="AE382" s="24"/>
      <c r="AF382" s="52"/>
      <c r="AG382" s="24"/>
      <c r="AH382" s="52"/>
      <c r="AI382" s="24"/>
      <c r="AJ382" s="52"/>
      <c r="AK382" s="24"/>
      <c r="AL382" s="52"/>
      <c r="AM382" s="24"/>
      <c r="AN382" s="52"/>
      <c r="AO382" s="24"/>
    </row>
    <row r="383" spans="1:41">
      <c r="A383" s="48" t="s">
        <v>464</v>
      </c>
      <c r="B383" s="49" t="s">
        <v>491</v>
      </c>
      <c r="C383" s="177"/>
      <c r="D383" s="51">
        <v>208035</v>
      </c>
      <c r="E383" s="51">
        <v>10</v>
      </c>
      <c r="F383" s="52">
        <v>3711</v>
      </c>
      <c r="G383" s="24">
        <v>4044</v>
      </c>
      <c r="H383" s="52">
        <v>8065.5</v>
      </c>
      <c r="I383" s="24">
        <v>8398.5</v>
      </c>
      <c r="J383" s="52"/>
      <c r="K383" s="24"/>
      <c r="L383" s="52"/>
      <c r="M383" s="24"/>
      <c r="N383" s="52"/>
      <c r="O383" s="24"/>
      <c r="P383" s="52"/>
      <c r="Q383" s="24"/>
      <c r="R383" s="52"/>
      <c r="S383" s="24"/>
      <c r="T383" s="52"/>
      <c r="U383" s="24"/>
      <c r="V383" s="52"/>
      <c r="W383" s="24"/>
      <c r="X383" s="52"/>
      <c r="Y383" s="24"/>
      <c r="Z383" s="52"/>
      <c r="AA383" s="24"/>
      <c r="AB383" s="52"/>
      <c r="AC383" s="24"/>
      <c r="AD383" s="52"/>
      <c r="AE383" s="24"/>
      <c r="AF383" s="52"/>
      <c r="AG383" s="24"/>
      <c r="AH383" s="52"/>
      <c r="AI383" s="24"/>
      <c r="AJ383" s="52"/>
      <c r="AK383" s="24"/>
      <c r="AL383" s="52"/>
      <c r="AM383" s="24"/>
      <c r="AN383" s="52"/>
      <c r="AO383" s="24"/>
    </row>
    <row r="384" spans="1:41">
      <c r="A384" s="5" t="s">
        <v>464</v>
      </c>
      <c r="B384" s="63" t="s">
        <v>493</v>
      </c>
      <c r="C384" s="3"/>
      <c r="D384" s="2">
        <v>365374</v>
      </c>
      <c r="E384" s="2">
        <v>12</v>
      </c>
      <c r="F384" s="52">
        <v>1125</v>
      </c>
      <c r="G384" s="53">
        <v>1800</v>
      </c>
      <c r="H384" s="52">
        <v>2250</v>
      </c>
      <c r="I384" s="53">
        <v>3600</v>
      </c>
      <c r="J384" s="52"/>
      <c r="K384" s="24"/>
      <c r="L384" s="52"/>
      <c r="M384" s="24"/>
      <c r="N384" s="52"/>
      <c r="O384" s="24"/>
      <c r="P384" s="52"/>
      <c r="Q384" s="24"/>
      <c r="R384" s="52"/>
      <c r="S384" s="24"/>
      <c r="T384" s="52"/>
      <c r="U384" s="24"/>
      <c r="V384" s="52"/>
      <c r="W384" s="24"/>
      <c r="X384" s="52"/>
      <c r="Y384" s="24"/>
      <c r="Z384" s="52"/>
      <c r="AA384" s="24"/>
      <c r="AB384" s="52"/>
      <c r="AC384" s="24"/>
      <c r="AD384" s="52"/>
      <c r="AE384" s="24"/>
      <c r="AF384" s="52"/>
      <c r="AG384" s="24"/>
      <c r="AH384" s="52"/>
      <c r="AI384" s="24"/>
      <c r="AJ384" s="52"/>
      <c r="AK384" s="24"/>
      <c r="AL384" s="52"/>
      <c r="AM384" s="24"/>
      <c r="AN384" s="52"/>
      <c r="AO384" s="24"/>
    </row>
    <row r="385" spans="1:41">
      <c r="A385" s="5" t="s">
        <v>464</v>
      </c>
      <c r="B385" s="4" t="s">
        <v>494</v>
      </c>
      <c r="C385" s="3"/>
      <c r="D385" s="2">
        <v>245999</v>
      </c>
      <c r="E385" s="2">
        <v>12</v>
      </c>
      <c r="F385" s="52">
        <v>1980</v>
      </c>
      <c r="G385" s="24">
        <v>1980</v>
      </c>
      <c r="H385" s="52">
        <v>3960</v>
      </c>
      <c r="I385" s="24">
        <v>3960</v>
      </c>
      <c r="J385" s="52"/>
      <c r="K385" s="24"/>
      <c r="L385" s="52"/>
      <c r="M385" s="24"/>
      <c r="N385" s="52"/>
      <c r="O385" s="24"/>
      <c r="P385" s="52"/>
      <c r="Q385" s="24"/>
      <c r="R385" s="52"/>
      <c r="S385" s="24"/>
      <c r="T385" s="52"/>
      <c r="U385" s="24"/>
      <c r="V385" s="52"/>
      <c r="W385" s="24"/>
      <c r="X385" s="52"/>
      <c r="Y385" s="24"/>
      <c r="Z385" s="52"/>
      <c r="AA385" s="24"/>
      <c r="AB385" s="52"/>
      <c r="AC385" s="24"/>
      <c r="AD385" s="52"/>
      <c r="AE385" s="24"/>
      <c r="AF385" s="52"/>
      <c r="AG385" s="24"/>
      <c r="AH385" s="52"/>
      <c r="AI385" s="24"/>
      <c r="AJ385" s="52"/>
      <c r="AK385" s="24"/>
      <c r="AL385" s="52"/>
      <c r="AM385" s="24"/>
      <c r="AN385" s="52"/>
      <c r="AO385" s="24"/>
    </row>
    <row r="386" spans="1:41">
      <c r="A386" s="5" t="s">
        <v>464</v>
      </c>
      <c r="B386" s="4" t="s">
        <v>495</v>
      </c>
      <c r="C386" s="184" t="s">
        <v>542</v>
      </c>
      <c r="D386" s="2">
        <v>363165</v>
      </c>
      <c r="E386" s="70">
        <v>13</v>
      </c>
      <c r="F386" s="52">
        <v>2250</v>
      </c>
      <c r="G386" s="24">
        <v>2250</v>
      </c>
      <c r="H386" s="52">
        <v>4500</v>
      </c>
      <c r="I386" s="24">
        <v>4500</v>
      </c>
      <c r="J386" s="52"/>
      <c r="K386" s="24"/>
      <c r="L386" s="52"/>
      <c r="M386" s="24"/>
      <c r="N386" s="52"/>
      <c r="O386" s="24"/>
      <c r="P386" s="52"/>
      <c r="Q386" s="24"/>
      <c r="R386" s="52"/>
      <c r="S386" s="24"/>
      <c r="T386" s="52"/>
      <c r="U386" s="24"/>
      <c r="V386" s="52"/>
      <c r="W386" s="24"/>
      <c r="X386" s="52"/>
      <c r="Y386" s="24"/>
      <c r="Z386" s="52"/>
      <c r="AA386" s="24"/>
      <c r="AB386" s="52"/>
      <c r="AC386" s="24"/>
      <c r="AD386" s="52"/>
      <c r="AE386" s="24"/>
      <c r="AF386" s="52"/>
      <c r="AG386" s="24"/>
      <c r="AH386" s="52"/>
      <c r="AI386" s="24"/>
      <c r="AJ386" s="52"/>
      <c r="AK386" s="24"/>
      <c r="AL386" s="52"/>
      <c r="AM386" s="24"/>
      <c r="AN386" s="52"/>
      <c r="AO386" s="24"/>
    </row>
    <row r="387" spans="1:41">
      <c r="A387" s="5" t="s">
        <v>464</v>
      </c>
      <c r="B387" s="4" t="s">
        <v>496</v>
      </c>
      <c r="C387" s="1"/>
      <c r="D387" s="2">
        <v>261375</v>
      </c>
      <c r="E387" s="2">
        <v>12</v>
      </c>
      <c r="F387" s="52">
        <v>3600</v>
      </c>
      <c r="G387" s="24">
        <v>3600</v>
      </c>
      <c r="H387" s="52">
        <v>7200</v>
      </c>
      <c r="I387" s="24">
        <v>7200</v>
      </c>
      <c r="J387" s="52"/>
      <c r="K387" s="24"/>
      <c r="L387" s="52"/>
      <c r="M387" s="24"/>
      <c r="N387" s="52"/>
      <c r="O387" s="24"/>
      <c r="P387" s="52"/>
      <c r="Q387" s="24"/>
      <c r="R387" s="52"/>
      <c r="S387" s="24"/>
      <c r="T387" s="52"/>
      <c r="U387" s="24"/>
      <c r="V387" s="52"/>
      <c r="W387" s="24"/>
      <c r="X387" s="52"/>
      <c r="Y387" s="24"/>
      <c r="Z387" s="52"/>
      <c r="AA387" s="24"/>
      <c r="AB387" s="52"/>
      <c r="AC387" s="24"/>
      <c r="AD387" s="52"/>
      <c r="AE387" s="24"/>
      <c r="AF387" s="52"/>
      <c r="AG387" s="24"/>
      <c r="AH387" s="52"/>
      <c r="AI387" s="24"/>
      <c r="AJ387" s="52"/>
      <c r="AK387" s="24"/>
      <c r="AL387" s="52"/>
      <c r="AM387" s="24"/>
      <c r="AN387" s="52"/>
      <c r="AO387" s="24"/>
    </row>
    <row r="388" spans="1:41">
      <c r="A388" s="5" t="s">
        <v>464</v>
      </c>
      <c r="B388" s="4" t="s">
        <v>497</v>
      </c>
      <c r="C388" s="3"/>
      <c r="D388" s="2">
        <v>365213</v>
      </c>
      <c r="E388" s="2">
        <v>13</v>
      </c>
      <c r="F388" s="52">
        <v>1800</v>
      </c>
      <c r="G388" s="24">
        <v>1800</v>
      </c>
      <c r="H388" s="52">
        <v>3600</v>
      </c>
      <c r="I388" s="24">
        <v>3600</v>
      </c>
      <c r="J388" s="52"/>
      <c r="K388" s="24"/>
      <c r="L388" s="52"/>
      <c r="M388" s="24"/>
      <c r="N388" s="52"/>
      <c r="O388" s="24"/>
      <c r="P388" s="52"/>
      <c r="Q388" s="24"/>
      <c r="R388" s="52"/>
      <c r="S388" s="24"/>
      <c r="T388" s="52"/>
      <c r="U388" s="24"/>
      <c r="V388" s="52"/>
      <c r="W388" s="24"/>
      <c r="X388" s="52"/>
      <c r="Y388" s="24"/>
      <c r="Z388" s="52"/>
      <c r="AA388" s="24"/>
      <c r="AB388" s="52"/>
      <c r="AC388" s="24"/>
      <c r="AD388" s="52"/>
      <c r="AE388" s="24"/>
      <c r="AF388" s="52"/>
      <c r="AG388" s="24"/>
      <c r="AH388" s="52"/>
      <c r="AI388" s="24"/>
      <c r="AJ388" s="52"/>
      <c r="AK388" s="24"/>
      <c r="AL388" s="52"/>
      <c r="AM388" s="24"/>
      <c r="AN388" s="52"/>
      <c r="AO388" s="24"/>
    </row>
    <row r="389" spans="1:41">
      <c r="A389" s="5" t="s">
        <v>464</v>
      </c>
      <c r="B389" s="4" t="s">
        <v>498</v>
      </c>
      <c r="C389" s="3"/>
      <c r="D389" s="2">
        <v>364946</v>
      </c>
      <c r="E389" s="2">
        <v>13</v>
      </c>
      <c r="F389" s="52">
        <v>2250</v>
      </c>
      <c r="G389" s="24">
        <v>2250</v>
      </c>
      <c r="H389" s="52">
        <v>4500</v>
      </c>
      <c r="I389" s="24">
        <v>4500</v>
      </c>
      <c r="J389" s="52"/>
      <c r="K389" s="24"/>
      <c r="L389" s="52"/>
      <c r="M389" s="24"/>
      <c r="N389" s="52"/>
      <c r="O389" s="24"/>
      <c r="P389" s="52"/>
      <c r="Q389" s="24"/>
      <c r="R389" s="52"/>
      <c r="S389" s="24"/>
      <c r="T389" s="52"/>
      <c r="U389" s="24"/>
      <c r="V389" s="52"/>
      <c r="W389" s="24"/>
      <c r="X389" s="52"/>
      <c r="Y389" s="24"/>
      <c r="Z389" s="52"/>
      <c r="AA389" s="24"/>
      <c r="AB389" s="52"/>
      <c r="AC389" s="24"/>
      <c r="AD389" s="52"/>
      <c r="AE389" s="24"/>
      <c r="AF389" s="52"/>
      <c r="AG389" s="24"/>
      <c r="AH389" s="52"/>
      <c r="AI389" s="24"/>
      <c r="AJ389" s="52"/>
      <c r="AK389" s="24"/>
      <c r="AL389" s="52"/>
      <c r="AM389" s="24"/>
      <c r="AN389" s="52"/>
      <c r="AO389" s="24"/>
    </row>
    <row r="390" spans="1:41">
      <c r="A390" s="5" t="s">
        <v>464</v>
      </c>
      <c r="B390" s="4" t="s">
        <v>499</v>
      </c>
      <c r="C390" s="3"/>
      <c r="D390" s="2">
        <v>246017</v>
      </c>
      <c r="E390" s="2">
        <v>13</v>
      </c>
      <c r="F390" s="52">
        <v>1350</v>
      </c>
      <c r="G390" s="24">
        <v>1350</v>
      </c>
      <c r="H390" s="52">
        <v>2700</v>
      </c>
      <c r="I390" s="24">
        <v>2700</v>
      </c>
      <c r="J390" s="52"/>
      <c r="K390" s="24"/>
      <c r="L390" s="52"/>
      <c r="M390" s="24"/>
      <c r="N390" s="52"/>
      <c r="O390" s="24"/>
      <c r="P390" s="52"/>
      <c r="Q390" s="24"/>
      <c r="R390" s="52"/>
      <c r="S390" s="24"/>
      <c r="T390" s="52"/>
      <c r="U390" s="24"/>
      <c r="V390" s="52"/>
      <c r="W390" s="24"/>
      <c r="X390" s="52"/>
      <c r="Y390" s="24"/>
      <c r="Z390" s="52"/>
      <c r="AA390" s="24"/>
      <c r="AB390" s="52"/>
      <c r="AC390" s="24"/>
      <c r="AD390" s="52"/>
      <c r="AE390" s="24"/>
      <c r="AF390" s="52"/>
      <c r="AG390" s="24"/>
      <c r="AH390" s="52"/>
      <c r="AI390" s="24"/>
      <c r="AJ390" s="52"/>
      <c r="AK390" s="24"/>
      <c r="AL390" s="52"/>
      <c r="AM390" s="24"/>
      <c r="AN390" s="52"/>
      <c r="AO390" s="24"/>
    </row>
    <row r="391" spans="1:41">
      <c r="A391" s="5" t="s">
        <v>464</v>
      </c>
      <c r="B391" s="4" t="s">
        <v>500</v>
      </c>
      <c r="C391" s="3"/>
      <c r="D391" s="2">
        <v>375656</v>
      </c>
      <c r="E391" s="2">
        <v>13</v>
      </c>
      <c r="F391" s="52">
        <v>1800</v>
      </c>
      <c r="G391" s="24">
        <v>1800</v>
      </c>
      <c r="H391" s="52">
        <v>3600</v>
      </c>
      <c r="I391" s="24">
        <v>3600</v>
      </c>
      <c r="J391" s="52"/>
      <c r="K391" s="24"/>
      <c r="L391" s="52"/>
      <c r="M391" s="24"/>
      <c r="N391" s="52"/>
      <c r="O391" s="24"/>
      <c r="P391" s="52"/>
      <c r="Q391" s="24"/>
      <c r="R391" s="52"/>
      <c r="S391" s="24"/>
      <c r="T391" s="52"/>
      <c r="U391" s="24"/>
      <c r="V391" s="52"/>
      <c r="W391" s="24"/>
      <c r="X391" s="52"/>
      <c r="Y391" s="24"/>
      <c r="Z391" s="52"/>
      <c r="AA391" s="24"/>
      <c r="AB391" s="52"/>
      <c r="AC391" s="24"/>
      <c r="AD391" s="52"/>
      <c r="AE391" s="24"/>
      <c r="AF391" s="52"/>
      <c r="AG391" s="24"/>
      <c r="AH391" s="52"/>
      <c r="AI391" s="24"/>
      <c r="AJ391" s="52"/>
      <c r="AK391" s="24"/>
      <c r="AL391" s="52"/>
      <c r="AM391" s="24"/>
      <c r="AN391" s="52"/>
      <c r="AO391" s="24"/>
    </row>
    <row r="392" spans="1:41">
      <c r="A392" s="5" t="s">
        <v>464</v>
      </c>
      <c r="B392" s="4" t="s">
        <v>501</v>
      </c>
      <c r="C392" s="3"/>
      <c r="D392" s="2">
        <v>418348</v>
      </c>
      <c r="E392" s="2">
        <v>13</v>
      </c>
      <c r="F392" s="52">
        <v>1350</v>
      </c>
      <c r="G392" s="53">
        <v>1575</v>
      </c>
      <c r="H392" s="52">
        <v>2700</v>
      </c>
      <c r="I392" s="53">
        <v>3150</v>
      </c>
      <c r="J392" s="52"/>
      <c r="K392" s="24"/>
      <c r="L392" s="52"/>
      <c r="M392" s="24"/>
      <c r="N392" s="52"/>
      <c r="O392" s="24"/>
      <c r="P392" s="52"/>
      <c r="Q392" s="24"/>
      <c r="R392" s="52"/>
      <c r="S392" s="24"/>
      <c r="T392" s="52"/>
      <c r="U392" s="24"/>
      <c r="V392" s="52"/>
      <c r="W392" s="24"/>
      <c r="X392" s="52"/>
      <c r="Y392" s="24"/>
      <c r="Z392" s="52"/>
      <c r="AA392" s="24"/>
      <c r="AB392" s="52"/>
      <c r="AC392" s="24"/>
      <c r="AD392" s="52"/>
      <c r="AE392" s="24"/>
      <c r="AF392" s="52"/>
      <c r="AG392" s="24"/>
      <c r="AH392" s="52"/>
      <c r="AI392" s="24"/>
      <c r="AJ392" s="52"/>
      <c r="AK392" s="24"/>
      <c r="AL392" s="52"/>
      <c r="AM392" s="24"/>
      <c r="AN392" s="52"/>
      <c r="AO392" s="24"/>
    </row>
    <row r="393" spans="1:41">
      <c r="A393" s="5" t="s">
        <v>464</v>
      </c>
      <c r="B393" s="4" t="s">
        <v>502</v>
      </c>
      <c r="C393" s="3"/>
      <c r="D393" s="2">
        <v>375683</v>
      </c>
      <c r="E393" s="2">
        <v>13</v>
      </c>
      <c r="F393" s="52">
        <v>1980</v>
      </c>
      <c r="G393" s="24">
        <v>1980</v>
      </c>
      <c r="H393" s="52">
        <v>3960</v>
      </c>
      <c r="I393" s="24">
        <v>3960</v>
      </c>
      <c r="J393" s="52"/>
      <c r="K393" s="24"/>
      <c r="L393" s="52"/>
      <c r="M393" s="24"/>
      <c r="N393" s="52"/>
      <c r="O393" s="24"/>
      <c r="P393" s="52"/>
      <c r="Q393" s="24"/>
      <c r="R393" s="52"/>
      <c r="S393" s="24"/>
      <c r="T393" s="52"/>
      <c r="U393" s="24"/>
      <c r="V393" s="52"/>
      <c r="W393" s="24"/>
      <c r="X393" s="52"/>
      <c r="Y393" s="24"/>
      <c r="Z393" s="52"/>
      <c r="AA393" s="24"/>
      <c r="AB393" s="52"/>
      <c r="AC393" s="24"/>
      <c r="AD393" s="52"/>
      <c r="AE393" s="24"/>
      <c r="AF393" s="52"/>
      <c r="AG393" s="24"/>
      <c r="AH393" s="52"/>
      <c r="AI393" s="24"/>
      <c r="AJ393" s="52"/>
      <c r="AK393" s="24"/>
      <c r="AL393" s="52"/>
      <c r="AM393" s="24"/>
      <c r="AN393" s="52"/>
      <c r="AO393" s="24"/>
    </row>
    <row r="394" spans="1:41">
      <c r="A394" s="5" t="s">
        <v>464</v>
      </c>
      <c r="B394" s="4" t="s">
        <v>503</v>
      </c>
      <c r="C394" s="1"/>
      <c r="D394" s="2">
        <v>364548</v>
      </c>
      <c r="E394" s="2">
        <v>13</v>
      </c>
      <c r="F394" s="52">
        <v>1350</v>
      </c>
      <c r="G394" s="24">
        <v>1350</v>
      </c>
      <c r="H394" s="52">
        <v>2700</v>
      </c>
      <c r="I394" s="24">
        <v>2700</v>
      </c>
      <c r="J394" s="52"/>
      <c r="K394" s="24"/>
      <c r="L394" s="52"/>
      <c r="M394" s="24"/>
      <c r="N394" s="52"/>
      <c r="O394" s="24"/>
      <c r="P394" s="52"/>
      <c r="Q394" s="24"/>
      <c r="R394" s="52"/>
      <c r="S394" s="24"/>
      <c r="T394" s="52"/>
      <c r="U394" s="24"/>
      <c r="V394" s="52"/>
      <c r="W394" s="24"/>
      <c r="X394" s="52"/>
      <c r="Y394" s="24"/>
      <c r="Z394" s="52"/>
      <c r="AA394" s="24"/>
      <c r="AB394" s="52"/>
      <c r="AC394" s="24"/>
      <c r="AD394" s="52"/>
      <c r="AE394" s="24"/>
      <c r="AF394" s="52"/>
      <c r="AG394" s="24"/>
      <c r="AH394" s="52"/>
      <c r="AI394" s="24"/>
      <c r="AJ394" s="52"/>
      <c r="AK394" s="24"/>
      <c r="AL394" s="52"/>
      <c r="AM394" s="24"/>
      <c r="AN394" s="52"/>
      <c r="AO394" s="24"/>
    </row>
    <row r="395" spans="1:41">
      <c r="A395" s="5" t="s">
        <v>464</v>
      </c>
      <c r="B395" s="4" t="s">
        <v>504</v>
      </c>
      <c r="C395" s="3"/>
      <c r="D395" s="2">
        <v>428019</v>
      </c>
      <c r="E395" s="2">
        <v>13</v>
      </c>
      <c r="F395" s="52">
        <v>2250</v>
      </c>
      <c r="G395" s="24">
        <v>2250</v>
      </c>
      <c r="H395" s="52">
        <v>4500</v>
      </c>
      <c r="I395" s="24">
        <v>4500</v>
      </c>
      <c r="J395" s="52"/>
      <c r="K395" s="24"/>
      <c r="L395" s="52"/>
      <c r="M395" s="24"/>
      <c r="N395" s="52"/>
      <c r="O395" s="24"/>
      <c r="P395" s="52"/>
      <c r="Q395" s="24"/>
      <c r="R395" s="52"/>
      <c r="S395" s="24"/>
      <c r="T395" s="52"/>
      <c r="U395" s="24"/>
      <c r="V395" s="52"/>
      <c r="W395" s="24"/>
      <c r="X395" s="52"/>
      <c r="Y395" s="24"/>
      <c r="Z395" s="52"/>
      <c r="AA395" s="24"/>
      <c r="AB395" s="52"/>
      <c r="AC395" s="24"/>
      <c r="AD395" s="52"/>
      <c r="AE395" s="24"/>
      <c r="AF395" s="52"/>
      <c r="AG395" s="24"/>
      <c r="AH395" s="52"/>
      <c r="AI395" s="24"/>
      <c r="AJ395" s="52"/>
      <c r="AK395" s="24"/>
      <c r="AL395" s="52"/>
      <c r="AM395" s="24"/>
      <c r="AN395" s="52"/>
      <c r="AO395" s="24"/>
    </row>
    <row r="396" spans="1:41">
      <c r="A396" s="5" t="s">
        <v>464</v>
      </c>
      <c r="B396" s="4" t="s">
        <v>505</v>
      </c>
      <c r="C396" s="3"/>
      <c r="D396" s="2">
        <v>208053</v>
      </c>
      <c r="E396" s="2">
        <v>13</v>
      </c>
      <c r="F396" s="52">
        <v>1575</v>
      </c>
      <c r="G396" s="24">
        <v>1575</v>
      </c>
      <c r="H396" s="52">
        <v>3150</v>
      </c>
      <c r="I396" s="24">
        <v>3150</v>
      </c>
      <c r="J396" s="52"/>
      <c r="K396" s="24"/>
      <c r="L396" s="52"/>
      <c r="M396" s="24"/>
      <c r="N396" s="52"/>
      <c r="O396" s="24"/>
      <c r="P396" s="52"/>
      <c r="Q396" s="24"/>
      <c r="R396" s="52"/>
      <c r="S396" s="24"/>
      <c r="T396" s="52"/>
      <c r="U396" s="24"/>
      <c r="V396" s="52"/>
      <c r="W396" s="24"/>
      <c r="X396" s="52"/>
      <c r="Y396" s="24"/>
      <c r="Z396" s="52"/>
      <c r="AA396" s="24"/>
      <c r="AB396" s="52"/>
      <c r="AC396" s="24"/>
      <c r="AD396" s="52"/>
      <c r="AE396" s="24"/>
      <c r="AF396" s="52"/>
      <c r="AG396" s="24"/>
      <c r="AH396" s="52"/>
      <c r="AI396" s="24"/>
      <c r="AJ396" s="52"/>
      <c r="AK396" s="24"/>
      <c r="AL396" s="52"/>
      <c r="AM396" s="24"/>
      <c r="AN396" s="52"/>
      <c r="AO396" s="24"/>
    </row>
    <row r="397" spans="1:41">
      <c r="A397" s="5" t="s">
        <v>464</v>
      </c>
      <c r="B397" s="4" t="s">
        <v>506</v>
      </c>
      <c r="C397" s="3"/>
      <c r="D397" s="2">
        <v>418296</v>
      </c>
      <c r="E397" s="2">
        <v>13</v>
      </c>
      <c r="F397" s="52">
        <v>1800</v>
      </c>
      <c r="G397" s="24">
        <v>1800</v>
      </c>
      <c r="H397" s="52">
        <v>3600</v>
      </c>
      <c r="I397" s="24">
        <v>3600</v>
      </c>
      <c r="J397" s="52"/>
      <c r="K397" s="24"/>
      <c r="L397" s="52"/>
      <c r="M397" s="24"/>
      <c r="N397" s="52"/>
      <c r="O397" s="24"/>
      <c r="P397" s="52"/>
      <c r="Q397" s="24"/>
      <c r="R397" s="52"/>
      <c r="S397" s="24"/>
      <c r="T397" s="52"/>
      <c r="U397" s="24"/>
      <c r="V397" s="52"/>
      <c r="W397" s="24"/>
      <c r="X397" s="52"/>
      <c r="Y397" s="24"/>
      <c r="Z397" s="52"/>
      <c r="AA397" s="24"/>
      <c r="AB397" s="52"/>
      <c r="AC397" s="24"/>
      <c r="AD397" s="52"/>
      <c r="AE397" s="24"/>
      <c r="AF397" s="52"/>
      <c r="AG397" s="24"/>
      <c r="AH397" s="52"/>
      <c r="AI397" s="24"/>
      <c r="AJ397" s="52"/>
      <c r="AK397" s="24"/>
      <c r="AL397" s="52"/>
      <c r="AM397" s="24"/>
      <c r="AN397" s="52"/>
      <c r="AO397" s="24"/>
    </row>
    <row r="398" spans="1:41">
      <c r="A398" s="5" t="s">
        <v>464</v>
      </c>
      <c r="B398" s="4" t="s">
        <v>507</v>
      </c>
      <c r="C398" s="3"/>
      <c r="D398" s="2">
        <v>421540</v>
      </c>
      <c r="E398" s="2">
        <v>13</v>
      </c>
      <c r="F398" s="52">
        <v>1800</v>
      </c>
      <c r="G398" s="24">
        <v>1800</v>
      </c>
      <c r="H398" s="52">
        <v>3600</v>
      </c>
      <c r="I398" s="24">
        <v>3600</v>
      </c>
      <c r="J398" s="52"/>
      <c r="K398" s="24"/>
      <c r="L398" s="52"/>
      <c r="M398" s="24"/>
      <c r="N398" s="52"/>
      <c r="O398" s="24"/>
      <c r="P398" s="52"/>
      <c r="Q398" s="24"/>
      <c r="R398" s="52"/>
      <c r="S398" s="24"/>
      <c r="T398" s="52"/>
      <c r="U398" s="24"/>
      <c r="V398" s="52"/>
      <c r="W398" s="24"/>
      <c r="X398" s="52"/>
      <c r="Y398" s="24"/>
      <c r="Z398" s="52"/>
      <c r="AA398" s="24"/>
      <c r="AB398" s="52"/>
      <c r="AC398" s="24"/>
      <c r="AD398" s="52"/>
      <c r="AE398" s="24"/>
      <c r="AF398" s="52"/>
      <c r="AG398" s="24"/>
      <c r="AH398" s="52"/>
      <c r="AI398" s="24"/>
      <c r="AJ398" s="52"/>
      <c r="AK398" s="24"/>
      <c r="AL398" s="52"/>
      <c r="AM398" s="24"/>
      <c r="AN398" s="52"/>
      <c r="AO398" s="24"/>
    </row>
    <row r="399" spans="1:41">
      <c r="A399" s="5" t="s">
        <v>464</v>
      </c>
      <c r="B399" s="4" t="s">
        <v>508</v>
      </c>
      <c r="C399" s="3"/>
      <c r="D399" s="2">
        <v>421559</v>
      </c>
      <c r="E399" s="2">
        <v>13</v>
      </c>
      <c r="F399" s="52">
        <v>1800</v>
      </c>
      <c r="G399" s="24">
        <v>1800</v>
      </c>
      <c r="H399" s="52">
        <v>3600</v>
      </c>
      <c r="I399" s="24">
        <v>3600</v>
      </c>
      <c r="J399" s="52"/>
      <c r="K399" s="24"/>
      <c r="L399" s="52"/>
      <c r="M399" s="24"/>
      <c r="N399" s="52"/>
      <c r="O399" s="24"/>
      <c r="P399" s="52"/>
      <c r="Q399" s="24"/>
      <c r="R399" s="52"/>
      <c r="S399" s="24"/>
      <c r="T399" s="52"/>
      <c r="U399" s="24"/>
      <c r="V399" s="52"/>
      <c r="W399" s="24"/>
      <c r="X399" s="52"/>
      <c r="Y399" s="24"/>
      <c r="Z399" s="52"/>
      <c r="AA399" s="24"/>
      <c r="AB399" s="52"/>
      <c r="AC399" s="24"/>
      <c r="AD399" s="52"/>
      <c r="AE399" s="24"/>
      <c r="AF399" s="52"/>
      <c r="AG399" s="24"/>
      <c r="AH399" s="52"/>
      <c r="AI399" s="24"/>
      <c r="AJ399" s="52"/>
      <c r="AK399" s="24"/>
      <c r="AL399" s="52"/>
      <c r="AM399" s="24"/>
      <c r="AN399" s="52"/>
      <c r="AO399" s="24"/>
    </row>
    <row r="400" spans="1:41">
      <c r="A400" s="5" t="s">
        <v>464</v>
      </c>
      <c r="B400" s="4" t="s">
        <v>509</v>
      </c>
      <c r="C400" s="3"/>
      <c r="D400" s="2">
        <v>208026</v>
      </c>
      <c r="E400" s="2">
        <v>13</v>
      </c>
      <c r="F400" s="52">
        <v>1800</v>
      </c>
      <c r="G400" s="24">
        <v>1800</v>
      </c>
      <c r="H400" s="52">
        <v>3600</v>
      </c>
      <c r="I400" s="24">
        <v>3600</v>
      </c>
      <c r="J400" s="52"/>
      <c r="K400" s="24"/>
      <c r="L400" s="52"/>
      <c r="M400" s="24"/>
      <c r="N400" s="52"/>
      <c r="O400" s="24"/>
      <c r="P400" s="52"/>
      <c r="Q400" s="24"/>
      <c r="R400" s="52"/>
      <c r="S400" s="24"/>
      <c r="T400" s="52"/>
      <c r="U400" s="24"/>
      <c r="V400" s="52"/>
      <c r="W400" s="24"/>
      <c r="X400" s="52"/>
      <c r="Y400" s="24"/>
      <c r="Z400" s="52"/>
      <c r="AA400" s="24"/>
      <c r="AB400" s="52"/>
      <c r="AC400" s="24"/>
      <c r="AD400" s="52"/>
      <c r="AE400" s="24"/>
      <c r="AF400" s="52"/>
      <c r="AG400" s="24"/>
      <c r="AH400" s="52"/>
      <c r="AI400" s="24"/>
      <c r="AJ400" s="52"/>
      <c r="AK400" s="24"/>
      <c r="AL400" s="52"/>
      <c r="AM400" s="24"/>
      <c r="AN400" s="52"/>
      <c r="AO400" s="24"/>
    </row>
    <row r="401" spans="1:41">
      <c r="A401" s="5" t="s">
        <v>464</v>
      </c>
      <c r="B401" s="4" t="s">
        <v>510</v>
      </c>
      <c r="C401" s="3"/>
      <c r="D401" s="2">
        <v>375692</v>
      </c>
      <c r="E401" s="2">
        <v>13</v>
      </c>
      <c r="F401" s="52">
        <v>1125</v>
      </c>
      <c r="G401" s="24">
        <v>1125</v>
      </c>
      <c r="H401" s="52">
        <v>2250</v>
      </c>
      <c r="I401" s="24">
        <v>2250</v>
      </c>
      <c r="J401" s="52"/>
      <c r="K401" s="24"/>
      <c r="L401" s="52"/>
      <c r="M401" s="24"/>
      <c r="N401" s="52"/>
      <c r="O401" s="24"/>
      <c r="P401" s="52"/>
      <c r="Q401" s="24"/>
      <c r="R401" s="52"/>
      <c r="S401" s="24"/>
      <c r="T401" s="52"/>
      <c r="U401" s="24"/>
      <c r="V401" s="52"/>
      <c r="W401" s="24"/>
      <c r="X401" s="52"/>
      <c r="Y401" s="24"/>
      <c r="Z401" s="52"/>
      <c r="AA401" s="24"/>
      <c r="AB401" s="52"/>
      <c r="AC401" s="24"/>
      <c r="AD401" s="52"/>
      <c r="AE401" s="24"/>
      <c r="AF401" s="52"/>
      <c r="AG401" s="24"/>
      <c r="AH401" s="52"/>
      <c r="AI401" s="24"/>
      <c r="AJ401" s="52"/>
      <c r="AK401" s="24"/>
      <c r="AL401" s="52"/>
      <c r="AM401" s="24"/>
      <c r="AN401" s="52"/>
      <c r="AO401" s="24"/>
    </row>
    <row r="402" spans="1:41">
      <c r="A402" s="5" t="s">
        <v>464</v>
      </c>
      <c r="B402" s="4" t="s">
        <v>511</v>
      </c>
      <c r="C402" s="3"/>
      <c r="D402" s="2">
        <v>375708</v>
      </c>
      <c r="E402" s="2">
        <v>13</v>
      </c>
      <c r="F402" s="52">
        <v>1125</v>
      </c>
      <c r="G402" s="24">
        <v>1125</v>
      </c>
      <c r="H402" s="52">
        <v>2250</v>
      </c>
      <c r="I402" s="24">
        <v>2250</v>
      </c>
      <c r="J402" s="52"/>
      <c r="K402" s="24"/>
      <c r="L402" s="52"/>
      <c r="M402" s="24"/>
      <c r="N402" s="52"/>
      <c r="O402" s="24"/>
      <c r="P402" s="52"/>
      <c r="Q402" s="24"/>
      <c r="R402" s="52"/>
      <c r="S402" s="24"/>
      <c r="T402" s="52"/>
      <c r="U402" s="24"/>
      <c r="V402" s="52"/>
      <c r="W402" s="24"/>
      <c r="X402" s="52"/>
      <c r="Y402" s="24"/>
      <c r="Z402" s="52"/>
      <c r="AA402" s="24"/>
      <c r="AB402" s="52"/>
      <c r="AC402" s="24"/>
      <c r="AD402" s="52"/>
      <c r="AE402" s="24"/>
      <c r="AF402" s="52"/>
      <c r="AG402" s="24"/>
      <c r="AH402" s="52"/>
      <c r="AI402" s="24"/>
      <c r="AJ402" s="52"/>
      <c r="AK402" s="24"/>
      <c r="AL402" s="52"/>
      <c r="AM402" s="24"/>
      <c r="AN402" s="52"/>
      <c r="AO402" s="24"/>
    </row>
    <row r="403" spans="1:41">
      <c r="A403" s="5" t="s">
        <v>464</v>
      </c>
      <c r="B403" s="4" t="s">
        <v>512</v>
      </c>
      <c r="C403" s="3"/>
      <c r="D403" s="2">
        <v>375717</v>
      </c>
      <c r="E403" s="2">
        <v>13</v>
      </c>
      <c r="F403" s="52">
        <v>1125</v>
      </c>
      <c r="G403" s="24">
        <v>1125</v>
      </c>
      <c r="H403" s="52">
        <v>2250</v>
      </c>
      <c r="I403" s="24">
        <v>2250</v>
      </c>
      <c r="J403" s="52"/>
      <c r="K403" s="24"/>
      <c r="L403" s="52"/>
      <c r="M403" s="24"/>
      <c r="N403" s="52"/>
      <c r="O403" s="24"/>
      <c r="P403" s="52"/>
      <c r="Q403" s="24"/>
      <c r="R403" s="52"/>
      <c r="S403" s="24"/>
      <c r="T403" s="52"/>
      <c r="U403" s="24"/>
      <c r="V403" s="52"/>
      <c r="W403" s="24"/>
      <c r="X403" s="52"/>
      <c r="Y403" s="24"/>
      <c r="Z403" s="52"/>
      <c r="AA403" s="24"/>
      <c r="AB403" s="52"/>
      <c r="AC403" s="24"/>
      <c r="AD403" s="52"/>
      <c r="AE403" s="24"/>
      <c r="AF403" s="52"/>
      <c r="AG403" s="24"/>
      <c r="AH403" s="52"/>
      <c r="AI403" s="24"/>
      <c r="AJ403" s="52"/>
      <c r="AK403" s="24"/>
      <c r="AL403" s="52"/>
      <c r="AM403" s="24"/>
      <c r="AN403" s="52"/>
      <c r="AO403" s="24"/>
    </row>
    <row r="404" spans="1:41">
      <c r="A404" s="5" t="s">
        <v>464</v>
      </c>
      <c r="B404" s="4" t="s">
        <v>513</v>
      </c>
      <c r="C404" s="3"/>
      <c r="D404" s="2">
        <v>375735</v>
      </c>
      <c r="E404" s="2">
        <v>13</v>
      </c>
      <c r="F404" s="52">
        <v>1125</v>
      </c>
      <c r="G404" s="24">
        <v>1125</v>
      </c>
      <c r="H404" s="52">
        <v>2250</v>
      </c>
      <c r="I404" s="24">
        <v>2250</v>
      </c>
      <c r="J404" s="52"/>
      <c r="K404" s="24"/>
      <c r="L404" s="52"/>
      <c r="M404" s="24"/>
      <c r="N404" s="52"/>
      <c r="O404" s="24"/>
      <c r="P404" s="52"/>
      <c r="Q404" s="24"/>
      <c r="R404" s="52"/>
      <c r="S404" s="24"/>
      <c r="T404" s="52"/>
      <c r="U404" s="24"/>
      <c r="V404" s="52"/>
      <c r="W404" s="24"/>
      <c r="X404" s="52"/>
      <c r="Y404" s="24"/>
      <c r="Z404" s="52"/>
      <c r="AA404" s="24"/>
      <c r="AB404" s="52"/>
      <c r="AC404" s="24"/>
      <c r="AD404" s="52"/>
      <c r="AE404" s="24"/>
      <c r="AF404" s="52"/>
      <c r="AG404" s="24"/>
      <c r="AH404" s="52"/>
      <c r="AI404" s="24"/>
      <c r="AJ404" s="52"/>
      <c r="AK404" s="24"/>
      <c r="AL404" s="52"/>
      <c r="AM404" s="24"/>
      <c r="AN404" s="52"/>
      <c r="AO404" s="24"/>
    </row>
    <row r="405" spans="1:41">
      <c r="A405" s="5" t="s">
        <v>464</v>
      </c>
      <c r="B405" s="4" t="s">
        <v>514</v>
      </c>
      <c r="C405" s="3"/>
      <c r="D405" s="2">
        <v>375726</v>
      </c>
      <c r="E405" s="2">
        <v>13</v>
      </c>
      <c r="F405" s="52">
        <v>1125</v>
      </c>
      <c r="G405" s="24">
        <v>1125</v>
      </c>
      <c r="H405" s="52">
        <v>2250</v>
      </c>
      <c r="I405" s="24">
        <v>2250</v>
      </c>
      <c r="J405" s="52"/>
      <c r="K405" s="24"/>
      <c r="L405" s="52"/>
      <c r="M405" s="24"/>
      <c r="N405" s="52"/>
      <c r="O405" s="24"/>
      <c r="P405" s="52"/>
      <c r="Q405" s="24"/>
      <c r="R405" s="52"/>
      <c r="S405" s="24"/>
      <c r="T405" s="52"/>
      <c r="U405" s="24"/>
      <c r="V405" s="52"/>
      <c r="W405" s="24"/>
      <c r="X405" s="52"/>
      <c r="Y405" s="24"/>
      <c r="Z405" s="52"/>
      <c r="AA405" s="24"/>
      <c r="AB405" s="52"/>
      <c r="AC405" s="24"/>
      <c r="AD405" s="52"/>
      <c r="AE405" s="24"/>
      <c r="AF405" s="52"/>
      <c r="AG405" s="24"/>
      <c r="AH405" s="52"/>
      <c r="AI405" s="24"/>
      <c r="AJ405" s="52"/>
      <c r="AK405" s="24"/>
      <c r="AL405" s="52"/>
      <c r="AM405" s="24"/>
      <c r="AN405" s="52"/>
      <c r="AO405" s="24"/>
    </row>
    <row r="406" spans="1:41">
      <c r="A406" s="5" t="s">
        <v>464</v>
      </c>
      <c r="B406" s="4" t="s">
        <v>515</v>
      </c>
      <c r="C406" s="3"/>
      <c r="D406" s="2">
        <v>375744</v>
      </c>
      <c r="E406" s="2">
        <v>13</v>
      </c>
      <c r="F406" s="52">
        <v>1125</v>
      </c>
      <c r="G406" s="24">
        <v>1125</v>
      </c>
      <c r="H406" s="52">
        <v>2250</v>
      </c>
      <c r="I406" s="24">
        <v>2250</v>
      </c>
      <c r="J406" s="52"/>
      <c r="K406" s="24"/>
      <c r="L406" s="52"/>
      <c r="M406" s="24"/>
      <c r="N406" s="52"/>
      <c r="O406" s="24"/>
      <c r="P406" s="52"/>
      <c r="Q406" s="24"/>
      <c r="R406" s="52"/>
      <c r="S406" s="24"/>
      <c r="T406" s="52"/>
      <c r="U406" s="24"/>
      <c r="V406" s="52"/>
      <c r="W406" s="24"/>
      <c r="X406" s="52"/>
      <c r="Y406" s="24"/>
      <c r="Z406" s="52"/>
      <c r="AA406" s="24"/>
      <c r="AB406" s="52"/>
      <c r="AC406" s="24"/>
      <c r="AD406" s="52"/>
      <c r="AE406" s="24"/>
      <c r="AF406" s="52"/>
      <c r="AG406" s="24"/>
      <c r="AH406" s="52"/>
      <c r="AI406" s="24"/>
      <c r="AJ406" s="52"/>
      <c r="AK406" s="24"/>
      <c r="AL406" s="52"/>
      <c r="AM406" s="24"/>
      <c r="AN406" s="52"/>
      <c r="AO406" s="24"/>
    </row>
    <row r="407" spans="1:41">
      <c r="A407" s="5" t="s">
        <v>464</v>
      </c>
      <c r="B407" s="4" t="s">
        <v>516</v>
      </c>
      <c r="C407" s="3"/>
      <c r="D407" s="2">
        <v>375753</v>
      </c>
      <c r="E407" s="2">
        <v>13</v>
      </c>
      <c r="F407" s="52">
        <v>1125</v>
      </c>
      <c r="G407" s="24">
        <v>1125</v>
      </c>
      <c r="H407" s="52">
        <v>2250</v>
      </c>
      <c r="I407" s="24">
        <v>2250</v>
      </c>
      <c r="J407" s="52"/>
      <c r="K407" s="24"/>
      <c r="L407" s="52"/>
      <c r="M407" s="24"/>
      <c r="N407" s="52"/>
      <c r="O407" s="24"/>
      <c r="P407" s="52"/>
      <c r="Q407" s="24"/>
      <c r="R407" s="52"/>
      <c r="S407" s="24"/>
      <c r="T407" s="52"/>
      <c r="U407" s="24"/>
      <c r="V407" s="52"/>
      <c r="W407" s="24"/>
      <c r="X407" s="52"/>
      <c r="Y407" s="24"/>
      <c r="Z407" s="52"/>
      <c r="AA407" s="24"/>
      <c r="AB407" s="52"/>
      <c r="AC407" s="24"/>
      <c r="AD407" s="52"/>
      <c r="AE407" s="24"/>
      <c r="AF407" s="52"/>
      <c r="AG407" s="24"/>
      <c r="AH407" s="52"/>
      <c r="AI407" s="24"/>
      <c r="AJ407" s="52"/>
      <c r="AK407" s="24"/>
      <c r="AL407" s="52"/>
      <c r="AM407" s="24"/>
      <c r="AN407" s="52"/>
      <c r="AO407" s="24"/>
    </row>
    <row r="408" spans="1:41">
      <c r="A408" s="5" t="s">
        <v>464</v>
      </c>
      <c r="B408" s="4" t="s">
        <v>517</v>
      </c>
      <c r="C408" s="3"/>
      <c r="D408" s="2">
        <v>405748</v>
      </c>
      <c r="E408" s="2">
        <v>13</v>
      </c>
      <c r="F408" s="52">
        <v>1125</v>
      </c>
      <c r="G408" s="24">
        <v>1125</v>
      </c>
      <c r="H408" s="52">
        <v>2250</v>
      </c>
      <c r="I408" s="24">
        <v>2250</v>
      </c>
      <c r="J408" s="52"/>
      <c r="K408" s="24"/>
      <c r="L408" s="52"/>
      <c r="M408" s="24"/>
      <c r="N408" s="52"/>
      <c r="O408" s="24"/>
      <c r="P408" s="52"/>
      <c r="Q408" s="24"/>
      <c r="R408" s="52"/>
      <c r="S408" s="24"/>
      <c r="T408" s="52"/>
      <c r="U408" s="24"/>
      <c r="V408" s="52"/>
      <c r="W408" s="24"/>
      <c r="X408" s="52"/>
      <c r="Y408" s="24"/>
      <c r="Z408" s="52"/>
      <c r="AA408" s="24"/>
      <c r="AB408" s="52"/>
      <c r="AC408" s="24"/>
      <c r="AD408" s="52"/>
      <c r="AE408" s="24"/>
      <c r="AF408" s="52"/>
      <c r="AG408" s="24"/>
      <c r="AH408" s="52"/>
      <c r="AI408" s="24"/>
      <c r="AJ408" s="52"/>
      <c r="AK408" s="24"/>
      <c r="AL408" s="52"/>
      <c r="AM408" s="24"/>
      <c r="AN408" s="52"/>
      <c r="AO408" s="24"/>
    </row>
    <row r="409" spans="1:41">
      <c r="A409" s="5" t="s">
        <v>464</v>
      </c>
      <c r="B409" s="4" t="s">
        <v>518</v>
      </c>
      <c r="C409" s="3"/>
      <c r="D409" s="2">
        <v>375762</v>
      </c>
      <c r="E409" s="2">
        <v>13</v>
      </c>
      <c r="F409" s="52">
        <v>1125</v>
      </c>
      <c r="G409" s="24">
        <v>1125</v>
      </c>
      <c r="H409" s="52">
        <v>2250</v>
      </c>
      <c r="I409" s="24">
        <v>2250</v>
      </c>
      <c r="J409" s="52"/>
      <c r="K409" s="24"/>
      <c r="L409" s="52"/>
      <c r="M409" s="24"/>
      <c r="N409" s="52"/>
      <c r="O409" s="24"/>
      <c r="P409" s="52"/>
      <c r="Q409" s="24"/>
      <c r="R409" s="52"/>
      <c r="S409" s="24"/>
      <c r="T409" s="52"/>
      <c r="U409" s="24"/>
      <c r="V409" s="52"/>
      <c r="W409" s="24"/>
      <c r="X409" s="52"/>
      <c r="Y409" s="24"/>
      <c r="Z409" s="52"/>
      <c r="AA409" s="24"/>
      <c r="AB409" s="52"/>
      <c r="AC409" s="24"/>
      <c r="AD409" s="52"/>
      <c r="AE409" s="24"/>
      <c r="AF409" s="52"/>
      <c r="AG409" s="24"/>
      <c r="AH409" s="52"/>
      <c r="AI409" s="24"/>
      <c r="AJ409" s="52"/>
      <c r="AK409" s="24"/>
      <c r="AL409" s="52"/>
      <c r="AM409" s="24"/>
      <c r="AN409" s="52"/>
      <c r="AO409" s="24"/>
    </row>
    <row r="410" spans="1:41">
      <c r="A410" s="5" t="s">
        <v>464</v>
      </c>
      <c r="B410" s="4" t="s">
        <v>519</v>
      </c>
      <c r="C410" s="3"/>
      <c r="D410" s="2">
        <v>365480</v>
      </c>
      <c r="E410" s="2">
        <v>13</v>
      </c>
      <c r="F410" s="52">
        <v>2700</v>
      </c>
      <c r="G410" s="24">
        <v>2700</v>
      </c>
      <c r="H410" s="52">
        <v>5400</v>
      </c>
      <c r="I410" s="24">
        <v>5400</v>
      </c>
      <c r="J410" s="52"/>
      <c r="K410" s="24"/>
      <c r="L410" s="52"/>
      <c r="M410" s="24"/>
      <c r="N410" s="52"/>
      <c r="O410" s="24"/>
      <c r="P410" s="52"/>
      <c r="Q410" s="24"/>
      <c r="R410" s="52"/>
      <c r="S410" s="24"/>
      <c r="T410" s="52"/>
      <c r="U410" s="24"/>
      <c r="V410" s="52"/>
      <c r="W410" s="24"/>
      <c r="X410" s="52"/>
      <c r="Y410" s="24"/>
      <c r="Z410" s="52"/>
      <c r="AA410" s="24"/>
      <c r="AB410" s="52"/>
      <c r="AC410" s="24"/>
      <c r="AD410" s="52"/>
      <c r="AE410" s="24"/>
      <c r="AF410" s="52"/>
      <c r="AG410" s="24"/>
      <c r="AH410" s="52"/>
      <c r="AI410" s="24"/>
      <c r="AJ410" s="52"/>
      <c r="AK410" s="24"/>
      <c r="AL410" s="52"/>
      <c r="AM410" s="24"/>
      <c r="AN410" s="52"/>
      <c r="AO410" s="24"/>
    </row>
    <row r="411" spans="1:41">
      <c r="A411" s="5" t="s">
        <v>464</v>
      </c>
      <c r="B411" s="4" t="s">
        <v>520</v>
      </c>
      <c r="C411" s="3"/>
      <c r="D411" s="2">
        <v>418320</v>
      </c>
      <c r="E411" s="2">
        <v>13</v>
      </c>
      <c r="F411" s="52">
        <v>900</v>
      </c>
      <c r="G411" s="24">
        <v>900</v>
      </c>
      <c r="H411" s="52">
        <v>1800</v>
      </c>
      <c r="I411" s="24">
        <v>1800</v>
      </c>
      <c r="J411" s="52"/>
      <c r="K411" s="24"/>
      <c r="L411" s="52"/>
      <c r="M411" s="24"/>
      <c r="N411" s="52"/>
      <c r="O411" s="24"/>
      <c r="P411" s="52"/>
      <c r="Q411" s="24"/>
      <c r="R411" s="52"/>
      <c r="S411" s="24"/>
      <c r="T411" s="52"/>
      <c r="U411" s="24"/>
      <c r="V411" s="52"/>
      <c r="W411" s="24"/>
      <c r="X411" s="52"/>
      <c r="Y411" s="24"/>
      <c r="Z411" s="52"/>
      <c r="AA411" s="24"/>
      <c r="AB411" s="52"/>
      <c r="AC411" s="24"/>
      <c r="AD411" s="52"/>
      <c r="AE411" s="24"/>
      <c r="AF411" s="52"/>
      <c r="AG411" s="24"/>
      <c r="AH411" s="52"/>
      <c r="AI411" s="24"/>
      <c r="AJ411" s="52"/>
      <c r="AK411" s="24"/>
      <c r="AL411" s="52"/>
      <c r="AM411" s="24"/>
      <c r="AN411" s="52"/>
      <c r="AO411" s="24"/>
    </row>
    <row r="412" spans="1:41">
      <c r="A412" s="5" t="s">
        <v>464</v>
      </c>
      <c r="B412" s="4" t="s">
        <v>521</v>
      </c>
      <c r="C412" s="3"/>
      <c r="D412" s="2">
        <v>431017</v>
      </c>
      <c r="E412" s="2">
        <v>13</v>
      </c>
      <c r="F412" s="52">
        <v>1800</v>
      </c>
      <c r="G412" s="24">
        <v>1800</v>
      </c>
      <c r="H412" s="52">
        <v>3600</v>
      </c>
      <c r="I412" s="24">
        <v>3600</v>
      </c>
      <c r="J412" s="52"/>
      <c r="K412" s="24"/>
      <c r="L412" s="52"/>
      <c r="M412" s="24"/>
      <c r="N412" s="52"/>
      <c r="O412" s="24"/>
      <c r="P412" s="52"/>
      <c r="Q412" s="24"/>
      <c r="R412" s="52"/>
      <c r="S412" s="24"/>
      <c r="T412" s="52"/>
      <c r="U412" s="24"/>
      <c r="V412" s="52"/>
      <c r="W412" s="24"/>
      <c r="X412" s="52"/>
      <c r="Y412" s="24"/>
      <c r="Z412" s="52"/>
      <c r="AA412" s="24"/>
      <c r="AB412" s="52"/>
      <c r="AC412" s="24"/>
      <c r="AD412" s="52"/>
      <c r="AE412" s="24"/>
      <c r="AF412" s="52"/>
      <c r="AG412" s="24"/>
      <c r="AH412" s="52"/>
      <c r="AI412" s="24"/>
      <c r="AJ412" s="52"/>
      <c r="AK412" s="24"/>
      <c r="AL412" s="52"/>
      <c r="AM412" s="24"/>
      <c r="AN412" s="52"/>
      <c r="AO412" s="24"/>
    </row>
    <row r="413" spans="1:41">
      <c r="A413" s="5" t="s">
        <v>464</v>
      </c>
      <c r="B413" s="63" t="s">
        <v>522</v>
      </c>
      <c r="C413" s="67" t="s">
        <v>543</v>
      </c>
      <c r="D413" s="2">
        <v>248606</v>
      </c>
      <c r="E413" s="2">
        <v>13</v>
      </c>
      <c r="F413" s="52">
        <v>1575</v>
      </c>
      <c r="G413" s="24">
        <v>1575</v>
      </c>
      <c r="H413" s="52">
        <v>3150</v>
      </c>
      <c r="I413" s="24">
        <v>3150</v>
      </c>
      <c r="J413" s="52"/>
      <c r="K413" s="24"/>
      <c r="L413" s="52"/>
      <c r="M413" s="24"/>
      <c r="N413" s="52"/>
      <c r="O413" s="24"/>
      <c r="P413" s="52"/>
      <c r="Q413" s="24"/>
      <c r="R413" s="52"/>
      <c r="S413" s="24"/>
      <c r="T413" s="52"/>
      <c r="U413" s="24"/>
      <c r="V413" s="52"/>
      <c r="W413" s="24"/>
      <c r="X413" s="52"/>
      <c r="Y413" s="24"/>
      <c r="Z413" s="52"/>
      <c r="AA413" s="24"/>
      <c r="AB413" s="52"/>
      <c r="AC413" s="24"/>
      <c r="AD413" s="52"/>
      <c r="AE413" s="24"/>
      <c r="AF413" s="52"/>
      <c r="AG413" s="24"/>
      <c r="AH413" s="52"/>
      <c r="AI413" s="24"/>
      <c r="AJ413" s="52"/>
      <c r="AK413" s="24"/>
      <c r="AL413" s="52"/>
      <c r="AM413" s="24"/>
      <c r="AN413" s="52"/>
      <c r="AO413" s="24"/>
    </row>
    <row r="414" spans="1:41">
      <c r="A414" s="5" t="s">
        <v>464</v>
      </c>
      <c r="B414" s="4" t="s">
        <v>523</v>
      </c>
      <c r="C414" s="3"/>
      <c r="D414" s="2">
        <v>420459</v>
      </c>
      <c r="E414" s="2">
        <v>13</v>
      </c>
      <c r="F414" s="52">
        <v>1710</v>
      </c>
      <c r="G414" s="24">
        <v>1710</v>
      </c>
      <c r="H414" s="52">
        <v>3420</v>
      </c>
      <c r="I414" s="24">
        <v>3420</v>
      </c>
      <c r="J414" s="52"/>
      <c r="K414" s="24"/>
      <c r="L414" s="52"/>
      <c r="M414" s="24"/>
      <c r="N414" s="52"/>
      <c r="O414" s="24"/>
      <c r="P414" s="52"/>
      <c r="Q414" s="24"/>
      <c r="R414" s="52"/>
      <c r="S414" s="24"/>
      <c r="T414" s="52"/>
      <c r="U414" s="24"/>
      <c r="V414" s="52"/>
      <c r="W414" s="24"/>
      <c r="X414" s="52"/>
      <c r="Y414" s="24"/>
      <c r="Z414" s="52"/>
      <c r="AA414" s="24"/>
      <c r="AB414" s="52"/>
      <c r="AC414" s="24"/>
      <c r="AD414" s="52"/>
      <c r="AE414" s="24"/>
      <c r="AF414" s="52"/>
      <c r="AG414" s="24"/>
      <c r="AH414" s="52"/>
      <c r="AI414" s="24"/>
      <c r="AJ414" s="52"/>
      <c r="AK414" s="24"/>
      <c r="AL414" s="52"/>
      <c r="AM414" s="24"/>
      <c r="AN414" s="52"/>
      <c r="AO414" s="24"/>
    </row>
    <row r="415" spans="1:41">
      <c r="A415" s="5" t="s">
        <v>464</v>
      </c>
      <c r="B415" s="4" t="s">
        <v>524</v>
      </c>
      <c r="C415" s="3"/>
      <c r="D415" s="181">
        <v>456560</v>
      </c>
      <c r="E415" s="2">
        <v>13</v>
      </c>
      <c r="F415" s="52">
        <v>1710</v>
      </c>
      <c r="G415" s="24">
        <v>1710</v>
      </c>
      <c r="H415" s="52">
        <v>3420</v>
      </c>
      <c r="I415" s="24">
        <v>3420</v>
      </c>
      <c r="J415" s="52"/>
      <c r="K415" s="24"/>
      <c r="L415" s="52"/>
      <c r="M415" s="24"/>
      <c r="N415" s="52"/>
      <c r="O415" s="24"/>
      <c r="P415" s="52"/>
      <c r="Q415" s="24"/>
      <c r="R415" s="52"/>
      <c r="S415" s="24"/>
      <c r="T415" s="52"/>
      <c r="U415" s="24"/>
      <c r="V415" s="52"/>
      <c r="W415" s="24"/>
      <c r="X415" s="52"/>
      <c r="Y415" s="24"/>
      <c r="Z415" s="52"/>
      <c r="AA415" s="24"/>
      <c r="AB415" s="52"/>
      <c r="AC415" s="24"/>
      <c r="AD415" s="52"/>
      <c r="AE415" s="24"/>
      <c r="AF415" s="52"/>
      <c r="AG415" s="24"/>
      <c r="AH415" s="52"/>
      <c r="AI415" s="24"/>
      <c r="AJ415" s="52"/>
      <c r="AK415" s="24"/>
      <c r="AL415" s="52"/>
      <c r="AM415" s="24"/>
      <c r="AN415" s="52"/>
      <c r="AO415" s="24"/>
    </row>
    <row r="416" spans="1:41">
      <c r="A416" s="5" t="s">
        <v>464</v>
      </c>
      <c r="B416" s="4" t="s">
        <v>525</v>
      </c>
      <c r="C416" s="3"/>
      <c r="D416" s="2">
        <v>432074</v>
      </c>
      <c r="E416" s="2">
        <v>13</v>
      </c>
      <c r="F416" s="52">
        <v>1710</v>
      </c>
      <c r="G416" s="24">
        <v>1710</v>
      </c>
      <c r="H416" s="52">
        <v>3420</v>
      </c>
      <c r="I416" s="24">
        <v>3420</v>
      </c>
      <c r="J416" s="52"/>
      <c r="K416" s="24"/>
      <c r="L416" s="52"/>
      <c r="M416" s="24"/>
      <c r="N416" s="52"/>
      <c r="O416" s="24"/>
      <c r="P416" s="52"/>
      <c r="Q416" s="24"/>
      <c r="R416" s="52"/>
      <c r="S416" s="24"/>
      <c r="T416" s="52"/>
      <c r="U416" s="24"/>
      <c r="V416" s="52"/>
      <c r="W416" s="24"/>
      <c r="X416" s="52"/>
      <c r="Y416" s="24"/>
      <c r="Z416" s="52"/>
      <c r="AA416" s="24"/>
      <c r="AB416" s="52"/>
      <c r="AC416" s="24"/>
      <c r="AD416" s="52"/>
      <c r="AE416" s="24"/>
      <c r="AF416" s="52"/>
      <c r="AG416" s="24"/>
      <c r="AH416" s="52"/>
      <c r="AI416" s="24"/>
      <c r="AJ416" s="52"/>
      <c r="AK416" s="24"/>
      <c r="AL416" s="52"/>
      <c r="AM416" s="24"/>
      <c r="AN416" s="52"/>
      <c r="AO416" s="24"/>
    </row>
    <row r="417" spans="1:41">
      <c r="A417" s="5" t="s">
        <v>464</v>
      </c>
      <c r="B417" s="4" t="s">
        <v>526</v>
      </c>
      <c r="C417" s="3"/>
      <c r="D417" s="2">
        <v>418339</v>
      </c>
      <c r="E417" s="2">
        <v>13</v>
      </c>
      <c r="F417" s="52">
        <v>1710</v>
      </c>
      <c r="G417" s="24">
        <v>1710</v>
      </c>
      <c r="H417" s="52">
        <v>3420</v>
      </c>
      <c r="I417" s="24">
        <v>3420</v>
      </c>
      <c r="J417" s="52"/>
      <c r="K417" s="24"/>
      <c r="L417" s="52"/>
      <c r="M417" s="24"/>
      <c r="N417" s="52"/>
      <c r="O417" s="24"/>
      <c r="P417" s="52"/>
      <c r="Q417" s="24"/>
      <c r="R417" s="52"/>
      <c r="S417" s="24"/>
      <c r="T417" s="52"/>
      <c r="U417" s="24"/>
      <c r="V417" s="52"/>
      <c r="W417" s="24"/>
      <c r="X417" s="52"/>
      <c r="Y417" s="24"/>
      <c r="Z417" s="52"/>
      <c r="AA417" s="24"/>
      <c r="AB417" s="52"/>
      <c r="AC417" s="24"/>
      <c r="AD417" s="52"/>
      <c r="AE417" s="24"/>
      <c r="AF417" s="52"/>
      <c r="AG417" s="24"/>
      <c r="AH417" s="52"/>
      <c r="AI417" s="24"/>
      <c r="AJ417" s="52"/>
      <c r="AK417" s="24"/>
      <c r="AL417" s="52"/>
      <c r="AM417" s="24"/>
      <c r="AN417" s="52"/>
      <c r="AO417" s="24"/>
    </row>
    <row r="418" spans="1:41">
      <c r="A418" s="5" t="s">
        <v>464</v>
      </c>
      <c r="B418" s="4" t="s">
        <v>527</v>
      </c>
      <c r="C418" s="3"/>
      <c r="D418" s="2">
        <v>366623</v>
      </c>
      <c r="E418" s="2">
        <v>13</v>
      </c>
      <c r="F418" s="52">
        <v>1800</v>
      </c>
      <c r="G418" s="24">
        <v>1800</v>
      </c>
      <c r="H418" s="52">
        <v>3600</v>
      </c>
      <c r="I418" s="24">
        <v>3600</v>
      </c>
      <c r="J418" s="52"/>
      <c r="K418" s="24"/>
      <c r="L418" s="52"/>
      <c r="M418" s="24"/>
      <c r="N418" s="52"/>
      <c r="O418" s="24"/>
      <c r="P418" s="52"/>
      <c r="Q418" s="24"/>
      <c r="R418" s="52"/>
      <c r="S418" s="24"/>
      <c r="T418" s="52"/>
      <c r="U418" s="24"/>
      <c r="V418" s="52"/>
      <c r="W418" s="24"/>
      <c r="X418" s="52"/>
      <c r="Y418" s="24"/>
      <c r="Z418" s="52"/>
      <c r="AA418" s="24"/>
      <c r="AB418" s="52"/>
      <c r="AC418" s="24"/>
      <c r="AD418" s="52"/>
      <c r="AE418" s="24"/>
      <c r="AF418" s="52"/>
      <c r="AG418" s="24"/>
      <c r="AH418" s="52"/>
      <c r="AI418" s="24"/>
      <c r="AJ418" s="52"/>
      <c r="AK418" s="24"/>
      <c r="AL418" s="52"/>
      <c r="AM418" s="24"/>
      <c r="AN418" s="52"/>
      <c r="AO418" s="24"/>
    </row>
    <row r="419" spans="1:41">
      <c r="A419" s="5" t="s">
        <v>464</v>
      </c>
      <c r="B419" s="4" t="s">
        <v>528</v>
      </c>
      <c r="C419" s="3"/>
      <c r="D419" s="2">
        <v>407601</v>
      </c>
      <c r="E419" s="2">
        <v>13</v>
      </c>
      <c r="F419" s="52">
        <v>1800</v>
      </c>
      <c r="G419" s="24">
        <v>1800</v>
      </c>
      <c r="H419" s="52">
        <v>3600</v>
      </c>
      <c r="I419" s="24">
        <v>3600</v>
      </c>
      <c r="J419" s="52"/>
      <c r="K419" s="24"/>
      <c r="L419" s="52"/>
      <c r="M419" s="24"/>
      <c r="N419" s="52"/>
      <c r="O419" s="24"/>
      <c r="P419" s="52"/>
      <c r="Q419" s="24"/>
      <c r="R419" s="52"/>
      <c r="S419" s="24"/>
      <c r="T419" s="52"/>
      <c r="U419" s="24"/>
      <c r="V419" s="52"/>
      <c r="W419" s="24"/>
      <c r="X419" s="52"/>
      <c r="Y419" s="24"/>
      <c r="Z419" s="52"/>
      <c r="AA419" s="24"/>
      <c r="AB419" s="52"/>
      <c r="AC419" s="24"/>
      <c r="AD419" s="52"/>
      <c r="AE419" s="24"/>
      <c r="AF419" s="52"/>
      <c r="AG419" s="24"/>
      <c r="AH419" s="52"/>
      <c r="AI419" s="24"/>
      <c r="AJ419" s="52"/>
      <c r="AK419" s="24"/>
      <c r="AL419" s="52"/>
      <c r="AM419" s="24"/>
      <c r="AN419" s="52"/>
      <c r="AO419" s="24"/>
    </row>
    <row r="420" spans="1:41">
      <c r="A420" s="5" t="s">
        <v>464</v>
      </c>
      <c r="B420" s="4" t="s">
        <v>529</v>
      </c>
      <c r="C420" s="3"/>
      <c r="D420" s="2">
        <v>364627</v>
      </c>
      <c r="E420" s="2">
        <v>13</v>
      </c>
      <c r="F420" s="52">
        <v>1800</v>
      </c>
      <c r="G420" s="24">
        <v>1800</v>
      </c>
      <c r="H420" s="52">
        <v>3600</v>
      </c>
      <c r="I420" s="24">
        <v>3600</v>
      </c>
      <c r="J420" s="52"/>
      <c r="K420" s="24"/>
      <c r="L420" s="52"/>
      <c r="M420" s="24"/>
      <c r="N420" s="52"/>
      <c r="O420" s="24"/>
      <c r="P420" s="52"/>
      <c r="Q420" s="24"/>
      <c r="R420" s="52"/>
      <c r="S420" s="24"/>
      <c r="T420" s="52"/>
      <c r="U420" s="24"/>
      <c r="V420" s="52"/>
      <c r="W420" s="24"/>
      <c r="X420" s="52"/>
      <c r="Y420" s="24"/>
      <c r="Z420" s="52"/>
      <c r="AA420" s="24"/>
      <c r="AB420" s="52"/>
      <c r="AC420" s="24"/>
      <c r="AD420" s="52"/>
      <c r="AE420" s="24"/>
      <c r="AF420" s="52"/>
      <c r="AG420" s="24"/>
      <c r="AH420" s="52"/>
      <c r="AI420" s="24"/>
      <c r="AJ420" s="52"/>
      <c r="AK420" s="24"/>
      <c r="AL420" s="52"/>
      <c r="AM420" s="24"/>
      <c r="AN420" s="52"/>
      <c r="AO420" s="24"/>
    </row>
    <row r="421" spans="1:41">
      <c r="A421" s="5" t="s">
        <v>464</v>
      </c>
      <c r="B421" s="4" t="s">
        <v>530</v>
      </c>
      <c r="C421" s="3"/>
      <c r="D421" s="2">
        <v>206905</v>
      </c>
      <c r="E421" s="2">
        <v>13</v>
      </c>
      <c r="F421" s="52">
        <v>2250</v>
      </c>
      <c r="G421" s="24">
        <v>2250</v>
      </c>
      <c r="H421" s="52">
        <v>4500</v>
      </c>
      <c r="I421" s="24">
        <v>4500</v>
      </c>
      <c r="J421" s="52"/>
      <c r="K421" s="24"/>
      <c r="L421" s="52"/>
      <c r="M421" s="24"/>
      <c r="N421" s="52"/>
      <c r="O421" s="24"/>
      <c r="P421" s="52"/>
      <c r="Q421" s="24"/>
      <c r="R421" s="52"/>
      <c r="S421" s="24"/>
      <c r="T421" s="52"/>
      <c r="U421" s="24"/>
      <c r="V421" s="52"/>
      <c r="W421" s="24"/>
      <c r="X421" s="52"/>
      <c r="Y421" s="24"/>
      <c r="Z421" s="52"/>
      <c r="AA421" s="24"/>
      <c r="AB421" s="52"/>
      <c r="AC421" s="24"/>
      <c r="AD421" s="52"/>
      <c r="AE421" s="24"/>
      <c r="AF421" s="52"/>
      <c r="AG421" s="24"/>
      <c r="AH421" s="52"/>
      <c r="AI421" s="24"/>
      <c r="AJ421" s="52"/>
      <c r="AK421" s="24"/>
      <c r="AL421" s="52"/>
      <c r="AM421" s="24"/>
      <c r="AN421" s="52"/>
      <c r="AO421" s="24"/>
    </row>
    <row r="422" spans="1:41">
      <c r="A422" s="5" t="s">
        <v>464</v>
      </c>
      <c r="B422" s="4" t="s">
        <v>531</v>
      </c>
      <c r="C422" s="3"/>
      <c r="D422" s="2">
        <v>250993</v>
      </c>
      <c r="E422" s="2">
        <v>13</v>
      </c>
      <c r="F422" s="52">
        <v>1980</v>
      </c>
      <c r="G422" s="53">
        <v>2250</v>
      </c>
      <c r="H422" s="52">
        <v>3960</v>
      </c>
      <c r="I422" s="53">
        <v>4500</v>
      </c>
      <c r="J422" s="52"/>
      <c r="K422" s="24"/>
      <c r="L422" s="52"/>
      <c r="M422" s="24"/>
      <c r="N422" s="52"/>
      <c r="O422" s="24"/>
      <c r="P422" s="52"/>
      <c r="Q422" s="24"/>
      <c r="R422" s="52"/>
      <c r="S422" s="24"/>
      <c r="T422" s="52"/>
      <c r="U422" s="24"/>
      <c r="V422" s="52"/>
      <c r="W422" s="24"/>
      <c r="X422" s="52"/>
      <c r="Y422" s="24"/>
      <c r="Z422" s="52"/>
      <c r="AA422" s="24"/>
      <c r="AB422" s="52"/>
      <c r="AC422" s="24"/>
      <c r="AD422" s="52"/>
      <c r="AE422" s="24"/>
      <c r="AF422" s="52"/>
      <c r="AG422" s="24"/>
      <c r="AH422" s="52"/>
      <c r="AI422" s="24"/>
      <c r="AJ422" s="52"/>
      <c r="AK422" s="24"/>
      <c r="AL422" s="52"/>
      <c r="AM422" s="24"/>
      <c r="AN422" s="52"/>
      <c r="AO422" s="24"/>
    </row>
    <row r="423" spans="1:41">
      <c r="A423" s="5" t="s">
        <v>464</v>
      </c>
      <c r="B423" s="4" t="s">
        <v>532</v>
      </c>
      <c r="C423" s="3"/>
      <c r="D423" s="2">
        <v>365198</v>
      </c>
      <c r="E423" s="2">
        <v>13</v>
      </c>
      <c r="F423" s="52">
        <v>2700</v>
      </c>
      <c r="G423" s="24">
        <v>2700</v>
      </c>
      <c r="H423" s="52">
        <v>5400</v>
      </c>
      <c r="I423" s="53">
        <v>10800</v>
      </c>
      <c r="J423" s="52"/>
      <c r="K423" s="24"/>
      <c r="L423" s="52"/>
      <c r="M423" s="24"/>
      <c r="N423" s="52"/>
      <c r="O423" s="24"/>
      <c r="P423" s="52"/>
      <c r="Q423" s="24"/>
      <c r="R423" s="52"/>
      <c r="S423" s="24"/>
      <c r="T423" s="52"/>
      <c r="U423" s="24"/>
      <c r="V423" s="52"/>
      <c r="W423" s="24"/>
      <c r="X423" s="52"/>
      <c r="Y423" s="24"/>
      <c r="Z423" s="52"/>
      <c r="AA423" s="24"/>
      <c r="AB423" s="52"/>
      <c r="AC423" s="24"/>
      <c r="AD423" s="52"/>
      <c r="AE423" s="24"/>
      <c r="AF423" s="52"/>
      <c r="AG423" s="24"/>
      <c r="AH423" s="52"/>
      <c r="AI423" s="24"/>
      <c r="AJ423" s="52"/>
      <c r="AK423" s="24"/>
      <c r="AL423" s="52"/>
      <c r="AM423" s="24"/>
      <c r="AN423" s="52"/>
      <c r="AO423" s="24"/>
    </row>
    <row r="424" spans="1:41">
      <c r="A424" s="5" t="s">
        <v>464</v>
      </c>
      <c r="B424" s="4" t="s">
        <v>533</v>
      </c>
      <c r="C424" s="3"/>
      <c r="D424" s="2">
        <v>368364</v>
      </c>
      <c r="E424" s="2">
        <v>13</v>
      </c>
      <c r="F424" s="52">
        <v>1890</v>
      </c>
      <c r="G424" s="24">
        <v>1890</v>
      </c>
      <c r="H424" s="52">
        <v>3780</v>
      </c>
      <c r="I424" s="24">
        <v>3780</v>
      </c>
      <c r="J424" s="52"/>
      <c r="K424" s="24"/>
      <c r="L424" s="52"/>
      <c r="M424" s="24"/>
      <c r="N424" s="52"/>
      <c r="O424" s="24"/>
      <c r="P424" s="52"/>
      <c r="Q424" s="24"/>
      <c r="R424" s="52"/>
      <c r="S424" s="24"/>
      <c r="T424" s="52"/>
      <c r="U424" s="24"/>
      <c r="V424" s="52"/>
      <c r="W424" s="24"/>
      <c r="X424" s="52"/>
      <c r="Y424" s="24"/>
      <c r="Z424" s="52"/>
      <c r="AA424" s="24"/>
      <c r="AB424" s="52"/>
      <c r="AC424" s="24"/>
      <c r="AD424" s="52"/>
      <c r="AE424" s="24"/>
      <c r="AF424" s="52"/>
      <c r="AG424" s="24"/>
      <c r="AH424" s="52"/>
      <c r="AI424" s="24"/>
      <c r="AJ424" s="52"/>
      <c r="AK424" s="24"/>
      <c r="AL424" s="52"/>
      <c r="AM424" s="24"/>
      <c r="AN424" s="52"/>
      <c r="AO424" s="24"/>
    </row>
    <row r="425" spans="1:41">
      <c r="A425" s="5" t="s">
        <v>464</v>
      </c>
      <c r="B425" s="4" t="s">
        <v>534</v>
      </c>
      <c r="C425" s="3"/>
      <c r="D425" s="2">
        <v>418287</v>
      </c>
      <c r="E425" s="2">
        <v>13</v>
      </c>
      <c r="F425" s="52">
        <v>1575</v>
      </c>
      <c r="G425" s="53">
        <v>1125</v>
      </c>
      <c r="H425" s="52">
        <v>3150</v>
      </c>
      <c r="I425" s="53">
        <v>2250</v>
      </c>
      <c r="J425" s="52"/>
      <c r="K425" s="24"/>
      <c r="L425" s="52"/>
      <c r="M425" s="24"/>
      <c r="N425" s="52"/>
      <c r="O425" s="24"/>
      <c r="P425" s="52"/>
      <c r="Q425" s="24"/>
      <c r="R425" s="52"/>
      <c r="S425" s="24"/>
      <c r="T425" s="52"/>
      <c r="U425" s="24"/>
      <c r="V425" s="52"/>
      <c r="W425" s="24"/>
      <c r="X425" s="52"/>
      <c r="Y425" s="24"/>
      <c r="Z425" s="52"/>
      <c r="AA425" s="24"/>
      <c r="AB425" s="52"/>
      <c r="AC425" s="24"/>
      <c r="AD425" s="52"/>
      <c r="AE425" s="24"/>
      <c r="AF425" s="52"/>
      <c r="AG425" s="24"/>
      <c r="AH425" s="52"/>
      <c r="AI425" s="24"/>
      <c r="AJ425" s="52"/>
      <c r="AK425" s="24"/>
      <c r="AL425" s="52"/>
      <c r="AM425" s="24"/>
      <c r="AN425" s="52"/>
      <c r="AO425" s="24"/>
    </row>
    <row r="426" spans="1:41">
      <c r="A426" s="5" t="s">
        <v>464</v>
      </c>
      <c r="B426" s="4" t="s">
        <v>535</v>
      </c>
      <c r="C426" s="3"/>
      <c r="D426" s="2">
        <v>207607</v>
      </c>
      <c r="E426" s="2">
        <v>13</v>
      </c>
      <c r="F426" s="52">
        <v>3600</v>
      </c>
      <c r="G426" s="24">
        <v>3600</v>
      </c>
      <c r="H426" s="52">
        <v>7200</v>
      </c>
      <c r="I426" s="24">
        <v>7200</v>
      </c>
      <c r="J426" s="52"/>
      <c r="K426" s="24"/>
      <c r="L426" s="52"/>
      <c r="M426" s="24"/>
      <c r="N426" s="52"/>
      <c r="O426" s="24"/>
      <c r="P426" s="52"/>
      <c r="Q426" s="24"/>
      <c r="R426" s="52"/>
      <c r="S426" s="24"/>
      <c r="T426" s="52"/>
      <c r="U426" s="24"/>
      <c r="V426" s="52"/>
      <c r="W426" s="24"/>
      <c r="X426" s="52"/>
      <c r="Y426" s="24"/>
      <c r="Z426" s="52"/>
      <c r="AA426" s="24"/>
      <c r="AB426" s="52"/>
      <c r="AC426" s="24"/>
      <c r="AD426" s="52"/>
      <c r="AE426" s="24"/>
      <c r="AF426" s="52"/>
      <c r="AG426" s="24"/>
      <c r="AH426" s="52"/>
      <c r="AI426" s="24"/>
      <c r="AJ426" s="52"/>
      <c r="AK426" s="24"/>
      <c r="AL426" s="52"/>
      <c r="AM426" s="24"/>
      <c r="AN426" s="52"/>
      <c r="AO426" s="24"/>
    </row>
    <row r="427" spans="1:41">
      <c r="A427" s="5" t="s">
        <v>464</v>
      </c>
      <c r="B427" s="4" t="s">
        <v>536</v>
      </c>
      <c r="C427" s="3"/>
      <c r="D427" s="2">
        <v>261393</v>
      </c>
      <c r="E427" s="2">
        <v>13</v>
      </c>
      <c r="F427" s="52">
        <v>3600</v>
      </c>
      <c r="G427" s="24">
        <v>3600</v>
      </c>
      <c r="H427" s="52">
        <v>7200</v>
      </c>
      <c r="I427" s="24">
        <v>7200</v>
      </c>
      <c r="J427" s="52"/>
      <c r="K427" s="24"/>
      <c r="L427" s="52"/>
      <c r="M427" s="24"/>
      <c r="N427" s="52"/>
      <c r="O427" s="24"/>
      <c r="P427" s="52"/>
      <c r="Q427" s="24"/>
      <c r="R427" s="52"/>
      <c r="S427" s="24"/>
      <c r="T427" s="52"/>
      <c r="U427" s="24"/>
      <c r="V427" s="52"/>
      <c r="W427" s="24"/>
      <c r="X427" s="52"/>
      <c r="Y427" s="24"/>
      <c r="Z427" s="52"/>
      <c r="AA427" s="24"/>
      <c r="AB427" s="52"/>
      <c r="AC427" s="24"/>
      <c r="AD427" s="52"/>
      <c r="AE427" s="24"/>
      <c r="AF427" s="52"/>
      <c r="AG427" s="24"/>
      <c r="AH427" s="52"/>
      <c r="AI427" s="24"/>
      <c r="AJ427" s="52"/>
      <c r="AK427" s="24"/>
      <c r="AL427" s="52"/>
      <c r="AM427" s="24"/>
      <c r="AN427" s="52"/>
      <c r="AO427" s="24"/>
    </row>
    <row r="428" spans="1:41">
      <c r="A428" s="182" t="s">
        <v>464</v>
      </c>
      <c r="B428" s="66" t="s">
        <v>537</v>
      </c>
      <c r="C428" s="3"/>
      <c r="D428" s="183">
        <v>482264</v>
      </c>
      <c r="E428" s="2">
        <v>13</v>
      </c>
      <c r="F428" s="52">
        <v>3600</v>
      </c>
      <c r="G428" s="24">
        <v>3600</v>
      </c>
      <c r="H428" s="52">
        <v>7200</v>
      </c>
      <c r="I428" s="24">
        <v>7200</v>
      </c>
      <c r="J428" s="52"/>
      <c r="K428" s="24"/>
      <c r="L428" s="52"/>
      <c r="M428" s="24"/>
      <c r="N428" s="52"/>
      <c r="O428" s="24"/>
      <c r="P428" s="52"/>
      <c r="Q428" s="24"/>
      <c r="R428" s="52"/>
      <c r="S428" s="24"/>
      <c r="T428" s="52"/>
      <c r="U428" s="24"/>
      <c r="V428" s="52"/>
      <c r="W428" s="24"/>
      <c r="X428" s="52"/>
      <c r="Y428" s="24"/>
      <c r="Z428" s="52"/>
      <c r="AA428" s="24"/>
      <c r="AB428" s="52"/>
      <c r="AC428" s="24"/>
      <c r="AD428" s="52"/>
      <c r="AE428" s="24"/>
      <c r="AF428" s="52"/>
      <c r="AG428" s="24"/>
      <c r="AH428" s="52"/>
      <c r="AI428" s="24"/>
      <c r="AJ428" s="52"/>
      <c r="AK428" s="24"/>
      <c r="AL428" s="52"/>
      <c r="AM428" s="24"/>
      <c r="AN428" s="52"/>
      <c r="AO428" s="24"/>
    </row>
    <row r="429" spans="1:41">
      <c r="A429" s="5" t="s">
        <v>464</v>
      </c>
      <c r="B429" s="4" t="s">
        <v>538</v>
      </c>
      <c r="C429" s="3"/>
      <c r="D429" s="2">
        <v>261384</v>
      </c>
      <c r="E429" s="2">
        <v>13</v>
      </c>
      <c r="F429" s="52">
        <v>3600</v>
      </c>
      <c r="G429" s="24">
        <v>3600</v>
      </c>
      <c r="H429" s="52">
        <v>7200</v>
      </c>
      <c r="I429" s="24">
        <v>7200</v>
      </c>
      <c r="J429" s="52"/>
      <c r="K429" s="24"/>
      <c r="L429" s="52"/>
      <c r="M429" s="24"/>
      <c r="N429" s="52"/>
      <c r="O429" s="24"/>
      <c r="P429" s="52"/>
      <c r="Q429" s="24"/>
      <c r="R429" s="52"/>
      <c r="S429" s="24"/>
      <c r="T429" s="52"/>
      <c r="U429" s="24"/>
      <c r="V429" s="52"/>
      <c r="W429" s="24"/>
      <c r="X429" s="52"/>
      <c r="Y429" s="24"/>
      <c r="Z429" s="52"/>
      <c r="AA429" s="24"/>
      <c r="AB429" s="52"/>
      <c r="AC429" s="24"/>
      <c r="AD429" s="52"/>
      <c r="AE429" s="24"/>
      <c r="AF429" s="52"/>
      <c r="AG429" s="24"/>
      <c r="AH429" s="52"/>
      <c r="AI429" s="24"/>
      <c r="AJ429" s="52"/>
      <c r="AK429" s="24"/>
      <c r="AL429" s="52"/>
      <c r="AM429" s="24"/>
      <c r="AN429" s="52"/>
      <c r="AO429" s="24"/>
    </row>
    <row r="430" spans="1:41">
      <c r="A430" s="182" t="s">
        <v>464</v>
      </c>
      <c r="B430" s="66" t="s">
        <v>539</v>
      </c>
      <c r="C430" s="3"/>
      <c r="D430" s="183">
        <v>482273</v>
      </c>
      <c r="E430" s="2">
        <v>13</v>
      </c>
      <c r="F430" s="52">
        <v>3600</v>
      </c>
      <c r="G430" s="24">
        <v>3600</v>
      </c>
      <c r="H430" s="52">
        <v>7200</v>
      </c>
      <c r="I430" s="24">
        <v>7200</v>
      </c>
      <c r="J430" s="52"/>
      <c r="K430" s="24"/>
      <c r="L430" s="52"/>
      <c r="M430" s="24"/>
      <c r="N430" s="52"/>
      <c r="O430" s="24"/>
      <c r="P430" s="52"/>
      <c r="Q430" s="24"/>
      <c r="R430" s="52"/>
      <c r="S430" s="24"/>
      <c r="T430" s="52"/>
      <c r="U430" s="24"/>
      <c r="V430" s="52"/>
      <c r="W430" s="24"/>
      <c r="X430" s="52"/>
      <c r="Y430" s="24"/>
      <c r="Z430" s="52"/>
      <c r="AA430" s="24"/>
      <c r="AB430" s="52"/>
      <c r="AC430" s="24"/>
      <c r="AD430" s="52"/>
      <c r="AE430" s="24"/>
      <c r="AF430" s="52"/>
      <c r="AG430" s="24"/>
      <c r="AH430" s="52"/>
      <c r="AI430" s="24"/>
      <c r="AJ430" s="52"/>
      <c r="AK430" s="24"/>
      <c r="AL430" s="52"/>
      <c r="AM430" s="24"/>
      <c r="AN430" s="52"/>
      <c r="AO430" s="24"/>
    </row>
    <row r="431" spans="1:41">
      <c r="A431" s="182" t="s">
        <v>464</v>
      </c>
      <c r="B431" s="4" t="s">
        <v>540</v>
      </c>
      <c r="C431" s="3"/>
      <c r="D431" s="2">
        <v>418357</v>
      </c>
      <c r="E431" s="2">
        <v>13</v>
      </c>
      <c r="F431" s="52">
        <v>2430</v>
      </c>
      <c r="G431" s="24">
        <v>2430</v>
      </c>
      <c r="H431" s="52">
        <v>4860</v>
      </c>
      <c r="I431" s="24">
        <v>4860</v>
      </c>
      <c r="J431" s="52"/>
      <c r="K431" s="24"/>
      <c r="L431" s="52"/>
      <c r="M431" s="24"/>
      <c r="N431" s="52"/>
      <c r="O431" s="24"/>
      <c r="P431" s="52"/>
      <c r="Q431" s="24"/>
      <c r="R431" s="52"/>
      <c r="S431" s="24"/>
      <c r="T431" s="52"/>
      <c r="U431" s="24"/>
      <c r="V431" s="52"/>
      <c r="W431" s="24"/>
      <c r="X431" s="52"/>
      <c r="Y431" s="24"/>
      <c r="Z431" s="52"/>
      <c r="AA431" s="24"/>
      <c r="AB431" s="52"/>
      <c r="AC431" s="24"/>
      <c r="AD431" s="52"/>
      <c r="AE431" s="24"/>
      <c r="AF431" s="52"/>
      <c r="AG431" s="24"/>
      <c r="AH431" s="52"/>
      <c r="AI431" s="24"/>
      <c r="AJ431" s="52"/>
      <c r="AK431" s="24"/>
      <c r="AL431" s="52"/>
      <c r="AM431" s="24"/>
      <c r="AN431" s="52"/>
      <c r="AO431" s="24"/>
    </row>
    <row r="432" spans="1:41">
      <c r="A432" s="5" t="s">
        <v>464</v>
      </c>
      <c r="B432" s="4" t="s">
        <v>541</v>
      </c>
      <c r="C432" s="3"/>
      <c r="D432" s="2">
        <v>418302</v>
      </c>
      <c r="E432" s="2">
        <v>13</v>
      </c>
      <c r="F432" s="52">
        <v>1800</v>
      </c>
      <c r="G432" s="24">
        <v>1800</v>
      </c>
      <c r="H432" s="52">
        <v>3600</v>
      </c>
      <c r="I432" s="24">
        <v>3600</v>
      </c>
      <c r="J432" s="52"/>
      <c r="K432" s="24"/>
      <c r="L432" s="52"/>
      <c r="M432" s="24"/>
      <c r="N432" s="52"/>
      <c r="O432" s="24"/>
      <c r="P432" s="52"/>
      <c r="Q432" s="24"/>
      <c r="R432" s="52"/>
      <c r="S432" s="24"/>
      <c r="T432" s="52"/>
      <c r="U432" s="24"/>
      <c r="V432" s="52"/>
      <c r="W432" s="24"/>
      <c r="X432" s="52"/>
      <c r="Y432" s="24"/>
      <c r="Z432" s="52"/>
      <c r="AA432" s="24"/>
      <c r="AB432" s="52"/>
      <c r="AC432" s="24"/>
      <c r="AD432" s="52"/>
      <c r="AE432" s="24"/>
      <c r="AF432" s="52"/>
      <c r="AG432" s="24"/>
      <c r="AH432" s="52"/>
      <c r="AI432" s="24"/>
      <c r="AJ432" s="52"/>
      <c r="AK432" s="24"/>
      <c r="AL432" s="52"/>
      <c r="AM432" s="24"/>
      <c r="AN432" s="52"/>
      <c r="AO432" s="24"/>
    </row>
    <row r="433" spans="1:41">
      <c r="A433" s="185" t="s">
        <v>544</v>
      </c>
      <c r="B433" s="122" t="s">
        <v>545</v>
      </c>
      <c r="C433" s="123"/>
      <c r="D433" s="124">
        <v>217882</v>
      </c>
      <c r="E433" s="124">
        <v>1</v>
      </c>
      <c r="F433" s="52">
        <v>14318</v>
      </c>
      <c r="G433" s="24">
        <v>14712</v>
      </c>
      <c r="H433" s="52">
        <v>34200</v>
      </c>
      <c r="I433" s="24">
        <v>35654</v>
      </c>
      <c r="J433" s="52">
        <v>8872</v>
      </c>
      <c r="K433" s="24">
        <v>9547</v>
      </c>
      <c r="L433" s="52">
        <v>17682</v>
      </c>
      <c r="M433" s="24">
        <v>19018</v>
      </c>
      <c r="N433" s="52"/>
      <c r="O433" s="24"/>
      <c r="P433" s="52"/>
      <c r="Q433" s="24"/>
      <c r="R433" s="52"/>
      <c r="S433" s="24"/>
      <c r="T433" s="52"/>
      <c r="U433" s="24"/>
      <c r="V433" s="52"/>
      <c r="W433" s="24"/>
      <c r="X433" s="52"/>
      <c r="Y433" s="24"/>
      <c r="Z433" s="52"/>
      <c r="AA433" s="24"/>
      <c r="AB433" s="52"/>
      <c r="AC433" s="24"/>
      <c r="AD433" s="52"/>
      <c r="AE433" s="24"/>
      <c r="AF433" s="52"/>
      <c r="AG433" s="24"/>
      <c r="AH433" s="52"/>
      <c r="AI433" s="24"/>
      <c r="AJ433" s="52"/>
      <c r="AK433" s="24"/>
      <c r="AL433" s="52"/>
      <c r="AM433" s="24"/>
      <c r="AN433" s="52"/>
      <c r="AO433" s="24"/>
    </row>
    <row r="434" spans="1:41">
      <c r="A434" s="185" t="s">
        <v>544</v>
      </c>
      <c r="B434" s="122" t="s">
        <v>546</v>
      </c>
      <c r="C434" s="123"/>
      <c r="D434" s="124">
        <v>218663</v>
      </c>
      <c r="E434" s="124">
        <v>1</v>
      </c>
      <c r="F434" s="52">
        <v>11856</v>
      </c>
      <c r="G434" s="24">
        <v>12262</v>
      </c>
      <c r="H434" s="52">
        <v>31284</v>
      </c>
      <c r="I434" s="24">
        <v>32362</v>
      </c>
      <c r="J434" s="52">
        <v>13200</v>
      </c>
      <c r="K434" s="24">
        <v>13598</v>
      </c>
      <c r="L434" s="52">
        <v>27810</v>
      </c>
      <c r="M434" s="24">
        <v>28712</v>
      </c>
      <c r="N434" s="52">
        <v>24994</v>
      </c>
      <c r="O434" s="24">
        <v>25858</v>
      </c>
      <c r="P434" s="52">
        <v>50050</v>
      </c>
      <c r="Q434" s="24">
        <v>50050</v>
      </c>
      <c r="R434" s="52">
        <v>40272</v>
      </c>
      <c r="S434" s="24">
        <v>41460</v>
      </c>
      <c r="T434" s="52">
        <v>87750</v>
      </c>
      <c r="U434" s="24">
        <v>87750</v>
      </c>
      <c r="V434" s="52"/>
      <c r="W434" s="24"/>
      <c r="X434" s="52"/>
      <c r="Y434" s="24"/>
      <c r="Z434" s="52">
        <v>22066</v>
      </c>
      <c r="AA434" s="24">
        <v>22834</v>
      </c>
      <c r="AB434" s="52">
        <v>32896</v>
      </c>
      <c r="AC434" s="24">
        <v>34042</v>
      </c>
      <c r="AD434" s="52"/>
      <c r="AE434" s="24"/>
      <c r="AF434" s="52"/>
      <c r="AG434" s="24"/>
      <c r="AH434" s="52"/>
      <c r="AI434" s="24"/>
      <c r="AJ434" s="52"/>
      <c r="AK434" s="24"/>
      <c r="AL434" s="52"/>
      <c r="AM434" s="24"/>
      <c r="AN434" s="52"/>
      <c r="AO434" s="24"/>
    </row>
    <row r="435" spans="1:41">
      <c r="A435" s="185" t="s">
        <v>544</v>
      </c>
      <c r="B435" s="122" t="s">
        <v>547</v>
      </c>
      <c r="C435" s="123"/>
      <c r="D435" s="124">
        <v>217819</v>
      </c>
      <c r="E435" s="124">
        <v>3</v>
      </c>
      <c r="F435" s="52">
        <v>11386</v>
      </c>
      <c r="G435" s="24">
        <v>11998</v>
      </c>
      <c r="H435" s="52">
        <v>29544</v>
      </c>
      <c r="I435" s="24">
        <v>30386</v>
      </c>
      <c r="J435" s="52">
        <v>12524</v>
      </c>
      <c r="K435" s="24">
        <v>13198</v>
      </c>
      <c r="L435" s="52">
        <v>32498</v>
      </c>
      <c r="M435" s="24">
        <v>33424</v>
      </c>
      <c r="N435" s="52"/>
      <c r="O435" s="24"/>
      <c r="P435" s="52"/>
      <c r="Q435" s="24"/>
      <c r="R435" s="52"/>
      <c r="S435" s="24"/>
      <c r="T435" s="52"/>
      <c r="U435" s="24"/>
      <c r="V435" s="52"/>
      <c r="W435" s="24"/>
      <c r="X435" s="52"/>
      <c r="Y435" s="24"/>
      <c r="Z435" s="52"/>
      <c r="AA435" s="24"/>
      <c r="AB435" s="52"/>
      <c r="AC435" s="24"/>
      <c r="AD435" s="52"/>
      <c r="AE435" s="24"/>
      <c r="AF435" s="52"/>
      <c r="AG435" s="24"/>
      <c r="AH435" s="52"/>
      <c r="AI435" s="24"/>
      <c r="AJ435" s="52"/>
      <c r="AK435" s="24"/>
      <c r="AL435" s="52"/>
      <c r="AM435" s="24"/>
      <c r="AN435" s="52"/>
      <c r="AO435" s="24"/>
    </row>
    <row r="436" spans="1:41">
      <c r="A436" s="185" t="s">
        <v>544</v>
      </c>
      <c r="B436" s="122" t="s">
        <v>548</v>
      </c>
      <c r="C436" s="126"/>
      <c r="D436" s="124">
        <v>217864</v>
      </c>
      <c r="E436" s="124">
        <v>3</v>
      </c>
      <c r="F436" s="52">
        <v>11734</v>
      </c>
      <c r="G436" s="24">
        <v>12626</v>
      </c>
      <c r="H436" s="52">
        <v>32812</v>
      </c>
      <c r="I436" s="24">
        <v>34389</v>
      </c>
      <c r="J436" s="52">
        <v>13791</v>
      </c>
      <c r="K436" s="24">
        <v>14298</v>
      </c>
      <c r="L436" s="52">
        <v>23103</v>
      </c>
      <c r="M436" s="24">
        <v>23922</v>
      </c>
      <c r="N436" s="52"/>
      <c r="O436" s="24"/>
      <c r="P436" s="52"/>
      <c r="Q436" s="24"/>
      <c r="R436" s="52"/>
      <c r="S436" s="24"/>
      <c r="T436" s="52"/>
      <c r="U436" s="24"/>
      <c r="V436" s="52"/>
      <c r="W436" s="24"/>
      <c r="X436" s="52"/>
      <c r="Y436" s="24"/>
      <c r="Z436" s="52"/>
      <c r="AA436" s="24"/>
      <c r="AB436" s="52"/>
      <c r="AC436" s="24"/>
      <c r="AD436" s="52"/>
      <c r="AE436" s="24"/>
      <c r="AF436" s="52"/>
      <c r="AG436" s="24"/>
      <c r="AH436" s="52"/>
      <c r="AI436" s="24"/>
      <c r="AJ436" s="52"/>
      <c r="AK436" s="24"/>
      <c r="AL436" s="52"/>
      <c r="AM436" s="24"/>
      <c r="AN436" s="52"/>
      <c r="AO436" s="24"/>
    </row>
    <row r="437" spans="1:41">
      <c r="A437" s="185" t="s">
        <v>544</v>
      </c>
      <c r="B437" s="122" t="s">
        <v>549</v>
      </c>
      <c r="C437" s="123"/>
      <c r="D437" s="124">
        <v>218964</v>
      </c>
      <c r="E437" s="124">
        <v>3</v>
      </c>
      <c r="F437" s="52">
        <v>14510</v>
      </c>
      <c r="G437" s="24">
        <v>14870</v>
      </c>
      <c r="H437" s="52">
        <v>28090</v>
      </c>
      <c r="I437" s="24">
        <v>28786</v>
      </c>
      <c r="J437" s="52">
        <v>14312</v>
      </c>
      <c r="K437" s="24">
        <v>14810</v>
      </c>
      <c r="L437" s="52">
        <v>27570</v>
      </c>
      <c r="M437" s="24">
        <v>28530</v>
      </c>
      <c r="N437" s="52"/>
      <c r="O437" s="24"/>
      <c r="P437" s="52"/>
      <c r="Q437" s="24"/>
      <c r="R437" s="52"/>
      <c r="S437" s="24"/>
      <c r="T437" s="52"/>
      <c r="U437" s="24"/>
      <c r="V437" s="52"/>
      <c r="W437" s="24"/>
      <c r="X437" s="52"/>
      <c r="Y437" s="24"/>
      <c r="Z437" s="52"/>
      <c r="AA437" s="24"/>
      <c r="AB437" s="52"/>
      <c r="AC437" s="24"/>
      <c r="AD437" s="52"/>
      <c r="AE437" s="24"/>
      <c r="AF437" s="52"/>
      <c r="AG437" s="24"/>
      <c r="AH437" s="52"/>
      <c r="AI437" s="24"/>
      <c r="AJ437" s="52"/>
      <c r="AK437" s="24"/>
      <c r="AL437" s="52"/>
      <c r="AM437" s="24"/>
      <c r="AN437" s="52"/>
      <c r="AO437" s="24"/>
    </row>
    <row r="438" spans="1:41" ht="15">
      <c r="A438" s="185" t="s">
        <v>544</v>
      </c>
      <c r="B438" s="122" t="s">
        <v>550</v>
      </c>
      <c r="C438" s="186" t="s">
        <v>578</v>
      </c>
      <c r="D438" s="124">
        <v>218724</v>
      </c>
      <c r="E438" s="124">
        <v>5</v>
      </c>
      <c r="F438" s="52">
        <v>10876</v>
      </c>
      <c r="G438" s="24">
        <v>11200</v>
      </c>
      <c r="H438" s="52">
        <v>25120</v>
      </c>
      <c r="I438" s="24">
        <v>25872</v>
      </c>
      <c r="J438" s="52">
        <v>10080</v>
      </c>
      <c r="K438" s="24">
        <v>10368</v>
      </c>
      <c r="L438" s="52">
        <v>18198</v>
      </c>
      <c r="M438" s="24">
        <v>18738</v>
      </c>
      <c r="N438" s="52"/>
      <c r="O438" s="24"/>
      <c r="P438" s="52"/>
      <c r="Q438" s="24"/>
      <c r="R438" s="52"/>
      <c r="S438" s="24"/>
      <c r="T438" s="52"/>
      <c r="U438" s="24"/>
      <c r="V438" s="52"/>
      <c r="W438" s="24"/>
      <c r="X438" s="52"/>
      <c r="Y438" s="24"/>
      <c r="Z438" s="52"/>
      <c r="AA438" s="24"/>
      <c r="AB438" s="52"/>
      <c r="AC438" s="24"/>
      <c r="AD438" s="52"/>
      <c r="AE438" s="24"/>
      <c r="AF438" s="52"/>
      <c r="AG438" s="24"/>
      <c r="AH438" s="52"/>
      <c r="AI438" s="24"/>
      <c r="AJ438" s="52"/>
      <c r="AK438" s="24"/>
      <c r="AL438" s="52"/>
      <c r="AM438" s="24"/>
      <c r="AN438" s="52"/>
      <c r="AO438" s="24"/>
    </row>
    <row r="439" spans="1:41" ht="15">
      <c r="A439" s="185" t="s">
        <v>544</v>
      </c>
      <c r="B439" s="122" t="s">
        <v>551</v>
      </c>
      <c r="C439" s="186"/>
      <c r="D439" s="124">
        <v>218061</v>
      </c>
      <c r="E439" s="124">
        <v>5</v>
      </c>
      <c r="F439" s="52">
        <v>10453</v>
      </c>
      <c r="G439" s="24">
        <v>10867</v>
      </c>
      <c r="H439" s="52">
        <v>20333</v>
      </c>
      <c r="I439" s="24">
        <v>21043</v>
      </c>
      <c r="J439" s="52">
        <v>10673</v>
      </c>
      <c r="K439" s="24">
        <v>11068</v>
      </c>
      <c r="L439" s="52">
        <v>20769</v>
      </c>
      <c r="M439" s="24">
        <v>21466</v>
      </c>
      <c r="N439" s="52"/>
      <c r="O439" s="24"/>
      <c r="P439" s="52"/>
      <c r="Q439" s="24"/>
      <c r="R439" s="52"/>
      <c r="S439" s="24"/>
      <c r="T439" s="52"/>
      <c r="U439" s="24"/>
      <c r="V439" s="52"/>
      <c r="W439" s="24"/>
      <c r="X439" s="52"/>
      <c r="Y439" s="24"/>
      <c r="Z439" s="52"/>
      <c r="AA439" s="24"/>
      <c r="AB439" s="52"/>
      <c r="AC439" s="24"/>
      <c r="AD439" s="52"/>
      <c r="AE439" s="24"/>
      <c r="AF439" s="52"/>
      <c r="AG439" s="24"/>
      <c r="AH439" s="52"/>
      <c r="AI439" s="24"/>
      <c r="AJ439" s="52"/>
      <c r="AK439" s="24"/>
      <c r="AL439" s="52"/>
      <c r="AM439" s="24"/>
      <c r="AN439" s="52"/>
      <c r="AO439" s="24"/>
    </row>
    <row r="440" spans="1:41" ht="15">
      <c r="A440" s="185" t="s">
        <v>544</v>
      </c>
      <c r="B440" s="122" t="s">
        <v>552</v>
      </c>
      <c r="C440" s="186"/>
      <c r="D440" s="124">
        <v>218733</v>
      </c>
      <c r="E440" s="124">
        <v>5</v>
      </c>
      <c r="F440" s="52">
        <v>10420</v>
      </c>
      <c r="G440" s="24">
        <v>10740</v>
      </c>
      <c r="H440" s="52">
        <v>20500</v>
      </c>
      <c r="I440" s="24">
        <v>21120</v>
      </c>
      <c r="J440" s="52">
        <v>10420</v>
      </c>
      <c r="K440" s="24">
        <v>10920</v>
      </c>
      <c r="L440" s="52">
        <v>20500</v>
      </c>
      <c r="M440" s="24">
        <v>21500</v>
      </c>
      <c r="N440" s="52"/>
      <c r="O440" s="24"/>
      <c r="P440" s="52"/>
      <c r="Q440" s="24"/>
      <c r="R440" s="52"/>
      <c r="S440" s="24"/>
      <c r="T440" s="52"/>
      <c r="U440" s="24"/>
      <c r="V440" s="52"/>
      <c r="W440" s="24"/>
      <c r="X440" s="52"/>
      <c r="Y440" s="24"/>
      <c r="Z440" s="52"/>
      <c r="AA440" s="24"/>
      <c r="AB440" s="52"/>
      <c r="AC440" s="24"/>
      <c r="AD440" s="52"/>
      <c r="AE440" s="24"/>
      <c r="AF440" s="52"/>
      <c r="AG440" s="24"/>
      <c r="AH440" s="52"/>
      <c r="AI440" s="24"/>
      <c r="AJ440" s="52"/>
      <c r="AK440" s="24"/>
      <c r="AL440" s="52"/>
      <c r="AM440" s="24"/>
      <c r="AN440" s="52"/>
      <c r="AO440" s="24"/>
    </row>
    <row r="441" spans="1:41" ht="15">
      <c r="A441" s="185" t="s">
        <v>544</v>
      </c>
      <c r="B441" s="122" t="s">
        <v>553</v>
      </c>
      <c r="C441" s="186"/>
      <c r="D441" s="124">
        <v>218229</v>
      </c>
      <c r="E441" s="124">
        <v>6</v>
      </c>
      <c r="F441" s="52">
        <v>11200</v>
      </c>
      <c r="G441" s="24">
        <v>11700</v>
      </c>
      <c r="H441" s="52">
        <v>20300</v>
      </c>
      <c r="I441" s="24">
        <v>21300</v>
      </c>
      <c r="J441" s="52">
        <v>11800</v>
      </c>
      <c r="K441" s="24">
        <v>12800</v>
      </c>
      <c r="L441" s="52">
        <v>22500</v>
      </c>
      <c r="M441" s="24">
        <v>23500</v>
      </c>
      <c r="N441" s="52"/>
      <c r="O441" s="24"/>
      <c r="P441" s="52"/>
      <c r="Q441" s="24"/>
      <c r="R441" s="52"/>
      <c r="S441" s="24"/>
      <c r="T441" s="52"/>
      <c r="U441" s="24"/>
      <c r="V441" s="52"/>
      <c r="W441" s="24"/>
      <c r="X441" s="52"/>
      <c r="Y441" s="24"/>
      <c r="Z441" s="52"/>
      <c r="AA441" s="24"/>
      <c r="AB441" s="52"/>
      <c r="AC441" s="24"/>
      <c r="AD441" s="52"/>
      <c r="AE441" s="24"/>
      <c r="AF441" s="52"/>
      <c r="AG441" s="24"/>
      <c r="AH441" s="52"/>
      <c r="AI441" s="24"/>
      <c r="AJ441" s="52"/>
      <c r="AK441" s="24"/>
      <c r="AL441" s="52"/>
      <c r="AM441" s="24"/>
      <c r="AN441" s="52"/>
      <c r="AO441" s="24"/>
    </row>
    <row r="442" spans="1:41" ht="15">
      <c r="A442" s="185" t="s">
        <v>544</v>
      </c>
      <c r="B442" s="122" t="s">
        <v>554</v>
      </c>
      <c r="C442" s="186"/>
      <c r="D442" s="124">
        <v>218645</v>
      </c>
      <c r="E442" s="124">
        <v>6</v>
      </c>
      <c r="F442" s="52">
        <v>10196</v>
      </c>
      <c r="G442" s="24">
        <v>10502</v>
      </c>
      <c r="H442" s="52">
        <v>20102</v>
      </c>
      <c r="I442" s="24">
        <v>20702</v>
      </c>
      <c r="J442" s="52">
        <v>13200</v>
      </c>
      <c r="K442" s="24">
        <v>13654</v>
      </c>
      <c r="L442" s="52">
        <v>27810</v>
      </c>
      <c r="M442" s="24">
        <v>28768</v>
      </c>
      <c r="N442" s="52"/>
      <c r="O442" s="24"/>
      <c r="P442" s="52"/>
      <c r="Q442" s="24"/>
      <c r="R442" s="52"/>
      <c r="S442" s="24"/>
      <c r="T442" s="52"/>
      <c r="U442" s="24"/>
      <c r="V442" s="52"/>
      <c r="W442" s="24"/>
      <c r="X442" s="52"/>
      <c r="Y442" s="24"/>
      <c r="Z442" s="52"/>
      <c r="AA442" s="24"/>
      <c r="AB442" s="52"/>
      <c r="AC442" s="24"/>
      <c r="AD442" s="52"/>
      <c r="AE442" s="24"/>
      <c r="AF442" s="52"/>
      <c r="AG442" s="24"/>
      <c r="AH442" s="52"/>
      <c r="AI442" s="24"/>
      <c r="AJ442" s="52"/>
      <c r="AK442" s="24"/>
      <c r="AL442" s="52"/>
      <c r="AM442" s="24"/>
      <c r="AN442" s="52"/>
      <c r="AO442" s="24"/>
    </row>
    <row r="443" spans="1:41" ht="15">
      <c r="A443" s="185" t="s">
        <v>544</v>
      </c>
      <c r="B443" s="128" t="s">
        <v>555</v>
      </c>
      <c r="C443" s="186"/>
      <c r="D443" s="124">
        <v>218654</v>
      </c>
      <c r="E443" s="124">
        <v>6</v>
      </c>
      <c r="F443" s="52">
        <v>10166</v>
      </c>
      <c r="G443" s="24">
        <v>10472</v>
      </c>
      <c r="H443" s="52">
        <v>20630</v>
      </c>
      <c r="I443" s="24">
        <v>21248</v>
      </c>
      <c r="J443" s="52"/>
      <c r="K443" s="24"/>
      <c r="L443" s="52"/>
      <c r="M443" s="24"/>
      <c r="N443" s="52"/>
      <c r="O443" s="24"/>
      <c r="P443" s="52"/>
      <c r="Q443" s="24"/>
      <c r="R443" s="52"/>
      <c r="S443" s="24"/>
      <c r="T443" s="52"/>
      <c r="U443" s="24"/>
      <c r="V443" s="52"/>
      <c r="W443" s="24"/>
      <c r="X443" s="52"/>
      <c r="Y443" s="24"/>
      <c r="Z443" s="52"/>
      <c r="AA443" s="24"/>
      <c r="AB443" s="52"/>
      <c r="AC443" s="24"/>
      <c r="AD443" s="52"/>
      <c r="AE443" s="24"/>
      <c r="AF443" s="52"/>
      <c r="AG443" s="24"/>
      <c r="AH443" s="52"/>
      <c r="AI443" s="24"/>
      <c r="AJ443" s="52"/>
      <c r="AK443" s="24"/>
      <c r="AL443" s="52"/>
      <c r="AM443" s="24"/>
      <c r="AN443" s="52"/>
      <c r="AO443" s="24"/>
    </row>
    <row r="444" spans="1:41" ht="15">
      <c r="A444" s="185" t="s">
        <v>544</v>
      </c>
      <c r="B444" s="122" t="s">
        <v>556</v>
      </c>
      <c r="C444" s="186"/>
      <c r="D444" s="124">
        <v>218742</v>
      </c>
      <c r="E444" s="124">
        <v>6</v>
      </c>
      <c r="F444" s="52">
        <v>11190</v>
      </c>
      <c r="G444" s="24">
        <v>11520</v>
      </c>
      <c r="H444" s="52">
        <v>22188</v>
      </c>
      <c r="I444" s="24">
        <v>22848</v>
      </c>
      <c r="J444" s="52">
        <v>13200</v>
      </c>
      <c r="K444" s="24">
        <v>13654</v>
      </c>
      <c r="L444" s="52">
        <v>27810</v>
      </c>
      <c r="M444" s="24">
        <v>28768</v>
      </c>
      <c r="N444" s="52"/>
      <c r="O444" s="24"/>
      <c r="P444" s="52"/>
      <c r="Q444" s="24"/>
      <c r="R444" s="52"/>
      <c r="S444" s="24"/>
      <c r="T444" s="52"/>
      <c r="U444" s="24"/>
      <c r="V444" s="52"/>
      <c r="W444" s="24"/>
      <c r="X444" s="52"/>
      <c r="Y444" s="24"/>
      <c r="Z444" s="52"/>
      <c r="AA444" s="24"/>
      <c r="AB444" s="52"/>
      <c r="AC444" s="24"/>
      <c r="AD444" s="52"/>
      <c r="AE444" s="24"/>
      <c r="AF444" s="52"/>
      <c r="AG444" s="24"/>
      <c r="AH444" s="52"/>
      <c r="AI444" s="24"/>
      <c r="AJ444" s="52"/>
      <c r="AK444" s="24"/>
      <c r="AL444" s="52"/>
      <c r="AM444" s="24"/>
      <c r="AN444" s="52"/>
      <c r="AO444" s="24"/>
    </row>
    <row r="445" spans="1:41" ht="15">
      <c r="A445" s="185" t="s">
        <v>544</v>
      </c>
      <c r="B445" s="133" t="s">
        <v>557</v>
      </c>
      <c r="C445" s="187" t="s">
        <v>579</v>
      </c>
      <c r="D445" s="124">
        <v>218025</v>
      </c>
      <c r="E445" s="189">
        <v>9</v>
      </c>
      <c r="F445" s="52">
        <v>5296</v>
      </c>
      <c r="G445" s="24">
        <v>5300</v>
      </c>
      <c r="H445" s="52">
        <v>7790</v>
      </c>
      <c r="I445" s="24">
        <v>7970</v>
      </c>
      <c r="J445" s="52"/>
      <c r="K445" s="24"/>
      <c r="L445" s="52"/>
      <c r="M445" s="24"/>
      <c r="N445" s="52"/>
      <c r="O445" s="24"/>
      <c r="P445" s="52"/>
      <c r="Q445" s="24"/>
      <c r="R445" s="52"/>
      <c r="S445" s="24"/>
      <c r="T445" s="52"/>
      <c r="U445" s="24"/>
      <c r="V445" s="52"/>
      <c r="W445" s="24"/>
      <c r="X445" s="52"/>
      <c r="Y445" s="24"/>
      <c r="Z445" s="52"/>
      <c r="AA445" s="24"/>
      <c r="AB445" s="52"/>
      <c r="AC445" s="24"/>
      <c r="AD445" s="52"/>
      <c r="AE445" s="24"/>
      <c r="AF445" s="52"/>
      <c r="AG445" s="24"/>
      <c r="AH445" s="52"/>
      <c r="AI445" s="24"/>
      <c r="AJ445" s="52"/>
      <c r="AK445" s="24"/>
      <c r="AL445" s="52"/>
      <c r="AM445" s="24"/>
      <c r="AN445" s="52"/>
      <c r="AO445" s="24"/>
    </row>
    <row r="446" spans="1:41" ht="15">
      <c r="A446" s="185" t="s">
        <v>544</v>
      </c>
      <c r="B446" s="122" t="s">
        <v>558</v>
      </c>
      <c r="C446" s="188"/>
      <c r="D446" s="124">
        <v>218113</v>
      </c>
      <c r="E446" s="132">
        <v>8</v>
      </c>
      <c r="F446" s="52">
        <v>5340</v>
      </c>
      <c r="G446" s="24">
        <v>5460</v>
      </c>
      <c r="H446" s="52">
        <v>10620</v>
      </c>
      <c r="I446" s="24">
        <v>10890</v>
      </c>
      <c r="J446" s="52"/>
      <c r="K446" s="24"/>
      <c r="L446" s="52"/>
      <c r="M446" s="24"/>
      <c r="N446" s="52"/>
      <c r="O446" s="24"/>
      <c r="P446" s="52"/>
      <c r="Q446" s="24"/>
      <c r="R446" s="52"/>
      <c r="S446" s="24"/>
      <c r="T446" s="52"/>
      <c r="U446" s="24"/>
      <c r="V446" s="52"/>
      <c r="W446" s="24"/>
      <c r="X446" s="52"/>
      <c r="Y446" s="24"/>
      <c r="Z446" s="52"/>
      <c r="AA446" s="24"/>
      <c r="AB446" s="52"/>
      <c r="AC446" s="24"/>
      <c r="AD446" s="52"/>
      <c r="AE446" s="24"/>
      <c r="AF446" s="52"/>
      <c r="AG446" s="24"/>
      <c r="AH446" s="52"/>
      <c r="AI446" s="24"/>
      <c r="AJ446" s="52"/>
      <c r="AK446" s="24"/>
      <c r="AL446" s="52"/>
      <c r="AM446" s="24"/>
      <c r="AN446" s="52"/>
      <c r="AO446" s="24"/>
    </row>
    <row r="447" spans="1:41" ht="15">
      <c r="A447" s="185" t="s">
        <v>544</v>
      </c>
      <c r="B447" s="133" t="s">
        <v>559</v>
      </c>
      <c r="C447" s="188"/>
      <c r="D447" s="124">
        <v>218140</v>
      </c>
      <c r="E447" s="132">
        <v>8</v>
      </c>
      <c r="F447" s="52">
        <v>4808</v>
      </c>
      <c r="G447" s="24">
        <v>5068</v>
      </c>
      <c r="H447" s="52">
        <v>9698</v>
      </c>
      <c r="I447" s="24">
        <v>10048</v>
      </c>
      <c r="J447" s="52"/>
      <c r="K447" s="24"/>
      <c r="L447" s="52"/>
      <c r="M447" s="24"/>
      <c r="N447" s="52"/>
      <c r="O447" s="24"/>
      <c r="P447" s="52"/>
      <c r="Q447" s="24"/>
      <c r="R447" s="52"/>
      <c r="S447" s="24"/>
      <c r="T447" s="52"/>
      <c r="U447" s="24"/>
      <c r="V447" s="52"/>
      <c r="W447" s="24"/>
      <c r="X447" s="52"/>
      <c r="Y447" s="24"/>
      <c r="Z447" s="52"/>
      <c r="AA447" s="24"/>
      <c r="AB447" s="52"/>
      <c r="AC447" s="24"/>
      <c r="AD447" s="52"/>
      <c r="AE447" s="24"/>
      <c r="AF447" s="52"/>
      <c r="AG447" s="24"/>
      <c r="AH447" s="52"/>
      <c r="AI447" s="24"/>
      <c r="AJ447" s="52"/>
      <c r="AK447" s="24"/>
      <c r="AL447" s="52"/>
      <c r="AM447" s="24"/>
      <c r="AN447" s="52"/>
      <c r="AO447" s="24"/>
    </row>
    <row r="448" spans="1:41" ht="15">
      <c r="A448" s="185" t="s">
        <v>544</v>
      </c>
      <c r="B448" s="122" t="s">
        <v>560</v>
      </c>
      <c r="C448" s="188"/>
      <c r="D448" s="124">
        <v>218353</v>
      </c>
      <c r="E448" s="132">
        <v>8</v>
      </c>
      <c r="F448" s="52">
        <v>5024</v>
      </c>
      <c r="G448" s="24">
        <v>5210</v>
      </c>
      <c r="H448" s="52">
        <v>14624</v>
      </c>
      <c r="I448" s="24">
        <v>15170</v>
      </c>
      <c r="J448" s="52"/>
      <c r="K448" s="24"/>
      <c r="L448" s="52"/>
      <c r="M448" s="24"/>
      <c r="N448" s="52"/>
      <c r="O448" s="24"/>
      <c r="P448" s="52"/>
      <c r="Q448" s="24"/>
      <c r="R448" s="52"/>
      <c r="S448" s="24"/>
      <c r="T448" s="52"/>
      <c r="U448" s="24"/>
      <c r="V448" s="52"/>
      <c r="W448" s="24"/>
      <c r="X448" s="52"/>
      <c r="Y448" s="24"/>
      <c r="Z448" s="52"/>
      <c r="AA448" s="24"/>
      <c r="AB448" s="52"/>
      <c r="AC448" s="24"/>
      <c r="AD448" s="52"/>
      <c r="AE448" s="24"/>
      <c r="AF448" s="52"/>
      <c r="AG448" s="24"/>
      <c r="AH448" s="52"/>
      <c r="AI448" s="24"/>
      <c r="AJ448" s="52"/>
      <c r="AK448" s="24"/>
      <c r="AL448" s="52"/>
      <c r="AM448" s="24"/>
      <c r="AN448" s="52"/>
      <c r="AO448" s="24"/>
    </row>
    <row r="449" spans="1:41" ht="15">
      <c r="A449" s="185" t="s">
        <v>544</v>
      </c>
      <c r="B449" s="133" t="s">
        <v>561</v>
      </c>
      <c r="C449" s="187"/>
      <c r="D449" s="124">
        <v>218520</v>
      </c>
      <c r="E449" s="132">
        <v>9</v>
      </c>
      <c r="F449" s="52">
        <v>5085</v>
      </c>
      <c r="G449" s="24">
        <v>5335</v>
      </c>
      <c r="H449" s="52">
        <v>7485</v>
      </c>
      <c r="I449" s="24">
        <v>7735</v>
      </c>
      <c r="J449" s="52"/>
      <c r="K449" s="24"/>
      <c r="L449" s="52"/>
      <c r="M449" s="24"/>
      <c r="N449" s="52"/>
      <c r="O449" s="24"/>
      <c r="P449" s="52"/>
      <c r="Q449" s="24"/>
      <c r="R449" s="52"/>
      <c r="S449" s="24"/>
      <c r="T449" s="52"/>
      <c r="U449" s="24"/>
      <c r="V449" s="52"/>
      <c r="W449" s="24"/>
      <c r="X449" s="52"/>
      <c r="Y449" s="24"/>
      <c r="Z449" s="52"/>
      <c r="AA449" s="24"/>
      <c r="AB449" s="52"/>
      <c r="AC449" s="24"/>
      <c r="AD449" s="52"/>
      <c r="AE449" s="24"/>
      <c r="AF449" s="52"/>
      <c r="AG449" s="24"/>
      <c r="AH449" s="52"/>
      <c r="AI449" s="24"/>
      <c r="AJ449" s="52"/>
      <c r="AK449" s="24"/>
      <c r="AL449" s="52"/>
      <c r="AM449" s="24"/>
      <c r="AN449" s="52"/>
      <c r="AO449" s="24"/>
    </row>
    <row r="450" spans="1:41" ht="15">
      <c r="A450" s="185" t="s">
        <v>544</v>
      </c>
      <c r="B450" s="122" t="s">
        <v>562</v>
      </c>
      <c r="C450" s="188" t="s">
        <v>463</v>
      </c>
      <c r="D450" s="124">
        <v>218885</v>
      </c>
      <c r="E450" s="132">
        <v>8</v>
      </c>
      <c r="F450" s="52">
        <v>5065</v>
      </c>
      <c r="G450" s="24">
        <v>5215</v>
      </c>
      <c r="H450" s="52">
        <v>11303</v>
      </c>
      <c r="I450" s="24">
        <v>11695</v>
      </c>
      <c r="J450" s="52"/>
      <c r="K450" s="24"/>
      <c r="L450" s="52"/>
      <c r="M450" s="24"/>
      <c r="N450" s="52"/>
      <c r="O450" s="24"/>
      <c r="P450" s="52"/>
      <c r="Q450" s="24"/>
      <c r="R450" s="52"/>
      <c r="S450" s="24"/>
      <c r="T450" s="52"/>
      <c r="U450" s="24"/>
      <c r="V450" s="52"/>
      <c r="W450" s="24"/>
      <c r="X450" s="52"/>
      <c r="Y450" s="24"/>
      <c r="Z450" s="52"/>
      <c r="AA450" s="24"/>
      <c r="AB450" s="52"/>
      <c r="AC450" s="24"/>
      <c r="AD450" s="52"/>
      <c r="AE450" s="24"/>
      <c r="AF450" s="52"/>
      <c r="AG450" s="24"/>
      <c r="AH450" s="52"/>
      <c r="AI450" s="24"/>
      <c r="AJ450" s="52"/>
      <c r="AK450" s="24"/>
      <c r="AL450" s="52"/>
      <c r="AM450" s="24"/>
      <c r="AN450" s="52"/>
      <c r="AO450" s="24"/>
    </row>
    <row r="451" spans="1:41" ht="15">
      <c r="A451" s="185" t="s">
        <v>544</v>
      </c>
      <c r="B451" s="122" t="s">
        <v>563</v>
      </c>
      <c r="C451" s="188"/>
      <c r="D451" s="124">
        <v>218894</v>
      </c>
      <c r="E451" s="132">
        <v>8</v>
      </c>
      <c r="F451" s="52">
        <v>5187</v>
      </c>
      <c r="G451" s="24">
        <v>5342</v>
      </c>
      <c r="H451" s="52">
        <v>9789</v>
      </c>
      <c r="I451" s="24">
        <v>10082</v>
      </c>
      <c r="J451" s="52"/>
      <c r="K451" s="24"/>
      <c r="L451" s="52"/>
      <c r="M451" s="24"/>
      <c r="N451" s="52"/>
      <c r="O451" s="24"/>
      <c r="P451" s="52"/>
      <c r="Q451" s="24"/>
      <c r="R451" s="52"/>
      <c r="S451" s="24"/>
      <c r="T451" s="52"/>
      <c r="U451" s="24"/>
      <c r="V451" s="52"/>
      <c r="W451" s="24"/>
      <c r="X451" s="52"/>
      <c r="Y451" s="24"/>
      <c r="Z451" s="52"/>
      <c r="AA451" s="24"/>
      <c r="AB451" s="52"/>
      <c r="AC451" s="24"/>
      <c r="AD451" s="52"/>
      <c r="AE451" s="24"/>
      <c r="AF451" s="52"/>
      <c r="AG451" s="24"/>
      <c r="AH451" s="52"/>
      <c r="AI451" s="24"/>
      <c r="AJ451" s="52"/>
      <c r="AK451" s="24"/>
      <c r="AL451" s="52"/>
      <c r="AM451" s="24"/>
      <c r="AN451" s="52"/>
      <c r="AO451" s="24"/>
    </row>
    <row r="452" spans="1:41" ht="15">
      <c r="A452" s="185" t="s">
        <v>544</v>
      </c>
      <c r="B452" s="122" t="s">
        <v>564</v>
      </c>
      <c r="C452" s="187"/>
      <c r="D452" s="124">
        <v>217615</v>
      </c>
      <c r="E452" s="132">
        <v>10</v>
      </c>
      <c r="F452" s="52">
        <v>5350</v>
      </c>
      <c r="G452" s="24">
        <v>5500</v>
      </c>
      <c r="H452" s="52">
        <v>8192</v>
      </c>
      <c r="I452" s="24">
        <v>8432</v>
      </c>
      <c r="J452" s="52"/>
      <c r="K452" s="24"/>
      <c r="L452" s="52"/>
      <c r="M452" s="24"/>
      <c r="N452" s="52"/>
      <c r="O452" s="24"/>
      <c r="P452" s="52"/>
      <c r="Q452" s="24"/>
      <c r="R452" s="52"/>
      <c r="S452" s="24"/>
      <c r="T452" s="52"/>
      <c r="U452" s="24"/>
      <c r="V452" s="52"/>
      <c r="W452" s="24"/>
      <c r="X452" s="52"/>
      <c r="Y452" s="24"/>
      <c r="Z452" s="52"/>
      <c r="AA452" s="24"/>
      <c r="AB452" s="52"/>
      <c r="AC452" s="24"/>
      <c r="AD452" s="52"/>
      <c r="AE452" s="24"/>
      <c r="AF452" s="52"/>
      <c r="AG452" s="24"/>
      <c r="AH452" s="52"/>
      <c r="AI452" s="24"/>
      <c r="AJ452" s="52"/>
      <c r="AK452" s="24"/>
      <c r="AL452" s="52"/>
      <c r="AM452" s="24"/>
      <c r="AN452" s="52"/>
      <c r="AO452" s="24"/>
    </row>
    <row r="453" spans="1:41" ht="15">
      <c r="A453" s="185" t="s">
        <v>544</v>
      </c>
      <c r="B453" s="122" t="s">
        <v>565</v>
      </c>
      <c r="C453" s="188"/>
      <c r="D453" s="124">
        <v>218858</v>
      </c>
      <c r="E453" s="132">
        <v>9</v>
      </c>
      <c r="F453" s="52">
        <v>5400</v>
      </c>
      <c r="G453" s="24">
        <v>5550</v>
      </c>
      <c r="H453" s="52">
        <v>9000</v>
      </c>
      <c r="I453" s="24">
        <v>9270</v>
      </c>
      <c r="J453" s="52"/>
      <c r="K453" s="24"/>
      <c r="L453" s="52"/>
      <c r="M453" s="24"/>
      <c r="N453" s="52"/>
      <c r="O453" s="24"/>
      <c r="P453" s="52"/>
      <c r="Q453" s="24"/>
      <c r="R453" s="52"/>
      <c r="S453" s="24"/>
      <c r="T453" s="52"/>
      <c r="U453" s="24"/>
      <c r="V453" s="52"/>
      <c r="W453" s="24"/>
      <c r="X453" s="52"/>
      <c r="Y453" s="24"/>
      <c r="Z453" s="52"/>
      <c r="AA453" s="24"/>
      <c r="AB453" s="52"/>
      <c r="AC453" s="24"/>
      <c r="AD453" s="52"/>
      <c r="AE453" s="24"/>
      <c r="AF453" s="52"/>
      <c r="AG453" s="24"/>
      <c r="AH453" s="52"/>
      <c r="AI453" s="24"/>
      <c r="AJ453" s="52"/>
      <c r="AK453" s="24"/>
      <c r="AL453" s="52"/>
      <c r="AM453" s="24"/>
      <c r="AN453" s="52"/>
      <c r="AO453" s="24"/>
    </row>
    <row r="454" spans="1:41" ht="15">
      <c r="A454" s="185" t="s">
        <v>544</v>
      </c>
      <c r="B454" s="122" t="s">
        <v>566</v>
      </c>
      <c r="C454" s="188" t="s">
        <v>360</v>
      </c>
      <c r="D454" s="124">
        <v>218487</v>
      </c>
      <c r="E454" s="132">
        <v>9</v>
      </c>
      <c r="F454" s="52">
        <v>5120</v>
      </c>
      <c r="G454" s="24">
        <v>5270</v>
      </c>
      <c r="H454" s="52">
        <v>8570</v>
      </c>
      <c r="I454" s="24">
        <v>8720</v>
      </c>
      <c r="J454" s="52"/>
      <c r="K454" s="24"/>
      <c r="L454" s="52"/>
      <c r="M454" s="24"/>
      <c r="N454" s="52"/>
      <c r="O454" s="24"/>
      <c r="P454" s="52"/>
      <c r="Q454" s="24"/>
      <c r="R454" s="52"/>
      <c r="S454" s="24"/>
      <c r="T454" s="52"/>
      <c r="U454" s="24"/>
      <c r="V454" s="52"/>
      <c r="W454" s="24"/>
      <c r="X454" s="52"/>
      <c r="Y454" s="24"/>
      <c r="Z454" s="52"/>
      <c r="AA454" s="24"/>
      <c r="AB454" s="52"/>
      <c r="AC454" s="24"/>
      <c r="AD454" s="52"/>
      <c r="AE454" s="24"/>
      <c r="AF454" s="52"/>
      <c r="AG454" s="24"/>
      <c r="AH454" s="52"/>
      <c r="AI454" s="24"/>
      <c r="AJ454" s="52"/>
      <c r="AK454" s="24"/>
      <c r="AL454" s="52"/>
      <c r="AM454" s="24"/>
      <c r="AN454" s="52"/>
      <c r="AO454" s="24"/>
    </row>
    <row r="455" spans="1:41">
      <c r="A455" s="185" t="s">
        <v>544</v>
      </c>
      <c r="B455" s="133" t="s">
        <v>567</v>
      </c>
      <c r="C455" s="134"/>
      <c r="D455" s="124">
        <v>218830</v>
      </c>
      <c r="E455" s="124">
        <v>9</v>
      </c>
      <c r="F455" s="52">
        <v>4300</v>
      </c>
      <c r="G455" s="53">
        <v>4444</v>
      </c>
      <c r="H455" s="52">
        <v>8692</v>
      </c>
      <c r="I455" s="53">
        <v>8956</v>
      </c>
      <c r="J455" s="52"/>
      <c r="K455" s="24"/>
      <c r="L455" s="52"/>
      <c r="M455" s="24"/>
      <c r="N455" s="52"/>
      <c r="O455" s="24"/>
      <c r="P455" s="52"/>
      <c r="Q455" s="24"/>
      <c r="R455" s="52"/>
      <c r="S455" s="24"/>
      <c r="T455" s="52"/>
      <c r="U455" s="24"/>
      <c r="V455" s="52"/>
      <c r="W455" s="24"/>
      <c r="X455" s="52"/>
      <c r="Y455" s="24"/>
      <c r="Z455" s="52"/>
      <c r="AA455" s="24"/>
      <c r="AB455" s="52"/>
      <c r="AC455" s="24"/>
      <c r="AD455" s="52"/>
      <c r="AE455" s="24"/>
      <c r="AF455" s="52"/>
      <c r="AG455" s="24"/>
      <c r="AH455" s="52"/>
      <c r="AI455" s="24"/>
      <c r="AJ455" s="52"/>
      <c r="AK455" s="24"/>
      <c r="AL455" s="52"/>
      <c r="AM455" s="24"/>
      <c r="AN455" s="52"/>
      <c r="AO455" s="24"/>
    </row>
    <row r="456" spans="1:41">
      <c r="A456" s="185" t="s">
        <v>544</v>
      </c>
      <c r="B456" s="133" t="s">
        <v>568</v>
      </c>
      <c r="C456" s="134"/>
      <c r="D456" s="124">
        <v>218991</v>
      </c>
      <c r="E456" s="124">
        <v>9</v>
      </c>
      <c r="F456" s="52">
        <v>4950</v>
      </c>
      <c r="G456" s="24">
        <v>5220</v>
      </c>
      <c r="H456" s="52">
        <v>11430</v>
      </c>
      <c r="I456" s="24">
        <v>11670</v>
      </c>
      <c r="J456" s="52"/>
      <c r="K456" s="24"/>
      <c r="L456" s="52"/>
      <c r="M456" s="24"/>
      <c r="N456" s="52"/>
      <c r="O456" s="24"/>
      <c r="P456" s="52"/>
      <c r="Q456" s="24"/>
      <c r="R456" s="52"/>
      <c r="S456" s="24"/>
      <c r="T456" s="52"/>
      <c r="U456" s="24"/>
      <c r="V456" s="52"/>
      <c r="W456" s="24"/>
      <c r="X456" s="52"/>
      <c r="Y456" s="24"/>
      <c r="Z456" s="52"/>
      <c r="AA456" s="24"/>
      <c r="AB456" s="52"/>
      <c r="AC456" s="24"/>
      <c r="AD456" s="52"/>
      <c r="AE456" s="24"/>
      <c r="AF456" s="52"/>
      <c r="AG456" s="24"/>
      <c r="AH456" s="52"/>
      <c r="AI456" s="24"/>
      <c r="AJ456" s="52"/>
      <c r="AK456" s="24"/>
      <c r="AL456" s="52"/>
      <c r="AM456" s="24"/>
      <c r="AN456" s="52"/>
      <c r="AO456" s="24"/>
    </row>
    <row r="457" spans="1:41">
      <c r="A457" s="185" t="s">
        <v>544</v>
      </c>
      <c r="B457" s="122" t="s">
        <v>569</v>
      </c>
      <c r="C457" s="123"/>
      <c r="D457" s="124">
        <v>217989</v>
      </c>
      <c r="E457" s="124">
        <v>10</v>
      </c>
      <c r="F457" s="52">
        <v>4455</v>
      </c>
      <c r="G457" s="53">
        <v>4440</v>
      </c>
      <c r="H457" s="52">
        <v>7794</v>
      </c>
      <c r="I457" s="53">
        <v>8640</v>
      </c>
      <c r="J457" s="52"/>
      <c r="K457" s="24"/>
      <c r="L457" s="52"/>
      <c r="M457" s="24"/>
      <c r="N457" s="52"/>
      <c r="O457" s="24"/>
      <c r="P457" s="52"/>
      <c r="Q457" s="24"/>
      <c r="R457" s="52"/>
      <c r="S457" s="24"/>
      <c r="T457" s="52"/>
      <c r="U457" s="24"/>
      <c r="V457" s="52"/>
      <c r="W457" s="24"/>
      <c r="X457" s="52"/>
      <c r="Y457" s="24"/>
      <c r="Z457" s="52"/>
      <c r="AA457" s="24"/>
      <c r="AB457" s="52"/>
      <c r="AC457" s="24"/>
      <c r="AD457" s="52"/>
      <c r="AE457" s="24"/>
      <c r="AF457" s="52"/>
      <c r="AG457" s="24"/>
      <c r="AH457" s="52"/>
      <c r="AI457" s="24"/>
      <c r="AJ457" s="52"/>
      <c r="AK457" s="24"/>
      <c r="AL457" s="52"/>
      <c r="AM457" s="24"/>
      <c r="AN457" s="52"/>
      <c r="AO457" s="24"/>
    </row>
    <row r="458" spans="1:41">
      <c r="A458" s="185" t="s">
        <v>544</v>
      </c>
      <c r="B458" s="122" t="s">
        <v>570</v>
      </c>
      <c r="C458" s="123"/>
      <c r="D458" s="124">
        <v>217837</v>
      </c>
      <c r="E458" s="124">
        <v>10</v>
      </c>
      <c r="F458" s="52">
        <v>4950</v>
      </c>
      <c r="G458" s="24">
        <v>5130</v>
      </c>
      <c r="H458" s="52">
        <v>8340</v>
      </c>
      <c r="I458" s="24">
        <v>8580</v>
      </c>
      <c r="J458" s="52"/>
      <c r="K458" s="24"/>
      <c r="L458" s="52"/>
      <c r="M458" s="24"/>
      <c r="N458" s="52"/>
      <c r="O458" s="24"/>
      <c r="P458" s="52"/>
      <c r="Q458" s="24"/>
      <c r="R458" s="52"/>
      <c r="S458" s="24"/>
      <c r="T458" s="52"/>
      <c r="U458" s="24"/>
      <c r="V458" s="52"/>
      <c r="W458" s="24"/>
      <c r="X458" s="52"/>
      <c r="Y458" s="24"/>
      <c r="Z458" s="52"/>
      <c r="AA458" s="24"/>
      <c r="AB458" s="52"/>
      <c r="AC458" s="24"/>
      <c r="AD458" s="52"/>
      <c r="AE458" s="24"/>
      <c r="AF458" s="52"/>
      <c r="AG458" s="24"/>
      <c r="AH458" s="52"/>
      <c r="AI458" s="24"/>
      <c r="AJ458" s="52"/>
      <c r="AK458" s="24"/>
      <c r="AL458" s="52"/>
      <c r="AM458" s="24"/>
      <c r="AN458" s="52"/>
      <c r="AO458" s="24"/>
    </row>
    <row r="459" spans="1:41">
      <c r="A459" s="185" t="s">
        <v>544</v>
      </c>
      <c r="B459" s="122" t="s">
        <v>571</v>
      </c>
      <c r="C459" s="123"/>
      <c r="D459" s="124">
        <v>217712</v>
      </c>
      <c r="E459" s="124">
        <v>10</v>
      </c>
      <c r="F459" s="52">
        <v>5296</v>
      </c>
      <c r="G459" s="24">
        <v>5500</v>
      </c>
      <c r="H459" s="52">
        <v>11536</v>
      </c>
      <c r="I459" s="24">
        <v>11950</v>
      </c>
      <c r="J459" s="52"/>
      <c r="K459" s="24"/>
      <c r="L459" s="52"/>
      <c r="M459" s="24"/>
      <c r="N459" s="52"/>
      <c r="O459" s="24"/>
      <c r="P459" s="52"/>
      <c r="Q459" s="24"/>
      <c r="R459" s="52"/>
      <c r="S459" s="24"/>
      <c r="T459" s="52"/>
      <c r="U459" s="24"/>
      <c r="V459" s="52"/>
      <c r="W459" s="24"/>
      <c r="X459" s="52"/>
      <c r="Y459" s="24"/>
      <c r="Z459" s="52"/>
      <c r="AA459" s="24"/>
      <c r="AB459" s="52"/>
      <c r="AC459" s="24"/>
      <c r="AD459" s="52"/>
      <c r="AE459" s="24"/>
      <c r="AF459" s="52"/>
      <c r="AG459" s="24"/>
      <c r="AH459" s="52"/>
      <c r="AI459" s="24"/>
      <c r="AJ459" s="52"/>
      <c r="AK459" s="24"/>
      <c r="AL459" s="52"/>
      <c r="AM459" s="24"/>
      <c r="AN459" s="52"/>
      <c r="AO459" s="24"/>
    </row>
    <row r="460" spans="1:41">
      <c r="A460" s="185" t="s">
        <v>544</v>
      </c>
      <c r="B460" s="122" t="s">
        <v>572</v>
      </c>
      <c r="C460" s="123"/>
      <c r="D460" s="124">
        <v>218672</v>
      </c>
      <c r="E460" s="124">
        <v>10</v>
      </c>
      <c r="F460" s="52">
        <v>7232</v>
      </c>
      <c r="G460" s="24">
        <v>7478</v>
      </c>
      <c r="H460" s="52">
        <v>17264</v>
      </c>
      <c r="I460" s="24">
        <v>17858</v>
      </c>
      <c r="J460" s="52"/>
      <c r="K460" s="24"/>
      <c r="L460" s="52"/>
      <c r="M460" s="24"/>
      <c r="N460" s="52"/>
      <c r="O460" s="24"/>
      <c r="P460" s="52"/>
      <c r="Q460" s="24"/>
      <c r="R460" s="52"/>
      <c r="S460" s="24"/>
      <c r="T460" s="52"/>
      <c r="U460" s="24"/>
      <c r="V460" s="52"/>
      <c r="W460" s="24"/>
      <c r="X460" s="52"/>
      <c r="Y460" s="24"/>
      <c r="Z460" s="52"/>
      <c r="AA460" s="24"/>
      <c r="AB460" s="52"/>
      <c r="AC460" s="24"/>
      <c r="AD460" s="52"/>
      <c r="AE460" s="24"/>
      <c r="AF460" s="52"/>
      <c r="AG460" s="24"/>
      <c r="AH460" s="52"/>
      <c r="AI460" s="24"/>
      <c r="AJ460" s="52"/>
      <c r="AK460" s="24"/>
      <c r="AL460" s="52"/>
      <c r="AM460" s="24"/>
      <c r="AN460" s="52"/>
      <c r="AO460" s="24"/>
    </row>
    <row r="461" spans="1:41">
      <c r="A461" s="185" t="s">
        <v>544</v>
      </c>
      <c r="B461" s="122" t="s">
        <v>573</v>
      </c>
      <c r="C461" s="123"/>
      <c r="D461" s="124">
        <v>218681</v>
      </c>
      <c r="E461" s="124">
        <v>10</v>
      </c>
      <c r="F461" s="52">
        <v>7233</v>
      </c>
      <c r="G461" s="24">
        <v>7478</v>
      </c>
      <c r="H461" s="52">
        <v>17265</v>
      </c>
      <c r="I461" s="24">
        <v>17858</v>
      </c>
      <c r="J461" s="52"/>
      <c r="K461" s="24"/>
      <c r="L461" s="52"/>
      <c r="M461" s="24"/>
      <c r="N461" s="52"/>
      <c r="O461" s="24"/>
      <c r="P461" s="52"/>
      <c r="Q461" s="24"/>
      <c r="R461" s="52"/>
      <c r="S461" s="24"/>
      <c r="T461" s="52"/>
      <c r="U461" s="24"/>
      <c r="V461" s="52"/>
      <c r="W461" s="24"/>
      <c r="X461" s="52"/>
      <c r="Y461" s="24"/>
      <c r="Z461" s="52"/>
      <c r="AA461" s="24"/>
      <c r="AB461" s="52"/>
      <c r="AC461" s="24"/>
      <c r="AD461" s="52"/>
      <c r="AE461" s="24"/>
      <c r="AF461" s="52"/>
      <c r="AG461" s="24"/>
      <c r="AH461" s="52"/>
      <c r="AI461" s="24"/>
      <c r="AJ461" s="52"/>
      <c r="AK461" s="24"/>
      <c r="AL461" s="52"/>
      <c r="AM461" s="24"/>
      <c r="AN461" s="52"/>
      <c r="AO461" s="24"/>
    </row>
    <row r="462" spans="1:41">
      <c r="A462" s="185" t="s">
        <v>544</v>
      </c>
      <c r="B462" s="122" t="s">
        <v>574</v>
      </c>
      <c r="C462" s="123"/>
      <c r="D462" s="124">
        <v>218690</v>
      </c>
      <c r="E462" s="124">
        <v>10</v>
      </c>
      <c r="F462" s="52">
        <v>7152</v>
      </c>
      <c r="G462" s="24">
        <v>7438</v>
      </c>
      <c r="H462" s="52">
        <v>17184</v>
      </c>
      <c r="I462" s="24">
        <v>17818</v>
      </c>
      <c r="J462" s="52"/>
      <c r="K462" s="24"/>
      <c r="L462" s="52"/>
      <c r="M462" s="24"/>
      <c r="N462" s="52"/>
      <c r="O462" s="24"/>
      <c r="P462" s="52"/>
      <c r="Q462" s="24"/>
      <c r="R462" s="52"/>
      <c r="S462" s="24"/>
      <c r="T462" s="52"/>
      <c r="U462" s="24"/>
      <c r="V462" s="52"/>
      <c r="W462" s="24"/>
      <c r="X462" s="52"/>
      <c r="Y462" s="24"/>
      <c r="Z462" s="52"/>
      <c r="AA462" s="24"/>
      <c r="AB462" s="52"/>
      <c r="AC462" s="24"/>
      <c r="AD462" s="52"/>
      <c r="AE462" s="24"/>
      <c r="AF462" s="52"/>
      <c r="AG462" s="24"/>
      <c r="AH462" s="52"/>
      <c r="AI462" s="24"/>
      <c r="AJ462" s="52"/>
      <c r="AK462" s="24"/>
      <c r="AL462" s="52"/>
      <c r="AM462" s="24"/>
      <c r="AN462" s="52"/>
      <c r="AO462" s="24"/>
    </row>
    <row r="463" spans="1:41">
      <c r="A463" s="185" t="s">
        <v>544</v>
      </c>
      <c r="B463" s="122" t="s">
        <v>575</v>
      </c>
      <c r="C463" s="123"/>
      <c r="D463" s="124">
        <v>218706</v>
      </c>
      <c r="E463" s="124">
        <v>10</v>
      </c>
      <c r="F463" s="52">
        <v>7132</v>
      </c>
      <c r="G463" s="24">
        <v>7388</v>
      </c>
      <c r="H463" s="52">
        <v>17164</v>
      </c>
      <c r="I463" s="24">
        <v>17768</v>
      </c>
      <c r="J463" s="52"/>
      <c r="K463" s="24"/>
      <c r="L463" s="52"/>
      <c r="M463" s="24"/>
      <c r="N463" s="52"/>
      <c r="O463" s="24"/>
      <c r="P463" s="52"/>
      <c r="Q463" s="24"/>
      <c r="R463" s="52"/>
      <c r="S463" s="24"/>
      <c r="T463" s="52"/>
      <c r="U463" s="24"/>
      <c r="V463" s="52"/>
      <c r="W463" s="24"/>
      <c r="X463" s="52"/>
      <c r="Y463" s="24"/>
      <c r="Z463" s="52"/>
      <c r="AA463" s="24"/>
      <c r="AB463" s="52"/>
      <c r="AC463" s="24"/>
      <c r="AD463" s="52"/>
      <c r="AE463" s="24"/>
      <c r="AF463" s="52"/>
      <c r="AG463" s="24"/>
      <c r="AH463" s="52"/>
      <c r="AI463" s="24"/>
      <c r="AJ463" s="52"/>
      <c r="AK463" s="24"/>
      <c r="AL463" s="52"/>
      <c r="AM463" s="24"/>
      <c r="AN463" s="52"/>
      <c r="AO463" s="24"/>
    </row>
    <row r="464" spans="1:41">
      <c r="A464" s="185" t="s">
        <v>544</v>
      </c>
      <c r="B464" s="122" t="s">
        <v>576</v>
      </c>
      <c r="C464" s="123"/>
      <c r="D464" s="124">
        <v>218955</v>
      </c>
      <c r="E464" s="124">
        <v>10</v>
      </c>
      <c r="F464" s="52">
        <v>4080</v>
      </c>
      <c r="G464" s="24">
        <v>4224</v>
      </c>
      <c r="H464" s="52">
        <v>7752</v>
      </c>
      <c r="I464" s="24">
        <v>8016</v>
      </c>
      <c r="J464" s="52"/>
      <c r="K464" s="24"/>
      <c r="L464" s="52"/>
      <c r="M464" s="24"/>
      <c r="N464" s="52"/>
      <c r="O464" s="24"/>
      <c r="P464" s="52"/>
      <c r="Q464" s="24"/>
      <c r="R464" s="52"/>
      <c r="S464" s="24"/>
      <c r="T464" s="52"/>
      <c r="U464" s="24"/>
      <c r="V464" s="52"/>
      <c r="W464" s="24"/>
      <c r="X464" s="52"/>
      <c r="Y464" s="24"/>
      <c r="Z464" s="52"/>
      <c r="AA464" s="24"/>
      <c r="AB464" s="52"/>
      <c r="AC464" s="24"/>
      <c r="AD464" s="52"/>
      <c r="AE464" s="24"/>
      <c r="AF464" s="52"/>
      <c r="AG464" s="24"/>
      <c r="AH464" s="52"/>
      <c r="AI464" s="24"/>
      <c r="AJ464" s="52"/>
      <c r="AK464" s="24"/>
      <c r="AL464" s="52"/>
      <c r="AM464" s="24"/>
      <c r="AN464" s="52"/>
      <c r="AO464" s="24"/>
    </row>
    <row r="465" spans="1:41">
      <c r="A465" s="121" t="s">
        <v>544</v>
      </c>
      <c r="B465" s="122" t="s">
        <v>577</v>
      </c>
      <c r="C465" s="123"/>
      <c r="D465" s="124">
        <v>218335</v>
      </c>
      <c r="E465" s="124">
        <v>15</v>
      </c>
      <c r="F465" s="52">
        <v>14118</v>
      </c>
      <c r="G465" s="24">
        <v>13917</v>
      </c>
      <c r="H465" s="52">
        <v>19831</v>
      </c>
      <c r="I465" s="24">
        <v>18934</v>
      </c>
      <c r="J465" s="52">
        <v>14805</v>
      </c>
      <c r="K465" s="24">
        <v>14881</v>
      </c>
      <c r="L465" s="52">
        <v>20352</v>
      </c>
      <c r="M465" s="24">
        <v>20421</v>
      </c>
      <c r="N465" s="52"/>
      <c r="O465" s="24"/>
      <c r="P465" s="52"/>
      <c r="Q465" s="24"/>
      <c r="R465" s="52">
        <v>33388</v>
      </c>
      <c r="S465" s="24">
        <v>33888</v>
      </c>
      <c r="T465" s="52">
        <v>59852</v>
      </c>
      <c r="U465" s="24">
        <v>60750</v>
      </c>
      <c r="V465" s="52">
        <v>34300</v>
      </c>
      <c r="W465" s="24">
        <v>34300</v>
      </c>
      <c r="X465" s="52">
        <v>60000</v>
      </c>
      <c r="Y465" s="24">
        <v>60000</v>
      </c>
      <c r="Z465" s="52">
        <v>22040</v>
      </c>
      <c r="AA465" s="24">
        <v>22700</v>
      </c>
      <c r="AB465" s="52">
        <v>33000</v>
      </c>
      <c r="AC465" s="24">
        <v>33990</v>
      </c>
      <c r="AD465" s="52"/>
      <c r="AE465" s="24"/>
      <c r="AF465" s="52"/>
      <c r="AG465" s="24"/>
      <c r="AH465" s="52"/>
      <c r="AI465" s="24"/>
      <c r="AJ465" s="52"/>
      <c r="AK465" s="24"/>
      <c r="AL465" s="52"/>
      <c r="AM465" s="24"/>
      <c r="AN465" s="52"/>
      <c r="AO465" s="24"/>
    </row>
    <row r="466" spans="1:41">
      <c r="A466" s="140" t="s">
        <v>580</v>
      </c>
      <c r="B466" s="141" t="s">
        <v>581</v>
      </c>
      <c r="C466" s="190"/>
      <c r="D466" s="143">
        <v>220862</v>
      </c>
      <c r="E466" s="143">
        <v>1</v>
      </c>
      <c r="F466" s="52">
        <v>9497</v>
      </c>
      <c r="G466" s="24">
        <v>9701</v>
      </c>
      <c r="H466" s="52">
        <v>21209</v>
      </c>
      <c r="I466" s="24">
        <v>21413</v>
      </c>
      <c r="J466" s="52">
        <v>11829</v>
      </c>
      <c r="K466" s="24">
        <v>12107</v>
      </c>
      <c r="L466" s="52">
        <v>23541</v>
      </c>
      <c r="M466" s="24">
        <v>21867</v>
      </c>
      <c r="N466" s="52">
        <v>18331</v>
      </c>
      <c r="O466" s="24">
        <v>19077</v>
      </c>
      <c r="P466" s="52">
        <v>26191</v>
      </c>
      <c r="Q466" s="24">
        <v>26282</v>
      </c>
      <c r="R466" s="52"/>
      <c r="S466" s="24"/>
      <c r="T466" s="52"/>
      <c r="U466" s="24"/>
      <c r="V466" s="52"/>
      <c r="W466" s="24"/>
      <c r="X466" s="52"/>
      <c r="Y466" s="24"/>
      <c r="Z466" s="52"/>
      <c r="AA466" s="24"/>
      <c r="AB466" s="52"/>
      <c r="AC466" s="24"/>
      <c r="AD466" s="52"/>
      <c r="AE466" s="24"/>
      <c r="AF466" s="52"/>
      <c r="AG466" s="24"/>
      <c r="AH466" s="52"/>
      <c r="AI466" s="24"/>
      <c r="AJ466" s="52"/>
      <c r="AK466" s="24"/>
      <c r="AL466" s="52"/>
      <c r="AM466" s="24"/>
      <c r="AN466" s="52"/>
      <c r="AO466" s="24"/>
    </row>
    <row r="467" spans="1:41">
      <c r="A467" s="140" t="s">
        <v>580</v>
      </c>
      <c r="B467" s="141" t="s">
        <v>582</v>
      </c>
      <c r="C467" s="190"/>
      <c r="D467" s="143">
        <v>221759</v>
      </c>
      <c r="E467" s="143">
        <v>1</v>
      </c>
      <c r="F467" s="52">
        <v>12724</v>
      </c>
      <c r="G467" s="24">
        <v>12970</v>
      </c>
      <c r="H467" s="52">
        <v>31144</v>
      </c>
      <c r="I467" s="24">
        <v>31390</v>
      </c>
      <c r="J467" s="52">
        <v>12834</v>
      </c>
      <c r="K467" s="24">
        <v>13084</v>
      </c>
      <c r="L467" s="52">
        <v>31252</v>
      </c>
      <c r="M467" s="24">
        <v>31502</v>
      </c>
      <c r="N467" s="52">
        <v>19308</v>
      </c>
      <c r="O467" s="24">
        <v>19638</v>
      </c>
      <c r="P467" s="52">
        <v>37982</v>
      </c>
      <c r="Q467" s="24">
        <v>38312</v>
      </c>
      <c r="R467" s="52"/>
      <c r="S467" s="24"/>
      <c r="T467" s="52"/>
      <c r="U467" s="24"/>
      <c r="V467" s="52"/>
      <c r="W467" s="24"/>
      <c r="X467" s="52"/>
      <c r="Y467" s="24"/>
      <c r="Z467" s="52"/>
      <c r="AA467" s="24"/>
      <c r="AB467" s="52"/>
      <c r="AC467" s="24"/>
      <c r="AD467" s="52"/>
      <c r="AE467" s="24"/>
      <c r="AF467" s="52"/>
      <c r="AG467" s="24"/>
      <c r="AH467" s="52"/>
      <c r="AI467" s="24"/>
      <c r="AJ467" s="52"/>
      <c r="AK467" s="24"/>
      <c r="AL467" s="52">
        <v>28428</v>
      </c>
      <c r="AM467" s="24">
        <v>28734</v>
      </c>
      <c r="AN467" s="52">
        <v>56500</v>
      </c>
      <c r="AO467" s="24">
        <v>56540</v>
      </c>
    </row>
    <row r="468" spans="1:41">
      <c r="A468" s="140" t="s">
        <v>580</v>
      </c>
      <c r="B468" s="141" t="s">
        <v>583</v>
      </c>
      <c r="C468" s="191"/>
      <c r="D468" s="143">
        <v>220075</v>
      </c>
      <c r="E468" s="143">
        <v>2</v>
      </c>
      <c r="F468" s="52">
        <v>8671</v>
      </c>
      <c r="G468" s="24">
        <v>9015</v>
      </c>
      <c r="H468" s="52">
        <v>26767</v>
      </c>
      <c r="I468" s="24">
        <v>27693</v>
      </c>
      <c r="J468" s="52">
        <v>10615</v>
      </c>
      <c r="K468" s="24">
        <v>11319</v>
      </c>
      <c r="L468" s="52">
        <v>27091</v>
      </c>
      <c r="M468" s="24">
        <v>28315</v>
      </c>
      <c r="N468" s="52"/>
      <c r="O468" s="24"/>
      <c r="P468" s="52"/>
      <c r="Q468" s="24"/>
      <c r="R468" s="52">
        <v>32947</v>
      </c>
      <c r="S468" s="24">
        <v>33689</v>
      </c>
      <c r="T468" s="52">
        <v>65069</v>
      </c>
      <c r="U468" s="24">
        <v>66453</v>
      </c>
      <c r="V468" s="52"/>
      <c r="W468" s="24"/>
      <c r="X468" s="52"/>
      <c r="Y468" s="24"/>
      <c r="Z468" s="52">
        <v>36472</v>
      </c>
      <c r="AA468" s="24">
        <v>37646</v>
      </c>
      <c r="AB468" s="52">
        <v>36472</v>
      </c>
      <c r="AC468" s="24">
        <v>37646</v>
      </c>
      <c r="AD468" s="52"/>
      <c r="AE468" s="24"/>
      <c r="AF468" s="52"/>
      <c r="AG468" s="24"/>
      <c r="AH468" s="52"/>
      <c r="AI468" s="24"/>
      <c r="AJ468" s="52"/>
      <c r="AK468" s="24"/>
      <c r="AL468" s="52"/>
      <c r="AM468" s="24"/>
      <c r="AN468" s="52"/>
      <c r="AO468" s="24"/>
    </row>
    <row r="469" spans="1:41">
      <c r="A469" s="140" t="s">
        <v>580</v>
      </c>
      <c r="B469" s="141" t="s">
        <v>584</v>
      </c>
      <c r="C469" s="191"/>
      <c r="D469" s="143">
        <v>221838</v>
      </c>
      <c r="E469" s="143">
        <v>2</v>
      </c>
      <c r="F469" s="52">
        <v>7567</v>
      </c>
      <c r="G469" s="24">
        <v>7776</v>
      </c>
      <c r="H469" s="52">
        <v>20923</v>
      </c>
      <c r="I469" s="24">
        <v>21132</v>
      </c>
      <c r="J469" s="52">
        <v>9755</v>
      </c>
      <c r="K469" s="24">
        <v>10038</v>
      </c>
      <c r="L469" s="52">
        <v>21859</v>
      </c>
      <c r="M469" s="24">
        <v>22142</v>
      </c>
      <c r="N469" s="52"/>
      <c r="O469" s="24"/>
      <c r="P469" s="52"/>
      <c r="Q469" s="24"/>
      <c r="R469" s="52"/>
      <c r="S469" s="24"/>
      <c r="T469" s="52"/>
      <c r="U469" s="24"/>
      <c r="V469" s="52"/>
      <c r="W469" s="24"/>
      <c r="X469" s="52"/>
      <c r="Y469" s="24"/>
      <c r="Z469" s="52"/>
      <c r="AA469" s="24"/>
      <c r="AB469" s="52"/>
      <c r="AC469" s="24"/>
      <c r="AD469" s="52"/>
      <c r="AE469" s="24"/>
      <c r="AF469" s="52"/>
      <c r="AG469" s="24"/>
      <c r="AH469" s="52"/>
      <c r="AI469" s="24"/>
      <c r="AJ469" s="52"/>
      <c r="AK469" s="24"/>
      <c r="AL469" s="52"/>
      <c r="AM469" s="24"/>
      <c r="AN469" s="52"/>
      <c r="AO469" s="24"/>
    </row>
    <row r="470" spans="1:41">
      <c r="A470" s="140" t="s">
        <v>580</v>
      </c>
      <c r="B470" s="141" t="s">
        <v>585</v>
      </c>
      <c r="C470" s="190"/>
      <c r="D470" s="143">
        <v>219602</v>
      </c>
      <c r="E470" s="143">
        <v>3</v>
      </c>
      <c r="F470" s="52">
        <v>7995</v>
      </c>
      <c r="G470" s="24">
        <v>8225</v>
      </c>
      <c r="H470" s="52">
        <v>23991</v>
      </c>
      <c r="I470" s="24">
        <v>24221</v>
      </c>
      <c r="J470" s="52">
        <v>10105</v>
      </c>
      <c r="K470" s="24">
        <v>10409</v>
      </c>
      <c r="L470" s="52">
        <v>24645</v>
      </c>
      <c r="M470" s="24">
        <v>24949</v>
      </c>
      <c r="N470" s="52"/>
      <c r="O470" s="24"/>
      <c r="P470" s="52"/>
      <c r="Q470" s="24"/>
      <c r="R470" s="52"/>
      <c r="S470" s="24"/>
      <c r="T470" s="52"/>
      <c r="U470" s="24"/>
      <c r="V470" s="52"/>
      <c r="W470" s="24"/>
      <c r="X470" s="52"/>
      <c r="Y470" s="24"/>
      <c r="Z470" s="52"/>
      <c r="AA470" s="24"/>
      <c r="AB470" s="52"/>
      <c r="AC470" s="24"/>
      <c r="AD470" s="52"/>
      <c r="AE470" s="24"/>
      <c r="AF470" s="52"/>
      <c r="AG470" s="24"/>
      <c r="AH470" s="52"/>
      <c r="AI470" s="24"/>
      <c r="AJ470" s="52"/>
      <c r="AK470" s="24"/>
      <c r="AL470" s="52"/>
      <c r="AM470" s="24"/>
      <c r="AN470" s="52"/>
      <c r="AO470" s="24"/>
    </row>
    <row r="471" spans="1:41" customFormat="1" ht="15" customHeight="1">
      <c r="A471" s="140" t="s">
        <v>580</v>
      </c>
      <c r="B471" s="141" t="s">
        <v>586</v>
      </c>
      <c r="C471" s="193" t="s">
        <v>632</v>
      </c>
      <c r="D471" s="143">
        <v>220978</v>
      </c>
      <c r="E471" s="152">
        <v>2</v>
      </c>
      <c r="F471" s="52">
        <v>8610</v>
      </c>
      <c r="G471" s="24">
        <v>8948</v>
      </c>
      <c r="H471" s="52">
        <v>26610</v>
      </c>
      <c r="I471" s="24">
        <v>27578</v>
      </c>
      <c r="J471" s="52">
        <v>10892</v>
      </c>
      <c r="K471" s="24">
        <v>11316</v>
      </c>
      <c r="L471" s="52">
        <v>27196</v>
      </c>
      <c r="M471" s="24">
        <v>28184</v>
      </c>
      <c r="N471" s="52"/>
      <c r="O471" s="24"/>
      <c r="P471" s="52"/>
      <c r="Q471" s="24"/>
      <c r="R471" s="52"/>
      <c r="S471" s="24"/>
      <c r="T471" s="52"/>
      <c r="U471" s="24"/>
      <c r="V471" s="52"/>
      <c r="W471" s="24"/>
      <c r="X471" s="52"/>
      <c r="Y471" s="24"/>
      <c r="Z471" s="52"/>
      <c r="AA471" s="24"/>
      <c r="AB471" s="52"/>
      <c r="AC471" s="24"/>
      <c r="AD471" s="52"/>
      <c r="AE471" s="24"/>
      <c r="AF471" s="52"/>
      <c r="AG471" s="24"/>
      <c r="AH471" s="52"/>
      <c r="AI471" s="24"/>
      <c r="AJ471" s="52"/>
      <c r="AK471" s="24"/>
      <c r="AL471" s="52"/>
      <c r="AM471" s="24"/>
      <c r="AN471" s="52"/>
      <c r="AO471" s="24"/>
    </row>
    <row r="472" spans="1:41" customFormat="1" ht="15" customHeight="1">
      <c r="A472" s="140" t="s">
        <v>580</v>
      </c>
      <c r="B472" s="141" t="s">
        <v>587</v>
      </c>
      <c r="C472" s="192"/>
      <c r="D472" s="143">
        <v>221847</v>
      </c>
      <c r="E472" s="143">
        <v>3</v>
      </c>
      <c r="F472" s="52">
        <v>8551</v>
      </c>
      <c r="G472" s="24">
        <v>8873</v>
      </c>
      <c r="H472" s="52">
        <v>25207</v>
      </c>
      <c r="I472" s="24">
        <v>25529</v>
      </c>
      <c r="J472" s="52">
        <v>10735</v>
      </c>
      <c r="K472" s="24">
        <v>11361</v>
      </c>
      <c r="L472" s="52">
        <v>25835</v>
      </c>
      <c r="M472" s="24">
        <v>26461</v>
      </c>
      <c r="N472" s="52"/>
      <c r="O472" s="24"/>
      <c r="P472" s="52"/>
      <c r="Q472" s="24"/>
      <c r="R472" s="52"/>
      <c r="S472" s="24"/>
      <c r="T472" s="52"/>
      <c r="U472" s="24"/>
      <c r="V472" s="52"/>
      <c r="W472" s="24"/>
      <c r="X472" s="52"/>
      <c r="Y472" s="24"/>
      <c r="Z472" s="52"/>
      <c r="AA472" s="24"/>
      <c r="AB472" s="52"/>
      <c r="AC472" s="24"/>
      <c r="AD472" s="52"/>
      <c r="AE472" s="24"/>
      <c r="AF472" s="52"/>
      <c r="AG472" s="24"/>
      <c r="AH472" s="52"/>
      <c r="AI472" s="24"/>
      <c r="AJ472" s="52"/>
      <c r="AK472" s="24"/>
      <c r="AL472" s="52"/>
      <c r="AM472" s="24"/>
      <c r="AN472" s="52"/>
      <c r="AO472" s="24"/>
    </row>
    <row r="473" spans="1:41" customFormat="1" ht="15" customHeight="1">
      <c r="A473" s="140" t="s">
        <v>580</v>
      </c>
      <c r="B473" s="141" t="s">
        <v>588</v>
      </c>
      <c r="C473" s="192"/>
      <c r="D473" s="143">
        <v>221740</v>
      </c>
      <c r="E473" s="143">
        <v>3</v>
      </c>
      <c r="F473" s="52">
        <v>8544</v>
      </c>
      <c r="G473" s="24">
        <v>8664</v>
      </c>
      <c r="H473" s="52">
        <v>24662</v>
      </c>
      <c r="I473" s="24">
        <v>24782</v>
      </c>
      <c r="J473" s="52">
        <v>9876</v>
      </c>
      <c r="K473" s="24">
        <v>10020</v>
      </c>
      <c r="L473" s="52">
        <v>25994</v>
      </c>
      <c r="M473" s="24">
        <v>26138</v>
      </c>
      <c r="N473" s="52"/>
      <c r="O473" s="24"/>
      <c r="P473" s="52"/>
      <c r="Q473" s="24"/>
      <c r="R473" s="52"/>
      <c r="S473" s="24"/>
      <c r="T473" s="52"/>
      <c r="U473" s="24"/>
      <c r="V473" s="52"/>
      <c r="W473" s="24"/>
      <c r="X473" s="52"/>
      <c r="Y473" s="24"/>
      <c r="Z473" s="52"/>
      <c r="AA473" s="24"/>
      <c r="AB473" s="52"/>
      <c r="AC473" s="24"/>
      <c r="AD473" s="52"/>
      <c r="AE473" s="24"/>
      <c r="AF473" s="52"/>
      <c r="AG473" s="24"/>
      <c r="AH473" s="52"/>
      <c r="AI473" s="24"/>
      <c r="AJ473" s="52"/>
      <c r="AK473" s="24"/>
      <c r="AL473" s="52"/>
      <c r="AM473" s="24"/>
      <c r="AN473" s="52"/>
      <c r="AO473" s="24"/>
    </row>
    <row r="474" spans="1:41" customFormat="1" ht="15" customHeight="1">
      <c r="A474" s="140" t="s">
        <v>580</v>
      </c>
      <c r="B474" s="141" t="s">
        <v>589</v>
      </c>
      <c r="C474" s="192"/>
      <c r="D474" s="143">
        <v>221768</v>
      </c>
      <c r="E474" s="143">
        <v>5</v>
      </c>
      <c r="F474" s="52">
        <v>9088</v>
      </c>
      <c r="G474" s="24">
        <v>9236</v>
      </c>
      <c r="H474" s="52">
        <v>14848</v>
      </c>
      <c r="I474" s="24">
        <v>14996</v>
      </c>
      <c r="J474" s="52">
        <v>9910</v>
      </c>
      <c r="K474" s="24">
        <v>10062</v>
      </c>
      <c r="L474" s="52">
        <v>15670</v>
      </c>
      <c r="M474" s="24">
        <v>15822</v>
      </c>
      <c r="N474" s="52"/>
      <c r="O474" s="24"/>
      <c r="P474" s="52"/>
      <c r="Q474" s="24"/>
      <c r="R474" s="52"/>
      <c r="S474" s="24"/>
      <c r="T474" s="52"/>
      <c r="U474" s="24"/>
      <c r="V474" s="52"/>
      <c r="W474" s="24"/>
      <c r="X474" s="52"/>
      <c r="Y474" s="24"/>
      <c r="Z474" s="52"/>
      <c r="AA474" s="24"/>
      <c r="AB474" s="52"/>
      <c r="AC474" s="24"/>
      <c r="AD474" s="52"/>
      <c r="AE474" s="24"/>
      <c r="AF474" s="52"/>
      <c r="AG474" s="24"/>
      <c r="AH474" s="52"/>
      <c r="AI474" s="24"/>
      <c r="AJ474" s="52"/>
      <c r="AK474" s="24"/>
      <c r="AL474" s="52"/>
      <c r="AM474" s="24"/>
      <c r="AN474" s="52"/>
      <c r="AO474" s="24"/>
    </row>
    <row r="475" spans="1:41" customFormat="1" ht="15" customHeight="1">
      <c r="A475" s="140" t="s">
        <v>580</v>
      </c>
      <c r="B475" s="141" t="s">
        <v>590</v>
      </c>
      <c r="C475" s="192"/>
      <c r="D475" s="143">
        <v>219824</v>
      </c>
      <c r="E475" s="143">
        <v>8</v>
      </c>
      <c r="F475" s="52">
        <v>4249</v>
      </c>
      <c r="G475" s="24">
        <v>4351</v>
      </c>
      <c r="H475" s="52">
        <v>20425</v>
      </c>
      <c r="I475" s="24">
        <v>20959</v>
      </c>
      <c r="J475" s="52"/>
      <c r="K475" s="24"/>
      <c r="L475" s="52"/>
      <c r="M475" s="24"/>
      <c r="N475" s="52"/>
      <c r="O475" s="24"/>
      <c r="P475" s="52"/>
      <c r="Q475" s="24"/>
      <c r="R475" s="52"/>
      <c r="S475" s="24"/>
      <c r="T475" s="52"/>
      <c r="U475" s="24"/>
      <c r="V475" s="52"/>
      <c r="W475" s="24"/>
      <c r="X475" s="52"/>
      <c r="Y475" s="24"/>
      <c r="Z475" s="52"/>
      <c r="AA475" s="24"/>
      <c r="AB475" s="52"/>
      <c r="AC475" s="24"/>
      <c r="AD475" s="52"/>
      <c r="AE475" s="24"/>
      <c r="AF475" s="52"/>
      <c r="AG475" s="24"/>
      <c r="AH475" s="52"/>
      <c r="AI475" s="24"/>
      <c r="AJ475" s="52"/>
      <c r="AK475" s="24"/>
      <c r="AL475" s="52"/>
      <c r="AM475" s="24"/>
      <c r="AN475" s="52"/>
      <c r="AO475" s="24"/>
    </row>
    <row r="476" spans="1:41" customFormat="1" ht="15" customHeight="1">
      <c r="A476" s="140" t="s">
        <v>580</v>
      </c>
      <c r="B476" s="141" t="s">
        <v>591</v>
      </c>
      <c r="C476" s="192"/>
      <c r="D476" s="143">
        <v>221184</v>
      </c>
      <c r="E476" s="143">
        <v>8</v>
      </c>
      <c r="F476" s="52">
        <v>4155</v>
      </c>
      <c r="G476" s="24">
        <v>4287</v>
      </c>
      <c r="H476" s="52">
        <v>20331</v>
      </c>
      <c r="I476" s="24">
        <v>20895</v>
      </c>
      <c r="J476" s="52"/>
      <c r="K476" s="24"/>
      <c r="L476" s="52"/>
      <c r="M476" s="24"/>
      <c r="N476" s="52"/>
      <c r="O476" s="24"/>
      <c r="P476" s="52"/>
      <c r="Q476" s="24"/>
      <c r="R476" s="52"/>
      <c r="S476" s="24"/>
      <c r="T476" s="52"/>
      <c r="U476" s="24"/>
      <c r="V476" s="52"/>
      <c r="W476" s="24"/>
      <c r="X476" s="52"/>
      <c r="Y476" s="24"/>
      <c r="Z476" s="52"/>
      <c r="AA476" s="24"/>
      <c r="AB476" s="52"/>
      <c r="AC476" s="24"/>
      <c r="AD476" s="52"/>
      <c r="AE476" s="24"/>
      <c r="AF476" s="52"/>
      <c r="AG476" s="24"/>
      <c r="AH476" s="52"/>
      <c r="AI476" s="24"/>
      <c r="AJ476" s="52"/>
      <c r="AK476" s="24"/>
      <c r="AL476" s="52"/>
      <c r="AM476" s="24"/>
      <c r="AN476" s="52"/>
      <c r="AO476" s="24"/>
    </row>
    <row r="477" spans="1:41" customFormat="1" ht="15" customHeight="1">
      <c r="A477" s="140" t="s">
        <v>580</v>
      </c>
      <c r="B477" s="141" t="s">
        <v>592</v>
      </c>
      <c r="C477" s="192"/>
      <c r="D477" s="143">
        <v>221643</v>
      </c>
      <c r="E477" s="143">
        <v>8</v>
      </c>
      <c r="F477" s="52">
        <v>4253</v>
      </c>
      <c r="G477" s="24">
        <v>4371</v>
      </c>
      <c r="H477" s="52">
        <v>20429</v>
      </c>
      <c r="I477" s="24">
        <v>20979</v>
      </c>
      <c r="J477" s="52"/>
      <c r="K477" s="24"/>
      <c r="L477" s="52"/>
      <c r="M477" s="24"/>
      <c r="N477" s="52"/>
      <c r="O477" s="24"/>
      <c r="P477" s="52"/>
      <c r="Q477" s="24"/>
      <c r="R477" s="52"/>
      <c r="S477" s="24"/>
      <c r="T477" s="52"/>
      <c r="U477" s="24"/>
      <c r="V477" s="52"/>
      <c r="W477" s="24"/>
      <c r="X477" s="52"/>
      <c r="Y477" s="24"/>
      <c r="Z477" s="52"/>
      <c r="AA477" s="24"/>
      <c r="AB477" s="52"/>
      <c r="AC477" s="24"/>
      <c r="AD477" s="52"/>
      <c r="AE477" s="24"/>
      <c r="AF477" s="52"/>
      <c r="AG477" s="24"/>
      <c r="AH477" s="52"/>
      <c r="AI477" s="24"/>
      <c r="AJ477" s="52"/>
      <c r="AK477" s="24"/>
      <c r="AL477" s="52"/>
      <c r="AM477" s="24"/>
      <c r="AN477" s="52"/>
      <c r="AO477" s="24"/>
    </row>
    <row r="478" spans="1:41" customFormat="1" ht="15" customHeight="1">
      <c r="A478" s="140" t="s">
        <v>580</v>
      </c>
      <c r="B478" s="141" t="s">
        <v>593</v>
      </c>
      <c r="C478" s="192"/>
      <c r="D478" s="143">
        <v>221485</v>
      </c>
      <c r="E478" s="143">
        <v>8</v>
      </c>
      <c r="F478" s="52">
        <v>4235</v>
      </c>
      <c r="G478" s="24">
        <v>4351</v>
      </c>
      <c r="H478" s="52">
        <v>20411</v>
      </c>
      <c r="I478" s="24">
        <v>20959</v>
      </c>
      <c r="J478" s="52"/>
      <c r="K478" s="24"/>
      <c r="L478" s="52"/>
      <c r="M478" s="24"/>
      <c r="N478" s="52"/>
      <c r="O478" s="24"/>
      <c r="P478" s="52"/>
      <c r="Q478" s="24"/>
      <c r="R478" s="52"/>
      <c r="S478" s="24"/>
      <c r="T478" s="52"/>
      <c r="U478" s="24"/>
      <c r="V478" s="52"/>
      <c r="W478" s="24"/>
      <c r="X478" s="52"/>
      <c r="Y478" s="24"/>
      <c r="Z478" s="52"/>
      <c r="AA478" s="24"/>
      <c r="AB478" s="52"/>
      <c r="AC478" s="24"/>
      <c r="AD478" s="52"/>
      <c r="AE478" s="24"/>
      <c r="AF478" s="52"/>
      <c r="AG478" s="24"/>
      <c r="AH478" s="52"/>
      <c r="AI478" s="24"/>
      <c r="AJ478" s="52"/>
      <c r="AK478" s="24"/>
      <c r="AL478" s="52"/>
      <c r="AM478" s="24"/>
      <c r="AN478" s="52"/>
      <c r="AO478" s="24"/>
    </row>
    <row r="479" spans="1:41" customFormat="1" ht="15" customHeight="1">
      <c r="A479" s="140" t="s">
        <v>580</v>
      </c>
      <c r="B479" s="141" t="s">
        <v>594</v>
      </c>
      <c r="C479" s="192"/>
      <c r="D479" s="143">
        <v>222053</v>
      </c>
      <c r="E479" s="143">
        <v>8</v>
      </c>
      <c r="F479" s="52">
        <v>4223</v>
      </c>
      <c r="G479" s="24">
        <v>4325</v>
      </c>
      <c r="H479" s="52">
        <v>20399</v>
      </c>
      <c r="I479" s="24">
        <v>20933</v>
      </c>
      <c r="J479" s="52"/>
      <c r="K479" s="24"/>
      <c r="L479" s="52"/>
      <c r="M479" s="24"/>
      <c r="N479" s="52"/>
      <c r="O479" s="24"/>
      <c r="P479" s="52"/>
      <c r="Q479" s="24"/>
      <c r="R479" s="52"/>
      <c r="S479" s="24"/>
      <c r="T479" s="52"/>
      <c r="U479" s="24"/>
      <c r="V479" s="52"/>
      <c r="W479" s="24"/>
      <c r="X479" s="52"/>
      <c r="Y479" s="24"/>
      <c r="Z479" s="52"/>
      <c r="AA479" s="24"/>
      <c r="AB479" s="52"/>
      <c r="AC479" s="24"/>
      <c r="AD479" s="52"/>
      <c r="AE479" s="24"/>
      <c r="AF479" s="52"/>
      <c r="AG479" s="24"/>
      <c r="AH479" s="52"/>
      <c r="AI479" s="24"/>
      <c r="AJ479" s="52"/>
      <c r="AK479" s="24"/>
      <c r="AL479" s="52"/>
      <c r="AM479" s="24"/>
      <c r="AN479" s="52"/>
      <c r="AO479" s="24"/>
    </row>
    <row r="480" spans="1:41" customFormat="1" ht="15" customHeight="1">
      <c r="A480" s="140" t="s">
        <v>580</v>
      </c>
      <c r="B480" s="141" t="s">
        <v>595</v>
      </c>
      <c r="C480" s="192"/>
      <c r="D480" s="143">
        <v>219879</v>
      </c>
      <c r="E480" s="143">
        <v>9</v>
      </c>
      <c r="F480" s="52">
        <v>4229</v>
      </c>
      <c r="G480" s="24">
        <v>4331</v>
      </c>
      <c r="H480" s="52">
        <v>20405</v>
      </c>
      <c r="I480" s="24">
        <v>20939</v>
      </c>
      <c r="J480" s="52"/>
      <c r="K480" s="24"/>
      <c r="L480" s="52"/>
      <c r="M480" s="24"/>
      <c r="N480" s="52"/>
      <c r="O480" s="24"/>
      <c r="P480" s="52"/>
      <c r="Q480" s="24"/>
      <c r="R480" s="52"/>
      <c r="S480" s="24"/>
      <c r="T480" s="52"/>
      <c r="U480" s="24"/>
      <c r="V480" s="52"/>
      <c r="W480" s="24"/>
      <c r="X480" s="52"/>
      <c r="Y480" s="24"/>
      <c r="Z480" s="52"/>
      <c r="AA480" s="24"/>
      <c r="AB480" s="52"/>
      <c r="AC480" s="24"/>
      <c r="AD480" s="52"/>
      <c r="AE480" s="24"/>
      <c r="AF480" s="52"/>
      <c r="AG480" s="24"/>
      <c r="AH480" s="52"/>
      <c r="AI480" s="24"/>
      <c r="AJ480" s="52"/>
      <c r="AK480" s="24"/>
      <c r="AL480" s="52"/>
      <c r="AM480" s="24"/>
      <c r="AN480" s="52"/>
      <c r="AO480" s="24"/>
    </row>
    <row r="481" spans="1:41" customFormat="1" ht="15" customHeight="1">
      <c r="A481" s="140" t="s">
        <v>580</v>
      </c>
      <c r="B481" s="141" t="s">
        <v>596</v>
      </c>
      <c r="C481" s="192"/>
      <c r="D481" s="143">
        <v>219888</v>
      </c>
      <c r="E481" s="143">
        <v>9</v>
      </c>
      <c r="F481" s="52">
        <v>4201</v>
      </c>
      <c r="G481" s="24">
        <v>4359</v>
      </c>
      <c r="H481" s="52">
        <v>20377</v>
      </c>
      <c r="I481" s="24">
        <v>20967</v>
      </c>
      <c r="J481" s="52"/>
      <c r="K481" s="24"/>
      <c r="L481" s="52"/>
      <c r="M481" s="24"/>
      <c r="N481" s="52"/>
      <c r="O481" s="24"/>
      <c r="P481" s="52"/>
      <c r="Q481" s="24"/>
      <c r="R481" s="52"/>
      <c r="S481" s="24"/>
      <c r="T481" s="52"/>
      <c r="U481" s="24"/>
      <c r="V481" s="52"/>
      <c r="W481" s="24"/>
      <c r="X481" s="52"/>
      <c r="Y481" s="24"/>
      <c r="Z481" s="52"/>
      <c r="AA481" s="24"/>
      <c r="AB481" s="52"/>
      <c r="AC481" s="24"/>
      <c r="AD481" s="52"/>
      <c r="AE481" s="24"/>
      <c r="AF481" s="52"/>
      <c r="AG481" s="24"/>
      <c r="AH481" s="52"/>
      <c r="AI481" s="24"/>
      <c r="AJ481" s="52"/>
      <c r="AK481" s="24"/>
      <c r="AL481" s="52"/>
      <c r="AM481" s="24"/>
      <c r="AN481" s="52"/>
      <c r="AO481" s="24"/>
    </row>
    <row r="482" spans="1:41" customFormat="1" ht="15" customHeight="1">
      <c r="A482" s="140" t="s">
        <v>580</v>
      </c>
      <c r="B482" s="141" t="s">
        <v>597</v>
      </c>
      <c r="C482" s="193"/>
      <c r="D482" s="143">
        <v>220057</v>
      </c>
      <c r="E482" s="143">
        <v>10</v>
      </c>
      <c r="F482" s="52">
        <v>4229</v>
      </c>
      <c r="G482" s="24">
        <v>4331</v>
      </c>
      <c r="H482" s="52">
        <v>20405</v>
      </c>
      <c r="I482" s="24">
        <v>20939</v>
      </c>
      <c r="J482" s="52"/>
      <c r="K482" s="24"/>
      <c r="L482" s="52"/>
      <c r="M482" s="24"/>
      <c r="N482" s="52"/>
      <c r="O482" s="24"/>
      <c r="P482" s="52"/>
      <c r="Q482" s="24"/>
      <c r="R482" s="52"/>
      <c r="S482" s="24"/>
      <c r="T482" s="52"/>
      <c r="U482" s="24"/>
      <c r="V482" s="52"/>
      <c r="W482" s="24"/>
      <c r="X482" s="52"/>
      <c r="Y482" s="24"/>
      <c r="Z482" s="52"/>
      <c r="AA482" s="24"/>
      <c r="AB482" s="52"/>
      <c r="AC482" s="24"/>
      <c r="AD482" s="52"/>
      <c r="AE482" s="24"/>
      <c r="AF482" s="52"/>
      <c r="AG482" s="24"/>
      <c r="AH482" s="52"/>
      <c r="AI482" s="24"/>
      <c r="AJ482" s="52"/>
      <c r="AK482" s="24"/>
      <c r="AL482" s="52"/>
      <c r="AM482" s="24"/>
      <c r="AN482" s="52"/>
      <c r="AO482" s="24"/>
    </row>
    <row r="483" spans="1:41" customFormat="1" ht="15" customHeight="1">
      <c r="A483" s="140" t="s">
        <v>580</v>
      </c>
      <c r="B483" s="141" t="s">
        <v>598</v>
      </c>
      <c r="C483" s="192"/>
      <c r="D483" s="143">
        <v>220400</v>
      </c>
      <c r="E483" s="143">
        <v>9</v>
      </c>
      <c r="F483" s="52">
        <v>4215</v>
      </c>
      <c r="G483" s="24">
        <v>4317</v>
      </c>
      <c r="H483" s="52">
        <v>20391</v>
      </c>
      <c r="I483" s="24">
        <v>20925</v>
      </c>
      <c r="J483" s="52"/>
      <c r="K483" s="24"/>
      <c r="L483" s="52"/>
      <c r="M483" s="24"/>
      <c r="N483" s="52"/>
      <c r="O483" s="24"/>
      <c r="P483" s="52"/>
      <c r="Q483" s="24"/>
      <c r="R483" s="52"/>
      <c r="S483" s="24"/>
      <c r="T483" s="52"/>
      <c r="U483" s="24"/>
      <c r="V483" s="52"/>
      <c r="W483" s="24"/>
      <c r="X483" s="52"/>
      <c r="Y483" s="24"/>
      <c r="Z483" s="52"/>
      <c r="AA483" s="24"/>
      <c r="AB483" s="52"/>
      <c r="AC483" s="24"/>
      <c r="AD483" s="52"/>
      <c r="AE483" s="24"/>
      <c r="AF483" s="52"/>
      <c r="AG483" s="24"/>
      <c r="AH483" s="52"/>
      <c r="AI483" s="24"/>
      <c r="AJ483" s="52"/>
      <c r="AK483" s="24"/>
      <c r="AL483" s="52"/>
      <c r="AM483" s="24"/>
      <c r="AN483" s="52"/>
      <c r="AO483" s="24"/>
    </row>
    <row r="484" spans="1:41" customFormat="1" ht="15" customHeight="1">
      <c r="A484" s="140" t="s">
        <v>580</v>
      </c>
      <c r="B484" s="141" t="s">
        <v>599</v>
      </c>
      <c r="C484" s="192"/>
      <c r="D484" s="143">
        <v>221096</v>
      </c>
      <c r="E484" s="143">
        <v>9</v>
      </c>
      <c r="F484" s="52">
        <v>4237</v>
      </c>
      <c r="G484" s="24">
        <v>4339</v>
      </c>
      <c r="H484" s="52">
        <v>20413</v>
      </c>
      <c r="I484" s="24">
        <v>20947</v>
      </c>
      <c r="J484" s="52"/>
      <c r="K484" s="24"/>
      <c r="L484" s="52"/>
      <c r="M484" s="24"/>
      <c r="N484" s="52"/>
      <c r="O484" s="24"/>
      <c r="P484" s="52"/>
      <c r="Q484" s="24"/>
      <c r="R484" s="52"/>
      <c r="S484" s="24"/>
      <c r="T484" s="52"/>
      <c r="U484" s="24"/>
      <c r="V484" s="52"/>
      <c r="W484" s="24"/>
      <c r="X484" s="52"/>
      <c r="Y484" s="24"/>
      <c r="Z484" s="52"/>
      <c r="AA484" s="24"/>
      <c r="AB484" s="52"/>
      <c r="AC484" s="24"/>
      <c r="AD484" s="52"/>
      <c r="AE484" s="24"/>
      <c r="AF484" s="52"/>
      <c r="AG484" s="24"/>
      <c r="AH484" s="52"/>
      <c r="AI484" s="24"/>
      <c r="AJ484" s="52"/>
      <c r="AK484" s="24"/>
      <c r="AL484" s="52"/>
      <c r="AM484" s="24"/>
      <c r="AN484" s="52"/>
      <c r="AO484" s="24"/>
    </row>
    <row r="485" spans="1:41" customFormat="1" ht="15" customHeight="1">
      <c r="A485" s="140" t="s">
        <v>580</v>
      </c>
      <c r="B485" s="141" t="s">
        <v>600</v>
      </c>
      <c r="C485" s="192"/>
      <c r="D485" s="143">
        <v>221908</v>
      </c>
      <c r="E485" s="143">
        <v>9</v>
      </c>
      <c r="F485" s="52">
        <v>4241</v>
      </c>
      <c r="G485" s="24">
        <v>4343</v>
      </c>
      <c r="H485" s="52">
        <v>20417</v>
      </c>
      <c r="I485" s="24">
        <v>20951</v>
      </c>
      <c r="J485" s="52"/>
      <c r="K485" s="24"/>
      <c r="L485" s="52"/>
      <c r="M485" s="24"/>
      <c r="N485" s="52"/>
      <c r="O485" s="24"/>
      <c r="P485" s="52"/>
      <c r="Q485" s="24"/>
      <c r="R485" s="52"/>
      <c r="S485" s="24"/>
      <c r="T485" s="52"/>
      <c r="U485" s="24"/>
      <c r="V485" s="52"/>
      <c r="W485" s="24"/>
      <c r="X485" s="52"/>
      <c r="Y485" s="24"/>
      <c r="Z485" s="52"/>
      <c r="AA485" s="24"/>
      <c r="AB485" s="52"/>
      <c r="AC485" s="24"/>
      <c r="AD485" s="52"/>
      <c r="AE485" s="24"/>
      <c r="AF485" s="52"/>
      <c r="AG485" s="24"/>
      <c r="AH485" s="52"/>
      <c r="AI485" s="24"/>
      <c r="AJ485" s="52"/>
      <c r="AK485" s="24"/>
      <c r="AL485" s="52"/>
      <c r="AM485" s="24"/>
      <c r="AN485" s="52"/>
      <c r="AO485" s="24"/>
    </row>
    <row r="486" spans="1:41" customFormat="1" ht="15" customHeight="1">
      <c r="A486" s="140" t="s">
        <v>580</v>
      </c>
      <c r="B486" s="141" t="s">
        <v>601</v>
      </c>
      <c r="C486" s="192"/>
      <c r="D486" s="143">
        <v>221397</v>
      </c>
      <c r="E486" s="143">
        <v>9</v>
      </c>
      <c r="F486" s="52">
        <v>4233</v>
      </c>
      <c r="G486" s="24">
        <v>4335</v>
      </c>
      <c r="H486" s="52">
        <v>20409</v>
      </c>
      <c r="I486" s="24">
        <v>20943</v>
      </c>
      <c r="J486" s="52"/>
      <c r="K486" s="24"/>
      <c r="L486" s="52"/>
      <c r="M486" s="24"/>
      <c r="N486" s="52"/>
      <c r="O486" s="24"/>
      <c r="P486" s="52"/>
      <c r="Q486" s="24"/>
      <c r="R486" s="52"/>
      <c r="S486" s="24"/>
      <c r="T486" s="52"/>
      <c r="U486" s="24"/>
      <c r="V486" s="52"/>
      <c r="W486" s="24"/>
      <c r="X486" s="52"/>
      <c r="Y486" s="24"/>
      <c r="Z486" s="52"/>
      <c r="AA486" s="24"/>
      <c r="AB486" s="52"/>
      <c r="AC486" s="24"/>
      <c r="AD486" s="52"/>
      <c r="AE486" s="24"/>
      <c r="AF486" s="52"/>
      <c r="AG486" s="24"/>
      <c r="AH486" s="52"/>
      <c r="AI486" s="24"/>
      <c r="AJ486" s="52"/>
      <c r="AK486" s="24"/>
      <c r="AL486" s="52"/>
      <c r="AM486" s="24"/>
      <c r="AN486" s="52"/>
      <c r="AO486" s="24"/>
    </row>
    <row r="487" spans="1:41" customFormat="1" ht="15" customHeight="1">
      <c r="A487" s="140" t="s">
        <v>580</v>
      </c>
      <c r="B487" s="141" t="s">
        <v>602</v>
      </c>
      <c r="C487" s="192"/>
      <c r="D487" s="143">
        <v>222062</v>
      </c>
      <c r="E487" s="143">
        <v>9</v>
      </c>
      <c r="F487" s="52">
        <v>4218</v>
      </c>
      <c r="G487" s="24">
        <v>4320</v>
      </c>
      <c r="H487" s="52">
        <v>20394</v>
      </c>
      <c r="I487" s="24">
        <v>20928</v>
      </c>
      <c r="J487" s="52"/>
      <c r="K487" s="24"/>
      <c r="L487" s="52"/>
      <c r="M487" s="24"/>
      <c r="N487" s="52"/>
      <c r="O487" s="24"/>
      <c r="P487" s="52"/>
      <c r="Q487" s="24"/>
      <c r="R487" s="52"/>
      <c r="S487" s="24"/>
      <c r="T487" s="52"/>
      <c r="U487" s="24"/>
      <c r="V487" s="52"/>
      <c r="W487" s="24"/>
      <c r="X487" s="52"/>
      <c r="Y487" s="24"/>
      <c r="Z487" s="52"/>
      <c r="AA487" s="24"/>
      <c r="AB487" s="52"/>
      <c r="AC487" s="24"/>
      <c r="AD487" s="52"/>
      <c r="AE487" s="24"/>
      <c r="AF487" s="52"/>
      <c r="AG487" s="24"/>
      <c r="AH487" s="52"/>
      <c r="AI487" s="24"/>
      <c r="AJ487" s="52"/>
      <c r="AK487" s="24"/>
      <c r="AL487" s="52"/>
      <c r="AM487" s="24"/>
      <c r="AN487" s="52"/>
      <c r="AO487" s="24"/>
    </row>
    <row r="488" spans="1:41" customFormat="1" ht="15" customHeight="1">
      <c r="A488" s="140" t="s">
        <v>580</v>
      </c>
      <c r="B488" s="141" t="s">
        <v>603</v>
      </c>
      <c r="C488" s="192" t="s">
        <v>633</v>
      </c>
      <c r="D488" s="143" t="s">
        <v>604</v>
      </c>
      <c r="E488" s="143">
        <v>12</v>
      </c>
      <c r="F488" s="52">
        <v>3647</v>
      </c>
      <c r="G488" s="24">
        <v>3737</v>
      </c>
      <c r="H488" s="52"/>
      <c r="I488" s="24"/>
      <c r="J488" s="52"/>
      <c r="K488" s="24"/>
      <c r="L488" s="52"/>
      <c r="M488" s="24"/>
      <c r="N488" s="52"/>
      <c r="O488" s="24"/>
      <c r="P488" s="52"/>
      <c r="Q488" s="24"/>
      <c r="R488" s="52"/>
      <c r="S488" s="24"/>
      <c r="T488" s="52"/>
      <c r="U488" s="24"/>
      <c r="V488" s="52"/>
      <c r="W488" s="24"/>
      <c r="X488" s="52"/>
      <c r="Y488" s="24"/>
      <c r="Z488" s="52"/>
      <c r="AA488" s="24"/>
      <c r="AB488" s="52"/>
      <c r="AC488" s="24"/>
      <c r="AD488" s="52"/>
      <c r="AE488" s="24"/>
      <c r="AF488" s="52"/>
      <c r="AG488" s="24"/>
      <c r="AH488" s="52"/>
      <c r="AI488" s="24"/>
      <c r="AJ488" s="52"/>
      <c r="AK488" s="24"/>
      <c r="AL488" s="52"/>
      <c r="AM488" s="24"/>
      <c r="AN488" s="52"/>
      <c r="AO488" s="24"/>
    </row>
    <row r="489" spans="1:41">
      <c r="A489" s="140" t="s">
        <v>580</v>
      </c>
      <c r="B489" s="141" t="s">
        <v>605</v>
      </c>
      <c r="C489" s="190"/>
      <c r="D489" s="143">
        <v>219596</v>
      </c>
      <c r="E489" s="143">
        <v>13</v>
      </c>
      <c r="F489" s="52">
        <v>3647</v>
      </c>
      <c r="G489" s="24">
        <v>3737</v>
      </c>
      <c r="H489" s="52"/>
      <c r="I489" s="24"/>
      <c r="J489" s="52"/>
      <c r="K489" s="24"/>
      <c r="L489" s="52"/>
      <c r="M489" s="24"/>
      <c r="N489" s="52"/>
      <c r="O489" s="24"/>
      <c r="P489" s="52"/>
      <c r="Q489" s="24"/>
      <c r="R489" s="52"/>
      <c r="S489" s="24"/>
      <c r="T489" s="52"/>
      <c r="U489" s="24"/>
      <c r="V489" s="52"/>
      <c r="W489" s="24"/>
      <c r="X489" s="52"/>
      <c r="Y489" s="24"/>
      <c r="Z489" s="52"/>
      <c r="AA489" s="24"/>
      <c r="AB489" s="52"/>
      <c r="AC489" s="24"/>
      <c r="AD489" s="52"/>
      <c r="AE489" s="24"/>
      <c r="AF489" s="52"/>
      <c r="AG489" s="24"/>
      <c r="AH489" s="52"/>
      <c r="AI489" s="24"/>
      <c r="AJ489" s="52"/>
      <c r="AK489" s="24"/>
      <c r="AL489" s="52"/>
      <c r="AM489" s="24"/>
      <c r="AN489" s="52"/>
      <c r="AO489" s="24"/>
    </row>
    <row r="490" spans="1:41">
      <c r="A490" s="140" t="s">
        <v>580</v>
      </c>
      <c r="B490" s="141" t="s">
        <v>606</v>
      </c>
      <c r="C490" s="190"/>
      <c r="D490" s="143">
        <v>219921</v>
      </c>
      <c r="E490" s="143">
        <v>13</v>
      </c>
      <c r="F490" s="52">
        <v>3647</v>
      </c>
      <c r="G490" s="24">
        <v>3737</v>
      </c>
      <c r="H490" s="52"/>
      <c r="I490" s="24"/>
      <c r="J490" s="52"/>
      <c r="K490" s="24"/>
      <c r="L490" s="52"/>
      <c r="M490" s="24"/>
      <c r="N490" s="52"/>
      <c r="O490" s="24"/>
      <c r="P490" s="52"/>
      <c r="Q490" s="24"/>
      <c r="R490" s="52"/>
      <c r="S490" s="24"/>
      <c r="T490" s="52"/>
      <c r="U490" s="24"/>
      <c r="V490" s="52"/>
      <c r="W490" s="24"/>
      <c r="X490" s="52"/>
      <c r="Y490" s="24"/>
      <c r="Z490" s="52"/>
      <c r="AA490" s="24"/>
      <c r="AB490" s="52"/>
      <c r="AC490" s="24"/>
      <c r="AD490" s="52"/>
      <c r="AE490" s="24"/>
      <c r="AF490" s="52"/>
      <c r="AG490" s="24"/>
      <c r="AH490" s="52"/>
      <c r="AI490" s="24"/>
      <c r="AJ490" s="52"/>
      <c r="AK490" s="24"/>
      <c r="AL490" s="52"/>
      <c r="AM490" s="24"/>
      <c r="AN490" s="52"/>
      <c r="AO490" s="24"/>
    </row>
    <row r="491" spans="1:41">
      <c r="A491" s="140" t="s">
        <v>580</v>
      </c>
      <c r="B491" s="141" t="s">
        <v>607</v>
      </c>
      <c r="C491" s="190"/>
      <c r="D491" s="143">
        <v>221591</v>
      </c>
      <c r="E491" s="143">
        <v>13</v>
      </c>
      <c r="F491" s="52">
        <v>3647</v>
      </c>
      <c r="G491" s="24">
        <v>3737</v>
      </c>
      <c r="H491" s="52"/>
      <c r="I491" s="24"/>
      <c r="J491" s="52"/>
      <c r="K491" s="24"/>
      <c r="L491" s="52"/>
      <c r="M491" s="24"/>
      <c r="N491" s="52"/>
      <c r="O491" s="24"/>
      <c r="P491" s="52"/>
      <c r="Q491" s="24"/>
      <c r="R491" s="52"/>
      <c r="S491" s="24"/>
      <c r="T491" s="52"/>
      <c r="U491" s="24"/>
      <c r="V491" s="52"/>
      <c r="W491" s="24"/>
      <c r="X491" s="52"/>
      <c r="Y491" s="24"/>
      <c r="Z491" s="52"/>
      <c r="AA491" s="24"/>
      <c r="AB491" s="52"/>
      <c r="AC491" s="24"/>
      <c r="AD491" s="52"/>
      <c r="AE491" s="24"/>
      <c r="AF491" s="52"/>
      <c r="AG491" s="24"/>
      <c r="AH491" s="52"/>
      <c r="AI491" s="24"/>
      <c r="AJ491" s="52"/>
      <c r="AK491" s="24"/>
      <c r="AL491" s="52"/>
      <c r="AM491" s="24"/>
      <c r="AN491" s="52"/>
      <c r="AO491" s="24"/>
    </row>
    <row r="492" spans="1:41">
      <c r="A492" s="140" t="s">
        <v>580</v>
      </c>
      <c r="B492" s="141" t="s">
        <v>608</v>
      </c>
      <c r="C492" s="190"/>
      <c r="D492" s="143">
        <v>221430</v>
      </c>
      <c r="E492" s="143">
        <v>13</v>
      </c>
      <c r="F492" s="52">
        <v>3647</v>
      </c>
      <c r="G492" s="24">
        <v>3737</v>
      </c>
      <c r="H492" s="52"/>
      <c r="I492" s="24"/>
      <c r="J492" s="52"/>
      <c r="K492" s="24"/>
      <c r="L492" s="52"/>
      <c r="M492" s="24"/>
      <c r="N492" s="52"/>
      <c r="O492" s="24"/>
      <c r="P492" s="52"/>
      <c r="Q492" s="24"/>
      <c r="R492" s="52"/>
      <c r="S492" s="24"/>
      <c r="T492" s="52"/>
      <c r="U492" s="24"/>
      <c r="V492" s="52"/>
      <c r="W492" s="24"/>
      <c r="X492" s="52"/>
      <c r="Y492" s="24"/>
      <c r="Z492" s="52"/>
      <c r="AA492" s="24"/>
      <c r="AB492" s="52"/>
      <c r="AC492" s="24"/>
      <c r="AD492" s="52"/>
      <c r="AE492" s="24"/>
      <c r="AF492" s="52"/>
      <c r="AG492" s="24"/>
      <c r="AH492" s="52"/>
      <c r="AI492" s="24"/>
      <c r="AJ492" s="52"/>
      <c r="AK492" s="24"/>
      <c r="AL492" s="52"/>
      <c r="AM492" s="24"/>
      <c r="AN492" s="52"/>
      <c r="AO492" s="24"/>
    </row>
    <row r="493" spans="1:41">
      <c r="A493" s="140" t="s">
        <v>580</v>
      </c>
      <c r="B493" s="141" t="s">
        <v>609</v>
      </c>
      <c r="C493" s="190"/>
      <c r="D493" s="143">
        <v>219994</v>
      </c>
      <c r="E493" s="143">
        <v>13</v>
      </c>
      <c r="F493" s="52">
        <v>3647</v>
      </c>
      <c r="G493" s="24">
        <v>3737</v>
      </c>
      <c r="H493" s="52"/>
      <c r="I493" s="24"/>
      <c r="J493" s="52"/>
      <c r="K493" s="24"/>
      <c r="L493" s="52"/>
      <c r="M493" s="24"/>
      <c r="N493" s="52"/>
      <c r="O493" s="24"/>
      <c r="P493" s="52"/>
      <c r="Q493" s="24"/>
      <c r="R493" s="52"/>
      <c r="S493" s="24"/>
      <c r="T493" s="52"/>
      <c r="U493" s="24"/>
      <c r="V493" s="52"/>
      <c r="W493" s="24"/>
      <c r="X493" s="52"/>
      <c r="Y493" s="24"/>
      <c r="Z493" s="52"/>
      <c r="AA493" s="24"/>
      <c r="AB493" s="52"/>
      <c r="AC493" s="24"/>
      <c r="AD493" s="52"/>
      <c r="AE493" s="24"/>
      <c r="AF493" s="52"/>
      <c r="AG493" s="24"/>
      <c r="AH493" s="52"/>
      <c r="AI493" s="24"/>
      <c r="AJ493" s="52"/>
      <c r="AK493" s="24"/>
      <c r="AL493" s="52"/>
      <c r="AM493" s="24"/>
      <c r="AN493" s="52"/>
      <c r="AO493" s="24"/>
    </row>
    <row r="494" spans="1:41">
      <c r="A494" s="140" t="s">
        <v>580</v>
      </c>
      <c r="B494" s="141" t="s">
        <v>610</v>
      </c>
      <c r="C494" s="190"/>
      <c r="D494" s="143">
        <v>220127</v>
      </c>
      <c r="E494" s="143">
        <v>13</v>
      </c>
      <c r="F494" s="52">
        <v>3647</v>
      </c>
      <c r="G494" s="24">
        <v>3737</v>
      </c>
      <c r="H494" s="52"/>
      <c r="I494" s="24"/>
      <c r="J494" s="52"/>
      <c r="K494" s="24"/>
      <c r="L494" s="52"/>
      <c r="M494" s="24"/>
      <c r="N494" s="52"/>
      <c r="O494" s="24"/>
      <c r="P494" s="52"/>
      <c r="Q494" s="24"/>
      <c r="R494" s="52"/>
      <c r="S494" s="24"/>
      <c r="T494" s="52"/>
      <c r="U494" s="24"/>
      <c r="V494" s="52"/>
      <c r="W494" s="24"/>
      <c r="X494" s="52"/>
      <c r="Y494" s="24"/>
      <c r="Z494" s="52"/>
      <c r="AA494" s="24"/>
      <c r="AB494" s="52"/>
      <c r="AC494" s="24"/>
      <c r="AD494" s="52"/>
      <c r="AE494" s="24"/>
      <c r="AF494" s="52"/>
      <c r="AG494" s="24"/>
      <c r="AH494" s="52"/>
      <c r="AI494" s="24"/>
      <c r="AJ494" s="52"/>
      <c r="AK494" s="24"/>
      <c r="AL494" s="52"/>
      <c r="AM494" s="24"/>
      <c r="AN494" s="52"/>
      <c r="AO494" s="24"/>
    </row>
    <row r="495" spans="1:41">
      <c r="A495" s="140" t="s">
        <v>580</v>
      </c>
      <c r="B495" s="141" t="s">
        <v>611</v>
      </c>
      <c r="C495" s="190"/>
      <c r="D495" s="143">
        <v>220251</v>
      </c>
      <c r="E495" s="143">
        <v>13</v>
      </c>
      <c r="F495" s="52">
        <v>3647</v>
      </c>
      <c r="G495" s="24">
        <v>3737</v>
      </c>
      <c r="H495" s="52"/>
      <c r="I495" s="24"/>
      <c r="J495" s="52"/>
      <c r="K495" s="24"/>
      <c r="L495" s="52"/>
      <c r="M495" s="24"/>
      <c r="N495" s="52"/>
      <c r="O495" s="24"/>
      <c r="P495" s="52"/>
      <c r="Q495" s="24"/>
      <c r="R495" s="52"/>
      <c r="S495" s="24"/>
      <c r="T495" s="52"/>
      <c r="U495" s="24"/>
      <c r="V495" s="52"/>
      <c r="W495" s="24"/>
      <c r="X495" s="52"/>
      <c r="Y495" s="24"/>
      <c r="Z495" s="52"/>
      <c r="AA495" s="24"/>
      <c r="AB495" s="52"/>
      <c r="AC495" s="24"/>
      <c r="AD495" s="52"/>
      <c r="AE495" s="24"/>
      <c r="AF495" s="52"/>
      <c r="AG495" s="24"/>
      <c r="AH495" s="52"/>
      <c r="AI495" s="24"/>
      <c r="AJ495" s="52"/>
      <c r="AK495" s="24"/>
      <c r="AL495" s="52"/>
      <c r="AM495" s="24"/>
      <c r="AN495" s="52"/>
      <c r="AO495" s="24"/>
    </row>
    <row r="496" spans="1:41">
      <c r="A496" s="140" t="s">
        <v>580</v>
      </c>
      <c r="B496" s="141" t="s">
        <v>612</v>
      </c>
      <c r="C496" s="190"/>
      <c r="D496" s="143">
        <v>220279</v>
      </c>
      <c r="E496" s="143">
        <v>13</v>
      </c>
      <c r="F496" s="52">
        <v>3647</v>
      </c>
      <c r="G496" s="24">
        <v>3737</v>
      </c>
      <c r="H496" s="52"/>
      <c r="I496" s="24"/>
      <c r="J496" s="52"/>
      <c r="K496" s="24"/>
      <c r="L496" s="52"/>
      <c r="M496" s="24"/>
      <c r="N496" s="52"/>
      <c r="O496" s="24"/>
      <c r="P496" s="52"/>
      <c r="Q496" s="24"/>
      <c r="R496" s="52"/>
      <c r="S496" s="24"/>
      <c r="T496" s="52"/>
      <c r="U496" s="24"/>
      <c r="V496" s="52"/>
      <c r="W496" s="24"/>
      <c r="X496" s="52"/>
      <c r="Y496" s="24"/>
      <c r="Z496" s="52"/>
      <c r="AA496" s="24"/>
      <c r="AB496" s="52"/>
      <c r="AC496" s="24"/>
      <c r="AD496" s="52"/>
      <c r="AE496" s="24"/>
      <c r="AF496" s="52"/>
      <c r="AG496" s="24"/>
      <c r="AH496" s="52"/>
      <c r="AI496" s="24"/>
      <c r="AJ496" s="52"/>
      <c r="AK496" s="24"/>
      <c r="AL496" s="52"/>
      <c r="AM496" s="24"/>
      <c r="AN496" s="52"/>
      <c r="AO496" s="24"/>
    </row>
    <row r="497" spans="1:41">
      <c r="A497" s="140" t="s">
        <v>580</v>
      </c>
      <c r="B497" s="141" t="s">
        <v>613</v>
      </c>
      <c r="C497" s="190"/>
      <c r="D497" s="143">
        <v>220321</v>
      </c>
      <c r="E497" s="143">
        <v>13</v>
      </c>
      <c r="F497" s="52">
        <v>3647</v>
      </c>
      <c r="G497" s="24">
        <v>3737</v>
      </c>
      <c r="H497" s="52"/>
      <c r="I497" s="24"/>
      <c r="J497" s="52"/>
      <c r="K497" s="24"/>
      <c r="L497" s="52"/>
      <c r="M497" s="24"/>
      <c r="N497" s="52"/>
      <c r="O497" s="24"/>
      <c r="P497" s="52"/>
      <c r="Q497" s="24"/>
      <c r="R497" s="52"/>
      <c r="S497" s="24"/>
      <c r="T497" s="52"/>
      <c r="U497" s="24"/>
      <c r="V497" s="52"/>
      <c r="W497" s="24"/>
      <c r="X497" s="52"/>
      <c r="Y497" s="24"/>
      <c r="Z497" s="52"/>
      <c r="AA497" s="24"/>
      <c r="AB497" s="52"/>
      <c r="AC497" s="24"/>
      <c r="AD497" s="52"/>
      <c r="AE497" s="24"/>
      <c r="AF497" s="52"/>
      <c r="AG497" s="24"/>
      <c r="AH497" s="52"/>
      <c r="AI497" s="24"/>
      <c r="AJ497" s="52"/>
      <c r="AK497" s="24"/>
      <c r="AL497" s="52"/>
      <c r="AM497" s="24"/>
      <c r="AN497" s="52"/>
      <c r="AO497" s="24"/>
    </row>
    <row r="498" spans="1:41">
      <c r="A498" s="140" t="s">
        <v>580</v>
      </c>
      <c r="B498" s="141" t="s">
        <v>614</v>
      </c>
      <c r="C498" s="190"/>
      <c r="D498" s="143">
        <v>220394</v>
      </c>
      <c r="E498" s="143">
        <v>13</v>
      </c>
      <c r="F498" s="52">
        <v>3647</v>
      </c>
      <c r="G498" s="24">
        <v>3737</v>
      </c>
      <c r="H498" s="52"/>
      <c r="I498" s="24"/>
      <c r="J498" s="52"/>
      <c r="K498" s="24"/>
      <c r="L498" s="52"/>
      <c r="M498" s="24"/>
      <c r="N498" s="52"/>
      <c r="O498" s="24"/>
      <c r="P498" s="52"/>
      <c r="Q498" s="24"/>
      <c r="R498" s="52"/>
      <c r="S498" s="24"/>
      <c r="T498" s="52"/>
      <c r="U498" s="24"/>
      <c r="V498" s="52"/>
      <c r="W498" s="24"/>
      <c r="X498" s="52"/>
      <c r="Y498" s="24"/>
      <c r="Z498" s="52"/>
      <c r="AA498" s="24"/>
      <c r="AB498" s="52"/>
      <c r="AC498" s="24"/>
      <c r="AD498" s="52"/>
      <c r="AE498" s="24"/>
      <c r="AF498" s="52"/>
      <c r="AG498" s="24"/>
      <c r="AH498" s="52"/>
      <c r="AI498" s="24"/>
      <c r="AJ498" s="52"/>
      <c r="AK498" s="24"/>
      <c r="AL498" s="52"/>
      <c r="AM498" s="24"/>
      <c r="AN498" s="52"/>
      <c r="AO498" s="24"/>
    </row>
    <row r="499" spans="1:41">
      <c r="A499" s="140" t="s">
        <v>580</v>
      </c>
      <c r="B499" s="141" t="s">
        <v>615</v>
      </c>
      <c r="C499" s="190"/>
      <c r="D499" s="143">
        <v>221616</v>
      </c>
      <c r="E499" s="143">
        <v>13</v>
      </c>
      <c r="F499" s="52">
        <v>3647</v>
      </c>
      <c r="G499" s="24">
        <v>3737</v>
      </c>
      <c r="H499" s="52"/>
      <c r="I499" s="24"/>
      <c r="J499" s="52"/>
      <c r="K499" s="24"/>
      <c r="L499" s="52"/>
      <c r="M499" s="24"/>
      <c r="N499" s="52"/>
      <c r="O499" s="24"/>
      <c r="P499" s="52"/>
      <c r="Q499" s="24"/>
      <c r="R499" s="52"/>
      <c r="S499" s="24"/>
      <c r="T499" s="52"/>
      <c r="U499" s="24"/>
      <c r="V499" s="52"/>
      <c r="W499" s="24"/>
      <c r="X499" s="52"/>
      <c r="Y499" s="24"/>
      <c r="Z499" s="52"/>
      <c r="AA499" s="24"/>
      <c r="AB499" s="52"/>
      <c r="AC499" s="24"/>
      <c r="AD499" s="52"/>
      <c r="AE499" s="24"/>
      <c r="AF499" s="52"/>
      <c r="AG499" s="24"/>
      <c r="AH499" s="52"/>
      <c r="AI499" s="24"/>
      <c r="AJ499" s="52"/>
      <c r="AK499" s="24"/>
      <c r="AL499" s="52"/>
      <c r="AM499" s="24"/>
      <c r="AN499" s="52"/>
      <c r="AO499" s="24"/>
    </row>
    <row r="500" spans="1:41">
      <c r="A500" s="140" t="s">
        <v>580</v>
      </c>
      <c r="B500" s="141" t="s">
        <v>616</v>
      </c>
      <c r="C500" s="190"/>
      <c r="D500" s="143">
        <v>221625</v>
      </c>
      <c r="E500" s="143">
        <v>13</v>
      </c>
      <c r="F500" s="52">
        <v>3647</v>
      </c>
      <c r="G500" s="24">
        <v>3737</v>
      </c>
      <c r="H500" s="52"/>
      <c r="I500" s="24"/>
      <c r="J500" s="52"/>
      <c r="K500" s="24"/>
      <c r="L500" s="52"/>
      <c r="M500" s="24"/>
      <c r="N500" s="52"/>
      <c r="O500" s="24"/>
      <c r="P500" s="52"/>
      <c r="Q500" s="24"/>
      <c r="R500" s="52"/>
      <c r="S500" s="24"/>
      <c r="T500" s="52"/>
      <c r="U500" s="24"/>
      <c r="V500" s="52"/>
      <c r="W500" s="24"/>
      <c r="X500" s="52"/>
      <c r="Y500" s="24"/>
      <c r="Z500" s="52"/>
      <c r="AA500" s="24"/>
      <c r="AB500" s="52"/>
      <c r="AC500" s="24"/>
      <c r="AD500" s="52"/>
      <c r="AE500" s="24"/>
      <c r="AF500" s="52"/>
      <c r="AG500" s="24"/>
      <c r="AH500" s="52"/>
      <c r="AI500" s="24"/>
      <c r="AJ500" s="52"/>
      <c r="AK500" s="24"/>
      <c r="AL500" s="52"/>
      <c r="AM500" s="24"/>
      <c r="AN500" s="52"/>
      <c r="AO500" s="24"/>
    </row>
    <row r="501" spans="1:41">
      <c r="A501" s="140" t="s">
        <v>580</v>
      </c>
      <c r="B501" s="141" t="s">
        <v>617</v>
      </c>
      <c r="C501" s="190"/>
      <c r="D501" s="143">
        <v>220640</v>
      </c>
      <c r="E501" s="143">
        <v>13</v>
      </c>
      <c r="F501" s="52">
        <v>3647</v>
      </c>
      <c r="G501" s="24">
        <v>3737</v>
      </c>
      <c r="H501" s="52"/>
      <c r="I501" s="24"/>
      <c r="J501" s="52"/>
      <c r="K501" s="24"/>
      <c r="L501" s="52"/>
      <c r="M501" s="24"/>
      <c r="N501" s="52"/>
      <c r="O501" s="24"/>
      <c r="P501" s="52"/>
      <c r="Q501" s="24"/>
      <c r="R501" s="52"/>
      <c r="S501" s="24"/>
      <c r="T501" s="52"/>
      <c r="U501" s="24"/>
      <c r="V501" s="52"/>
      <c r="W501" s="24"/>
      <c r="X501" s="52"/>
      <c r="Y501" s="24"/>
      <c r="Z501" s="52"/>
      <c r="AA501" s="24"/>
      <c r="AB501" s="52"/>
      <c r="AC501" s="24"/>
      <c r="AD501" s="52"/>
      <c r="AE501" s="24"/>
      <c r="AF501" s="52"/>
      <c r="AG501" s="24"/>
      <c r="AH501" s="52"/>
      <c r="AI501" s="24"/>
      <c r="AJ501" s="52"/>
      <c r="AK501" s="24"/>
      <c r="AL501" s="52"/>
      <c r="AM501" s="24"/>
      <c r="AN501" s="52"/>
      <c r="AO501" s="24"/>
    </row>
    <row r="502" spans="1:41">
      <c r="A502" s="140" t="s">
        <v>580</v>
      </c>
      <c r="B502" s="141" t="s">
        <v>618</v>
      </c>
      <c r="C502" s="190"/>
      <c r="D502" s="143">
        <v>220756</v>
      </c>
      <c r="E502" s="143">
        <v>13</v>
      </c>
      <c r="F502" s="52">
        <v>3647</v>
      </c>
      <c r="G502" s="24">
        <v>3737</v>
      </c>
      <c r="H502" s="52"/>
      <c r="I502" s="24"/>
      <c r="J502" s="52"/>
      <c r="K502" s="24"/>
      <c r="L502" s="52"/>
      <c r="M502" s="24"/>
      <c r="N502" s="52"/>
      <c r="O502" s="24"/>
      <c r="P502" s="52"/>
      <c r="Q502" s="24"/>
      <c r="R502" s="52"/>
      <c r="S502" s="24"/>
      <c r="T502" s="52"/>
      <c r="U502" s="24"/>
      <c r="V502" s="52"/>
      <c r="W502" s="24"/>
      <c r="X502" s="52"/>
      <c r="Y502" s="24"/>
      <c r="Z502" s="52"/>
      <c r="AA502" s="24"/>
      <c r="AB502" s="52"/>
      <c r="AC502" s="24"/>
      <c r="AD502" s="52"/>
      <c r="AE502" s="24"/>
      <c r="AF502" s="52"/>
      <c r="AG502" s="24"/>
      <c r="AH502" s="52"/>
      <c r="AI502" s="24"/>
      <c r="AJ502" s="52"/>
      <c r="AK502" s="24"/>
      <c r="AL502" s="52"/>
      <c r="AM502" s="24"/>
      <c r="AN502" s="52"/>
      <c r="AO502" s="24"/>
    </row>
    <row r="503" spans="1:41">
      <c r="A503" s="140" t="s">
        <v>580</v>
      </c>
      <c r="B503" s="141" t="s">
        <v>619</v>
      </c>
      <c r="C503" s="190"/>
      <c r="D503" s="143">
        <v>221607</v>
      </c>
      <c r="E503" s="143">
        <v>13</v>
      </c>
      <c r="F503" s="52">
        <v>3647</v>
      </c>
      <c r="G503" s="24">
        <v>3737</v>
      </c>
      <c r="H503" s="52"/>
      <c r="I503" s="24"/>
      <c r="J503" s="52"/>
      <c r="K503" s="24"/>
      <c r="L503" s="52"/>
      <c r="M503" s="24"/>
      <c r="N503" s="52"/>
      <c r="O503" s="24"/>
      <c r="P503" s="52"/>
      <c r="Q503" s="24"/>
      <c r="R503" s="52"/>
      <c r="S503" s="24"/>
      <c r="T503" s="52"/>
      <c r="U503" s="24"/>
      <c r="V503" s="52"/>
      <c r="W503" s="24"/>
      <c r="X503" s="52"/>
      <c r="Y503" s="24"/>
      <c r="Z503" s="52"/>
      <c r="AA503" s="24"/>
      <c r="AB503" s="52"/>
      <c r="AC503" s="24"/>
      <c r="AD503" s="52"/>
      <c r="AE503" s="24"/>
      <c r="AF503" s="52"/>
      <c r="AG503" s="24"/>
      <c r="AH503" s="52"/>
      <c r="AI503" s="24"/>
      <c r="AJ503" s="52"/>
      <c r="AK503" s="24"/>
      <c r="AL503" s="52"/>
      <c r="AM503" s="24"/>
      <c r="AN503" s="52"/>
      <c r="AO503" s="24"/>
    </row>
    <row r="504" spans="1:41">
      <c r="A504" s="140" t="s">
        <v>580</v>
      </c>
      <c r="B504" s="141" t="s">
        <v>620</v>
      </c>
      <c r="C504" s="190"/>
      <c r="D504" s="143">
        <v>220853</v>
      </c>
      <c r="E504" s="143">
        <v>13</v>
      </c>
      <c r="F504" s="52">
        <v>3647</v>
      </c>
      <c r="G504" s="24">
        <v>3737</v>
      </c>
      <c r="H504" s="52"/>
      <c r="I504" s="24"/>
      <c r="J504" s="52"/>
      <c r="K504" s="24"/>
      <c r="L504" s="52"/>
      <c r="M504" s="24"/>
      <c r="N504" s="52"/>
      <c r="O504" s="24"/>
      <c r="P504" s="52"/>
      <c r="Q504" s="24"/>
      <c r="R504" s="52"/>
      <c r="S504" s="24"/>
      <c r="T504" s="52"/>
      <c r="U504" s="24"/>
      <c r="V504" s="52"/>
      <c r="W504" s="24"/>
      <c r="X504" s="52"/>
      <c r="Y504" s="24"/>
      <c r="Z504" s="52"/>
      <c r="AA504" s="24"/>
      <c r="AB504" s="52"/>
      <c r="AC504" s="24"/>
      <c r="AD504" s="52"/>
      <c r="AE504" s="24"/>
      <c r="AF504" s="52"/>
      <c r="AG504" s="24"/>
      <c r="AH504" s="52"/>
      <c r="AI504" s="24"/>
      <c r="AJ504" s="52"/>
      <c r="AK504" s="24"/>
      <c r="AL504" s="52"/>
      <c r="AM504" s="24"/>
      <c r="AN504" s="52"/>
      <c r="AO504" s="24"/>
    </row>
    <row r="505" spans="1:41">
      <c r="A505" s="140" t="s">
        <v>580</v>
      </c>
      <c r="B505" s="141" t="s">
        <v>621</v>
      </c>
      <c r="C505" s="190"/>
      <c r="D505" s="143">
        <v>221050</v>
      </c>
      <c r="E505" s="143">
        <v>13</v>
      </c>
      <c r="F505" s="52">
        <v>3647</v>
      </c>
      <c r="G505" s="24">
        <v>3737</v>
      </c>
      <c r="H505" s="52"/>
      <c r="I505" s="24"/>
      <c r="J505" s="52"/>
      <c r="K505" s="24"/>
      <c r="L505" s="52"/>
      <c r="M505" s="24"/>
      <c r="N505" s="52"/>
      <c r="O505" s="24"/>
      <c r="P505" s="52"/>
      <c r="Q505" s="24"/>
      <c r="R505" s="52"/>
      <c r="S505" s="24"/>
      <c r="T505" s="52"/>
      <c r="U505" s="24"/>
      <c r="V505" s="52"/>
      <c r="W505" s="24"/>
      <c r="X505" s="52"/>
      <c r="Y505" s="24"/>
      <c r="Z505" s="52"/>
      <c r="AA505" s="24"/>
      <c r="AB505" s="52"/>
      <c r="AC505" s="24"/>
      <c r="AD505" s="52"/>
      <c r="AE505" s="24"/>
      <c r="AF505" s="52"/>
      <c r="AG505" s="24"/>
      <c r="AH505" s="52"/>
      <c r="AI505" s="24"/>
      <c r="AJ505" s="52"/>
      <c r="AK505" s="24"/>
      <c r="AL505" s="52"/>
      <c r="AM505" s="24"/>
      <c r="AN505" s="52"/>
      <c r="AO505" s="24"/>
    </row>
    <row r="506" spans="1:41">
      <c r="A506" s="140" t="s">
        <v>580</v>
      </c>
      <c r="B506" s="194" t="s">
        <v>622</v>
      </c>
      <c r="C506" s="190"/>
      <c r="D506" s="143">
        <v>221102</v>
      </c>
      <c r="E506" s="143">
        <v>13</v>
      </c>
      <c r="F506" s="52">
        <v>3647</v>
      </c>
      <c r="G506" s="24">
        <v>3737</v>
      </c>
      <c r="H506" s="52"/>
      <c r="I506" s="24"/>
      <c r="J506" s="52"/>
      <c r="K506" s="24"/>
      <c r="L506" s="52"/>
      <c r="M506" s="24"/>
      <c r="N506" s="52"/>
      <c r="O506" s="24"/>
      <c r="P506" s="52"/>
      <c r="Q506" s="24"/>
      <c r="R506" s="52"/>
      <c r="S506" s="24"/>
      <c r="T506" s="52"/>
      <c r="U506" s="24"/>
      <c r="V506" s="52"/>
      <c r="W506" s="24"/>
      <c r="X506" s="52"/>
      <c r="Y506" s="24"/>
      <c r="Z506" s="52"/>
      <c r="AA506" s="24"/>
      <c r="AB506" s="52"/>
      <c r="AC506" s="24"/>
      <c r="AD506" s="52"/>
      <c r="AE506" s="24"/>
      <c r="AF506" s="52"/>
      <c r="AG506" s="24"/>
      <c r="AH506" s="52"/>
      <c r="AI506" s="24"/>
      <c r="AJ506" s="52"/>
      <c r="AK506" s="24"/>
      <c r="AL506" s="52"/>
      <c r="AM506" s="24"/>
      <c r="AN506" s="52"/>
      <c r="AO506" s="24"/>
    </row>
    <row r="507" spans="1:41">
      <c r="A507" s="140" t="s">
        <v>580</v>
      </c>
      <c r="B507" s="141" t="s">
        <v>623</v>
      </c>
      <c r="C507" s="190"/>
      <c r="D507" s="143">
        <v>248925</v>
      </c>
      <c r="E507" s="143">
        <v>13</v>
      </c>
      <c r="F507" s="52">
        <v>3647</v>
      </c>
      <c r="G507" s="24">
        <v>3737</v>
      </c>
      <c r="H507" s="52"/>
      <c r="I507" s="24"/>
      <c r="J507" s="52"/>
      <c r="K507" s="24"/>
      <c r="L507" s="52"/>
      <c r="M507" s="24"/>
      <c r="N507" s="52"/>
      <c r="O507" s="24"/>
      <c r="P507" s="52"/>
      <c r="Q507" s="24"/>
      <c r="R507" s="52"/>
      <c r="S507" s="24"/>
      <c r="T507" s="52"/>
      <c r="U507" s="24"/>
      <c r="V507" s="52"/>
      <c r="W507" s="24"/>
      <c r="X507" s="52"/>
      <c r="Y507" s="24"/>
      <c r="Z507" s="52"/>
      <c r="AA507" s="24"/>
      <c r="AB507" s="52"/>
      <c r="AC507" s="24"/>
      <c r="AD507" s="52"/>
      <c r="AE507" s="24"/>
      <c r="AF507" s="52"/>
      <c r="AG507" s="24"/>
      <c r="AH507" s="52"/>
      <c r="AI507" s="24"/>
      <c r="AJ507" s="52"/>
      <c r="AK507" s="24"/>
      <c r="AL507" s="52"/>
      <c r="AM507" s="24"/>
      <c r="AN507" s="52"/>
      <c r="AO507" s="24"/>
    </row>
    <row r="508" spans="1:41">
      <c r="A508" s="140" t="s">
        <v>580</v>
      </c>
      <c r="B508" s="141" t="s">
        <v>624</v>
      </c>
      <c r="C508" s="190"/>
      <c r="D508" s="143">
        <v>221236</v>
      </c>
      <c r="E508" s="143">
        <v>13</v>
      </c>
      <c r="F508" s="52">
        <v>3647</v>
      </c>
      <c r="G508" s="24">
        <v>3737</v>
      </c>
      <c r="H508" s="52"/>
      <c r="I508" s="24"/>
      <c r="J508" s="52"/>
      <c r="K508" s="24"/>
      <c r="L508" s="52"/>
      <c r="M508" s="24"/>
      <c r="N508" s="52"/>
      <c r="O508" s="24"/>
      <c r="P508" s="52"/>
      <c r="Q508" s="24"/>
      <c r="R508" s="52"/>
      <c r="S508" s="24"/>
      <c r="T508" s="52"/>
      <c r="U508" s="24"/>
      <c r="V508" s="52"/>
      <c r="W508" s="24"/>
      <c r="X508" s="52"/>
      <c r="Y508" s="24"/>
      <c r="Z508" s="52"/>
      <c r="AA508" s="24"/>
      <c r="AB508" s="52"/>
      <c r="AC508" s="24"/>
      <c r="AD508" s="52"/>
      <c r="AE508" s="24"/>
      <c r="AF508" s="52"/>
      <c r="AG508" s="24"/>
      <c r="AH508" s="52"/>
      <c r="AI508" s="24"/>
      <c r="AJ508" s="52"/>
      <c r="AK508" s="24"/>
      <c r="AL508" s="52"/>
      <c r="AM508" s="24"/>
      <c r="AN508" s="52"/>
      <c r="AO508" s="24"/>
    </row>
    <row r="509" spans="1:41">
      <c r="A509" s="140" t="s">
        <v>580</v>
      </c>
      <c r="B509" s="141" t="s">
        <v>625</v>
      </c>
      <c r="C509" s="190"/>
      <c r="D509" s="143">
        <v>221582</v>
      </c>
      <c r="E509" s="143">
        <v>13</v>
      </c>
      <c r="F509" s="52">
        <v>3647</v>
      </c>
      <c r="G509" s="24">
        <v>3737</v>
      </c>
      <c r="H509" s="52"/>
      <c r="I509" s="24"/>
      <c r="J509" s="52"/>
      <c r="K509" s="24"/>
      <c r="L509" s="52"/>
      <c r="M509" s="24"/>
      <c r="N509" s="52"/>
      <c r="O509" s="24"/>
      <c r="P509" s="52"/>
      <c r="Q509" s="24"/>
      <c r="R509" s="52"/>
      <c r="S509" s="24"/>
      <c r="T509" s="52"/>
      <c r="U509" s="24"/>
      <c r="V509" s="52"/>
      <c r="W509" s="24"/>
      <c r="X509" s="52"/>
      <c r="Y509" s="24"/>
      <c r="Z509" s="52"/>
      <c r="AA509" s="24"/>
      <c r="AB509" s="52"/>
      <c r="AC509" s="24"/>
      <c r="AD509" s="52"/>
      <c r="AE509" s="24"/>
      <c r="AF509" s="52"/>
      <c r="AG509" s="24"/>
      <c r="AH509" s="52"/>
      <c r="AI509" s="24"/>
      <c r="AJ509" s="52"/>
      <c r="AK509" s="24"/>
      <c r="AL509" s="52"/>
      <c r="AM509" s="24"/>
      <c r="AN509" s="52"/>
      <c r="AO509" s="24"/>
    </row>
    <row r="510" spans="1:41">
      <c r="A510" s="140" t="s">
        <v>580</v>
      </c>
      <c r="B510" s="141" t="s">
        <v>626</v>
      </c>
      <c r="C510" s="190"/>
      <c r="D510" s="143">
        <v>221281</v>
      </c>
      <c r="E510" s="143">
        <v>13</v>
      </c>
      <c r="F510" s="52">
        <v>3647</v>
      </c>
      <c r="G510" s="24">
        <v>3737</v>
      </c>
      <c r="H510" s="52"/>
      <c r="I510" s="24"/>
      <c r="J510" s="52"/>
      <c r="K510" s="24"/>
      <c r="L510" s="52"/>
      <c r="M510" s="24"/>
      <c r="N510" s="52"/>
      <c r="O510" s="24"/>
      <c r="P510" s="52"/>
      <c r="Q510" s="24"/>
      <c r="R510" s="52"/>
      <c r="S510" s="24"/>
      <c r="T510" s="52"/>
      <c r="U510" s="24"/>
      <c r="V510" s="52"/>
      <c r="W510" s="24"/>
      <c r="X510" s="52"/>
      <c r="Y510" s="24"/>
      <c r="Z510" s="52"/>
      <c r="AA510" s="24"/>
      <c r="AB510" s="52"/>
      <c r="AC510" s="24"/>
      <c r="AD510" s="52"/>
      <c r="AE510" s="24"/>
      <c r="AF510" s="52"/>
      <c r="AG510" s="24"/>
      <c r="AH510" s="52"/>
      <c r="AI510" s="24"/>
      <c r="AJ510" s="52"/>
      <c r="AK510" s="24"/>
      <c r="AL510" s="52"/>
      <c r="AM510" s="24"/>
      <c r="AN510" s="52"/>
      <c r="AO510" s="24"/>
    </row>
    <row r="511" spans="1:41">
      <c r="A511" s="140" t="s">
        <v>580</v>
      </c>
      <c r="B511" s="141" t="s">
        <v>627</v>
      </c>
      <c r="C511" s="190"/>
      <c r="D511" s="143">
        <v>221333</v>
      </c>
      <c r="E511" s="143">
        <v>13</v>
      </c>
      <c r="F511" s="52">
        <v>3647</v>
      </c>
      <c r="G511" s="24">
        <v>3737</v>
      </c>
      <c r="H511" s="52"/>
      <c r="I511" s="24"/>
      <c r="J511" s="52"/>
      <c r="K511" s="24"/>
      <c r="L511" s="52"/>
      <c r="M511" s="24"/>
      <c r="N511" s="52"/>
      <c r="O511" s="24"/>
      <c r="P511" s="52"/>
      <c r="Q511" s="24"/>
      <c r="R511" s="52"/>
      <c r="S511" s="24"/>
      <c r="T511" s="52"/>
      <c r="U511" s="24"/>
      <c r="V511" s="52"/>
      <c r="W511" s="24"/>
      <c r="X511" s="52"/>
      <c r="Y511" s="24"/>
      <c r="Z511" s="52"/>
      <c r="AA511" s="24"/>
      <c r="AB511" s="52"/>
      <c r="AC511" s="24"/>
      <c r="AD511" s="52"/>
      <c r="AE511" s="24"/>
      <c r="AF511" s="52"/>
      <c r="AG511" s="24"/>
      <c r="AH511" s="52"/>
      <c r="AI511" s="24"/>
      <c r="AJ511" s="52"/>
      <c r="AK511" s="24"/>
      <c r="AL511" s="52"/>
      <c r="AM511" s="24"/>
      <c r="AN511" s="52"/>
      <c r="AO511" s="24"/>
    </row>
    <row r="512" spans="1:41">
      <c r="A512" s="140" t="s">
        <v>580</v>
      </c>
      <c r="B512" s="141" t="s">
        <v>628</v>
      </c>
      <c r="C512" s="190"/>
      <c r="D512" s="143">
        <v>221388</v>
      </c>
      <c r="E512" s="143">
        <v>13</v>
      </c>
      <c r="F512" s="52">
        <v>3647</v>
      </c>
      <c r="G512" s="24">
        <v>3737</v>
      </c>
      <c r="H512" s="52"/>
      <c r="I512" s="24"/>
      <c r="J512" s="52"/>
      <c r="K512" s="24"/>
      <c r="L512" s="52"/>
      <c r="M512" s="24"/>
      <c r="N512" s="52"/>
      <c r="O512" s="24"/>
      <c r="P512" s="52"/>
      <c r="Q512" s="24"/>
      <c r="R512" s="52"/>
      <c r="S512" s="24"/>
      <c r="T512" s="52"/>
      <c r="U512" s="24"/>
      <c r="V512" s="52"/>
      <c r="W512" s="24"/>
      <c r="X512" s="52"/>
      <c r="Y512" s="24"/>
      <c r="Z512" s="52"/>
      <c r="AA512" s="24"/>
      <c r="AB512" s="52"/>
      <c r="AC512" s="24"/>
      <c r="AD512" s="52"/>
      <c r="AE512" s="24"/>
      <c r="AF512" s="52"/>
      <c r="AG512" s="24"/>
      <c r="AH512" s="52"/>
      <c r="AI512" s="24"/>
      <c r="AJ512" s="52"/>
      <c r="AK512" s="24"/>
      <c r="AL512" s="52"/>
      <c r="AM512" s="24"/>
      <c r="AN512" s="52"/>
      <c r="AO512" s="24"/>
    </row>
    <row r="513" spans="1:41">
      <c r="A513" s="140" t="s">
        <v>580</v>
      </c>
      <c r="B513" s="141" t="s">
        <v>629</v>
      </c>
      <c r="C513" s="190"/>
      <c r="D513" s="143">
        <v>221494</v>
      </c>
      <c r="E513" s="143">
        <v>13</v>
      </c>
      <c r="F513" s="52">
        <v>3647</v>
      </c>
      <c r="G513" s="24">
        <v>3737</v>
      </c>
      <c r="H513" s="52"/>
      <c r="I513" s="24"/>
      <c r="J513" s="52"/>
      <c r="K513" s="24"/>
      <c r="L513" s="52"/>
      <c r="M513" s="24"/>
      <c r="N513" s="52"/>
      <c r="O513" s="24"/>
      <c r="P513" s="52"/>
      <c r="Q513" s="24"/>
      <c r="R513" s="52"/>
      <c r="S513" s="24"/>
      <c r="T513" s="52"/>
      <c r="U513" s="24"/>
      <c r="V513" s="52"/>
      <c r="W513" s="24"/>
      <c r="X513" s="52"/>
      <c r="Y513" s="24"/>
      <c r="Z513" s="52"/>
      <c r="AA513" s="24"/>
      <c r="AB513" s="52"/>
      <c r="AC513" s="24"/>
      <c r="AD513" s="52"/>
      <c r="AE513" s="24"/>
      <c r="AF513" s="52"/>
      <c r="AG513" s="24"/>
      <c r="AH513" s="52"/>
      <c r="AI513" s="24"/>
      <c r="AJ513" s="52"/>
      <c r="AK513" s="24"/>
      <c r="AL513" s="52"/>
      <c r="AM513" s="24"/>
      <c r="AN513" s="52"/>
      <c r="AO513" s="24"/>
    </row>
    <row r="514" spans="1:41">
      <c r="A514" s="140" t="s">
        <v>580</v>
      </c>
      <c r="B514" s="141" t="s">
        <v>630</v>
      </c>
      <c r="C514" s="190"/>
      <c r="D514" s="143">
        <v>221634</v>
      </c>
      <c r="E514" s="143">
        <v>13</v>
      </c>
      <c r="F514" s="52">
        <v>3647</v>
      </c>
      <c r="G514" s="24">
        <v>3737</v>
      </c>
      <c r="H514" s="52"/>
      <c r="I514" s="24"/>
      <c r="J514" s="52"/>
      <c r="K514" s="24"/>
      <c r="L514" s="52"/>
      <c r="M514" s="24"/>
      <c r="N514" s="52"/>
      <c r="O514" s="24"/>
      <c r="P514" s="52"/>
      <c r="Q514" s="24"/>
      <c r="R514" s="52"/>
      <c r="S514" s="24"/>
      <c r="T514" s="52"/>
      <c r="U514" s="24"/>
      <c r="V514" s="52"/>
      <c r="W514" s="24"/>
      <c r="X514" s="52"/>
      <c r="Y514" s="24"/>
      <c r="Z514" s="52"/>
      <c r="AA514" s="24"/>
      <c r="AB514" s="52"/>
      <c r="AC514" s="24"/>
      <c r="AD514" s="52"/>
      <c r="AE514" s="24"/>
      <c r="AF514" s="52"/>
      <c r="AG514" s="24"/>
      <c r="AH514" s="52"/>
      <c r="AI514" s="24"/>
      <c r="AJ514" s="52"/>
      <c r="AK514" s="24"/>
      <c r="AL514" s="52"/>
      <c r="AM514" s="24"/>
      <c r="AN514" s="52"/>
      <c r="AO514" s="24"/>
    </row>
    <row r="515" spans="1:41">
      <c r="A515" s="140" t="s">
        <v>580</v>
      </c>
      <c r="B515" s="141" t="s">
        <v>631</v>
      </c>
      <c r="C515" s="195"/>
      <c r="D515" s="143">
        <v>221704</v>
      </c>
      <c r="E515" s="143">
        <v>15</v>
      </c>
      <c r="F515" s="52"/>
      <c r="G515" s="24"/>
      <c r="H515" s="52"/>
      <c r="I515" s="24"/>
      <c r="J515" s="52"/>
      <c r="K515" s="24"/>
      <c r="L515" s="52"/>
      <c r="M515" s="24"/>
      <c r="N515" s="52"/>
      <c r="O515" s="24"/>
      <c r="P515" s="52"/>
      <c r="Q515" s="24"/>
      <c r="R515" s="52">
        <v>34268</v>
      </c>
      <c r="S515" s="24">
        <v>34930</v>
      </c>
      <c r="T515" s="52">
        <v>66698</v>
      </c>
      <c r="U515" s="24">
        <v>68022</v>
      </c>
      <c r="V515" s="52">
        <v>33366</v>
      </c>
      <c r="W515" s="24">
        <v>33046</v>
      </c>
      <c r="X515" s="52">
        <v>73032</v>
      </c>
      <c r="Y515" s="24">
        <v>71806</v>
      </c>
      <c r="Z515" s="52">
        <v>23227</v>
      </c>
      <c r="AA515" s="24">
        <v>23315</v>
      </c>
      <c r="AB515" s="52">
        <v>43579</v>
      </c>
      <c r="AC515" s="24">
        <v>43325</v>
      </c>
      <c r="AD515" s="52"/>
      <c r="AE515" s="24"/>
      <c r="AF515" s="52"/>
      <c r="AG515" s="24"/>
      <c r="AH515" s="52"/>
      <c r="AI515" s="24"/>
      <c r="AJ515" s="52"/>
      <c r="AK515" s="24"/>
      <c r="AL515" s="52"/>
      <c r="AM515" s="24"/>
      <c r="AN515" s="52"/>
      <c r="AO515" s="24"/>
    </row>
    <row r="516" spans="1:41" s="25" customFormat="1" ht="12.6" customHeight="1">
      <c r="A516" s="196" t="s">
        <v>634</v>
      </c>
      <c r="B516" s="197" t="s">
        <v>635</v>
      </c>
      <c r="C516" s="198"/>
      <c r="D516" s="199">
        <v>228723</v>
      </c>
      <c r="E516" s="199">
        <v>1</v>
      </c>
      <c r="F516" s="52">
        <v>10450</v>
      </c>
      <c r="G516" s="24">
        <v>10834</v>
      </c>
      <c r="H516" s="52">
        <v>28709</v>
      </c>
      <c r="I516" s="24">
        <v>29986</v>
      </c>
      <c r="J516" s="52">
        <v>8484</v>
      </c>
      <c r="K516" s="24">
        <v>8821.2000000000007</v>
      </c>
      <c r="L516" s="52">
        <v>17635.2</v>
      </c>
      <c r="M516" s="24">
        <v>18289.2</v>
      </c>
      <c r="N516" s="52"/>
      <c r="O516" s="24"/>
      <c r="P516" s="52"/>
      <c r="Q516" s="24"/>
      <c r="R516" s="52"/>
      <c r="S516" s="24"/>
      <c r="T516" s="52"/>
      <c r="U516" s="24"/>
      <c r="V516" s="52"/>
      <c r="W516" s="24"/>
      <c r="X516" s="52"/>
      <c r="Y516" s="24"/>
      <c r="Z516" s="52"/>
      <c r="AA516" s="24"/>
      <c r="AB516" s="52"/>
      <c r="AC516" s="24"/>
      <c r="AD516" s="52"/>
      <c r="AE516" s="24"/>
      <c r="AF516" s="52"/>
      <c r="AG516" s="24"/>
      <c r="AH516" s="52"/>
      <c r="AI516" s="24"/>
      <c r="AJ516" s="52"/>
      <c r="AK516" s="24"/>
      <c r="AL516" s="52">
        <v>26964</v>
      </c>
      <c r="AM516" s="24">
        <v>27494.400000000001</v>
      </c>
      <c r="AN516" s="52">
        <v>40642</v>
      </c>
      <c r="AO516" s="24">
        <v>41518.800000000003</v>
      </c>
    </row>
    <row r="517" spans="1:41" s="25" customFormat="1" ht="12.6" customHeight="1">
      <c r="A517" s="196" t="s">
        <v>634</v>
      </c>
      <c r="B517" s="200" t="s">
        <v>636</v>
      </c>
      <c r="C517" s="198"/>
      <c r="D517" s="199">
        <v>229115</v>
      </c>
      <c r="E517" s="199">
        <v>1</v>
      </c>
      <c r="F517" s="52">
        <v>10136</v>
      </c>
      <c r="G517" s="24">
        <v>10382</v>
      </c>
      <c r="H517" s="52">
        <v>22862</v>
      </c>
      <c r="I517" s="24">
        <v>23012</v>
      </c>
      <c r="J517" s="52">
        <v>10183.200000000001</v>
      </c>
      <c r="K517" s="24">
        <v>10303.200000000001</v>
      </c>
      <c r="L517" s="52">
        <v>19975.2</v>
      </c>
      <c r="M517" s="24">
        <v>20095.2</v>
      </c>
      <c r="N517" s="52">
        <v>18204.8</v>
      </c>
      <c r="O517" s="24">
        <v>18396.8</v>
      </c>
      <c r="P517" s="52">
        <v>27276.799999999999</v>
      </c>
      <c r="Q517" s="24">
        <v>27468.799999999999</v>
      </c>
      <c r="R517" s="52"/>
      <c r="S517" s="24"/>
      <c r="T517" s="52"/>
      <c r="U517" s="24"/>
      <c r="V517" s="52"/>
      <c r="W517" s="24"/>
      <c r="X517" s="52"/>
      <c r="Y517" s="24"/>
      <c r="Z517" s="52"/>
      <c r="AA517" s="24"/>
      <c r="AB517" s="52"/>
      <c r="AC517" s="24"/>
      <c r="AD517" s="52"/>
      <c r="AE517" s="24"/>
      <c r="AF517" s="52"/>
      <c r="AG517" s="24"/>
      <c r="AH517" s="52"/>
      <c r="AI517" s="24"/>
      <c r="AJ517" s="52"/>
      <c r="AK517" s="24"/>
      <c r="AL517" s="52"/>
      <c r="AM517" s="24"/>
      <c r="AN517" s="52"/>
      <c r="AO517" s="24"/>
    </row>
    <row r="518" spans="1:41" s="25" customFormat="1" ht="12.6" customHeight="1">
      <c r="A518" s="196" t="s">
        <v>634</v>
      </c>
      <c r="B518" s="200" t="s">
        <v>637</v>
      </c>
      <c r="C518" s="198"/>
      <c r="D518" s="199">
        <v>225511</v>
      </c>
      <c r="E518" s="199">
        <v>1</v>
      </c>
      <c r="F518" s="52">
        <v>10992</v>
      </c>
      <c r="G518" s="24">
        <v>11154</v>
      </c>
      <c r="H518" s="52">
        <v>23424</v>
      </c>
      <c r="I518" s="24">
        <v>23424</v>
      </c>
      <c r="J518" s="52">
        <v>18279.599999999999</v>
      </c>
      <c r="K518" s="24">
        <v>18279.599999999999</v>
      </c>
      <c r="L518" s="52">
        <v>29032.799999999999</v>
      </c>
      <c r="M518" s="24">
        <v>29032.799999999999</v>
      </c>
      <c r="N518" s="52">
        <v>23556</v>
      </c>
      <c r="O518" s="24">
        <v>24372</v>
      </c>
      <c r="P518" s="52">
        <v>35196</v>
      </c>
      <c r="Q518" s="24">
        <v>36012</v>
      </c>
      <c r="R518" s="52"/>
      <c r="S518" s="24"/>
      <c r="T518" s="52"/>
      <c r="U518" s="24"/>
      <c r="V518" s="52"/>
      <c r="W518" s="24"/>
      <c r="X518" s="52"/>
      <c r="Y518" s="24"/>
      <c r="Z518" s="52">
        <v>17770</v>
      </c>
      <c r="AA518" s="24">
        <v>17769.599999999999</v>
      </c>
      <c r="AB518" s="52">
        <v>28534</v>
      </c>
      <c r="AC518" s="24">
        <v>28629.599999999999</v>
      </c>
      <c r="AD518" s="52">
        <v>6807</v>
      </c>
      <c r="AE518" s="24">
        <v>6807</v>
      </c>
      <c r="AF518" s="52">
        <v>19167</v>
      </c>
      <c r="AG518" s="24">
        <v>19167</v>
      </c>
      <c r="AH518" s="52"/>
      <c r="AI518" s="24"/>
      <c r="AJ518" s="52"/>
      <c r="AK518" s="24"/>
      <c r="AL518" s="52"/>
      <c r="AM518" s="24"/>
      <c r="AN518" s="52"/>
      <c r="AO518" s="24"/>
    </row>
    <row r="519" spans="1:41" s="25" customFormat="1" ht="12.6" customHeight="1">
      <c r="A519" s="196" t="s">
        <v>634</v>
      </c>
      <c r="B519" s="200" t="s">
        <v>638</v>
      </c>
      <c r="C519" s="198"/>
      <c r="D519" s="199">
        <v>227216</v>
      </c>
      <c r="E519" s="199">
        <v>1</v>
      </c>
      <c r="F519" s="52">
        <v>11032</v>
      </c>
      <c r="G519" s="24">
        <v>11368</v>
      </c>
      <c r="H519" s="52">
        <v>23150</v>
      </c>
      <c r="I519" s="24">
        <v>24106</v>
      </c>
      <c r="J519" s="52">
        <v>9799.2000000000007</v>
      </c>
      <c r="K519" s="24">
        <v>9775.2000000000007</v>
      </c>
      <c r="L519" s="52">
        <v>19591.2</v>
      </c>
      <c r="M519" s="24">
        <v>20023.2</v>
      </c>
      <c r="N519" s="52"/>
      <c r="O519" s="24"/>
      <c r="P519" s="52"/>
      <c r="Q519" s="24"/>
      <c r="R519" s="52"/>
      <c r="S519" s="24"/>
      <c r="T519" s="52"/>
      <c r="U519" s="24"/>
      <c r="V519" s="52"/>
      <c r="W519" s="24"/>
      <c r="X519" s="52"/>
      <c r="Y519" s="24"/>
      <c r="Z519" s="52"/>
      <c r="AA519" s="24"/>
      <c r="AB519" s="52"/>
      <c r="AC519" s="24"/>
      <c r="AD519" s="52"/>
      <c r="AE519" s="24"/>
      <c r="AF519" s="52"/>
      <c r="AG519" s="24"/>
      <c r="AH519" s="52"/>
      <c r="AI519" s="24"/>
      <c r="AJ519" s="52"/>
      <c r="AK519" s="24"/>
      <c r="AL519" s="52"/>
      <c r="AM519" s="24"/>
      <c r="AN519" s="52"/>
      <c r="AO519" s="24"/>
    </row>
    <row r="520" spans="1:41" s="25" customFormat="1" ht="12.6" customHeight="1">
      <c r="A520" s="196" t="s">
        <v>634</v>
      </c>
      <c r="B520" s="200" t="s">
        <v>639</v>
      </c>
      <c r="C520" s="198"/>
      <c r="D520" s="199">
        <v>228769</v>
      </c>
      <c r="E520" s="199">
        <v>1</v>
      </c>
      <c r="F520" s="52">
        <v>9616</v>
      </c>
      <c r="G520" s="24">
        <v>9952</v>
      </c>
      <c r="H520" s="52">
        <v>22920</v>
      </c>
      <c r="I520" s="24">
        <v>24402</v>
      </c>
      <c r="J520" s="52">
        <v>12093.6</v>
      </c>
      <c r="K520" s="24">
        <v>12170.4</v>
      </c>
      <c r="L520" s="52">
        <v>22291.200000000001</v>
      </c>
      <c r="M520" s="53">
        <v>12170.4</v>
      </c>
      <c r="N520" s="52"/>
      <c r="O520" s="24"/>
      <c r="P520" s="52"/>
      <c r="Q520" s="24"/>
      <c r="R520" s="52"/>
      <c r="S520" s="24"/>
      <c r="T520" s="52"/>
      <c r="U520" s="24"/>
      <c r="V520" s="52"/>
      <c r="W520" s="24"/>
      <c r="X520" s="52"/>
      <c r="Y520" s="24"/>
      <c r="Z520" s="52"/>
      <c r="AA520" s="24"/>
      <c r="AB520" s="52"/>
      <c r="AC520" s="24"/>
      <c r="AD520" s="52"/>
      <c r="AE520" s="24"/>
      <c r="AF520" s="52"/>
      <c r="AG520" s="24"/>
      <c r="AH520" s="52"/>
      <c r="AI520" s="24"/>
      <c r="AJ520" s="52"/>
      <c r="AK520" s="24"/>
      <c r="AL520" s="52"/>
      <c r="AM520" s="24"/>
      <c r="AN520" s="52"/>
      <c r="AO520" s="24"/>
    </row>
    <row r="521" spans="1:41" s="25" customFormat="1" ht="12.6" customHeight="1">
      <c r="A521" s="196" t="s">
        <v>634</v>
      </c>
      <c r="B521" s="200" t="s">
        <v>640</v>
      </c>
      <c r="C521" s="198"/>
      <c r="D521" s="199">
        <v>228778</v>
      </c>
      <c r="E521" s="199">
        <v>1</v>
      </c>
      <c r="F521" s="52">
        <v>10092</v>
      </c>
      <c r="G521" s="24">
        <v>10398</v>
      </c>
      <c r="H521" s="52">
        <v>34806</v>
      </c>
      <c r="I521" s="24">
        <v>35682</v>
      </c>
      <c r="J521" s="52">
        <v>11688</v>
      </c>
      <c r="K521" s="24">
        <v>12278.4</v>
      </c>
      <c r="L521" s="52">
        <v>22171.200000000001</v>
      </c>
      <c r="M521" s="24">
        <v>22905.599999999999</v>
      </c>
      <c r="N521" s="52">
        <v>28012</v>
      </c>
      <c r="O521" s="24">
        <v>28572</v>
      </c>
      <c r="P521" s="52">
        <v>41596</v>
      </c>
      <c r="Q521" s="24">
        <v>42428</v>
      </c>
      <c r="R521" s="52"/>
      <c r="S521" s="24"/>
      <c r="T521" s="52"/>
      <c r="U521" s="24"/>
      <c r="V521" s="52"/>
      <c r="W521" s="24"/>
      <c r="X521" s="52"/>
      <c r="Y521" s="24"/>
      <c r="Z521" s="52">
        <v>11228</v>
      </c>
      <c r="AA521" s="53">
        <v>14274</v>
      </c>
      <c r="AB521" s="52">
        <v>21572</v>
      </c>
      <c r="AC521" s="53">
        <v>36900</v>
      </c>
      <c r="AD521" s="52"/>
      <c r="AE521" s="24"/>
      <c r="AF521" s="52"/>
      <c r="AG521" s="24"/>
      <c r="AH521" s="52"/>
      <c r="AI521" s="24"/>
      <c r="AJ521" s="52"/>
      <c r="AK521" s="24"/>
      <c r="AL521" s="52"/>
      <c r="AM521" s="24"/>
      <c r="AN521" s="52"/>
      <c r="AO521" s="24"/>
    </row>
    <row r="522" spans="1:41" s="25" customFormat="1" ht="12.6" customHeight="1">
      <c r="A522" s="196" t="s">
        <v>634</v>
      </c>
      <c r="B522" s="200" t="s">
        <v>641</v>
      </c>
      <c r="C522" s="198"/>
      <c r="D522" s="199">
        <v>228787</v>
      </c>
      <c r="E522" s="199">
        <v>1</v>
      </c>
      <c r="F522" s="52">
        <v>11806</v>
      </c>
      <c r="G522" s="24">
        <v>12528</v>
      </c>
      <c r="H522" s="52">
        <v>33654</v>
      </c>
      <c r="I522" s="24">
        <v>33654</v>
      </c>
      <c r="J522" s="52">
        <v>15852</v>
      </c>
      <c r="K522" s="24">
        <v>15852</v>
      </c>
      <c r="L522" s="52">
        <v>31442.400000000001</v>
      </c>
      <c r="M522" s="24">
        <v>31442.400000000001</v>
      </c>
      <c r="N522" s="52"/>
      <c r="O522" s="24"/>
      <c r="P522" s="52"/>
      <c r="Q522" s="24"/>
      <c r="R522" s="52"/>
      <c r="S522" s="24"/>
      <c r="T522" s="52"/>
      <c r="U522" s="24"/>
      <c r="V522" s="52"/>
      <c r="W522" s="24"/>
      <c r="X522" s="52"/>
      <c r="Y522" s="24"/>
      <c r="Z522" s="52"/>
      <c r="AA522" s="24"/>
      <c r="AB522" s="52"/>
      <c r="AC522" s="24"/>
      <c r="AD522" s="52"/>
      <c r="AE522" s="24"/>
      <c r="AF522" s="52"/>
      <c r="AG522" s="24"/>
      <c r="AH522" s="52"/>
      <c r="AI522" s="24"/>
      <c r="AJ522" s="52"/>
      <c r="AK522" s="24"/>
      <c r="AL522" s="52"/>
      <c r="AM522" s="24"/>
      <c r="AN522" s="52"/>
      <c r="AO522" s="24"/>
    </row>
    <row r="523" spans="1:41" s="25" customFormat="1" ht="14.45" customHeight="1">
      <c r="A523" s="196" t="s">
        <v>634</v>
      </c>
      <c r="B523" s="200" t="s">
        <v>642</v>
      </c>
      <c r="C523" s="155" t="s">
        <v>121</v>
      </c>
      <c r="D523" s="199">
        <v>229179</v>
      </c>
      <c r="E523" s="81">
        <v>2</v>
      </c>
      <c r="F523" s="52">
        <v>8988</v>
      </c>
      <c r="G523" s="24">
        <v>9296</v>
      </c>
      <c r="H523" s="52">
        <v>22530</v>
      </c>
      <c r="I523" s="24">
        <v>21540</v>
      </c>
      <c r="J523" s="52">
        <v>8976</v>
      </c>
      <c r="K523" s="24">
        <v>9024</v>
      </c>
      <c r="L523" s="52">
        <v>19968</v>
      </c>
      <c r="M523" s="24">
        <v>20184</v>
      </c>
      <c r="N523" s="52"/>
      <c r="O523" s="24"/>
      <c r="P523" s="52"/>
      <c r="Q523" s="24"/>
      <c r="R523" s="52"/>
      <c r="S523" s="24"/>
      <c r="T523" s="52"/>
      <c r="U523" s="24"/>
      <c r="V523" s="52"/>
      <c r="W523" s="24"/>
      <c r="X523" s="52"/>
      <c r="Y523" s="24"/>
      <c r="Z523" s="52"/>
      <c r="AA523" s="24"/>
      <c r="AB523" s="52"/>
      <c r="AC523" s="24"/>
      <c r="AD523" s="52"/>
      <c r="AE523" s="24"/>
      <c r="AF523" s="52"/>
      <c r="AG523" s="24"/>
      <c r="AH523" s="52"/>
      <c r="AI523" s="24"/>
      <c r="AJ523" s="52"/>
      <c r="AK523" s="24"/>
      <c r="AL523" s="52"/>
      <c r="AM523" s="24"/>
      <c r="AN523" s="52"/>
      <c r="AO523" s="24"/>
    </row>
    <row r="524" spans="1:41" s="25" customFormat="1" ht="14.45" customHeight="1">
      <c r="A524" s="196" t="s">
        <v>634</v>
      </c>
      <c r="B524" s="200" t="s">
        <v>643</v>
      </c>
      <c r="C524" s="155" t="s">
        <v>749</v>
      </c>
      <c r="D524" s="199">
        <v>228796</v>
      </c>
      <c r="E524" s="81">
        <v>2</v>
      </c>
      <c r="F524" s="52">
        <v>7586</v>
      </c>
      <c r="G524" s="24">
        <v>7928</v>
      </c>
      <c r="H524" s="52">
        <v>20031</v>
      </c>
      <c r="I524" s="24">
        <v>21396</v>
      </c>
      <c r="J524" s="52">
        <v>7456.8</v>
      </c>
      <c r="K524" s="24">
        <v>7801.2</v>
      </c>
      <c r="L524" s="52">
        <v>17679.599999999999</v>
      </c>
      <c r="M524" s="24">
        <v>18859.2</v>
      </c>
      <c r="N524" s="52"/>
      <c r="O524" s="24"/>
      <c r="P524" s="52"/>
      <c r="Q524" s="24"/>
      <c r="R524" s="52"/>
      <c r="S524" s="24"/>
      <c r="T524" s="52"/>
      <c r="U524" s="24"/>
      <c r="V524" s="52"/>
      <c r="W524" s="24"/>
      <c r="X524" s="52"/>
      <c r="Y524" s="24"/>
      <c r="Z524" s="52"/>
      <c r="AA524" s="24"/>
      <c r="AB524" s="52"/>
      <c r="AC524" s="24"/>
      <c r="AD524" s="52"/>
      <c r="AE524" s="24"/>
      <c r="AF524" s="52"/>
      <c r="AG524" s="24"/>
      <c r="AH524" s="52"/>
      <c r="AI524" s="24"/>
      <c r="AJ524" s="52"/>
      <c r="AK524" s="24"/>
      <c r="AL524" s="52"/>
      <c r="AM524" s="24"/>
      <c r="AN524" s="52"/>
      <c r="AO524" s="24"/>
    </row>
    <row r="525" spans="1:41" s="25" customFormat="1" ht="14.45" customHeight="1">
      <c r="A525" s="196" t="s">
        <v>634</v>
      </c>
      <c r="B525" s="200" t="s">
        <v>644</v>
      </c>
      <c r="C525" s="157"/>
      <c r="D525" s="199">
        <v>229027</v>
      </c>
      <c r="E525" s="81">
        <v>1</v>
      </c>
      <c r="F525" s="52">
        <v>9460</v>
      </c>
      <c r="G525" s="24">
        <v>9892</v>
      </c>
      <c r="H525" s="52">
        <v>22383</v>
      </c>
      <c r="I525" s="24">
        <v>23263</v>
      </c>
      <c r="J525" s="52">
        <v>9586.7999999999993</v>
      </c>
      <c r="K525" s="24">
        <v>9958.7999999999993</v>
      </c>
      <c r="L525" s="52">
        <v>27529.200000000001</v>
      </c>
      <c r="M525" s="24">
        <v>28611.599999999999</v>
      </c>
      <c r="N525" s="52"/>
      <c r="O525" s="24"/>
      <c r="P525" s="52"/>
      <c r="Q525" s="24"/>
      <c r="R525" s="52"/>
      <c r="S525" s="24"/>
      <c r="T525" s="52"/>
      <c r="U525" s="24"/>
      <c r="V525" s="52"/>
      <c r="W525" s="24"/>
      <c r="X525" s="52"/>
      <c r="Y525" s="24"/>
      <c r="Z525" s="52"/>
      <c r="AA525" s="24"/>
      <c r="AB525" s="52"/>
      <c r="AC525" s="24"/>
      <c r="AD525" s="52"/>
      <c r="AE525" s="24"/>
      <c r="AF525" s="52"/>
      <c r="AG525" s="24"/>
      <c r="AH525" s="52"/>
      <c r="AI525" s="24"/>
      <c r="AJ525" s="52"/>
      <c r="AK525" s="24"/>
      <c r="AL525" s="52"/>
      <c r="AM525" s="24"/>
      <c r="AN525" s="52"/>
      <c r="AO525" s="24"/>
    </row>
    <row r="526" spans="1:41" s="25" customFormat="1" ht="14.45" customHeight="1">
      <c r="A526" s="196" t="s">
        <v>634</v>
      </c>
      <c r="B526" s="200" t="s">
        <v>645</v>
      </c>
      <c r="C526" s="155"/>
      <c r="D526" s="199">
        <v>222831</v>
      </c>
      <c r="E526" s="199">
        <v>3</v>
      </c>
      <c r="F526" s="52">
        <v>8038</v>
      </c>
      <c r="G526" s="24">
        <v>8216</v>
      </c>
      <c r="H526" s="52">
        <v>20278</v>
      </c>
      <c r="I526" s="24">
        <v>20751</v>
      </c>
      <c r="J526" s="52">
        <v>8362.7999999999993</v>
      </c>
      <c r="K526" s="24">
        <v>8577.6</v>
      </c>
      <c r="L526" s="52">
        <v>18154.8</v>
      </c>
      <c r="M526" s="24">
        <v>18537.599999999999</v>
      </c>
      <c r="N526" s="52"/>
      <c r="O526" s="24"/>
      <c r="P526" s="52"/>
      <c r="Q526" s="24"/>
      <c r="R526" s="52"/>
      <c r="S526" s="24"/>
      <c r="T526" s="52"/>
      <c r="U526" s="24"/>
      <c r="V526" s="52"/>
      <c r="W526" s="24"/>
      <c r="X526" s="52"/>
      <c r="Y526" s="24"/>
      <c r="Z526" s="52"/>
      <c r="AA526" s="24"/>
      <c r="AB526" s="52"/>
      <c r="AC526" s="24"/>
      <c r="AD526" s="52"/>
      <c r="AE526" s="24"/>
      <c r="AF526" s="52"/>
      <c r="AG526" s="24"/>
      <c r="AH526" s="52"/>
      <c r="AI526" s="24"/>
      <c r="AJ526" s="52"/>
      <c r="AK526" s="24"/>
      <c r="AL526" s="52"/>
      <c r="AM526" s="24"/>
      <c r="AN526" s="52"/>
      <c r="AO526" s="24"/>
    </row>
    <row r="527" spans="1:41" s="25" customFormat="1" ht="14.45" customHeight="1">
      <c r="A527" s="196" t="s">
        <v>634</v>
      </c>
      <c r="B527" s="200" t="s">
        <v>646</v>
      </c>
      <c r="C527" s="201"/>
      <c r="D527" s="199">
        <v>226091</v>
      </c>
      <c r="E527" s="199">
        <v>3</v>
      </c>
      <c r="F527" s="52">
        <v>9720</v>
      </c>
      <c r="G527" s="24">
        <v>10090</v>
      </c>
      <c r="H527" s="52">
        <v>21434</v>
      </c>
      <c r="I527" s="24">
        <v>22630</v>
      </c>
      <c r="J527" s="52">
        <v>10456.799999999999</v>
      </c>
      <c r="K527" s="24">
        <v>10752</v>
      </c>
      <c r="L527" s="52">
        <v>19831.2</v>
      </c>
      <c r="M527" s="24">
        <v>20712</v>
      </c>
      <c r="N527" s="52"/>
      <c r="O527" s="24"/>
      <c r="P527" s="52"/>
      <c r="Q527" s="24"/>
      <c r="R527" s="52"/>
      <c r="S527" s="24"/>
      <c r="T527" s="52"/>
      <c r="U527" s="24"/>
      <c r="V527" s="52"/>
      <c r="W527" s="24"/>
      <c r="X527" s="52"/>
      <c r="Y527" s="24"/>
      <c r="Z527" s="52"/>
      <c r="AA527" s="24"/>
      <c r="AB527" s="52"/>
      <c r="AC527" s="24"/>
      <c r="AD527" s="52"/>
      <c r="AE527" s="24"/>
      <c r="AF527" s="52"/>
      <c r="AG527" s="24"/>
      <c r="AH527" s="52"/>
      <c r="AI527" s="24"/>
      <c r="AJ527" s="52"/>
      <c r="AK527" s="24"/>
      <c r="AL527" s="52"/>
      <c r="AM527" s="24"/>
      <c r="AN527" s="52"/>
      <c r="AO527" s="24"/>
    </row>
    <row r="528" spans="1:41" s="25" customFormat="1" ht="14.45" customHeight="1">
      <c r="A528" s="196" t="s">
        <v>634</v>
      </c>
      <c r="B528" s="200" t="s">
        <v>647</v>
      </c>
      <c r="C528" s="201"/>
      <c r="D528" s="199">
        <v>226833</v>
      </c>
      <c r="E528" s="199">
        <v>3</v>
      </c>
      <c r="F528" s="52">
        <v>8726</v>
      </c>
      <c r="G528" s="24">
        <v>9024</v>
      </c>
      <c r="H528" s="52">
        <v>10570</v>
      </c>
      <c r="I528" s="24">
        <v>10644</v>
      </c>
      <c r="J528" s="52">
        <v>8053.2</v>
      </c>
      <c r="K528" s="24">
        <v>8112</v>
      </c>
      <c r="L528" s="52">
        <v>9613.2000000000007</v>
      </c>
      <c r="M528" s="24">
        <v>9672</v>
      </c>
      <c r="N528" s="52"/>
      <c r="O528" s="24"/>
      <c r="P528" s="52"/>
      <c r="Q528" s="24"/>
      <c r="R528" s="52"/>
      <c r="S528" s="24"/>
      <c r="T528" s="52"/>
      <c r="U528" s="24"/>
      <c r="V528" s="52"/>
      <c r="W528" s="24"/>
      <c r="X528" s="52"/>
      <c r="Y528" s="24"/>
      <c r="Z528" s="52"/>
      <c r="AA528" s="24"/>
      <c r="AB528" s="52"/>
      <c r="AC528" s="24"/>
      <c r="AD528" s="52"/>
      <c r="AE528" s="24"/>
      <c r="AF528" s="52"/>
      <c r="AG528" s="24"/>
      <c r="AH528" s="52"/>
      <c r="AI528" s="24"/>
      <c r="AJ528" s="52"/>
      <c r="AK528" s="24"/>
      <c r="AL528" s="52"/>
      <c r="AM528" s="24"/>
      <c r="AN528" s="52"/>
      <c r="AO528" s="24"/>
    </row>
    <row r="529" spans="1:41" s="25" customFormat="1" ht="14.45" customHeight="1">
      <c r="A529" s="203" t="s">
        <v>634</v>
      </c>
      <c r="B529" s="197" t="s">
        <v>648</v>
      </c>
      <c r="C529" s="201"/>
      <c r="D529" s="199">
        <v>227526</v>
      </c>
      <c r="E529" s="199">
        <v>3</v>
      </c>
      <c r="F529" s="52">
        <v>9692</v>
      </c>
      <c r="G529" s="24">
        <v>9960</v>
      </c>
      <c r="H529" s="52">
        <v>23298</v>
      </c>
      <c r="I529" s="24">
        <v>23298</v>
      </c>
      <c r="J529" s="52">
        <v>9303.6</v>
      </c>
      <c r="K529" s="24">
        <v>9303.6</v>
      </c>
      <c r="L529" s="52">
        <v>20011.2</v>
      </c>
      <c r="M529" s="24">
        <v>20011.2</v>
      </c>
      <c r="N529" s="52"/>
      <c r="O529" s="24"/>
      <c r="P529" s="52"/>
      <c r="Q529" s="24"/>
      <c r="R529" s="52"/>
      <c r="S529" s="24"/>
      <c r="T529" s="52"/>
      <c r="U529" s="24"/>
      <c r="V529" s="52"/>
      <c r="W529" s="24"/>
      <c r="X529" s="52"/>
      <c r="Y529" s="24"/>
      <c r="Z529" s="52"/>
      <c r="AA529" s="24"/>
      <c r="AB529" s="52"/>
      <c r="AC529" s="24"/>
      <c r="AD529" s="52"/>
      <c r="AE529" s="24"/>
      <c r="AF529" s="52"/>
      <c r="AG529" s="24"/>
      <c r="AH529" s="52"/>
      <c r="AI529" s="24"/>
      <c r="AJ529" s="52"/>
      <c r="AK529" s="24"/>
      <c r="AL529" s="52"/>
      <c r="AM529" s="24"/>
      <c r="AN529" s="52"/>
      <c r="AO529" s="24"/>
    </row>
    <row r="530" spans="1:41" s="25" customFormat="1" ht="14.45" customHeight="1">
      <c r="A530" s="203" t="s">
        <v>634</v>
      </c>
      <c r="B530" s="200" t="s">
        <v>649</v>
      </c>
      <c r="C530" s="201"/>
      <c r="D530" s="199">
        <v>227881</v>
      </c>
      <c r="E530" s="199">
        <v>3</v>
      </c>
      <c r="F530" s="52">
        <v>10370</v>
      </c>
      <c r="G530" s="24">
        <v>9902</v>
      </c>
      <c r="H530" s="52">
        <v>21754</v>
      </c>
      <c r="I530" s="24">
        <v>22340</v>
      </c>
      <c r="J530" s="52">
        <v>9662.4</v>
      </c>
      <c r="K530" s="24">
        <v>9998.4</v>
      </c>
      <c r="L530" s="52">
        <v>19454.400000000001</v>
      </c>
      <c r="M530" s="24">
        <v>19958.400000000001</v>
      </c>
      <c r="N530" s="52"/>
      <c r="O530" s="24"/>
      <c r="P530" s="52"/>
      <c r="Q530" s="24"/>
      <c r="R530" s="52"/>
      <c r="S530" s="24"/>
      <c r="T530" s="52"/>
      <c r="U530" s="24"/>
      <c r="V530" s="52"/>
      <c r="W530" s="24"/>
      <c r="X530" s="52"/>
      <c r="Y530" s="24"/>
      <c r="Z530" s="52"/>
      <c r="AA530" s="24"/>
      <c r="AB530" s="52"/>
      <c r="AC530" s="24"/>
      <c r="AD530" s="52"/>
      <c r="AE530" s="24"/>
      <c r="AF530" s="52"/>
      <c r="AG530" s="24"/>
      <c r="AH530" s="52"/>
      <c r="AI530" s="24"/>
      <c r="AJ530" s="52"/>
      <c r="AK530" s="24"/>
      <c r="AL530" s="52"/>
      <c r="AM530" s="24"/>
      <c r="AN530" s="52"/>
      <c r="AO530" s="24"/>
    </row>
    <row r="531" spans="1:41" s="25" customFormat="1" ht="14.45" customHeight="1">
      <c r="A531" s="204" t="s">
        <v>634</v>
      </c>
      <c r="B531" s="200" t="s">
        <v>650</v>
      </c>
      <c r="C531" s="201"/>
      <c r="D531" s="199">
        <v>228431</v>
      </c>
      <c r="E531" s="199">
        <v>3</v>
      </c>
      <c r="F531" s="52">
        <v>9618</v>
      </c>
      <c r="G531" s="24">
        <v>9620</v>
      </c>
      <c r="H531" s="52">
        <v>21238</v>
      </c>
      <c r="I531" s="24">
        <v>21778</v>
      </c>
      <c r="J531" s="52">
        <v>8522.4</v>
      </c>
      <c r="K531" s="24">
        <v>8522.4</v>
      </c>
      <c r="L531" s="52">
        <v>17882.400000000001</v>
      </c>
      <c r="M531" s="24">
        <v>18313.2</v>
      </c>
      <c r="N531" s="52"/>
      <c r="O531" s="24"/>
      <c r="P531" s="52"/>
      <c r="Q531" s="24"/>
      <c r="R531" s="52"/>
      <c r="S531" s="24"/>
      <c r="T531" s="52"/>
      <c r="U531" s="24"/>
      <c r="V531" s="52"/>
      <c r="W531" s="24"/>
      <c r="X531" s="52"/>
      <c r="Y531" s="24"/>
      <c r="Z531" s="52"/>
      <c r="AA531" s="24"/>
      <c r="AB531" s="52"/>
      <c r="AC531" s="24"/>
      <c r="AD531" s="52"/>
      <c r="AE531" s="24"/>
      <c r="AF531" s="52"/>
      <c r="AG531" s="24"/>
      <c r="AH531" s="52"/>
      <c r="AI531" s="24"/>
      <c r="AJ531" s="52"/>
      <c r="AK531" s="24"/>
      <c r="AL531" s="52"/>
      <c r="AM531" s="24"/>
      <c r="AN531" s="52"/>
      <c r="AO531" s="24"/>
    </row>
    <row r="532" spans="1:41" s="25" customFormat="1" ht="14.45" customHeight="1">
      <c r="A532" s="204" t="s">
        <v>634</v>
      </c>
      <c r="B532" s="200" t="s">
        <v>651</v>
      </c>
      <c r="C532" s="201"/>
      <c r="D532" s="199">
        <v>228501</v>
      </c>
      <c r="E532" s="199">
        <v>3</v>
      </c>
      <c r="F532" s="52">
        <v>7848</v>
      </c>
      <c r="G532" s="24">
        <v>8102</v>
      </c>
      <c r="H532" s="52">
        <v>20058</v>
      </c>
      <c r="I532" s="24">
        <v>20522</v>
      </c>
      <c r="J532" s="52">
        <v>6830.4</v>
      </c>
      <c r="K532" s="24">
        <v>7036.8</v>
      </c>
      <c r="L532" s="52">
        <v>16622.400000000001</v>
      </c>
      <c r="M532" s="24">
        <v>16996.8</v>
      </c>
      <c r="N532" s="52"/>
      <c r="O532" s="24"/>
      <c r="P532" s="52"/>
      <c r="Q532" s="24"/>
      <c r="R532" s="52"/>
      <c r="S532" s="24"/>
      <c r="T532" s="52"/>
      <c r="U532" s="24"/>
      <c r="V532" s="52"/>
      <c r="W532" s="24"/>
      <c r="X532" s="52"/>
      <c r="Y532" s="24"/>
      <c r="Z532" s="52"/>
      <c r="AA532" s="24"/>
      <c r="AB532" s="52"/>
      <c r="AC532" s="24"/>
      <c r="AD532" s="52"/>
      <c r="AE532" s="24"/>
      <c r="AF532" s="52"/>
      <c r="AG532" s="24"/>
      <c r="AH532" s="52"/>
      <c r="AI532" s="24"/>
      <c r="AJ532" s="52"/>
      <c r="AK532" s="24"/>
      <c r="AL532" s="52"/>
      <c r="AM532" s="24"/>
      <c r="AN532" s="52"/>
      <c r="AO532" s="24"/>
    </row>
    <row r="533" spans="1:41" s="25" customFormat="1" ht="14.45" customHeight="1">
      <c r="A533" s="196" t="s">
        <v>634</v>
      </c>
      <c r="B533" s="200" t="s">
        <v>652</v>
      </c>
      <c r="C533" s="201"/>
      <c r="D533" s="199">
        <v>228529</v>
      </c>
      <c r="E533" s="199">
        <v>3</v>
      </c>
      <c r="F533" s="52">
        <v>7720</v>
      </c>
      <c r="G533" s="53">
        <v>9162</v>
      </c>
      <c r="H533" s="52">
        <v>20526</v>
      </c>
      <c r="I533" s="24">
        <v>20657</v>
      </c>
      <c r="J533" s="52">
        <v>11088</v>
      </c>
      <c r="K533" s="53">
        <v>8778</v>
      </c>
      <c r="L533" s="52">
        <v>18433.2</v>
      </c>
      <c r="M533" s="24">
        <v>18570</v>
      </c>
      <c r="N533" s="52"/>
      <c r="O533" s="24"/>
      <c r="P533" s="52"/>
      <c r="Q533" s="24"/>
      <c r="R533" s="52"/>
      <c r="S533" s="24"/>
      <c r="T533" s="52"/>
      <c r="U533" s="24"/>
      <c r="V533" s="52"/>
      <c r="W533" s="24"/>
      <c r="X533" s="52"/>
      <c r="Y533" s="24"/>
      <c r="Z533" s="52"/>
      <c r="AA533" s="24"/>
      <c r="AB533" s="52"/>
      <c r="AC533" s="24"/>
      <c r="AD533" s="52"/>
      <c r="AE533" s="24"/>
      <c r="AF533" s="52"/>
      <c r="AG533" s="24"/>
      <c r="AH533" s="52"/>
      <c r="AI533" s="24"/>
      <c r="AJ533" s="52"/>
      <c r="AK533" s="24"/>
      <c r="AL533" s="52"/>
      <c r="AM533" s="24"/>
      <c r="AN533" s="52"/>
      <c r="AO533" s="24"/>
    </row>
    <row r="534" spans="1:41" s="25" customFormat="1" ht="14.45" customHeight="1">
      <c r="A534" s="196" t="s">
        <v>634</v>
      </c>
      <c r="B534" s="200" t="s">
        <v>653</v>
      </c>
      <c r="C534" s="201"/>
      <c r="D534" s="199">
        <v>226152</v>
      </c>
      <c r="E534" s="199">
        <v>3</v>
      </c>
      <c r="F534" s="52">
        <v>7922</v>
      </c>
      <c r="G534" s="24">
        <v>8320</v>
      </c>
      <c r="H534" s="52">
        <v>20338</v>
      </c>
      <c r="I534" s="24">
        <v>21455</v>
      </c>
      <c r="J534" s="52">
        <v>7489.2</v>
      </c>
      <c r="K534" s="24">
        <v>7623.6</v>
      </c>
      <c r="L534" s="52">
        <v>17421.599999999999</v>
      </c>
      <c r="M534" s="24">
        <v>18334.8</v>
      </c>
      <c r="N534" s="52"/>
      <c r="O534" s="24"/>
      <c r="P534" s="52"/>
      <c r="Q534" s="24"/>
      <c r="R534" s="52"/>
      <c r="S534" s="24"/>
      <c r="T534" s="52"/>
      <c r="U534" s="24"/>
      <c r="V534" s="52"/>
      <c r="W534" s="24"/>
      <c r="X534" s="52"/>
      <c r="Y534" s="24"/>
      <c r="Z534" s="52"/>
      <c r="AA534" s="24"/>
      <c r="AB534" s="52"/>
      <c r="AC534" s="24"/>
      <c r="AD534" s="52"/>
      <c r="AE534" s="24"/>
      <c r="AF534" s="52"/>
      <c r="AG534" s="24"/>
      <c r="AH534" s="52"/>
      <c r="AI534" s="24"/>
      <c r="AJ534" s="52"/>
      <c r="AK534" s="24"/>
      <c r="AL534" s="52"/>
      <c r="AM534" s="24"/>
      <c r="AN534" s="52"/>
      <c r="AO534" s="24"/>
    </row>
    <row r="535" spans="1:41" s="25" customFormat="1" ht="14.45" customHeight="1">
      <c r="A535" s="196" t="s">
        <v>634</v>
      </c>
      <c r="B535" s="197" t="s">
        <v>654</v>
      </c>
      <c r="C535" s="201"/>
      <c r="D535" s="199">
        <v>224554</v>
      </c>
      <c r="E535" s="199">
        <v>3</v>
      </c>
      <c r="F535" s="52">
        <v>7750</v>
      </c>
      <c r="G535" s="24">
        <v>8436</v>
      </c>
      <c r="H535" s="52">
        <v>19990</v>
      </c>
      <c r="I535" s="24">
        <v>20884</v>
      </c>
      <c r="J535" s="52">
        <v>7624.8</v>
      </c>
      <c r="K535" s="24">
        <v>8289.6</v>
      </c>
      <c r="L535" s="52">
        <v>17416.8</v>
      </c>
      <c r="M535" s="24">
        <v>18249.599999999999</v>
      </c>
      <c r="N535" s="52"/>
      <c r="O535" s="24"/>
      <c r="P535" s="52"/>
      <c r="Q535" s="24"/>
      <c r="R535" s="52"/>
      <c r="S535" s="24"/>
      <c r="T535" s="52"/>
      <c r="U535" s="24"/>
      <c r="V535" s="52"/>
      <c r="W535" s="24"/>
      <c r="X535" s="52"/>
      <c r="Y535" s="24"/>
      <c r="Z535" s="52"/>
      <c r="AA535" s="24"/>
      <c r="AB535" s="52"/>
      <c r="AC535" s="24"/>
      <c r="AD535" s="52"/>
      <c r="AE535" s="24"/>
      <c r="AF535" s="52"/>
      <c r="AG535" s="24"/>
      <c r="AH535" s="52"/>
      <c r="AI535" s="24"/>
      <c r="AJ535" s="52"/>
      <c r="AK535" s="24"/>
      <c r="AL535" s="52"/>
      <c r="AM535" s="24"/>
      <c r="AN535" s="52"/>
      <c r="AO535" s="24"/>
    </row>
    <row r="536" spans="1:41" s="25" customFormat="1" ht="14.45" customHeight="1">
      <c r="A536" s="196" t="s">
        <v>634</v>
      </c>
      <c r="B536" s="197" t="s">
        <v>655</v>
      </c>
      <c r="C536" s="201"/>
      <c r="D536" s="199">
        <v>224147</v>
      </c>
      <c r="E536" s="199">
        <v>3</v>
      </c>
      <c r="F536" s="52">
        <v>8778</v>
      </c>
      <c r="G536" s="24">
        <v>9066</v>
      </c>
      <c r="H536" s="52">
        <v>21486</v>
      </c>
      <c r="I536" s="24">
        <v>22131</v>
      </c>
      <c r="J536" s="52">
        <v>8318.4</v>
      </c>
      <c r="K536" s="24">
        <v>8468.4</v>
      </c>
      <c r="L536" s="52">
        <v>18684</v>
      </c>
      <c r="M536" s="24">
        <v>19018.8</v>
      </c>
      <c r="N536" s="52"/>
      <c r="O536" s="24"/>
      <c r="P536" s="52"/>
      <c r="Q536" s="24"/>
      <c r="R536" s="52"/>
      <c r="S536" s="24"/>
      <c r="T536" s="52"/>
      <c r="U536" s="24"/>
      <c r="V536" s="52"/>
      <c r="W536" s="24"/>
      <c r="X536" s="52"/>
      <c r="Y536" s="24"/>
      <c r="Z536" s="52"/>
      <c r="AA536" s="24"/>
      <c r="AB536" s="52"/>
      <c r="AC536" s="24"/>
      <c r="AD536" s="52"/>
      <c r="AE536" s="24"/>
      <c r="AF536" s="52"/>
      <c r="AG536" s="24"/>
      <c r="AH536" s="52"/>
      <c r="AI536" s="24"/>
      <c r="AJ536" s="52"/>
      <c r="AK536" s="24"/>
      <c r="AL536" s="52"/>
      <c r="AM536" s="24"/>
      <c r="AN536" s="52"/>
      <c r="AO536" s="24"/>
    </row>
    <row r="537" spans="1:41" s="25" customFormat="1" ht="14.45" customHeight="1">
      <c r="A537" s="196" t="s">
        <v>634</v>
      </c>
      <c r="B537" s="197" t="s">
        <v>656</v>
      </c>
      <c r="C537" s="201"/>
      <c r="D537" s="199">
        <v>228705</v>
      </c>
      <c r="E537" s="199">
        <v>3</v>
      </c>
      <c r="F537" s="52">
        <v>7694</v>
      </c>
      <c r="G537" s="24">
        <v>7942</v>
      </c>
      <c r="H537" s="52">
        <v>21354</v>
      </c>
      <c r="I537" s="24">
        <v>22034</v>
      </c>
      <c r="J537" s="52">
        <v>7058.4</v>
      </c>
      <c r="K537" s="24">
        <v>7058.4</v>
      </c>
      <c r="L537" s="52">
        <v>16850.400000000001</v>
      </c>
      <c r="M537" s="24">
        <v>17018.400000000001</v>
      </c>
      <c r="N537" s="52"/>
      <c r="O537" s="24"/>
      <c r="P537" s="52"/>
      <c r="Q537" s="24"/>
      <c r="R537" s="52"/>
      <c r="S537" s="24"/>
      <c r="T537" s="52"/>
      <c r="U537" s="24"/>
      <c r="V537" s="52"/>
      <c r="W537" s="24"/>
      <c r="X537" s="52"/>
      <c r="Y537" s="24"/>
      <c r="Z537" s="52"/>
      <c r="AA537" s="24"/>
      <c r="AB537" s="52"/>
      <c r="AC537" s="24"/>
      <c r="AD537" s="52"/>
      <c r="AE537" s="24"/>
      <c r="AF537" s="52"/>
      <c r="AG537" s="24"/>
      <c r="AH537" s="52"/>
      <c r="AI537" s="24"/>
      <c r="AJ537" s="52"/>
      <c r="AK537" s="24"/>
      <c r="AL537" s="52"/>
      <c r="AM537" s="24"/>
      <c r="AN537" s="52"/>
      <c r="AO537" s="24"/>
    </row>
    <row r="538" spans="1:41" s="25" customFormat="1" ht="14.45" customHeight="1">
      <c r="A538" s="196" t="s">
        <v>634</v>
      </c>
      <c r="B538" s="200" t="s">
        <v>657</v>
      </c>
      <c r="C538" s="155" t="s">
        <v>122</v>
      </c>
      <c r="D538" s="199">
        <v>229063</v>
      </c>
      <c r="E538" s="199">
        <v>3</v>
      </c>
      <c r="F538" s="52">
        <v>9000</v>
      </c>
      <c r="G538" s="24">
        <v>9174</v>
      </c>
      <c r="H538" s="52">
        <v>21447</v>
      </c>
      <c r="I538" s="24">
        <v>21620</v>
      </c>
      <c r="J538" s="52">
        <v>12482.4</v>
      </c>
      <c r="K538" s="53">
        <v>10113.6</v>
      </c>
      <c r="L538" s="52">
        <v>21049.200000000001</v>
      </c>
      <c r="M538" s="53">
        <v>18873.599999999999</v>
      </c>
      <c r="N538" s="52">
        <v>20245.5</v>
      </c>
      <c r="O538" s="24">
        <v>20418</v>
      </c>
      <c r="P538" s="52">
        <v>27235.5</v>
      </c>
      <c r="Q538" s="24">
        <v>27618</v>
      </c>
      <c r="R538" s="52"/>
      <c r="S538" s="24"/>
      <c r="T538" s="52"/>
      <c r="U538" s="24"/>
      <c r="V538" s="52"/>
      <c r="W538" s="24"/>
      <c r="X538" s="52"/>
      <c r="Y538" s="24"/>
      <c r="Z538" s="52">
        <v>16139</v>
      </c>
      <c r="AA538" s="53">
        <v>12807.6</v>
      </c>
      <c r="AB538" s="52">
        <v>28991</v>
      </c>
      <c r="AC538" s="24">
        <v>29830.799999999999</v>
      </c>
      <c r="AD538" s="52"/>
      <c r="AE538" s="24"/>
      <c r="AF538" s="52"/>
      <c r="AG538" s="24"/>
      <c r="AH538" s="52"/>
      <c r="AI538" s="24"/>
      <c r="AJ538" s="52"/>
      <c r="AK538" s="24"/>
      <c r="AL538" s="52"/>
      <c r="AM538" s="24"/>
      <c r="AN538" s="52"/>
      <c r="AO538" s="24"/>
    </row>
    <row r="539" spans="1:41" s="25" customFormat="1" ht="14.45" customHeight="1">
      <c r="A539" s="196" t="s">
        <v>634</v>
      </c>
      <c r="B539" s="205" t="s">
        <v>658</v>
      </c>
      <c r="C539" s="202"/>
      <c r="D539" s="199">
        <v>228459</v>
      </c>
      <c r="E539" s="199">
        <v>2</v>
      </c>
      <c r="F539" s="52">
        <v>10218</v>
      </c>
      <c r="G539" s="24">
        <v>10622</v>
      </c>
      <c r="H539" s="52">
        <v>22440</v>
      </c>
      <c r="I539" s="24">
        <v>23060</v>
      </c>
      <c r="J539" s="52">
        <v>9552</v>
      </c>
      <c r="K539" s="24">
        <v>9864</v>
      </c>
      <c r="L539" s="52">
        <v>19344</v>
      </c>
      <c r="M539" s="24">
        <v>19824</v>
      </c>
      <c r="N539" s="52"/>
      <c r="O539" s="24"/>
      <c r="P539" s="52"/>
      <c r="Q539" s="24"/>
      <c r="R539" s="52"/>
      <c r="S539" s="24"/>
      <c r="T539" s="52"/>
      <c r="U539" s="24"/>
      <c r="V539" s="52"/>
      <c r="W539" s="24"/>
      <c r="X539" s="52"/>
      <c r="Y539" s="24"/>
      <c r="Z539" s="52"/>
      <c r="AA539" s="24"/>
      <c r="AB539" s="52"/>
      <c r="AC539" s="24"/>
      <c r="AD539" s="52"/>
      <c r="AE539" s="24"/>
      <c r="AF539" s="52"/>
      <c r="AG539" s="24"/>
      <c r="AH539" s="52"/>
      <c r="AI539" s="24"/>
      <c r="AJ539" s="52"/>
      <c r="AK539" s="24"/>
      <c r="AL539" s="52"/>
      <c r="AM539" s="24"/>
      <c r="AN539" s="52"/>
      <c r="AO539" s="24"/>
    </row>
    <row r="540" spans="1:41" s="25" customFormat="1" ht="14.45" customHeight="1">
      <c r="A540" s="196" t="s">
        <v>634</v>
      </c>
      <c r="B540" s="200" t="s">
        <v>659</v>
      </c>
      <c r="C540" s="201"/>
      <c r="D540" s="199">
        <v>225414</v>
      </c>
      <c r="E540" s="199">
        <v>3</v>
      </c>
      <c r="F540" s="52">
        <v>7930</v>
      </c>
      <c r="G540" s="24">
        <v>8026</v>
      </c>
      <c r="H540" s="52">
        <v>22901</v>
      </c>
      <c r="I540" s="24">
        <v>23668</v>
      </c>
      <c r="J540" s="52">
        <v>11605.2</v>
      </c>
      <c r="K540" s="24">
        <v>11968.8</v>
      </c>
      <c r="L540" s="52">
        <v>23029.200000000001</v>
      </c>
      <c r="M540" s="24">
        <v>23776.799999999999</v>
      </c>
      <c r="N540" s="52"/>
      <c r="O540" s="24"/>
      <c r="P540" s="52"/>
      <c r="Q540" s="24"/>
      <c r="R540" s="52"/>
      <c r="S540" s="24"/>
      <c r="T540" s="52"/>
      <c r="U540" s="24"/>
      <c r="V540" s="52"/>
      <c r="W540" s="24"/>
      <c r="X540" s="52"/>
      <c r="Y540" s="24"/>
      <c r="Z540" s="52"/>
      <c r="AA540" s="24"/>
      <c r="AB540" s="52"/>
      <c r="AC540" s="24"/>
      <c r="AD540" s="52"/>
      <c r="AE540" s="24"/>
      <c r="AF540" s="52"/>
      <c r="AG540" s="24"/>
      <c r="AH540" s="52"/>
      <c r="AI540" s="24"/>
      <c r="AJ540" s="52"/>
      <c r="AK540" s="24"/>
      <c r="AL540" s="52"/>
      <c r="AM540" s="24"/>
      <c r="AN540" s="52"/>
      <c r="AO540" s="24"/>
    </row>
    <row r="541" spans="1:41" s="25" customFormat="1" ht="14.45" customHeight="1">
      <c r="A541" s="196" t="s">
        <v>634</v>
      </c>
      <c r="B541" s="205" t="s">
        <v>660</v>
      </c>
      <c r="C541" s="201"/>
      <c r="D541" s="199">
        <v>227368</v>
      </c>
      <c r="E541" s="199">
        <v>3</v>
      </c>
      <c r="F541" s="52">
        <v>7080</v>
      </c>
      <c r="G541" s="24">
        <v>7268</v>
      </c>
      <c r="H541" s="52">
        <v>19688</v>
      </c>
      <c r="I541" s="24">
        <v>20037</v>
      </c>
      <c r="J541" s="52">
        <v>8740.7999999999993</v>
      </c>
      <c r="K541" s="24">
        <v>8890.7999999999993</v>
      </c>
      <c r="L541" s="52">
        <v>18532.8</v>
      </c>
      <c r="M541" s="24">
        <v>18850.8</v>
      </c>
      <c r="N541" s="52"/>
      <c r="O541" s="24"/>
      <c r="P541" s="52"/>
      <c r="Q541" s="24"/>
      <c r="R541" s="52"/>
      <c r="S541" s="24"/>
      <c r="T541" s="52"/>
      <c r="U541" s="24"/>
      <c r="V541" s="52"/>
      <c r="W541" s="24"/>
      <c r="X541" s="52"/>
      <c r="Y541" s="24"/>
      <c r="Z541" s="52"/>
      <c r="AA541" s="24"/>
      <c r="AB541" s="52"/>
      <c r="AC541" s="24"/>
      <c r="AD541" s="52"/>
      <c r="AE541" s="24"/>
      <c r="AF541" s="52"/>
      <c r="AG541" s="24"/>
      <c r="AH541" s="52"/>
      <c r="AI541" s="24"/>
      <c r="AJ541" s="52"/>
      <c r="AK541" s="24"/>
      <c r="AL541" s="52"/>
      <c r="AM541" s="24"/>
      <c r="AN541" s="52"/>
      <c r="AO541" s="24"/>
    </row>
    <row r="542" spans="1:41" s="25" customFormat="1" ht="14.45" customHeight="1">
      <c r="A542" s="196" t="s">
        <v>634</v>
      </c>
      <c r="B542" s="200" t="s">
        <v>661</v>
      </c>
      <c r="C542" s="201"/>
      <c r="D542" s="199">
        <v>228802</v>
      </c>
      <c r="E542" s="199">
        <v>3</v>
      </c>
      <c r="F542" s="52">
        <v>7312</v>
      </c>
      <c r="G542" s="24">
        <v>7552</v>
      </c>
      <c r="H542" s="52">
        <v>20082</v>
      </c>
      <c r="I542" s="24">
        <v>20872</v>
      </c>
      <c r="J542" s="52">
        <v>7694.4</v>
      </c>
      <c r="K542" s="24">
        <v>7562.4</v>
      </c>
      <c r="L542" s="52">
        <v>16572</v>
      </c>
      <c r="M542" s="53">
        <v>13298.4</v>
      </c>
      <c r="N542" s="52"/>
      <c r="O542" s="24"/>
      <c r="P542" s="52"/>
      <c r="Q542" s="24"/>
      <c r="R542" s="52"/>
      <c r="S542" s="24"/>
      <c r="T542" s="52"/>
      <c r="U542" s="24"/>
      <c r="V542" s="52"/>
      <c r="W542" s="24"/>
      <c r="X542" s="52"/>
      <c r="Y542" s="24"/>
      <c r="Z542" s="52"/>
      <c r="AA542" s="24"/>
      <c r="AB542" s="52"/>
      <c r="AC542" s="24"/>
      <c r="AD542" s="52"/>
      <c r="AE542" s="24"/>
      <c r="AF542" s="52"/>
      <c r="AG542" s="24"/>
      <c r="AH542" s="52"/>
      <c r="AI542" s="24"/>
      <c r="AJ542" s="52"/>
      <c r="AK542" s="24"/>
      <c r="AL542" s="52"/>
      <c r="AM542" s="24"/>
      <c r="AN542" s="52"/>
      <c r="AO542" s="24"/>
    </row>
    <row r="543" spans="1:41" s="25" customFormat="1" ht="14.45" customHeight="1">
      <c r="A543" s="204" t="s">
        <v>634</v>
      </c>
      <c r="B543" s="200" t="s">
        <v>662</v>
      </c>
      <c r="C543" s="201"/>
      <c r="D543" s="199">
        <v>229018</v>
      </c>
      <c r="E543" s="199">
        <v>3</v>
      </c>
      <c r="F543" s="52">
        <v>7030</v>
      </c>
      <c r="G543" s="24">
        <v>7030</v>
      </c>
      <c r="H543" s="52">
        <v>7970</v>
      </c>
      <c r="I543" s="24">
        <v>8174</v>
      </c>
      <c r="J543" s="52">
        <v>5647.2</v>
      </c>
      <c r="K543" s="24">
        <v>6007.2</v>
      </c>
      <c r="L543" s="52">
        <v>6544.8</v>
      </c>
      <c r="M543" s="24">
        <v>6847.2</v>
      </c>
      <c r="N543" s="52"/>
      <c r="O543" s="24"/>
      <c r="P543" s="52"/>
      <c r="Q543" s="24"/>
      <c r="R543" s="52"/>
      <c r="S543" s="24"/>
      <c r="T543" s="52"/>
      <c r="U543" s="24"/>
      <c r="V543" s="52"/>
      <c r="W543" s="24"/>
      <c r="X543" s="52"/>
      <c r="Y543" s="24"/>
      <c r="Z543" s="52"/>
      <c r="AA543" s="24"/>
      <c r="AB543" s="52"/>
      <c r="AC543" s="24"/>
      <c r="AD543" s="52"/>
      <c r="AE543" s="24"/>
      <c r="AF543" s="52"/>
      <c r="AG543" s="24"/>
      <c r="AH543" s="52"/>
      <c r="AI543" s="24"/>
      <c r="AJ543" s="52"/>
      <c r="AK543" s="24"/>
      <c r="AL543" s="52"/>
      <c r="AM543" s="24"/>
      <c r="AN543" s="52"/>
      <c r="AO543" s="24"/>
    </row>
    <row r="544" spans="1:41" s="25" customFormat="1" ht="14.45" customHeight="1">
      <c r="A544" s="196" t="s">
        <v>634</v>
      </c>
      <c r="B544" s="197" t="s">
        <v>663</v>
      </c>
      <c r="C544" s="201"/>
      <c r="D544" s="199">
        <v>229814</v>
      </c>
      <c r="E544" s="199">
        <v>3</v>
      </c>
      <c r="F544" s="52">
        <v>8000</v>
      </c>
      <c r="G544" s="24">
        <v>8142</v>
      </c>
      <c r="H544" s="52">
        <v>8652</v>
      </c>
      <c r="I544" s="24">
        <v>9428</v>
      </c>
      <c r="J544" s="52">
        <v>8162.4</v>
      </c>
      <c r="K544" s="24">
        <v>8548.7999999999993</v>
      </c>
      <c r="L544" s="52">
        <v>8923.2000000000007</v>
      </c>
      <c r="M544" s="24">
        <v>9321.6</v>
      </c>
      <c r="N544" s="52"/>
      <c r="O544" s="24"/>
      <c r="P544" s="52"/>
      <c r="Q544" s="24"/>
      <c r="R544" s="52"/>
      <c r="S544" s="24"/>
      <c r="T544" s="52"/>
      <c r="U544" s="24"/>
      <c r="V544" s="52"/>
      <c r="W544" s="24"/>
      <c r="X544" s="52"/>
      <c r="Y544" s="24"/>
      <c r="Z544" s="52"/>
      <c r="AA544" s="24"/>
      <c r="AB544" s="52"/>
      <c r="AC544" s="24"/>
      <c r="AD544" s="52"/>
      <c r="AE544" s="24"/>
      <c r="AF544" s="52"/>
      <c r="AG544" s="24"/>
      <c r="AH544" s="52"/>
      <c r="AI544" s="24"/>
      <c r="AJ544" s="52"/>
      <c r="AK544" s="24"/>
      <c r="AL544" s="52"/>
      <c r="AM544" s="24"/>
      <c r="AN544" s="52"/>
      <c r="AO544" s="24"/>
    </row>
    <row r="545" spans="1:41" s="25" customFormat="1" ht="14.45" customHeight="1">
      <c r="A545" s="196" t="s">
        <v>634</v>
      </c>
      <c r="B545" s="197" t="s">
        <v>664</v>
      </c>
      <c r="C545" s="201"/>
      <c r="D545" s="199">
        <v>224545</v>
      </c>
      <c r="E545" s="199">
        <v>4</v>
      </c>
      <c r="F545" s="52">
        <v>7660</v>
      </c>
      <c r="G545" s="24">
        <v>7790</v>
      </c>
      <c r="H545" s="52">
        <v>18576</v>
      </c>
      <c r="I545" s="24">
        <v>17228</v>
      </c>
      <c r="J545" s="52">
        <v>5616</v>
      </c>
      <c r="K545" s="53">
        <v>6523.2</v>
      </c>
      <c r="L545" s="52">
        <v>13885.2</v>
      </c>
      <c r="M545" s="53">
        <v>17704.8</v>
      </c>
      <c r="N545" s="52"/>
      <c r="O545" s="24"/>
      <c r="P545" s="52"/>
      <c r="Q545" s="24"/>
      <c r="R545" s="52"/>
      <c r="S545" s="24"/>
      <c r="T545" s="52"/>
      <c r="U545" s="24"/>
      <c r="V545" s="52"/>
      <c r="W545" s="24"/>
      <c r="X545" s="52"/>
      <c r="Y545" s="24"/>
      <c r="Z545" s="52"/>
      <c r="AA545" s="24"/>
      <c r="AB545" s="52"/>
      <c r="AC545" s="24"/>
      <c r="AD545" s="52"/>
      <c r="AE545" s="24"/>
      <c r="AF545" s="52"/>
      <c r="AG545" s="24"/>
      <c r="AH545" s="52"/>
      <c r="AI545" s="24"/>
      <c r="AJ545" s="52"/>
      <c r="AK545" s="24"/>
      <c r="AL545" s="52"/>
      <c r="AM545" s="24"/>
      <c r="AN545" s="52"/>
      <c r="AO545" s="24"/>
    </row>
    <row r="546" spans="1:41" s="25" customFormat="1" ht="14.45" customHeight="1">
      <c r="A546" s="196" t="s">
        <v>634</v>
      </c>
      <c r="B546" s="200" t="s">
        <v>665</v>
      </c>
      <c r="C546" s="201"/>
      <c r="D546" s="199">
        <v>483036</v>
      </c>
      <c r="E546" s="199">
        <v>4</v>
      </c>
      <c r="F546" s="52">
        <v>5812</v>
      </c>
      <c r="G546" s="53">
        <v>6494</v>
      </c>
      <c r="H546" s="52">
        <v>16872</v>
      </c>
      <c r="I546" s="24">
        <v>17568</v>
      </c>
      <c r="J546" s="52">
        <v>6979.2</v>
      </c>
      <c r="K546" s="24">
        <v>7225.2</v>
      </c>
      <c r="L546" s="52">
        <v>17166</v>
      </c>
      <c r="M546" s="24">
        <v>17727.599999999999</v>
      </c>
      <c r="N546" s="52"/>
      <c r="O546" s="24"/>
      <c r="P546" s="52"/>
      <c r="Q546" s="24"/>
      <c r="R546" s="52"/>
      <c r="S546" s="24"/>
      <c r="T546" s="52"/>
      <c r="U546" s="24"/>
      <c r="V546" s="52"/>
      <c r="W546" s="24"/>
      <c r="X546" s="52"/>
      <c r="Y546" s="24"/>
      <c r="Z546" s="52"/>
      <c r="AA546" s="24"/>
      <c r="AB546" s="52"/>
      <c r="AC546" s="24"/>
      <c r="AD546" s="52"/>
      <c r="AE546" s="24"/>
      <c r="AF546" s="52"/>
      <c r="AG546" s="24"/>
      <c r="AH546" s="52"/>
      <c r="AI546" s="24"/>
      <c r="AJ546" s="52"/>
      <c r="AK546" s="24"/>
      <c r="AL546" s="52"/>
      <c r="AM546" s="24"/>
      <c r="AN546" s="52"/>
      <c r="AO546" s="24"/>
    </row>
    <row r="547" spans="1:41" s="25" customFormat="1" ht="14.45" customHeight="1">
      <c r="A547" s="196" t="s">
        <v>634</v>
      </c>
      <c r="B547" s="200" t="s">
        <v>666</v>
      </c>
      <c r="C547" s="201"/>
      <c r="D547" s="199">
        <v>225502</v>
      </c>
      <c r="E547" s="199">
        <v>4</v>
      </c>
      <c r="F547" s="52">
        <v>7370</v>
      </c>
      <c r="G547" s="24">
        <v>7626</v>
      </c>
      <c r="H547" s="52">
        <v>19608</v>
      </c>
      <c r="I547" s="24">
        <v>20077</v>
      </c>
      <c r="J547" s="52">
        <v>9249.6</v>
      </c>
      <c r="K547" s="24">
        <v>9570</v>
      </c>
      <c r="L547" s="52">
        <v>19044</v>
      </c>
      <c r="M547" s="24">
        <v>19530</v>
      </c>
      <c r="N547" s="52"/>
      <c r="O547" s="24"/>
      <c r="P547" s="52"/>
      <c r="Q547" s="24"/>
      <c r="R547" s="52"/>
      <c r="S547" s="24"/>
      <c r="T547" s="52"/>
      <c r="U547" s="24"/>
      <c r="V547" s="52"/>
      <c r="W547" s="24"/>
      <c r="X547" s="52"/>
      <c r="Y547" s="24"/>
      <c r="Z547" s="52"/>
      <c r="AA547" s="24"/>
      <c r="AB547" s="52"/>
      <c r="AC547" s="24"/>
      <c r="AD547" s="52"/>
      <c r="AE547" s="24"/>
      <c r="AF547" s="52"/>
      <c r="AG547" s="24"/>
      <c r="AH547" s="52"/>
      <c r="AI547" s="24"/>
      <c r="AJ547" s="52"/>
      <c r="AK547" s="24"/>
      <c r="AL547" s="52"/>
      <c r="AM547" s="24"/>
      <c r="AN547" s="52"/>
      <c r="AO547" s="24"/>
    </row>
    <row r="548" spans="1:41" s="25" customFormat="1" ht="14.45" customHeight="1">
      <c r="A548" s="196" t="s">
        <v>634</v>
      </c>
      <c r="B548" s="200" t="s">
        <v>667</v>
      </c>
      <c r="C548" s="155" t="s">
        <v>750</v>
      </c>
      <c r="D548" s="199" t="s">
        <v>668</v>
      </c>
      <c r="E548" s="199">
        <v>5</v>
      </c>
      <c r="F548" s="52">
        <v>7848</v>
      </c>
      <c r="G548" s="24">
        <v>8102</v>
      </c>
      <c r="H548" s="52">
        <v>20058</v>
      </c>
      <c r="I548" s="24">
        <v>20522</v>
      </c>
      <c r="J548" s="52">
        <v>6830.4</v>
      </c>
      <c r="K548" s="24">
        <v>7036.8</v>
      </c>
      <c r="L548" s="52">
        <v>16622.400000000001</v>
      </c>
      <c r="M548" s="24">
        <v>16996.8</v>
      </c>
      <c r="N548" s="52"/>
      <c r="O548" s="24"/>
      <c r="P548" s="52"/>
      <c r="Q548" s="24"/>
      <c r="R548" s="52"/>
      <c r="S548" s="24"/>
      <c r="T548" s="52"/>
      <c r="U548" s="24"/>
      <c r="V548" s="52"/>
      <c r="W548" s="24"/>
      <c r="X548" s="52"/>
      <c r="Y548" s="24"/>
      <c r="Z548" s="52"/>
      <c r="AA548" s="24"/>
      <c r="AB548" s="52"/>
      <c r="AC548" s="24"/>
      <c r="AD548" s="52"/>
      <c r="AE548" s="24"/>
      <c r="AF548" s="52"/>
      <c r="AG548" s="24"/>
      <c r="AH548" s="52"/>
      <c r="AI548" s="24"/>
      <c r="AJ548" s="52"/>
      <c r="AK548" s="24"/>
      <c r="AL548" s="52"/>
      <c r="AM548" s="24"/>
      <c r="AN548" s="52"/>
      <c r="AO548" s="24"/>
    </row>
    <row r="549" spans="1:41" s="25" customFormat="1" ht="14.45" customHeight="1">
      <c r="A549" s="196" t="s">
        <v>634</v>
      </c>
      <c r="B549" s="200" t="s">
        <v>669</v>
      </c>
      <c r="C549" s="155"/>
      <c r="D549" s="199">
        <v>870501</v>
      </c>
      <c r="E549" s="199">
        <v>5</v>
      </c>
      <c r="F549" s="52">
        <v>8258</v>
      </c>
      <c r="G549" s="24">
        <v>8458</v>
      </c>
      <c r="H549" s="52">
        <v>19307</v>
      </c>
      <c r="I549" s="24">
        <v>19654</v>
      </c>
      <c r="J549" s="52">
        <v>7298.4</v>
      </c>
      <c r="K549" s="24">
        <v>7430.4</v>
      </c>
      <c r="L549" s="52">
        <v>16879.2</v>
      </c>
      <c r="M549" s="24">
        <v>17181.599999999999</v>
      </c>
      <c r="N549" s="52"/>
      <c r="O549" s="24"/>
      <c r="P549" s="52"/>
      <c r="Q549" s="24"/>
      <c r="R549" s="52"/>
      <c r="S549" s="24"/>
      <c r="T549" s="52"/>
      <c r="U549" s="24"/>
      <c r="V549" s="52"/>
      <c r="W549" s="24"/>
      <c r="X549" s="52"/>
      <c r="Y549" s="24"/>
      <c r="Z549" s="52"/>
      <c r="AA549" s="24"/>
      <c r="AB549" s="52"/>
      <c r="AC549" s="24"/>
      <c r="AD549" s="52"/>
      <c r="AE549" s="24"/>
      <c r="AF549" s="52"/>
      <c r="AG549" s="24"/>
      <c r="AH549" s="52"/>
      <c r="AI549" s="24"/>
      <c r="AJ549" s="52"/>
      <c r="AK549" s="24"/>
      <c r="AL549" s="52"/>
      <c r="AM549" s="24"/>
      <c r="AN549" s="52"/>
      <c r="AO549" s="24"/>
    </row>
    <row r="550" spans="1:41" s="25" customFormat="1" ht="14.45" customHeight="1">
      <c r="A550" s="196" t="s">
        <v>634</v>
      </c>
      <c r="B550" s="200" t="s">
        <v>670</v>
      </c>
      <c r="C550" s="155" t="s">
        <v>159</v>
      </c>
      <c r="D550" s="199">
        <v>225432</v>
      </c>
      <c r="E550" s="199">
        <v>5</v>
      </c>
      <c r="F550" s="52">
        <v>7368</v>
      </c>
      <c r="G550" s="24">
        <v>7648</v>
      </c>
      <c r="H550" s="52">
        <v>19421</v>
      </c>
      <c r="I550" s="24">
        <v>19691</v>
      </c>
      <c r="J550" s="52">
        <v>11671.2</v>
      </c>
      <c r="K550" s="24">
        <v>11839.2</v>
      </c>
      <c r="L550" s="52">
        <v>20263.2</v>
      </c>
      <c r="M550" s="24">
        <v>20431.2</v>
      </c>
      <c r="N550" s="52"/>
      <c r="O550" s="24"/>
      <c r="P550" s="52"/>
      <c r="Q550" s="24"/>
      <c r="R550" s="52"/>
      <c r="S550" s="24"/>
      <c r="T550" s="52"/>
      <c r="U550" s="24"/>
      <c r="V550" s="52"/>
      <c r="W550" s="24"/>
      <c r="X550" s="52"/>
      <c r="Y550" s="24"/>
      <c r="Z550" s="52"/>
      <c r="AA550" s="24"/>
      <c r="AB550" s="52"/>
      <c r="AC550" s="24"/>
      <c r="AD550" s="52"/>
      <c r="AE550" s="24"/>
      <c r="AF550" s="52"/>
      <c r="AG550" s="24"/>
      <c r="AH550" s="52"/>
      <c r="AI550" s="24"/>
      <c r="AJ550" s="52"/>
      <c r="AK550" s="24"/>
      <c r="AL550" s="52"/>
      <c r="AM550" s="24"/>
      <c r="AN550" s="52"/>
      <c r="AO550" s="24"/>
    </row>
    <row r="551" spans="1:41" s="25" customFormat="1" ht="14.45" customHeight="1">
      <c r="A551" s="196" t="s">
        <v>634</v>
      </c>
      <c r="B551" s="197" t="s">
        <v>671</v>
      </c>
      <c r="C551" s="202"/>
      <c r="D551" s="199">
        <v>228714</v>
      </c>
      <c r="E551" s="199">
        <v>5</v>
      </c>
      <c r="F551" s="52">
        <v>10026</v>
      </c>
      <c r="G551" s="24">
        <v>10286</v>
      </c>
      <c r="H551" s="52">
        <v>24930</v>
      </c>
      <c r="I551" s="24">
        <v>24644</v>
      </c>
      <c r="J551" s="52">
        <v>8481.6</v>
      </c>
      <c r="K551" s="24">
        <v>8630.4</v>
      </c>
      <c r="L551" s="52">
        <v>17632.8</v>
      </c>
      <c r="M551" s="24">
        <v>18098.400000000001</v>
      </c>
      <c r="N551" s="52"/>
      <c r="O551" s="24"/>
      <c r="P551" s="52"/>
      <c r="Q551" s="24"/>
      <c r="R551" s="52"/>
      <c r="S551" s="24"/>
      <c r="T551" s="52"/>
      <c r="U551" s="24"/>
      <c r="V551" s="52"/>
      <c r="W551" s="24"/>
      <c r="X551" s="52"/>
      <c r="Y551" s="24"/>
      <c r="Z551" s="52"/>
      <c r="AA551" s="24"/>
      <c r="AB551" s="52"/>
      <c r="AC551" s="24"/>
      <c r="AD551" s="52"/>
      <c r="AE551" s="24"/>
      <c r="AF551" s="52"/>
      <c r="AG551" s="24"/>
      <c r="AH551" s="52"/>
      <c r="AI551" s="24"/>
      <c r="AJ551" s="52"/>
      <c r="AK551" s="24"/>
      <c r="AL551" s="52"/>
      <c r="AM551" s="24"/>
      <c r="AN551" s="52"/>
      <c r="AO551" s="24"/>
    </row>
    <row r="552" spans="1:41" s="25" customFormat="1" ht="14.45" customHeight="1">
      <c r="A552" s="196" t="s">
        <v>634</v>
      </c>
      <c r="B552" s="206" t="s">
        <v>672</v>
      </c>
      <c r="C552" s="201"/>
      <c r="D552" s="199">
        <v>223506</v>
      </c>
      <c r="E552" s="199">
        <v>7</v>
      </c>
      <c r="F552" s="52">
        <v>2504</v>
      </c>
      <c r="G552" s="24">
        <v>2714</v>
      </c>
      <c r="H552" s="52">
        <v>5145</v>
      </c>
      <c r="I552" s="24">
        <v>5355</v>
      </c>
      <c r="J552" s="52">
        <v>0</v>
      </c>
      <c r="K552" s="24">
        <v>0</v>
      </c>
      <c r="L552" s="52">
        <v>0</v>
      </c>
      <c r="M552" s="24">
        <v>0</v>
      </c>
      <c r="N552" s="52"/>
      <c r="O552" s="24"/>
      <c r="P552" s="52"/>
      <c r="Q552" s="24"/>
      <c r="R552" s="52"/>
      <c r="S552" s="24"/>
      <c r="T552" s="52"/>
      <c r="U552" s="24"/>
      <c r="V552" s="52"/>
      <c r="W552" s="24"/>
      <c r="X552" s="52"/>
      <c r="Y552" s="24"/>
      <c r="Z552" s="52"/>
      <c r="AA552" s="24"/>
      <c r="AB552" s="52"/>
      <c r="AC552" s="24"/>
      <c r="AD552" s="52"/>
      <c r="AE552" s="24"/>
      <c r="AF552" s="52"/>
      <c r="AG552" s="24"/>
      <c r="AH552" s="52"/>
      <c r="AI552" s="24"/>
      <c r="AJ552" s="52"/>
      <c r="AK552" s="24"/>
      <c r="AL552" s="52"/>
      <c r="AM552" s="24"/>
      <c r="AN552" s="52"/>
      <c r="AO552" s="24"/>
    </row>
    <row r="553" spans="1:41" s="25" customFormat="1" ht="14.45" customHeight="1">
      <c r="A553" s="196" t="s">
        <v>634</v>
      </c>
      <c r="B553" s="206" t="s">
        <v>673</v>
      </c>
      <c r="C553" s="201"/>
      <c r="D553" s="199">
        <v>226806</v>
      </c>
      <c r="E553" s="199">
        <v>7</v>
      </c>
      <c r="F553" s="52">
        <v>2580</v>
      </c>
      <c r="G553" s="24">
        <v>2670</v>
      </c>
      <c r="H553" s="52">
        <v>5280</v>
      </c>
      <c r="I553" s="24">
        <v>5490</v>
      </c>
      <c r="J553" s="52">
        <v>0</v>
      </c>
      <c r="K553" s="24">
        <v>0</v>
      </c>
      <c r="L553" s="52">
        <v>0</v>
      </c>
      <c r="M553" s="24">
        <v>0</v>
      </c>
      <c r="N553" s="52"/>
      <c r="O553" s="24"/>
      <c r="P553" s="52"/>
      <c r="Q553" s="24"/>
      <c r="R553" s="52"/>
      <c r="S553" s="24"/>
      <c r="T553" s="52"/>
      <c r="U553" s="24"/>
      <c r="V553" s="52"/>
      <c r="W553" s="24"/>
      <c r="X553" s="52"/>
      <c r="Y553" s="24"/>
      <c r="Z553" s="52"/>
      <c r="AA553" s="24"/>
      <c r="AB553" s="52"/>
      <c r="AC553" s="24"/>
      <c r="AD553" s="52"/>
      <c r="AE553" s="24"/>
      <c r="AF553" s="52"/>
      <c r="AG553" s="24"/>
      <c r="AH553" s="52"/>
      <c r="AI553" s="24"/>
      <c r="AJ553" s="52"/>
      <c r="AK553" s="24"/>
      <c r="AL553" s="52"/>
      <c r="AM553" s="24"/>
      <c r="AN553" s="52"/>
      <c r="AO553" s="24"/>
    </row>
    <row r="554" spans="1:41" s="25" customFormat="1" ht="14.45" customHeight="1">
      <c r="A554" s="196" t="s">
        <v>634</v>
      </c>
      <c r="B554" s="206" t="s">
        <v>674</v>
      </c>
      <c r="C554" s="201"/>
      <c r="D554" s="199">
        <v>409315</v>
      </c>
      <c r="E554" s="207">
        <v>7</v>
      </c>
      <c r="F554" s="52">
        <v>3714</v>
      </c>
      <c r="G554" s="53">
        <v>4098</v>
      </c>
      <c r="H554" s="52">
        <v>4580</v>
      </c>
      <c r="I554" s="53">
        <v>7640</v>
      </c>
      <c r="J554" s="52">
        <v>0</v>
      </c>
      <c r="K554" s="24">
        <v>0</v>
      </c>
      <c r="L554" s="52">
        <v>0</v>
      </c>
      <c r="M554" s="24">
        <v>0</v>
      </c>
      <c r="N554" s="52"/>
      <c r="O554" s="24"/>
      <c r="P554" s="52"/>
      <c r="Q554" s="24"/>
      <c r="R554" s="52"/>
      <c r="S554" s="24"/>
      <c r="T554" s="52"/>
      <c r="U554" s="24"/>
      <c r="V554" s="52"/>
      <c r="W554" s="24"/>
      <c r="X554" s="52"/>
      <c r="Y554" s="24"/>
      <c r="Z554" s="52"/>
      <c r="AA554" s="24"/>
      <c r="AB554" s="52"/>
      <c r="AC554" s="24"/>
      <c r="AD554" s="52"/>
      <c r="AE554" s="24"/>
      <c r="AF554" s="52"/>
      <c r="AG554" s="24"/>
      <c r="AH554" s="52"/>
      <c r="AI554" s="24"/>
      <c r="AJ554" s="52"/>
      <c r="AK554" s="24"/>
      <c r="AL554" s="52"/>
      <c r="AM554" s="24"/>
      <c r="AN554" s="52"/>
      <c r="AO554" s="24"/>
    </row>
    <row r="555" spans="1:41" s="25" customFormat="1" ht="14.45" customHeight="1">
      <c r="A555" s="203" t="s">
        <v>634</v>
      </c>
      <c r="B555" s="200" t="s">
        <v>675</v>
      </c>
      <c r="C555" s="201"/>
      <c r="D555" s="199">
        <v>222576</v>
      </c>
      <c r="E555" s="199">
        <v>8</v>
      </c>
      <c r="F555" s="52">
        <v>2552</v>
      </c>
      <c r="G555" s="24">
        <v>2552</v>
      </c>
      <c r="H555" s="52">
        <v>5722</v>
      </c>
      <c r="I555" s="24">
        <v>5880</v>
      </c>
      <c r="J555" s="52">
        <v>0</v>
      </c>
      <c r="K555" s="24">
        <v>0</v>
      </c>
      <c r="L555" s="52">
        <v>0</v>
      </c>
      <c r="M555" s="24">
        <v>0</v>
      </c>
      <c r="N555" s="52"/>
      <c r="O555" s="24"/>
      <c r="P555" s="52"/>
      <c r="Q555" s="24"/>
      <c r="R555" s="52"/>
      <c r="S555" s="24"/>
      <c r="T555" s="52"/>
      <c r="U555" s="24"/>
      <c r="V555" s="52"/>
      <c r="W555" s="24"/>
      <c r="X555" s="52"/>
      <c r="Y555" s="24"/>
      <c r="Z555" s="52"/>
      <c r="AA555" s="24"/>
      <c r="AB555" s="52"/>
      <c r="AC555" s="24"/>
      <c r="AD555" s="52"/>
      <c r="AE555" s="24"/>
      <c r="AF555" s="52"/>
      <c r="AG555" s="24"/>
      <c r="AH555" s="52"/>
      <c r="AI555" s="24"/>
      <c r="AJ555" s="52"/>
      <c r="AK555" s="24"/>
      <c r="AL555" s="52"/>
      <c r="AM555" s="24"/>
      <c r="AN555" s="52"/>
      <c r="AO555" s="24"/>
    </row>
    <row r="556" spans="1:41" s="25" customFormat="1" ht="14.45" customHeight="1">
      <c r="A556" s="203" t="s">
        <v>634</v>
      </c>
      <c r="B556" s="200" t="s">
        <v>676</v>
      </c>
      <c r="C556" s="201"/>
      <c r="D556" s="199">
        <v>222992</v>
      </c>
      <c r="E556" s="199">
        <v>8</v>
      </c>
      <c r="F556" s="52">
        <v>3690</v>
      </c>
      <c r="G556" s="24">
        <v>3690</v>
      </c>
      <c r="H556" s="52">
        <v>11430</v>
      </c>
      <c r="I556" s="53">
        <v>13080</v>
      </c>
      <c r="J556" s="52">
        <v>0</v>
      </c>
      <c r="K556" s="24">
        <v>0</v>
      </c>
      <c r="L556" s="52">
        <v>0</v>
      </c>
      <c r="M556" s="24">
        <v>0</v>
      </c>
      <c r="N556" s="52"/>
      <c r="O556" s="24"/>
      <c r="P556" s="52"/>
      <c r="Q556" s="24"/>
      <c r="R556" s="52"/>
      <c r="S556" s="24"/>
      <c r="T556" s="52"/>
      <c r="U556" s="24"/>
      <c r="V556" s="52"/>
      <c r="W556" s="24"/>
      <c r="X556" s="52"/>
      <c r="Y556" s="24"/>
      <c r="Z556" s="52"/>
      <c r="AA556" s="24"/>
      <c r="AB556" s="52"/>
      <c r="AC556" s="24"/>
      <c r="AD556" s="52"/>
      <c r="AE556" s="24"/>
      <c r="AF556" s="52"/>
      <c r="AG556" s="24"/>
      <c r="AH556" s="52"/>
      <c r="AI556" s="24"/>
      <c r="AJ556" s="52"/>
      <c r="AK556" s="24"/>
      <c r="AL556" s="52"/>
      <c r="AM556" s="24"/>
      <c r="AN556" s="52"/>
      <c r="AO556" s="24"/>
    </row>
    <row r="557" spans="1:41" s="25" customFormat="1" ht="14.45" customHeight="1">
      <c r="A557" s="203" t="s">
        <v>634</v>
      </c>
      <c r="B557" s="200" t="s">
        <v>677</v>
      </c>
      <c r="C557" s="201"/>
      <c r="D557" s="199">
        <v>223427</v>
      </c>
      <c r="E557" s="199">
        <v>8</v>
      </c>
      <c r="F557" s="52">
        <v>4940</v>
      </c>
      <c r="G557" s="24">
        <v>5270</v>
      </c>
      <c r="H557" s="52">
        <v>9414</v>
      </c>
      <c r="I557" s="24">
        <v>9898</v>
      </c>
      <c r="J557" s="52">
        <v>0</v>
      </c>
      <c r="K557" s="24">
        <v>0</v>
      </c>
      <c r="L557" s="52">
        <v>0</v>
      </c>
      <c r="M557" s="24">
        <v>0</v>
      </c>
      <c r="N557" s="52"/>
      <c r="O557" s="24"/>
      <c r="P557" s="52"/>
      <c r="Q557" s="24"/>
      <c r="R557" s="52"/>
      <c r="S557" s="24"/>
      <c r="T557" s="52"/>
      <c r="U557" s="24"/>
      <c r="V557" s="52"/>
      <c r="W557" s="24"/>
      <c r="X557" s="52"/>
      <c r="Y557" s="24"/>
      <c r="Z557" s="52"/>
      <c r="AA557" s="24"/>
      <c r="AB557" s="52"/>
      <c r="AC557" s="24"/>
      <c r="AD557" s="52"/>
      <c r="AE557" s="24"/>
      <c r="AF557" s="52"/>
      <c r="AG557" s="24"/>
      <c r="AH557" s="52"/>
      <c r="AI557" s="24"/>
      <c r="AJ557" s="52"/>
      <c r="AK557" s="24"/>
      <c r="AL557" s="52"/>
      <c r="AM557" s="24"/>
      <c r="AN557" s="52"/>
      <c r="AO557" s="24"/>
    </row>
    <row r="558" spans="1:41" s="25" customFormat="1" ht="14.45" customHeight="1">
      <c r="A558" s="203" t="s">
        <v>634</v>
      </c>
      <c r="B558" s="197" t="s">
        <v>678</v>
      </c>
      <c r="C558" s="201"/>
      <c r="D558" s="199">
        <v>223524</v>
      </c>
      <c r="E558" s="199">
        <v>8</v>
      </c>
      <c r="F558" s="52">
        <v>1770</v>
      </c>
      <c r="G558" s="24">
        <v>1770</v>
      </c>
      <c r="H558" s="52">
        <v>5220</v>
      </c>
      <c r="I558" s="24">
        <v>5220</v>
      </c>
      <c r="J558" s="52">
        <v>0</v>
      </c>
      <c r="K558" s="24">
        <v>0</v>
      </c>
      <c r="L558" s="52">
        <v>0</v>
      </c>
      <c r="M558" s="24">
        <v>0</v>
      </c>
      <c r="N558" s="52"/>
      <c r="O558" s="24"/>
      <c r="P558" s="52"/>
      <c r="Q558" s="24"/>
      <c r="R558" s="52"/>
      <c r="S558" s="24"/>
      <c r="T558" s="52"/>
      <c r="U558" s="24"/>
      <c r="V558" s="52"/>
      <c r="W558" s="24"/>
      <c r="X558" s="52"/>
      <c r="Y558" s="24"/>
      <c r="Z558" s="52"/>
      <c r="AA558" s="24"/>
      <c r="AB558" s="52"/>
      <c r="AC558" s="24"/>
      <c r="AD558" s="52"/>
      <c r="AE558" s="24"/>
      <c r="AF558" s="52"/>
      <c r="AG558" s="24"/>
      <c r="AH558" s="52"/>
      <c r="AI558" s="24"/>
      <c r="AJ558" s="52"/>
      <c r="AK558" s="24"/>
      <c r="AL558" s="52"/>
      <c r="AM558" s="24"/>
      <c r="AN558" s="52"/>
      <c r="AO558" s="24"/>
    </row>
    <row r="559" spans="1:41" s="25" customFormat="1" ht="14.45" customHeight="1">
      <c r="A559" s="203" t="s">
        <v>634</v>
      </c>
      <c r="B559" s="200" t="s">
        <v>679</v>
      </c>
      <c r="C559" s="201"/>
      <c r="D559" s="199">
        <v>223816</v>
      </c>
      <c r="E559" s="199">
        <v>8</v>
      </c>
      <c r="F559" s="52">
        <v>3162</v>
      </c>
      <c r="G559" s="53">
        <v>3490</v>
      </c>
      <c r="H559" s="52">
        <v>6420</v>
      </c>
      <c r="I559" s="24">
        <v>6750</v>
      </c>
      <c r="J559" s="52">
        <v>0</v>
      </c>
      <c r="K559" s="24">
        <v>0</v>
      </c>
      <c r="L559" s="52">
        <v>0</v>
      </c>
      <c r="M559" s="24">
        <v>0</v>
      </c>
      <c r="N559" s="52"/>
      <c r="O559" s="24"/>
      <c r="P559" s="52"/>
      <c r="Q559" s="24"/>
      <c r="R559" s="52"/>
      <c r="S559" s="24"/>
      <c r="T559" s="52"/>
      <c r="U559" s="24"/>
      <c r="V559" s="52"/>
      <c r="W559" s="24"/>
      <c r="X559" s="52"/>
      <c r="Y559" s="24"/>
      <c r="Z559" s="52"/>
      <c r="AA559" s="24"/>
      <c r="AB559" s="52"/>
      <c r="AC559" s="24"/>
      <c r="AD559" s="52"/>
      <c r="AE559" s="24"/>
      <c r="AF559" s="52"/>
      <c r="AG559" s="24"/>
      <c r="AH559" s="52"/>
      <c r="AI559" s="24"/>
      <c r="AJ559" s="52"/>
      <c r="AK559" s="24"/>
      <c r="AL559" s="52"/>
      <c r="AM559" s="24"/>
      <c r="AN559" s="52"/>
      <c r="AO559" s="24"/>
    </row>
    <row r="560" spans="1:41" s="25" customFormat="1" ht="14.45" customHeight="1">
      <c r="A560" s="203" t="s">
        <v>634</v>
      </c>
      <c r="B560" s="200" t="s">
        <v>680</v>
      </c>
      <c r="C560" s="201"/>
      <c r="D560" s="199">
        <v>247834</v>
      </c>
      <c r="E560" s="199">
        <v>8</v>
      </c>
      <c r="F560" s="52">
        <v>1264</v>
      </c>
      <c r="G560" s="24">
        <v>1384</v>
      </c>
      <c r="H560" s="52">
        <v>4340</v>
      </c>
      <c r="I560" s="24">
        <v>4520</v>
      </c>
      <c r="J560" s="52">
        <v>0</v>
      </c>
      <c r="K560" s="24">
        <v>0</v>
      </c>
      <c r="L560" s="52">
        <v>0</v>
      </c>
      <c r="M560" s="24">
        <v>0</v>
      </c>
      <c r="N560" s="52"/>
      <c r="O560" s="24"/>
      <c r="P560" s="52"/>
      <c r="Q560" s="24"/>
      <c r="R560" s="52"/>
      <c r="S560" s="24"/>
      <c r="T560" s="52"/>
      <c r="U560" s="24"/>
      <c r="V560" s="52"/>
      <c r="W560" s="24"/>
      <c r="X560" s="52"/>
      <c r="Y560" s="24"/>
      <c r="Z560" s="52"/>
      <c r="AA560" s="24"/>
      <c r="AB560" s="52"/>
      <c r="AC560" s="24"/>
      <c r="AD560" s="52"/>
      <c r="AE560" s="24"/>
      <c r="AF560" s="52"/>
      <c r="AG560" s="24"/>
      <c r="AH560" s="52"/>
      <c r="AI560" s="24"/>
      <c r="AJ560" s="52"/>
      <c r="AK560" s="24"/>
      <c r="AL560" s="52"/>
      <c r="AM560" s="24"/>
      <c r="AN560" s="52"/>
      <c r="AO560" s="24"/>
    </row>
    <row r="561" spans="1:41" s="25" customFormat="1" ht="14.45" customHeight="1">
      <c r="A561" s="203" t="s">
        <v>634</v>
      </c>
      <c r="B561" s="200" t="s">
        <v>681</v>
      </c>
      <c r="C561" s="201"/>
      <c r="D561" s="199">
        <v>224350</v>
      </c>
      <c r="E561" s="199">
        <v>8</v>
      </c>
      <c r="F561" s="52">
        <v>2914</v>
      </c>
      <c r="G561" s="24">
        <v>3064</v>
      </c>
      <c r="H561" s="52">
        <v>5524</v>
      </c>
      <c r="I561" s="24">
        <v>5674</v>
      </c>
      <c r="J561" s="52">
        <v>0</v>
      </c>
      <c r="K561" s="24">
        <v>0</v>
      </c>
      <c r="L561" s="52">
        <v>0</v>
      </c>
      <c r="M561" s="24">
        <v>0</v>
      </c>
      <c r="N561" s="52"/>
      <c r="O561" s="24"/>
      <c r="P561" s="52"/>
      <c r="Q561" s="24"/>
      <c r="R561" s="52"/>
      <c r="S561" s="24"/>
      <c r="T561" s="52"/>
      <c r="U561" s="24"/>
      <c r="V561" s="52"/>
      <c r="W561" s="24"/>
      <c r="X561" s="52"/>
      <c r="Y561" s="24"/>
      <c r="Z561" s="52"/>
      <c r="AA561" s="24"/>
      <c r="AB561" s="52"/>
      <c r="AC561" s="24"/>
      <c r="AD561" s="52"/>
      <c r="AE561" s="24"/>
      <c r="AF561" s="52"/>
      <c r="AG561" s="24"/>
      <c r="AH561" s="52"/>
      <c r="AI561" s="24"/>
      <c r="AJ561" s="52"/>
      <c r="AK561" s="24"/>
      <c r="AL561" s="52"/>
      <c r="AM561" s="24"/>
      <c r="AN561" s="52"/>
      <c r="AO561" s="24"/>
    </row>
    <row r="562" spans="1:41" s="25" customFormat="1" ht="14.45" customHeight="1">
      <c r="A562" s="203" t="s">
        <v>634</v>
      </c>
      <c r="B562" s="197" t="s">
        <v>682</v>
      </c>
      <c r="C562" s="201"/>
      <c r="D562" s="199">
        <v>224572</v>
      </c>
      <c r="E562" s="199">
        <v>8</v>
      </c>
      <c r="F562" s="52">
        <v>1770</v>
      </c>
      <c r="G562" s="24">
        <v>1770</v>
      </c>
      <c r="H562" s="52">
        <v>5220</v>
      </c>
      <c r="I562" s="24">
        <v>5220</v>
      </c>
      <c r="J562" s="52">
        <v>0</v>
      </c>
      <c r="K562" s="24">
        <v>0</v>
      </c>
      <c r="L562" s="52">
        <v>0</v>
      </c>
      <c r="M562" s="24">
        <v>0</v>
      </c>
      <c r="N562" s="52"/>
      <c r="O562" s="24"/>
      <c r="P562" s="52"/>
      <c r="Q562" s="24"/>
      <c r="R562" s="52"/>
      <c r="S562" s="24"/>
      <c r="T562" s="52"/>
      <c r="U562" s="24"/>
      <c r="V562" s="52"/>
      <c r="W562" s="24"/>
      <c r="X562" s="52"/>
      <c r="Y562" s="24"/>
      <c r="Z562" s="52"/>
      <c r="AA562" s="24"/>
      <c r="AB562" s="52"/>
      <c r="AC562" s="24"/>
      <c r="AD562" s="52"/>
      <c r="AE562" s="24"/>
      <c r="AF562" s="52"/>
      <c r="AG562" s="24"/>
      <c r="AH562" s="52"/>
      <c r="AI562" s="24"/>
      <c r="AJ562" s="52"/>
      <c r="AK562" s="24"/>
      <c r="AL562" s="52"/>
      <c r="AM562" s="24"/>
      <c r="AN562" s="52"/>
      <c r="AO562" s="24"/>
    </row>
    <row r="563" spans="1:41" s="25" customFormat="1" ht="14.45" customHeight="1">
      <c r="A563" s="204" t="s">
        <v>634</v>
      </c>
      <c r="B563" s="206" t="s">
        <v>683</v>
      </c>
      <c r="C563" s="201"/>
      <c r="D563" s="199">
        <v>224615</v>
      </c>
      <c r="E563" s="199">
        <v>8</v>
      </c>
      <c r="F563" s="52">
        <v>1770</v>
      </c>
      <c r="G563" s="24">
        <v>1770</v>
      </c>
      <c r="H563" s="52">
        <v>5220</v>
      </c>
      <c r="I563" s="24">
        <v>5220</v>
      </c>
      <c r="J563" s="52">
        <v>0</v>
      </c>
      <c r="K563" s="24">
        <v>0</v>
      </c>
      <c r="L563" s="52">
        <v>0</v>
      </c>
      <c r="M563" s="24">
        <v>0</v>
      </c>
      <c r="N563" s="52"/>
      <c r="O563" s="24"/>
      <c r="P563" s="52"/>
      <c r="Q563" s="24"/>
      <c r="R563" s="52"/>
      <c r="S563" s="24"/>
      <c r="T563" s="52"/>
      <c r="U563" s="24"/>
      <c r="V563" s="52"/>
      <c r="W563" s="24"/>
      <c r="X563" s="52"/>
      <c r="Y563" s="24"/>
      <c r="Z563" s="52"/>
      <c r="AA563" s="24"/>
      <c r="AB563" s="52"/>
      <c r="AC563" s="24"/>
      <c r="AD563" s="52"/>
      <c r="AE563" s="24"/>
      <c r="AF563" s="52"/>
      <c r="AG563" s="24"/>
      <c r="AH563" s="52"/>
      <c r="AI563" s="24"/>
      <c r="AJ563" s="52"/>
      <c r="AK563" s="24"/>
      <c r="AL563" s="52"/>
      <c r="AM563" s="24"/>
      <c r="AN563" s="52"/>
      <c r="AO563" s="24"/>
    </row>
    <row r="564" spans="1:41" s="25" customFormat="1" ht="14.45" customHeight="1">
      <c r="A564" s="204" t="s">
        <v>634</v>
      </c>
      <c r="B564" s="200" t="s">
        <v>684</v>
      </c>
      <c r="C564" s="201"/>
      <c r="D564" s="199">
        <v>224642</v>
      </c>
      <c r="E564" s="199">
        <v>8</v>
      </c>
      <c r="F564" s="52">
        <v>3460</v>
      </c>
      <c r="G564" s="24">
        <v>3460</v>
      </c>
      <c r="H564" s="52">
        <v>5640</v>
      </c>
      <c r="I564" s="24">
        <v>5640</v>
      </c>
      <c r="J564" s="52">
        <v>0</v>
      </c>
      <c r="K564" s="24">
        <v>0</v>
      </c>
      <c r="L564" s="52">
        <v>0</v>
      </c>
      <c r="M564" s="24">
        <v>0</v>
      </c>
      <c r="N564" s="52"/>
      <c r="O564" s="24"/>
      <c r="P564" s="52"/>
      <c r="Q564" s="24"/>
      <c r="R564" s="52"/>
      <c r="S564" s="24"/>
      <c r="T564" s="52"/>
      <c r="U564" s="24"/>
      <c r="V564" s="52"/>
      <c r="W564" s="24"/>
      <c r="X564" s="52"/>
      <c r="Y564" s="24"/>
      <c r="Z564" s="52"/>
      <c r="AA564" s="24"/>
      <c r="AB564" s="52"/>
      <c r="AC564" s="24"/>
      <c r="AD564" s="52"/>
      <c r="AE564" s="24"/>
      <c r="AF564" s="52"/>
      <c r="AG564" s="24"/>
      <c r="AH564" s="52"/>
      <c r="AI564" s="24"/>
      <c r="AJ564" s="52"/>
      <c r="AK564" s="24"/>
      <c r="AL564" s="52"/>
      <c r="AM564" s="24"/>
      <c r="AN564" s="52"/>
      <c r="AO564" s="24"/>
    </row>
    <row r="565" spans="1:41" s="25" customFormat="1" ht="14.45" customHeight="1">
      <c r="A565" s="204" t="s">
        <v>634</v>
      </c>
      <c r="B565" s="200" t="s">
        <v>685</v>
      </c>
      <c r="C565" s="201"/>
      <c r="D565" s="199">
        <v>225423</v>
      </c>
      <c r="E565" s="199">
        <v>8</v>
      </c>
      <c r="F565" s="52">
        <v>2032</v>
      </c>
      <c r="G565" s="24">
        <v>2032</v>
      </c>
      <c r="H565" s="52">
        <v>2844</v>
      </c>
      <c r="I565" s="53">
        <v>4686</v>
      </c>
      <c r="J565" s="52">
        <v>0</v>
      </c>
      <c r="K565" s="24">
        <v>0</v>
      </c>
      <c r="L565" s="52">
        <v>0</v>
      </c>
      <c r="M565" s="24">
        <v>0</v>
      </c>
      <c r="N565" s="52"/>
      <c r="O565" s="24"/>
      <c r="P565" s="52"/>
      <c r="Q565" s="24"/>
      <c r="R565" s="52"/>
      <c r="S565" s="24"/>
      <c r="T565" s="52"/>
      <c r="U565" s="24"/>
      <c r="V565" s="52"/>
      <c r="W565" s="24"/>
      <c r="X565" s="52"/>
      <c r="Y565" s="24"/>
      <c r="Z565" s="52"/>
      <c r="AA565" s="24"/>
      <c r="AB565" s="52"/>
      <c r="AC565" s="24"/>
      <c r="AD565" s="52"/>
      <c r="AE565" s="24"/>
      <c r="AF565" s="52"/>
      <c r="AG565" s="24"/>
      <c r="AH565" s="52"/>
      <c r="AI565" s="24"/>
      <c r="AJ565" s="52"/>
      <c r="AK565" s="24"/>
      <c r="AL565" s="52"/>
      <c r="AM565" s="24"/>
      <c r="AN565" s="52"/>
      <c r="AO565" s="24"/>
    </row>
    <row r="566" spans="1:41" s="25" customFormat="1" ht="14.45" customHeight="1">
      <c r="A566" s="204" t="s">
        <v>634</v>
      </c>
      <c r="B566" s="200" t="s">
        <v>686</v>
      </c>
      <c r="C566" s="201"/>
      <c r="D566" s="199">
        <v>226134</v>
      </c>
      <c r="E566" s="199">
        <v>8</v>
      </c>
      <c r="F566" s="52">
        <v>4130</v>
      </c>
      <c r="G566" s="24">
        <v>4130</v>
      </c>
      <c r="H566" s="52">
        <v>7140</v>
      </c>
      <c r="I566" s="24">
        <v>7140</v>
      </c>
      <c r="J566" s="52">
        <v>0</v>
      </c>
      <c r="K566" s="24">
        <v>0</v>
      </c>
      <c r="L566" s="52">
        <v>0</v>
      </c>
      <c r="M566" s="24">
        <v>0</v>
      </c>
      <c r="N566" s="52"/>
      <c r="O566" s="24"/>
      <c r="P566" s="52"/>
      <c r="Q566" s="24"/>
      <c r="R566" s="52"/>
      <c r="S566" s="24"/>
      <c r="T566" s="52"/>
      <c r="U566" s="24"/>
      <c r="V566" s="52"/>
      <c r="W566" s="24"/>
      <c r="X566" s="52"/>
      <c r="Y566" s="24"/>
      <c r="Z566" s="52"/>
      <c r="AA566" s="24"/>
      <c r="AB566" s="52"/>
      <c r="AC566" s="24"/>
      <c r="AD566" s="52"/>
      <c r="AE566" s="24"/>
      <c r="AF566" s="52"/>
      <c r="AG566" s="24"/>
      <c r="AH566" s="52"/>
      <c r="AI566" s="24"/>
      <c r="AJ566" s="52"/>
      <c r="AK566" s="24"/>
      <c r="AL566" s="52"/>
      <c r="AM566" s="24"/>
      <c r="AN566" s="52"/>
      <c r="AO566" s="24"/>
    </row>
    <row r="567" spans="1:41" s="25" customFormat="1" ht="14.45" customHeight="1">
      <c r="A567" s="196" t="s">
        <v>634</v>
      </c>
      <c r="B567" s="200" t="s">
        <v>687</v>
      </c>
      <c r="C567" s="201"/>
      <c r="D567" s="199">
        <v>227182</v>
      </c>
      <c r="E567" s="199">
        <v>8</v>
      </c>
      <c r="F567" s="52">
        <v>2642</v>
      </c>
      <c r="G567" s="24">
        <v>2678</v>
      </c>
      <c r="H567" s="52">
        <v>4024</v>
      </c>
      <c r="I567" s="24">
        <v>4086</v>
      </c>
      <c r="J567" s="52">
        <v>0</v>
      </c>
      <c r="K567" s="24">
        <v>0</v>
      </c>
      <c r="L567" s="52">
        <v>0</v>
      </c>
      <c r="M567" s="24">
        <v>0</v>
      </c>
      <c r="N567" s="52"/>
      <c r="O567" s="24"/>
      <c r="P567" s="52"/>
      <c r="Q567" s="24"/>
      <c r="R567" s="52"/>
      <c r="S567" s="24"/>
      <c r="T567" s="52"/>
      <c r="U567" s="24"/>
      <c r="V567" s="52"/>
      <c r="W567" s="24"/>
      <c r="X567" s="52"/>
      <c r="Y567" s="24"/>
      <c r="Z567" s="52"/>
      <c r="AA567" s="24"/>
      <c r="AB567" s="52"/>
      <c r="AC567" s="24"/>
      <c r="AD567" s="52"/>
      <c r="AE567" s="24"/>
      <c r="AF567" s="52"/>
      <c r="AG567" s="24"/>
      <c r="AH567" s="52"/>
      <c r="AI567" s="24"/>
      <c r="AJ567" s="52"/>
      <c r="AK567" s="24"/>
      <c r="AL567" s="52"/>
      <c r="AM567" s="24"/>
      <c r="AN567" s="52"/>
      <c r="AO567" s="24"/>
    </row>
    <row r="568" spans="1:41" s="25" customFormat="1" ht="14.45" customHeight="1">
      <c r="A568" s="196" t="s">
        <v>634</v>
      </c>
      <c r="B568" s="200" t="s">
        <v>688</v>
      </c>
      <c r="C568" s="201"/>
      <c r="D568" s="199">
        <v>226578</v>
      </c>
      <c r="E568" s="199">
        <v>8</v>
      </c>
      <c r="F568" s="52">
        <v>3490</v>
      </c>
      <c r="G568" s="24">
        <v>3490</v>
      </c>
      <c r="H568" s="52">
        <v>5700</v>
      </c>
      <c r="I568" s="24">
        <v>5700</v>
      </c>
      <c r="J568" s="52">
        <v>0</v>
      </c>
      <c r="K568" s="24">
        <v>0</v>
      </c>
      <c r="L568" s="52">
        <v>0</v>
      </c>
      <c r="M568" s="24">
        <v>0</v>
      </c>
      <c r="N568" s="52"/>
      <c r="O568" s="24"/>
      <c r="P568" s="52"/>
      <c r="Q568" s="24"/>
      <c r="R568" s="52"/>
      <c r="S568" s="24"/>
      <c r="T568" s="52"/>
      <c r="U568" s="24"/>
      <c r="V568" s="52"/>
      <c r="W568" s="24"/>
      <c r="X568" s="52"/>
      <c r="Y568" s="24"/>
      <c r="Z568" s="52"/>
      <c r="AA568" s="24"/>
      <c r="AB568" s="52"/>
      <c r="AC568" s="24"/>
      <c r="AD568" s="52"/>
      <c r="AE568" s="24"/>
      <c r="AF568" s="52"/>
      <c r="AG568" s="24"/>
      <c r="AH568" s="52"/>
      <c r="AI568" s="24"/>
      <c r="AJ568" s="52"/>
      <c r="AK568" s="24"/>
      <c r="AL568" s="52"/>
      <c r="AM568" s="24"/>
      <c r="AN568" s="52"/>
      <c r="AO568" s="24"/>
    </row>
    <row r="569" spans="1:41" s="25" customFormat="1" ht="14.45" customHeight="1">
      <c r="A569" s="196" t="s">
        <v>634</v>
      </c>
      <c r="B569" s="200" t="s">
        <v>689</v>
      </c>
      <c r="C569" s="201"/>
      <c r="D569" s="199">
        <v>227146</v>
      </c>
      <c r="E569" s="207">
        <v>8</v>
      </c>
      <c r="F569" s="52">
        <v>2950</v>
      </c>
      <c r="G569" s="53">
        <v>3282</v>
      </c>
      <c r="H569" s="52">
        <v>5400</v>
      </c>
      <c r="I569" s="24">
        <v>5400</v>
      </c>
      <c r="J569" s="52">
        <v>0</v>
      </c>
      <c r="K569" s="24">
        <v>0</v>
      </c>
      <c r="L569" s="52">
        <v>0</v>
      </c>
      <c r="M569" s="24">
        <v>0</v>
      </c>
      <c r="N569" s="52"/>
      <c r="O569" s="24"/>
      <c r="P569" s="52"/>
      <c r="Q569" s="24"/>
      <c r="R569" s="52"/>
      <c r="S569" s="24"/>
      <c r="T569" s="52"/>
      <c r="U569" s="24"/>
      <c r="V569" s="52"/>
      <c r="W569" s="24"/>
      <c r="X569" s="52"/>
      <c r="Y569" s="24"/>
      <c r="Z569" s="52"/>
      <c r="AA569" s="24"/>
      <c r="AB569" s="52"/>
      <c r="AC569" s="24"/>
      <c r="AD569" s="52"/>
      <c r="AE569" s="24"/>
      <c r="AF569" s="52"/>
      <c r="AG569" s="24"/>
      <c r="AH569" s="52"/>
      <c r="AI569" s="24"/>
      <c r="AJ569" s="52"/>
      <c r="AK569" s="24"/>
      <c r="AL569" s="52"/>
      <c r="AM569" s="24"/>
      <c r="AN569" s="52"/>
      <c r="AO569" s="24"/>
    </row>
    <row r="570" spans="1:41" s="25" customFormat="1" ht="14.45" customHeight="1">
      <c r="A570" s="196" t="s">
        <v>634</v>
      </c>
      <c r="B570" s="206" t="s">
        <v>690</v>
      </c>
      <c r="C570" s="201"/>
      <c r="D570" s="199">
        <v>224110</v>
      </c>
      <c r="E570" s="199">
        <v>8</v>
      </c>
      <c r="F570" s="52">
        <v>2460</v>
      </c>
      <c r="G570" s="24">
        <v>2550</v>
      </c>
      <c r="H570" s="52">
        <v>6540</v>
      </c>
      <c r="I570" s="53">
        <v>7500</v>
      </c>
      <c r="J570" s="52">
        <v>0</v>
      </c>
      <c r="K570" s="24">
        <v>0</v>
      </c>
      <c r="L570" s="52">
        <v>0</v>
      </c>
      <c r="M570" s="24">
        <v>0</v>
      </c>
      <c r="N570" s="52"/>
      <c r="O570" s="24"/>
      <c r="P570" s="52"/>
      <c r="Q570" s="24"/>
      <c r="R570" s="52"/>
      <c r="S570" s="24"/>
      <c r="T570" s="52"/>
      <c r="U570" s="24"/>
      <c r="V570" s="52"/>
      <c r="W570" s="24"/>
      <c r="X570" s="52"/>
      <c r="Y570" s="24"/>
      <c r="Z570" s="52"/>
      <c r="AA570" s="24"/>
      <c r="AB570" s="52"/>
      <c r="AC570" s="24"/>
      <c r="AD570" s="52"/>
      <c r="AE570" s="24"/>
      <c r="AF570" s="52"/>
      <c r="AG570" s="24"/>
      <c r="AH570" s="52"/>
      <c r="AI570" s="24"/>
      <c r="AJ570" s="52"/>
      <c r="AK570" s="24"/>
      <c r="AL570" s="52"/>
      <c r="AM570" s="24"/>
      <c r="AN570" s="52"/>
      <c r="AO570" s="24"/>
    </row>
    <row r="571" spans="1:41" s="25" customFormat="1" ht="14.45" customHeight="1">
      <c r="A571" s="196" t="s">
        <v>634</v>
      </c>
      <c r="B571" s="197" t="s">
        <v>691</v>
      </c>
      <c r="C571" s="201"/>
      <c r="D571" s="199">
        <v>227191</v>
      </c>
      <c r="E571" s="199">
        <v>8</v>
      </c>
      <c r="F571" s="52">
        <v>1770</v>
      </c>
      <c r="G571" s="24">
        <v>1770</v>
      </c>
      <c r="H571" s="52">
        <v>5220</v>
      </c>
      <c r="I571" s="24">
        <v>5220</v>
      </c>
      <c r="J571" s="52">
        <v>0</v>
      </c>
      <c r="K571" s="24">
        <v>0</v>
      </c>
      <c r="L571" s="52">
        <v>0</v>
      </c>
      <c r="M571" s="24">
        <v>0</v>
      </c>
      <c r="N571" s="52"/>
      <c r="O571" s="24"/>
      <c r="P571" s="52"/>
      <c r="Q571" s="24"/>
      <c r="R571" s="52"/>
      <c r="S571" s="24"/>
      <c r="T571" s="52"/>
      <c r="U571" s="24"/>
      <c r="V571" s="52"/>
      <c r="W571" s="24"/>
      <c r="X571" s="52"/>
      <c r="Y571" s="24"/>
      <c r="Z571" s="52"/>
      <c r="AA571" s="24"/>
      <c r="AB571" s="52"/>
      <c r="AC571" s="24"/>
      <c r="AD571" s="52"/>
      <c r="AE571" s="24"/>
      <c r="AF571" s="52"/>
      <c r="AG571" s="24"/>
      <c r="AH571" s="52"/>
      <c r="AI571" s="24"/>
      <c r="AJ571" s="52"/>
      <c r="AK571" s="24"/>
      <c r="AL571" s="52"/>
      <c r="AM571" s="24"/>
      <c r="AN571" s="52"/>
      <c r="AO571" s="24"/>
    </row>
    <row r="572" spans="1:41" s="25" customFormat="1" ht="14.45" customHeight="1">
      <c r="A572" s="196" t="s">
        <v>634</v>
      </c>
      <c r="B572" s="200" t="s">
        <v>692</v>
      </c>
      <c r="C572" s="201"/>
      <c r="D572" s="199">
        <v>420398</v>
      </c>
      <c r="E572" s="199">
        <v>8</v>
      </c>
      <c r="F572" s="52">
        <v>2108</v>
      </c>
      <c r="G572" s="53">
        <v>2760</v>
      </c>
      <c r="H572" s="52">
        <v>11194</v>
      </c>
      <c r="I572" s="53">
        <v>13770</v>
      </c>
      <c r="J572" s="52">
        <v>0</v>
      </c>
      <c r="K572" s="24">
        <v>0</v>
      </c>
      <c r="L572" s="52">
        <v>0</v>
      </c>
      <c r="M572" s="24">
        <v>0</v>
      </c>
      <c r="N572" s="52"/>
      <c r="O572" s="24"/>
      <c r="P572" s="52"/>
      <c r="Q572" s="24"/>
      <c r="R572" s="52"/>
      <c r="S572" s="24"/>
      <c r="T572" s="52"/>
      <c r="U572" s="24"/>
      <c r="V572" s="52"/>
      <c r="W572" s="24"/>
      <c r="X572" s="52"/>
      <c r="Y572" s="24"/>
      <c r="Z572" s="52"/>
      <c r="AA572" s="24"/>
      <c r="AB572" s="52"/>
      <c r="AC572" s="24"/>
      <c r="AD572" s="52"/>
      <c r="AE572" s="24"/>
      <c r="AF572" s="52"/>
      <c r="AG572" s="24"/>
      <c r="AH572" s="52"/>
      <c r="AI572" s="24"/>
      <c r="AJ572" s="52"/>
      <c r="AK572" s="24"/>
      <c r="AL572" s="52"/>
      <c r="AM572" s="24"/>
      <c r="AN572" s="52"/>
      <c r="AO572" s="24"/>
    </row>
    <row r="573" spans="1:41" s="25" customFormat="1" ht="14.45" customHeight="1">
      <c r="A573" s="196" t="s">
        <v>634</v>
      </c>
      <c r="B573" s="200" t="s">
        <v>693</v>
      </c>
      <c r="C573" s="201"/>
      <c r="D573" s="199">
        <v>246354</v>
      </c>
      <c r="E573" s="199">
        <v>8</v>
      </c>
      <c r="F573" s="52">
        <v>2108</v>
      </c>
      <c r="G573" s="53">
        <v>2760</v>
      </c>
      <c r="H573" s="52">
        <v>11194</v>
      </c>
      <c r="I573" s="53">
        <v>13770</v>
      </c>
      <c r="J573" s="52">
        <v>0</v>
      </c>
      <c r="K573" s="24">
        <v>0</v>
      </c>
      <c r="L573" s="52">
        <v>0</v>
      </c>
      <c r="M573" s="24">
        <v>0</v>
      </c>
      <c r="N573" s="52"/>
      <c r="O573" s="24"/>
      <c r="P573" s="52"/>
      <c r="Q573" s="24"/>
      <c r="R573" s="52"/>
      <c r="S573" s="24"/>
      <c r="T573" s="52"/>
      <c r="U573" s="24"/>
      <c r="V573" s="52"/>
      <c r="W573" s="24"/>
      <c r="X573" s="52"/>
      <c r="Y573" s="24"/>
      <c r="Z573" s="52"/>
      <c r="AA573" s="24"/>
      <c r="AB573" s="52"/>
      <c r="AC573" s="24"/>
      <c r="AD573" s="52"/>
      <c r="AE573" s="24"/>
      <c r="AF573" s="52"/>
      <c r="AG573" s="24"/>
      <c r="AH573" s="52"/>
      <c r="AI573" s="24"/>
      <c r="AJ573" s="52"/>
      <c r="AK573" s="24"/>
      <c r="AL573" s="52"/>
      <c r="AM573" s="24"/>
      <c r="AN573" s="52"/>
      <c r="AO573" s="24"/>
    </row>
    <row r="574" spans="1:41" s="25" customFormat="1" ht="14.45" customHeight="1">
      <c r="A574" s="196" t="s">
        <v>634</v>
      </c>
      <c r="B574" s="197" t="s">
        <v>694</v>
      </c>
      <c r="C574" s="201"/>
      <c r="D574" s="199">
        <v>227766</v>
      </c>
      <c r="E574" s="199">
        <v>8</v>
      </c>
      <c r="F574" s="52">
        <v>1770</v>
      </c>
      <c r="G574" s="24">
        <v>1770</v>
      </c>
      <c r="H574" s="52">
        <v>5220</v>
      </c>
      <c r="I574" s="24">
        <v>5220</v>
      </c>
      <c r="J574" s="52">
        <v>0</v>
      </c>
      <c r="K574" s="24">
        <v>0</v>
      </c>
      <c r="L574" s="52">
        <v>0</v>
      </c>
      <c r="M574" s="24">
        <v>0</v>
      </c>
      <c r="N574" s="52"/>
      <c r="O574" s="24"/>
      <c r="P574" s="52"/>
      <c r="Q574" s="24"/>
      <c r="R574" s="52"/>
      <c r="S574" s="24"/>
      <c r="T574" s="52"/>
      <c r="U574" s="24"/>
      <c r="V574" s="52"/>
      <c r="W574" s="24"/>
      <c r="X574" s="52"/>
      <c r="Y574" s="24"/>
      <c r="Z574" s="52"/>
      <c r="AA574" s="24"/>
      <c r="AB574" s="52"/>
      <c r="AC574" s="24"/>
      <c r="AD574" s="52"/>
      <c r="AE574" s="24"/>
      <c r="AF574" s="52"/>
      <c r="AG574" s="24"/>
      <c r="AH574" s="52"/>
      <c r="AI574" s="24"/>
      <c r="AJ574" s="52"/>
      <c r="AK574" s="24"/>
      <c r="AL574" s="52"/>
      <c r="AM574" s="24"/>
      <c r="AN574" s="52"/>
      <c r="AO574" s="24"/>
    </row>
    <row r="575" spans="1:41" s="25" customFormat="1" ht="14.45" customHeight="1">
      <c r="A575" s="196" t="s">
        <v>634</v>
      </c>
      <c r="B575" s="200" t="s">
        <v>695</v>
      </c>
      <c r="C575" s="201"/>
      <c r="D575" s="199">
        <v>227924</v>
      </c>
      <c r="E575" s="199">
        <v>8</v>
      </c>
      <c r="F575" s="52">
        <v>2108</v>
      </c>
      <c r="G575" s="53">
        <v>2760</v>
      </c>
      <c r="H575" s="52">
        <v>11194</v>
      </c>
      <c r="I575" s="53">
        <v>13770</v>
      </c>
      <c r="J575" s="52">
        <v>0</v>
      </c>
      <c r="K575" s="24">
        <v>0</v>
      </c>
      <c r="L575" s="52">
        <v>0</v>
      </c>
      <c r="M575" s="24">
        <v>0</v>
      </c>
      <c r="N575" s="52"/>
      <c r="O575" s="24"/>
      <c r="P575" s="52"/>
      <c r="Q575" s="24"/>
      <c r="R575" s="52"/>
      <c r="S575" s="24"/>
      <c r="T575" s="52"/>
      <c r="U575" s="24"/>
      <c r="V575" s="52"/>
      <c r="W575" s="24"/>
      <c r="X575" s="52"/>
      <c r="Y575" s="24"/>
      <c r="Z575" s="52"/>
      <c r="AA575" s="24"/>
      <c r="AB575" s="52"/>
      <c r="AC575" s="24"/>
      <c r="AD575" s="52"/>
      <c r="AE575" s="24"/>
      <c r="AF575" s="52"/>
      <c r="AG575" s="24"/>
      <c r="AH575" s="52"/>
      <c r="AI575" s="24"/>
      <c r="AJ575" s="52"/>
      <c r="AK575" s="24"/>
      <c r="AL575" s="52"/>
      <c r="AM575" s="24"/>
      <c r="AN575" s="52"/>
      <c r="AO575" s="24"/>
    </row>
    <row r="576" spans="1:41" s="25" customFormat="1" ht="14.45" customHeight="1">
      <c r="A576" s="196" t="s">
        <v>634</v>
      </c>
      <c r="B576" s="200" t="s">
        <v>696</v>
      </c>
      <c r="C576" s="201"/>
      <c r="D576" s="199">
        <v>227979</v>
      </c>
      <c r="E576" s="199">
        <v>8</v>
      </c>
      <c r="F576" s="52">
        <v>1860</v>
      </c>
      <c r="G576" s="24">
        <v>1860</v>
      </c>
      <c r="H576" s="52">
        <v>5160</v>
      </c>
      <c r="I576" s="24">
        <v>5160</v>
      </c>
      <c r="J576" s="52">
        <v>0</v>
      </c>
      <c r="K576" s="24">
        <v>0</v>
      </c>
      <c r="L576" s="52">
        <v>0</v>
      </c>
      <c r="M576" s="24">
        <v>0</v>
      </c>
      <c r="N576" s="52"/>
      <c r="O576" s="24"/>
      <c r="P576" s="52"/>
      <c r="Q576" s="24"/>
      <c r="R576" s="52"/>
      <c r="S576" s="24"/>
      <c r="T576" s="52"/>
      <c r="U576" s="24"/>
      <c r="V576" s="52"/>
      <c r="W576" s="24"/>
      <c r="X576" s="52"/>
      <c r="Y576" s="24"/>
      <c r="Z576" s="52"/>
      <c r="AA576" s="24"/>
      <c r="AB576" s="52"/>
      <c r="AC576" s="24"/>
      <c r="AD576" s="52"/>
      <c r="AE576" s="24"/>
      <c r="AF576" s="52"/>
      <c r="AG576" s="24"/>
      <c r="AH576" s="52"/>
      <c r="AI576" s="24"/>
      <c r="AJ576" s="52"/>
      <c r="AK576" s="24"/>
      <c r="AL576" s="52"/>
      <c r="AM576" s="24"/>
      <c r="AN576" s="52"/>
      <c r="AO576" s="24"/>
    </row>
    <row r="577" spans="1:41" s="25" customFormat="1" ht="14.45" customHeight="1">
      <c r="A577" s="196" t="s">
        <v>634</v>
      </c>
      <c r="B577" s="200" t="s">
        <v>697</v>
      </c>
      <c r="C577" s="201"/>
      <c r="D577" s="199">
        <v>228158</v>
      </c>
      <c r="E577" s="199">
        <v>8</v>
      </c>
      <c r="F577" s="52">
        <v>4378</v>
      </c>
      <c r="G577" s="24">
        <v>4588</v>
      </c>
      <c r="H577" s="52">
        <v>4567</v>
      </c>
      <c r="I577" s="24">
        <v>4717</v>
      </c>
      <c r="J577" s="52">
        <v>0</v>
      </c>
      <c r="K577" s="24">
        <v>0</v>
      </c>
      <c r="L577" s="52">
        <v>0</v>
      </c>
      <c r="M577" s="24">
        <v>0</v>
      </c>
      <c r="N577" s="52"/>
      <c r="O577" s="24"/>
      <c r="P577" s="52"/>
      <c r="Q577" s="24"/>
      <c r="R577" s="52"/>
      <c r="S577" s="24"/>
      <c r="T577" s="52"/>
      <c r="U577" s="24"/>
      <c r="V577" s="52"/>
      <c r="W577" s="24"/>
      <c r="X577" s="52"/>
      <c r="Y577" s="24"/>
      <c r="Z577" s="52"/>
      <c r="AA577" s="24"/>
      <c r="AB577" s="52"/>
      <c r="AC577" s="24"/>
      <c r="AD577" s="52"/>
      <c r="AE577" s="24"/>
      <c r="AF577" s="52"/>
      <c r="AG577" s="24"/>
      <c r="AH577" s="52"/>
      <c r="AI577" s="24"/>
      <c r="AJ577" s="52"/>
      <c r="AK577" s="24"/>
      <c r="AL577" s="52"/>
      <c r="AM577" s="24"/>
      <c r="AN577" s="52"/>
      <c r="AO577" s="24"/>
    </row>
    <row r="578" spans="1:41" s="25" customFormat="1" ht="14.45" customHeight="1">
      <c r="A578" s="196" t="s">
        <v>634</v>
      </c>
      <c r="B578" s="197" t="s">
        <v>698</v>
      </c>
      <c r="C578" s="201"/>
      <c r="D578" s="199">
        <v>227854</v>
      </c>
      <c r="E578" s="199">
        <v>8</v>
      </c>
      <c r="F578" s="52">
        <v>2108</v>
      </c>
      <c r="G578" s="53">
        <v>2760</v>
      </c>
      <c r="H578" s="52">
        <v>11194</v>
      </c>
      <c r="I578" s="53">
        <v>13770</v>
      </c>
      <c r="J578" s="52">
        <v>0</v>
      </c>
      <c r="K578" s="24">
        <v>0</v>
      </c>
      <c r="L578" s="52">
        <v>0</v>
      </c>
      <c r="M578" s="24">
        <v>0</v>
      </c>
      <c r="N578" s="52"/>
      <c r="O578" s="24"/>
      <c r="P578" s="52"/>
      <c r="Q578" s="24"/>
      <c r="R578" s="52"/>
      <c r="S578" s="24"/>
      <c r="T578" s="52"/>
      <c r="U578" s="24"/>
      <c r="V578" s="52"/>
      <c r="W578" s="24"/>
      <c r="X578" s="52"/>
      <c r="Y578" s="24"/>
      <c r="Z578" s="52"/>
      <c r="AA578" s="24"/>
      <c r="AB578" s="52"/>
      <c r="AC578" s="24"/>
      <c r="AD578" s="52"/>
      <c r="AE578" s="24"/>
      <c r="AF578" s="52"/>
      <c r="AG578" s="24"/>
      <c r="AH578" s="52"/>
      <c r="AI578" s="24"/>
      <c r="AJ578" s="52"/>
      <c r="AK578" s="24"/>
      <c r="AL578" s="52"/>
      <c r="AM578" s="24"/>
      <c r="AN578" s="52"/>
      <c r="AO578" s="24"/>
    </row>
    <row r="579" spans="1:41" s="25" customFormat="1" ht="14.45" customHeight="1">
      <c r="A579" s="196" t="s">
        <v>634</v>
      </c>
      <c r="B579" s="200" t="s">
        <v>699</v>
      </c>
      <c r="C579" s="201"/>
      <c r="D579" s="199">
        <v>228547</v>
      </c>
      <c r="E579" s="199">
        <v>8</v>
      </c>
      <c r="F579" s="52">
        <v>1770</v>
      </c>
      <c r="G579" s="24">
        <v>1770</v>
      </c>
      <c r="H579" s="52">
        <v>7650</v>
      </c>
      <c r="I579" s="24">
        <v>7650</v>
      </c>
      <c r="J579" s="52">
        <v>0</v>
      </c>
      <c r="K579" s="24">
        <v>0</v>
      </c>
      <c r="L579" s="52">
        <v>0</v>
      </c>
      <c r="M579" s="24">
        <v>0</v>
      </c>
      <c r="N579" s="52"/>
      <c r="O579" s="24"/>
      <c r="P579" s="52"/>
      <c r="Q579" s="24"/>
      <c r="R579" s="52"/>
      <c r="S579" s="24"/>
      <c r="T579" s="52"/>
      <c r="U579" s="24"/>
      <c r="V579" s="52"/>
      <c r="W579" s="24"/>
      <c r="X579" s="52"/>
      <c r="Y579" s="24"/>
      <c r="Z579" s="52"/>
      <c r="AA579" s="24"/>
      <c r="AB579" s="52"/>
      <c r="AC579" s="24"/>
      <c r="AD579" s="52"/>
      <c r="AE579" s="24"/>
      <c r="AF579" s="52"/>
      <c r="AG579" s="24"/>
      <c r="AH579" s="52"/>
      <c r="AI579" s="24"/>
      <c r="AJ579" s="52"/>
      <c r="AK579" s="24"/>
      <c r="AL579" s="52"/>
      <c r="AM579" s="24"/>
      <c r="AN579" s="52"/>
      <c r="AO579" s="24"/>
    </row>
    <row r="580" spans="1:41" s="25" customFormat="1" ht="14.45" customHeight="1">
      <c r="A580" s="196" t="s">
        <v>634</v>
      </c>
      <c r="B580" s="200" t="s">
        <v>700</v>
      </c>
      <c r="C580" s="201"/>
      <c r="D580" s="199">
        <v>225308</v>
      </c>
      <c r="E580" s="199">
        <v>8</v>
      </c>
      <c r="F580" s="52">
        <v>2712</v>
      </c>
      <c r="G580" s="24">
        <v>2706</v>
      </c>
      <c r="H580" s="52">
        <v>4920</v>
      </c>
      <c r="I580" s="24">
        <v>5280</v>
      </c>
      <c r="J580" s="52">
        <v>0</v>
      </c>
      <c r="K580" s="24">
        <v>0</v>
      </c>
      <c r="L580" s="52">
        <v>0</v>
      </c>
      <c r="M580" s="24">
        <v>0</v>
      </c>
      <c r="N580" s="52"/>
      <c r="O580" s="24"/>
      <c r="P580" s="52"/>
      <c r="Q580" s="24"/>
      <c r="R580" s="52"/>
      <c r="S580" s="24"/>
      <c r="T580" s="52"/>
      <c r="U580" s="24"/>
      <c r="V580" s="52"/>
      <c r="W580" s="24"/>
      <c r="X580" s="52"/>
      <c r="Y580" s="24"/>
      <c r="Z580" s="52"/>
      <c r="AA580" s="24"/>
      <c r="AB580" s="52"/>
      <c r="AC580" s="24"/>
      <c r="AD580" s="52"/>
      <c r="AE580" s="24"/>
      <c r="AF580" s="52"/>
      <c r="AG580" s="24"/>
      <c r="AH580" s="52"/>
      <c r="AI580" s="24"/>
      <c r="AJ580" s="52"/>
      <c r="AK580" s="24"/>
      <c r="AL580" s="52"/>
      <c r="AM580" s="24"/>
      <c r="AN580" s="52"/>
      <c r="AO580" s="24"/>
    </row>
    <row r="581" spans="1:41" s="25" customFormat="1" ht="14.45" customHeight="1">
      <c r="A581" s="196" t="s">
        <v>634</v>
      </c>
      <c r="B581" s="200" t="s">
        <v>701</v>
      </c>
      <c r="C581" s="201"/>
      <c r="D581" s="199">
        <v>229355</v>
      </c>
      <c r="E581" s="199">
        <v>8</v>
      </c>
      <c r="F581" s="52">
        <v>3128</v>
      </c>
      <c r="G581" s="24">
        <v>3264</v>
      </c>
      <c r="H581" s="52">
        <v>4974</v>
      </c>
      <c r="I581" s="24">
        <v>5244</v>
      </c>
      <c r="J581" s="52">
        <v>0</v>
      </c>
      <c r="K581" s="24">
        <v>0</v>
      </c>
      <c r="L581" s="52">
        <v>0</v>
      </c>
      <c r="M581" s="24">
        <v>0</v>
      </c>
      <c r="N581" s="52"/>
      <c r="O581" s="24"/>
      <c r="P581" s="52"/>
      <c r="Q581" s="24"/>
      <c r="R581" s="52"/>
      <c r="S581" s="24"/>
      <c r="T581" s="52"/>
      <c r="U581" s="24"/>
      <c r="V581" s="52"/>
      <c r="W581" s="24"/>
      <c r="X581" s="52"/>
      <c r="Y581" s="24"/>
      <c r="Z581" s="52"/>
      <c r="AA581" s="24"/>
      <c r="AB581" s="52"/>
      <c r="AC581" s="24"/>
      <c r="AD581" s="52"/>
      <c r="AE581" s="24"/>
      <c r="AF581" s="52"/>
      <c r="AG581" s="24"/>
      <c r="AH581" s="52"/>
      <c r="AI581" s="24"/>
      <c r="AJ581" s="52"/>
      <c r="AK581" s="24"/>
      <c r="AL581" s="52"/>
      <c r="AM581" s="24"/>
      <c r="AN581" s="52"/>
      <c r="AO581" s="24"/>
    </row>
    <row r="582" spans="1:41" s="25" customFormat="1" ht="14.45" customHeight="1">
      <c r="A582" s="196" t="s">
        <v>634</v>
      </c>
      <c r="B582" s="200" t="s">
        <v>702</v>
      </c>
      <c r="C582" s="201"/>
      <c r="D582" s="199">
        <v>222567</v>
      </c>
      <c r="E582" s="199">
        <v>9</v>
      </c>
      <c r="F582" s="52">
        <v>1874</v>
      </c>
      <c r="G582" s="24">
        <v>1940</v>
      </c>
      <c r="H582" s="52">
        <v>4724</v>
      </c>
      <c r="I582" s="24">
        <v>4760</v>
      </c>
      <c r="J582" s="52">
        <v>0</v>
      </c>
      <c r="K582" s="24">
        <v>0</v>
      </c>
      <c r="L582" s="52">
        <v>0</v>
      </c>
      <c r="M582" s="24">
        <v>0</v>
      </c>
      <c r="N582" s="52"/>
      <c r="O582" s="24"/>
      <c r="P582" s="52"/>
      <c r="Q582" s="24"/>
      <c r="R582" s="52"/>
      <c r="S582" s="24"/>
      <c r="T582" s="52"/>
      <c r="U582" s="24"/>
      <c r="V582" s="52"/>
      <c r="W582" s="24"/>
      <c r="X582" s="52"/>
      <c r="Y582" s="24"/>
      <c r="Z582" s="52"/>
      <c r="AA582" s="24"/>
      <c r="AB582" s="52"/>
      <c r="AC582" s="24"/>
      <c r="AD582" s="52"/>
      <c r="AE582" s="24"/>
      <c r="AF582" s="52"/>
      <c r="AG582" s="24"/>
      <c r="AH582" s="52"/>
      <c r="AI582" s="24"/>
      <c r="AJ582" s="52"/>
      <c r="AK582" s="24"/>
      <c r="AL582" s="52"/>
      <c r="AM582" s="24"/>
      <c r="AN582" s="52"/>
      <c r="AO582" s="24"/>
    </row>
    <row r="583" spans="1:41" s="25" customFormat="1" ht="14.45" customHeight="1">
      <c r="A583" s="196" t="s">
        <v>634</v>
      </c>
      <c r="B583" s="200" t="s">
        <v>703</v>
      </c>
      <c r="C583" s="201"/>
      <c r="D583" s="199">
        <v>222822</v>
      </c>
      <c r="E583" s="199">
        <v>9</v>
      </c>
      <c r="F583" s="52">
        <v>2368</v>
      </c>
      <c r="G583" s="24">
        <v>2594</v>
      </c>
      <c r="H583" s="52">
        <v>5070</v>
      </c>
      <c r="I583" s="24">
        <v>5520</v>
      </c>
      <c r="J583" s="52">
        <v>0</v>
      </c>
      <c r="K583" s="24">
        <v>0</v>
      </c>
      <c r="L583" s="52">
        <v>0</v>
      </c>
      <c r="M583" s="24">
        <v>0</v>
      </c>
      <c r="N583" s="52"/>
      <c r="O583" s="24"/>
      <c r="P583" s="52"/>
      <c r="Q583" s="24"/>
      <c r="R583" s="52"/>
      <c r="S583" s="24"/>
      <c r="T583" s="52"/>
      <c r="U583" s="24"/>
      <c r="V583" s="52"/>
      <c r="W583" s="24"/>
      <c r="X583" s="52"/>
      <c r="Y583" s="24"/>
      <c r="Z583" s="52"/>
      <c r="AA583" s="24"/>
      <c r="AB583" s="52"/>
      <c r="AC583" s="24"/>
      <c r="AD583" s="52"/>
      <c r="AE583" s="24"/>
      <c r="AF583" s="52"/>
      <c r="AG583" s="24"/>
      <c r="AH583" s="52"/>
      <c r="AI583" s="24"/>
      <c r="AJ583" s="52"/>
      <c r="AK583" s="24"/>
      <c r="AL583" s="52"/>
      <c r="AM583" s="24"/>
      <c r="AN583" s="52"/>
      <c r="AO583" s="24"/>
    </row>
    <row r="584" spans="1:41" s="25" customFormat="1" ht="14.45" customHeight="1">
      <c r="A584" s="196" t="s">
        <v>634</v>
      </c>
      <c r="B584" s="197" t="s">
        <v>704</v>
      </c>
      <c r="C584" s="201"/>
      <c r="D584" s="199">
        <v>223773</v>
      </c>
      <c r="E584" s="199">
        <v>9</v>
      </c>
      <c r="F584" s="52">
        <v>1770</v>
      </c>
      <c r="G584" s="24">
        <v>1770</v>
      </c>
      <c r="H584" s="52">
        <v>5220</v>
      </c>
      <c r="I584" s="24">
        <v>5220</v>
      </c>
      <c r="J584" s="52">
        <v>0</v>
      </c>
      <c r="K584" s="24">
        <v>0</v>
      </c>
      <c r="L584" s="52">
        <v>0</v>
      </c>
      <c r="M584" s="24">
        <v>0</v>
      </c>
      <c r="N584" s="52"/>
      <c r="O584" s="24"/>
      <c r="P584" s="52"/>
      <c r="Q584" s="24"/>
      <c r="R584" s="52"/>
      <c r="S584" s="24"/>
      <c r="T584" s="52"/>
      <c r="U584" s="24"/>
      <c r="V584" s="52"/>
      <c r="W584" s="24"/>
      <c r="X584" s="52"/>
      <c r="Y584" s="24"/>
      <c r="Z584" s="52"/>
      <c r="AA584" s="24"/>
      <c r="AB584" s="52"/>
      <c r="AC584" s="24"/>
      <c r="AD584" s="52"/>
      <c r="AE584" s="24"/>
      <c r="AF584" s="52"/>
      <c r="AG584" s="24"/>
      <c r="AH584" s="52"/>
      <c r="AI584" s="24"/>
      <c r="AJ584" s="52"/>
      <c r="AK584" s="24"/>
      <c r="AL584" s="52"/>
      <c r="AM584" s="24"/>
      <c r="AN584" s="52"/>
      <c r="AO584" s="24"/>
    </row>
    <row r="585" spans="1:41" s="25" customFormat="1" ht="14.45" customHeight="1">
      <c r="A585" s="196" t="s">
        <v>634</v>
      </c>
      <c r="B585" s="197" t="s">
        <v>705</v>
      </c>
      <c r="C585" s="201"/>
      <c r="D585" s="199">
        <v>223898</v>
      </c>
      <c r="E585" s="199">
        <v>9</v>
      </c>
      <c r="F585" s="52">
        <v>4470</v>
      </c>
      <c r="G585" s="24">
        <v>4620</v>
      </c>
      <c r="H585" s="52">
        <v>5790</v>
      </c>
      <c r="I585" s="24">
        <v>5790</v>
      </c>
      <c r="J585" s="52">
        <v>0</v>
      </c>
      <c r="K585" s="24">
        <v>0</v>
      </c>
      <c r="L585" s="52">
        <v>0</v>
      </c>
      <c r="M585" s="24">
        <v>0</v>
      </c>
      <c r="N585" s="52"/>
      <c r="O585" s="24"/>
      <c r="P585" s="52"/>
      <c r="Q585" s="24"/>
      <c r="R585" s="52"/>
      <c r="S585" s="24"/>
      <c r="T585" s="52"/>
      <c r="U585" s="24"/>
      <c r="V585" s="52"/>
      <c r="W585" s="24"/>
      <c r="X585" s="52"/>
      <c r="Y585" s="24"/>
      <c r="Z585" s="52"/>
      <c r="AA585" s="24"/>
      <c r="AB585" s="52"/>
      <c r="AC585" s="24"/>
      <c r="AD585" s="52"/>
      <c r="AE585" s="24"/>
      <c r="AF585" s="52"/>
      <c r="AG585" s="24"/>
      <c r="AH585" s="52"/>
      <c r="AI585" s="24"/>
      <c r="AJ585" s="52"/>
      <c r="AK585" s="24"/>
      <c r="AL585" s="52"/>
      <c r="AM585" s="24"/>
      <c r="AN585" s="52"/>
      <c r="AO585" s="24"/>
    </row>
    <row r="586" spans="1:41" s="25" customFormat="1" ht="14.45" customHeight="1">
      <c r="A586" s="196" t="s">
        <v>634</v>
      </c>
      <c r="B586" s="200" t="s">
        <v>706</v>
      </c>
      <c r="C586" s="201"/>
      <c r="D586" s="199">
        <v>223320</v>
      </c>
      <c r="E586" s="199">
        <v>9</v>
      </c>
      <c r="F586" s="52">
        <v>4356</v>
      </c>
      <c r="G586" s="24">
        <v>4406</v>
      </c>
      <c r="H586" s="52">
        <v>4956</v>
      </c>
      <c r="I586" s="24">
        <v>4956</v>
      </c>
      <c r="J586" s="52">
        <v>0</v>
      </c>
      <c r="K586" s="24">
        <v>0</v>
      </c>
      <c r="L586" s="52">
        <v>0</v>
      </c>
      <c r="M586" s="24">
        <v>0</v>
      </c>
      <c r="N586" s="52"/>
      <c r="O586" s="24"/>
      <c r="P586" s="52"/>
      <c r="Q586" s="24"/>
      <c r="R586" s="52"/>
      <c r="S586" s="24"/>
      <c r="T586" s="52"/>
      <c r="U586" s="24"/>
      <c r="V586" s="52"/>
      <c r="W586" s="24"/>
      <c r="X586" s="52"/>
      <c r="Y586" s="24"/>
      <c r="Z586" s="52"/>
      <c r="AA586" s="24"/>
      <c r="AB586" s="52"/>
      <c r="AC586" s="24"/>
      <c r="AD586" s="52"/>
      <c r="AE586" s="24"/>
      <c r="AF586" s="52"/>
      <c r="AG586" s="24"/>
      <c r="AH586" s="52"/>
      <c r="AI586" s="24"/>
      <c r="AJ586" s="52"/>
      <c r="AK586" s="24"/>
      <c r="AL586" s="52"/>
      <c r="AM586" s="24"/>
      <c r="AN586" s="52"/>
      <c r="AO586" s="24"/>
    </row>
    <row r="587" spans="1:41" s="25" customFormat="1" ht="14.45" customHeight="1">
      <c r="A587" s="196" t="s">
        <v>634</v>
      </c>
      <c r="B587" s="200" t="s">
        <v>707</v>
      </c>
      <c r="C587" s="201"/>
      <c r="D587" s="199">
        <v>226408</v>
      </c>
      <c r="E587" s="199">
        <v>9</v>
      </c>
      <c r="F587" s="52">
        <v>1774</v>
      </c>
      <c r="G587" s="24">
        <v>1774</v>
      </c>
      <c r="H587" s="52">
        <v>3873</v>
      </c>
      <c r="I587" s="24">
        <v>3873</v>
      </c>
      <c r="J587" s="52">
        <v>0</v>
      </c>
      <c r="K587" s="24">
        <v>0</v>
      </c>
      <c r="L587" s="52">
        <v>0</v>
      </c>
      <c r="M587" s="24">
        <v>0</v>
      </c>
      <c r="N587" s="52"/>
      <c r="O587" s="24"/>
      <c r="P587" s="52"/>
      <c r="Q587" s="24"/>
      <c r="R587" s="52"/>
      <c r="S587" s="24"/>
      <c r="T587" s="52"/>
      <c r="U587" s="24"/>
      <c r="V587" s="52"/>
      <c r="W587" s="24"/>
      <c r="X587" s="52"/>
      <c r="Y587" s="24"/>
      <c r="Z587" s="52"/>
      <c r="AA587" s="24"/>
      <c r="AB587" s="52"/>
      <c r="AC587" s="24"/>
      <c r="AD587" s="52"/>
      <c r="AE587" s="24"/>
      <c r="AF587" s="52"/>
      <c r="AG587" s="24"/>
      <c r="AH587" s="52"/>
      <c r="AI587" s="24"/>
      <c r="AJ587" s="52"/>
      <c r="AK587" s="24"/>
      <c r="AL587" s="52"/>
      <c r="AM587" s="24"/>
      <c r="AN587" s="52"/>
      <c r="AO587" s="24"/>
    </row>
    <row r="588" spans="1:41" s="25" customFormat="1" ht="14.45" customHeight="1">
      <c r="A588" s="196" t="s">
        <v>634</v>
      </c>
      <c r="B588" s="200" t="s">
        <v>708</v>
      </c>
      <c r="C588" s="201"/>
      <c r="D588" s="199">
        <v>225070</v>
      </c>
      <c r="E588" s="199">
        <v>9</v>
      </c>
      <c r="F588" s="52">
        <v>2912</v>
      </c>
      <c r="G588" s="24">
        <v>2942</v>
      </c>
      <c r="H588" s="52">
        <v>4974</v>
      </c>
      <c r="I588" s="24">
        <v>5098</v>
      </c>
      <c r="J588" s="52">
        <v>0</v>
      </c>
      <c r="K588" s="24">
        <v>0</v>
      </c>
      <c r="L588" s="52">
        <v>0</v>
      </c>
      <c r="M588" s="24">
        <v>0</v>
      </c>
      <c r="N588" s="52"/>
      <c r="O588" s="24"/>
      <c r="P588" s="52"/>
      <c r="Q588" s="24"/>
      <c r="R588" s="52"/>
      <c r="S588" s="24"/>
      <c r="T588" s="52"/>
      <c r="U588" s="24"/>
      <c r="V588" s="52"/>
      <c r="W588" s="24"/>
      <c r="X588" s="52"/>
      <c r="Y588" s="24"/>
      <c r="Z588" s="52"/>
      <c r="AA588" s="24"/>
      <c r="AB588" s="52"/>
      <c r="AC588" s="24"/>
      <c r="AD588" s="52"/>
      <c r="AE588" s="24"/>
      <c r="AF588" s="52"/>
      <c r="AG588" s="24"/>
      <c r="AH588" s="52"/>
      <c r="AI588" s="24"/>
      <c r="AJ588" s="52"/>
      <c r="AK588" s="24"/>
      <c r="AL588" s="52"/>
      <c r="AM588" s="24"/>
      <c r="AN588" s="52"/>
      <c r="AO588" s="24"/>
    </row>
    <row r="589" spans="1:41" s="25" customFormat="1" ht="14.45" customHeight="1">
      <c r="A589" s="203" t="s">
        <v>634</v>
      </c>
      <c r="B589" s="200" t="s">
        <v>709</v>
      </c>
      <c r="C589" s="201"/>
      <c r="D589" s="199">
        <v>225371</v>
      </c>
      <c r="E589" s="199">
        <v>9</v>
      </c>
      <c r="F589" s="52">
        <v>2924</v>
      </c>
      <c r="G589" s="24">
        <v>2924</v>
      </c>
      <c r="H589" s="52">
        <v>3840</v>
      </c>
      <c r="I589" s="24">
        <v>3840</v>
      </c>
      <c r="J589" s="52">
        <v>0</v>
      </c>
      <c r="K589" s="24">
        <v>0</v>
      </c>
      <c r="L589" s="52">
        <v>0</v>
      </c>
      <c r="M589" s="24">
        <v>0</v>
      </c>
      <c r="N589" s="52"/>
      <c r="O589" s="24"/>
      <c r="P589" s="52"/>
      <c r="Q589" s="24"/>
      <c r="R589" s="52"/>
      <c r="S589" s="24"/>
      <c r="T589" s="52"/>
      <c r="U589" s="24"/>
      <c r="V589" s="52"/>
      <c r="W589" s="24"/>
      <c r="X589" s="52"/>
      <c r="Y589" s="24"/>
      <c r="Z589" s="52"/>
      <c r="AA589" s="24"/>
      <c r="AB589" s="52"/>
      <c r="AC589" s="24"/>
      <c r="AD589" s="52"/>
      <c r="AE589" s="24"/>
      <c r="AF589" s="52"/>
      <c r="AG589" s="24"/>
      <c r="AH589" s="52"/>
      <c r="AI589" s="24"/>
      <c r="AJ589" s="52"/>
      <c r="AK589" s="24"/>
      <c r="AL589" s="52"/>
      <c r="AM589" s="24"/>
      <c r="AN589" s="52"/>
      <c r="AO589" s="24"/>
    </row>
    <row r="590" spans="1:41" s="25" customFormat="1" ht="14.45" customHeight="1">
      <c r="A590" s="203" t="s">
        <v>634</v>
      </c>
      <c r="B590" s="200" t="s">
        <v>710</v>
      </c>
      <c r="C590" s="201"/>
      <c r="D590" s="199">
        <v>225520</v>
      </c>
      <c r="E590" s="199">
        <v>9</v>
      </c>
      <c r="F590" s="52">
        <v>2560</v>
      </c>
      <c r="G590" s="24">
        <v>2560</v>
      </c>
      <c r="H590" s="52">
        <v>5420</v>
      </c>
      <c r="I590" s="24">
        <v>5420</v>
      </c>
      <c r="J590" s="52">
        <v>0</v>
      </c>
      <c r="K590" s="24">
        <v>0</v>
      </c>
      <c r="L590" s="52">
        <v>0</v>
      </c>
      <c r="M590" s="24">
        <v>0</v>
      </c>
      <c r="N590" s="52"/>
      <c r="O590" s="24"/>
      <c r="P590" s="52"/>
      <c r="Q590" s="24"/>
      <c r="R590" s="52"/>
      <c r="S590" s="24"/>
      <c r="T590" s="52"/>
      <c r="U590" s="24"/>
      <c r="V590" s="52"/>
      <c r="W590" s="24"/>
      <c r="X590" s="52"/>
      <c r="Y590" s="24"/>
      <c r="Z590" s="52"/>
      <c r="AA590" s="24"/>
      <c r="AB590" s="52"/>
      <c r="AC590" s="24"/>
      <c r="AD590" s="52"/>
      <c r="AE590" s="24"/>
      <c r="AF590" s="52"/>
      <c r="AG590" s="24"/>
      <c r="AH590" s="52"/>
      <c r="AI590" s="24"/>
      <c r="AJ590" s="52"/>
      <c r="AK590" s="24"/>
      <c r="AL590" s="52"/>
      <c r="AM590" s="24"/>
      <c r="AN590" s="52"/>
      <c r="AO590" s="24"/>
    </row>
    <row r="591" spans="1:41" s="25" customFormat="1" ht="14.45" customHeight="1">
      <c r="A591" s="196" t="s">
        <v>634</v>
      </c>
      <c r="B591" s="200" t="s">
        <v>711</v>
      </c>
      <c r="C591" s="201"/>
      <c r="D591" s="199">
        <v>226019</v>
      </c>
      <c r="E591" s="199">
        <v>9</v>
      </c>
      <c r="F591" s="52">
        <v>2456</v>
      </c>
      <c r="G591" s="24">
        <v>2490</v>
      </c>
      <c r="H591" s="52">
        <v>5700</v>
      </c>
      <c r="I591" s="24">
        <v>5880</v>
      </c>
      <c r="J591" s="52">
        <v>0</v>
      </c>
      <c r="K591" s="24">
        <v>0</v>
      </c>
      <c r="L591" s="52">
        <v>0</v>
      </c>
      <c r="M591" s="24">
        <v>0</v>
      </c>
      <c r="N591" s="52"/>
      <c r="O591" s="24"/>
      <c r="P591" s="52"/>
      <c r="Q591" s="24"/>
      <c r="R591" s="52"/>
      <c r="S591" s="24"/>
      <c r="T591" s="52"/>
      <c r="U591" s="24"/>
      <c r="V591" s="52"/>
      <c r="W591" s="24"/>
      <c r="X591" s="52"/>
      <c r="Y591" s="24"/>
      <c r="Z591" s="52"/>
      <c r="AA591" s="24"/>
      <c r="AB591" s="52"/>
      <c r="AC591" s="24"/>
      <c r="AD591" s="52"/>
      <c r="AE591" s="24"/>
      <c r="AF591" s="52"/>
      <c r="AG591" s="24"/>
      <c r="AH591" s="52"/>
      <c r="AI591" s="24"/>
      <c r="AJ591" s="52"/>
      <c r="AK591" s="24"/>
      <c r="AL591" s="52"/>
      <c r="AM591" s="24"/>
      <c r="AN591" s="52"/>
      <c r="AO591" s="24"/>
    </row>
    <row r="592" spans="1:41" s="25" customFormat="1" ht="14.45" customHeight="1">
      <c r="A592" s="196" t="s">
        <v>634</v>
      </c>
      <c r="B592" s="200" t="s">
        <v>712</v>
      </c>
      <c r="C592" s="201"/>
      <c r="D592" s="199">
        <v>441760</v>
      </c>
      <c r="E592" s="207">
        <v>9</v>
      </c>
      <c r="F592" s="52">
        <v>5440</v>
      </c>
      <c r="G592" s="24">
        <v>5634</v>
      </c>
      <c r="H592" s="52">
        <v>17680</v>
      </c>
      <c r="I592" s="24">
        <v>17874</v>
      </c>
      <c r="J592" s="52">
        <v>0</v>
      </c>
      <c r="K592" s="24">
        <v>0</v>
      </c>
      <c r="L592" s="52">
        <v>0</v>
      </c>
      <c r="M592" s="24">
        <v>0</v>
      </c>
      <c r="N592" s="52"/>
      <c r="O592" s="24"/>
      <c r="P592" s="52"/>
      <c r="Q592" s="24"/>
      <c r="R592" s="52"/>
      <c r="S592" s="24"/>
      <c r="T592" s="52"/>
      <c r="U592" s="24"/>
      <c r="V592" s="52"/>
      <c r="W592" s="24"/>
      <c r="X592" s="52"/>
      <c r="Y592" s="24"/>
      <c r="Z592" s="52"/>
      <c r="AA592" s="24"/>
      <c r="AB592" s="52"/>
      <c r="AC592" s="24"/>
      <c r="AD592" s="52"/>
      <c r="AE592" s="24"/>
      <c r="AF592" s="52"/>
      <c r="AG592" s="24"/>
      <c r="AH592" s="52"/>
      <c r="AI592" s="24"/>
      <c r="AJ592" s="52"/>
      <c r="AK592" s="24"/>
      <c r="AL592" s="52"/>
      <c r="AM592" s="24"/>
      <c r="AN592" s="52"/>
      <c r="AO592" s="24"/>
    </row>
    <row r="593" spans="1:41" s="25" customFormat="1" ht="14.45" customHeight="1">
      <c r="A593" s="196" t="s">
        <v>634</v>
      </c>
      <c r="B593" s="200" t="s">
        <v>713</v>
      </c>
      <c r="C593" s="202"/>
      <c r="D593" s="199">
        <v>226116</v>
      </c>
      <c r="E593" s="207">
        <v>10</v>
      </c>
      <c r="F593" s="52">
        <v>5708</v>
      </c>
      <c r="G593" s="24">
        <v>5934</v>
      </c>
      <c r="H593" s="52">
        <v>17938</v>
      </c>
      <c r="I593" s="24">
        <v>18164</v>
      </c>
      <c r="J593" s="52">
        <v>0</v>
      </c>
      <c r="K593" s="24">
        <v>0</v>
      </c>
      <c r="L593" s="52">
        <v>0</v>
      </c>
      <c r="M593" s="24">
        <v>0</v>
      </c>
      <c r="N593" s="52"/>
      <c r="O593" s="24"/>
      <c r="P593" s="52"/>
      <c r="Q593" s="24"/>
      <c r="R593" s="52"/>
      <c r="S593" s="24"/>
      <c r="T593" s="52"/>
      <c r="U593" s="24"/>
      <c r="V593" s="52"/>
      <c r="W593" s="24"/>
      <c r="X593" s="52"/>
      <c r="Y593" s="24"/>
      <c r="Z593" s="52"/>
      <c r="AA593" s="24"/>
      <c r="AB593" s="52"/>
      <c r="AC593" s="24"/>
      <c r="AD593" s="52"/>
      <c r="AE593" s="24"/>
      <c r="AF593" s="52"/>
      <c r="AG593" s="24"/>
      <c r="AH593" s="52"/>
      <c r="AI593" s="24"/>
      <c r="AJ593" s="52"/>
      <c r="AK593" s="24"/>
      <c r="AL593" s="52"/>
      <c r="AM593" s="24"/>
      <c r="AN593" s="52"/>
      <c r="AO593" s="24"/>
    </row>
    <row r="594" spans="1:41" s="25" customFormat="1" ht="14.45" customHeight="1">
      <c r="A594" s="196" t="s">
        <v>634</v>
      </c>
      <c r="B594" s="200" t="s">
        <v>714</v>
      </c>
      <c r="C594" s="155" t="s">
        <v>751</v>
      </c>
      <c r="D594" s="199">
        <v>226204</v>
      </c>
      <c r="E594" s="199">
        <v>9</v>
      </c>
      <c r="F594" s="52">
        <v>2092</v>
      </c>
      <c r="G594" s="24">
        <v>2198</v>
      </c>
      <c r="H594" s="52">
        <v>4372</v>
      </c>
      <c r="I594" s="24">
        <v>4468</v>
      </c>
      <c r="J594" s="52">
        <v>0</v>
      </c>
      <c r="K594" s="24">
        <v>0</v>
      </c>
      <c r="L594" s="52">
        <v>0</v>
      </c>
      <c r="M594" s="24">
        <v>0</v>
      </c>
      <c r="N594" s="52"/>
      <c r="O594" s="24"/>
      <c r="P594" s="52"/>
      <c r="Q594" s="24"/>
      <c r="R594" s="52"/>
      <c r="S594" s="24"/>
      <c r="T594" s="52"/>
      <c r="U594" s="24"/>
      <c r="V594" s="52"/>
      <c r="W594" s="24"/>
      <c r="X594" s="52"/>
      <c r="Y594" s="24"/>
      <c r="Z594" s="52"/>
      <c r="AA594" s="24"/>
      <c r="AB594" s="52"/>
      <c r="AC594" s="24"/>
      <c r="AD594" s="52"/>
      <c r="AE594" s="24"/>
      <c r="AF594" s="52"/>
      <c r="AG594" s="24"/>
      <c r="AH594" s="52"/>
      <c r="AI594" s="24"/>
      <c r="AJ594" s="52"/>
      <c r="AK594" s="24"/>
      <c r="AL594" s="52"/>
      <c r="AM594" s="24"/>
      <c r="AN594" s="52"/>
      <c r="AO594" s="24"/>
    </row>
    <row r="595" spans="1:41" s="25" customFormat="1" ht="14.45" customHeight="1">
      <c r="A595" s="196" t="s">
        <v>634</v>
      </c>
      <c r="B595" s="206" t="s">
        <v>715</v>
      </c>
      <c r="C595" s="155" t="s">
        <v>751</v>
      </c>
      <c r="D595" s="199">
        <v>226930</v>
      </c>
      <c r="E595" s="199">
        <v>9</v>
      </c>
      <c r="F595" s="52">
        <v>1770</v>
      </c>
      <c r="G595" s="24">
        <v>1770</v>
      </c>
      <c r="H595" s="52">
        <v>5220</v>
      </c>
      <c r="I595" s="24">
        <v>5220</v>
      </c>
      <c r="J595" s="52">
        <v>0</v>
      </c>
      <c r="K595" s="24">
        <v>0</v>
      </c>
      <c r="L595" s="52">
        <v>0</v>
      </c>
      <c r="M595" s="24">
        <v>0</v>
      </c>
      <c r="N595" s="52"/>
      <c r="O595" s="24"/>
      <c r="P595" s="52"/>
      <c r="Q595" s="24"/>
      <c r="R595" s="52"/>
      <c r="S595" s="24"/>
      <c r="T595" s="52"/>
      <c r="U595" s="24"/>
      <c r="V595" s="52"/>
      <c r="W595" s="24"/>
      <c r="X595" s="52"/>
      <c r="Y595" s="24"/>
      <c r="Z595" s="52"/>
      <c r="AA595" s="24"/>
      <c r="AB595" s="52"/>
      <c r="AC595" s="24"/>
      <c r="AD595" s="52"/>
      <c r="AE595" s="24"/>
      <c r="AF595" s="52"/>
      <c r="AG595" s="24"/>
      <c r="AH595" s="52"/>
      <c r="AI595" s="24"/>
      <c r="AJ595" s="52"/>
      <c r="AK595" s="24"/>
      <c r="AL595" s="52"/>
      <c r="AM595" s="24"/>
      <c r="AN595" s="52"/>
      <c r="AO595" s="24"/>
    </row>
    <row r="596" spans="1:41" s="25" customFormat="1" ht="12.6" customHeight="1">
      <c r="A596" s="196" t="s">
        <v>634</v>
      </c>
      <c r="B596" s="200" t="s">
        <v>716</v>
      </c>
      <c r="C596" s="198"/>
      <c r="D596" s="199">
        <v>227225</v>
      </c>
      <c r="E596" s="199">
        <v>9</v>
      </c>
      <c r="F596" s="52">
        <v>2844</v>
      </c>
      <c r="G596" s="24">
        <v>2918</v>
      </c>
      <c r="H596" s="52">
        <v>5990</v>
      </c>
      <c r="I596" s="24">
        <v>6029</v>
      </c>
      <c r="J596" s="52">
        <v>0</v>
      </c>
      <c r="K596" s="24">
        <v>0</v>
      </c>
      <c r="L596" s="52">
        <v>0</v>
      </c>
      <c r="M596" s="24">
        <v>0</v>
      </c>
      <c r="N596" s="52"/>
      <c r="O596" s="24"/>
      <c r="P596" s="52"/>
      <c r="Q596" s="24"/>
      <c r="R596" s="52"/>
      <c r="S596" s="24"/>
      <c r="T596" s="52"/>
      <c r="U596" s="24"/>
      <c r="V596" s="52"/>
      <c r="W596" s="24"/>
      <c r="X596" s="52"/>
      <c r="Y596" s="24"/>
      <c r="Z596" s="52"/>
      <c r="AA596" s="24"/>
      <c r="AB596" s="52"/>
      <c r="AC596" s="24"/>
      <c r="AD596" s="52"/>
      <c r="AE596" s="24"/>
      <c r="AF596" s="52"/>
      <c r="AG596" s="24"/>
      <c r="AH596" s="52"/>
      <c r="AI596" s="24"/>
      <c r="AJ596" s="52"/>
      <c r="AK596" s="24"/>
      <c r="AL596" s="52"/>
      <c r="AM596" s="24"/>
      <c r="AN596" s="52"/>
      <c r="AO596" s="24"/>
    </row>
    <row r="597" spans="1:41" s="25" customFormat="1" ht="12.6" customHeight="1">
      <c r="A597" s="196" t="s">
        <v>634</v>
      </c>
      <c r="B597" s="200" t="s">
        <v>717</v>
      </c>
      <c r="C597" s="198"/>
      <c r="D597" s="199">
        <v>227304</v>
      </c>
      <c r="E597" s="199">
        <v>9</v>
      </c>
      <c r="F597" s="52">
        <v>2680</v>
      </c>
      <c r="G597" s="24">
        <v>2680</v>
      </c>
      <c r="H597" s="52">
        <v>5160</v>
      </c>
      <c r="I597" s="24">
        <v>5160</v>
      </c>
      <c r="J597" s="52">
        <v>0</v>
      </c>
      <c r="K597" s="24">
        <v>0</v>
      </c>
      <c r="L597" s="52">
        <v>0</v>
      </c>
      <c r="M597" s="24">
        <v>0</v>
      </c>
      <c r="N597" s="52"/>
      <c r="O597" s="24"/>
      <c r="P597" s="52"/>
      <c r="Q597" s="24"/>
      <c r="R597" s="52"/>
      <c r="S597" s="24"/>
      <c r="T597" s="52"/>
      <c r="U597" s="24"/>
      <c r="V597" s="52"/>
      <c r="W597" s="24"/>
      <c r="X597" s="52"/>
      <c r="Y597" s="24"/>
      <c r="Z597" s="52"/>
      <c r="AA597" s="24"/>
      <c r="AB597" s="52"/>
      <c r="AC597" s="24"/>
      <c r="AD597" s="52"/>
      <c r="AE597" s="24"/>
      <c r="AF597" s="52"/>
      <c r="AG597" s="24"/>
      <c r="AH597" s="52"/>
      <c r="AI597" s="24"/>
      <c r="AJ597" s="52"/>
      <c r="AK597" s="24"/>
      <c r="AL597" s="52"/>
      <c r="AM597" s="24"/>
      <c r="AN597" s="52"/>
      <c r="AO597" s="24"/>
    </row>
    <row r="598" spans="1:41" s="25" customFormat="1" ht="12.6" customHeight="1">
      <c r="A598" s="196" t="s">
        <v>634</v>
      </c>
      <c r="B598" s="200" t="s">
        <v>718</v>
      </c>
      <c r="C598" s="198"/>
      <c r="D598" s="199">
        <v>227401</v>
      </c>
      <c r="E598" s="199">
        <v>9</v>
      </c>
      <c r="F598" s="52">
        <v>3600</v>
      </c>
      <c r="G598" s="24">
        <v>3900</v>
      </c>
      <c r="H598" s="52">
        <v>5100</v>
      </c>
      <c r="I598" s="24">
        <v>5400</v>
      </c>
      <c r="J598" s="52">
        <v>0</v>
      </c>
      <c r="K598" s="24">
        <v>0</v>
      </c>
      <c r="L598" s="52">
        <v>0</v>
      </c>
      <c r="M598" s="24">
        <v>0</v>
      </c>
      <c r="N598" s="52"/>
      <c r="O598" s="24"/>
      <c r="P598" s="52"/>
      <c r="Q598" s="24"/>
      <c r="R598" s="52"/>
      <c r="S598" s="24"/>
      <c r="T598" s="52"/>
      <c r="U598" s="24"/>
      <c r="V598" s="52"/>
      <c r="W598" s="24"/>
      <c r="X598" s="52"/>
      <c r="Y598" s="24"/>
      <c r="Z598" s="52"/>
      <c r="AA598" s="24"/>
      <c r="AB598" s="52"/>
      <c r="AC598" s="24"/>
      <c r="AD598" s="52"/>
      <c r="AE598" s="24"/>
      <c r="AF598" s="52"/>
      <c r="AG598" s="24"/>
      <c r="AH598" s="52"/>
      <c r="AI598" s="24"/>
      <c r="AJ598" s="52"/>
      <c r="AK598" s="24"/>
      <c r="AL598" s="52"/>
      <c r="AM598" s="24"/>
      <c r="AN598" s="52"/>
      <c r="AO598" s="24"/>
    </row>
    <row r="599" spans="1:41" s="25" customFormat="1" ht="12.6" customHeight="1">
      <c r="A599" s="196" t="s">
        <v>634</v>
      </c>
      <c r="B599" s="200" t="s">
        <v>719</v>
      </c>
      <c r="C599" s="198"/>
      <c r="D599" s="199">
        <v>228316</v>
      </c>
      <c r="E599" s="199">
        <v>9</v>
      </c>
      <c r="F599" s="52">
        <v>2786</v>
      </c>
      <c r="G599" s="24">
        <v>2786</v>
      </c>
      <c r="H599" s="52">
        <v>5678</v>
      </c>
      <c r="I599" s="24">
        <v>5678</v>
      </c>
      <c r="J599" s="52">
        <v>0</v>
      </c>
      <c r="K599" s="24">
        <v>0</v>
      </c>
      <c r="L599" s="52">
        <v>0</v>
      </c>
      <c r="M599" s="24">
        <v>0</v>
      </c>
      <c r="N599" s="52"/>
      <c r="O599" s="24"/>
      <c r="P599" s="52"/>
      <c r="Q599" s="24"/>
      <c r="R599" s="52"/>
      <c r="S599" s="24"/>
      <c r="T599" s="52"/>
      <c r="U599" s="24"/>
      <c r="V599" s="52"/>
      <c r="W599" s="24"/>
      <c r="X599" s="52"/>
      <c r="Y599" s="24"/>
      <c r="Z599" s="52"/>
      <c r="AA599" s="24"/>
      <c r="AB599" s="52"/>
      <c r="AC599" s="24"/>
      <c r="AD599" s="52"/>
      <c r="AE599" s="24"/>
      <c r="AF599" s="52"/>
      <c r="AG599" s="24"/>
      <c r="AH599" s="52"/>
      <c r="AI599" s="24"/>
      <c r="AJ599" s="52"/>
      <c r="AK599" s="24"/>
      <c r="AL599" s="52"/>
      <c r="AM599" s="24"/>
      <c r="AN599" s="52"/>
      <c r="AO599" s="24"/>
    </row>
    <row r="600" spans="1:41" s="25" customFormat="1" ht="12.6" customHeight="1">
      <c r="A600" s="196" t="s">
        <v>634</v>
      </c>
      <c r="B600" s="200" t="s">
        <v>720</v>
      </c>
      <c r="C600" s="198"/>
      <c r="D600" s="199">
        <v>228608</v>
      </c>
      <c r="E600" s="199">
        <v>9</v>
      </c>
      <c r="F600" s="52">
        <v>2748</v>
      </c>
      <c r="G600" s="24">
        <v>2988</v>
      </c>
      <c r="H600" s="52">
        <v>7170</v>
      </c>
      <c r="I600" s="24">
        <v>7470</v>
      </c>
      <c r="J600" s="52">
        <v>0</v>
      </c>
      <c r="K600" s="24">
        <v>0</v>
      </c>
      <c r="L600" s="52">
        <v>0</v>
      </c>
      <c r="M600" s="24">
        <v>0</v>
      </c>
      <c r="N600" s="52"/>
      <c r="O600" s="24"/>
      <c r="P600" s="52"/>
      <c r="Q600" s="24"/>
      <c r="R600" s="52"/>
      <c r="S600" s="24"/>
      <c r="T600" s="52"/>
      <c r="U600" s="24"/>
      <c r="V600" s="52"/>
      <c r="W600" s="24"/>
      <c r="X600" s="52"/>
      <c r="Y600" s="24"/>
      <c r="Z600" s="52"/>
      <c r="AA600" s="24"/>
      <c r="AB600" s="52"/>
      <c r="AC600" s="24"/>
      <c r="AD600" s="52"/>
      <c r="AE600" s="24"/>
      <c r="AF600" s="52"/>
      <c r="AG600" s="24"/>
      <c r="AH600" s="52"/>
      <c r="AI600" s="24"/>
      <c r="AJ600" s="52"/>
      <c r="AK600" s="24"/>
      <c r="AL600" s="52"/>
      <c r="AM600" s="24"/>
      <c r="AN600" s="52"/>
      <c r="AO600" s="24"/>
    </row>
    <row r="601" spans="1:41" s="25" customFormat="1" ht="12.6" customHeight="1">
      <c r="A601" s="196" t="s">
        <v>634</v>
      </c>
      <c r="B601" s="200" t="s">
        <v>721</v>
      </c>
      <c r="C601" s="198"/>
      <c r="D601" s="199">
        <v>228699</v>
      </c>
      <c r="E601" s="199">
        <v>9</v>
      </c>
      <c r="F601" s="52">
        <v>2780</v>
      </c>
      <c r="G601" s="24">
        <v>2780</v>
      </c>
      <c r="H601" s="52">
        <v>5710</v>
      </c>
      <c r="I601" s="24">
        <v>5710</v>
      </c>
      <c r="J601" s="52">
        <v>0</v>
      </c>
      <c r="K601" s="24">
        <v>0</v>
      </c>
      <c r="L601" s="52">
        <v>0</v>
      </c>
      <c r="M601" s="24">
        <v>0</v>
      </c>
      <c r="N601" s="52"/>
      <c r="O601" s="24"/>
      <c r="P601" s="52"/>
      <c r="Q601" s="24"/>
      <c r="R601" s="52"/>
      <c r="S601" s="24"/>
      <c r="T601" s="52"/>
      <c r="U601" s="24"/>
      <c r="V601" s="52"/>
      <c r="W601" s="24"/>
      <c r="X601" s="52"/>
      <c r="Y601" s="24"/>
      <c r="Z601" s="52"/>
      <c r="AA601" s="24"/>
      <c r="AB601" s="52"/>
      <c r="AC601" s="24"/>
      <c r="AD601" s="52"/>
      <c r="AE601" s="24"/>
      <c r="AF601" s="52"/>
      <c r="AG601" s="24"/>
      <c r="AH601" s="52"/>
      <c r="AI601" s="24"/>
      <c r="AJ601" s="52"/>
      <c r="AK601" s="24"/>
      <c r="AL601" s="52"/>
      <c r="AM601" s="24"/>
      <c r="AN601" s="52"/>
      <c r="AO601" s="24"/>
    </row>
    <row r="602" spans="1:41">
      <c r="A602" s="196" t="s">
        <v>634</v>
      </c>
      <c r="B602" s="200" t="s">
        <v>722</v>
      </c>
      <c r="C602" s="208"/>
      <c r="D602" s="199">
        <v>229072</v>
      </c>
      <c r="E602" s="209">
        <v>9</v>
      </c>
      <c r="F602" s="52">
        <v>3956</v>
      </c>
      <c r="G602" s="24">
        <v>3956</v>
      </c>
      <c r="H602" s="52">
        <v>6900</v>
      </c>
      <c r="I602" s="24">
        <v>6900</v>
      </c>
      <c r="J602" s="52">
        <v>0</v>
      </c>
      <c r="K602" s="24">
        <v>0</v>
      </c>
      <c r="L602" s="52">
        <v>0</v>
      </c>
      <c r="M602" s="24">
        <v>0</v>
      </c>
      <c r="N602" s="52"/>
      <c r="O602" s="24"/>
      <c r="P602" s="52"/>
      <c r="Q602" s="24"/>
      <c r="R602" s="52"/>
      <c r="S602" s="24"/>
      <c r="T602" s="52"/>
      <c r="U602" s="24"/>
      <c r="V602" s="52"/>
      <c r="W602" s="24"/>
      <c r="X602" s="52"/>
      <c r="Y602" s="24"/>
      <c r="Z602" s="52"/>
      <c r="AA602" s="24"/>
      <c r="AB602" s="52"/>
      <c r="AC602" s="24"/>
      <c r="AD602" s="52"/>
      <c r="AE602" s="24"/>
      <c r="AF602" s="52"/>
      <c r="AG602" s="24"/>
      <c r="AH602" s="52"/>
      <c r="AI602" s="24"/>
      <c r="AJ602" s="52"/>
      <c r="AK602" s="24"/>
      <c r="AL602" s="52"/>
      <c r="AM602" s="24"/>
      <c r="AN602" s="52"/>
      <c r="AO602" s="24"/>
    </row>
    <row r="603" spans="1:41" s="25" customFormat="1" ht="12.6" customHeight="1">
      <c r="A603" s="196" t="s">
        <v>634</v>
      </c>
      <c r="B603" s="200" t="s">
        <v>723</v>
      </c>
      <c r="C603" s="208"/>
      <c r="D603" s="199">
        <v>229319</v>
      </c>
      <c r="E603" s="199">
        <v>9</v>
      </c>
      <c r="F603" s="52">
        <v>4830</v>
      </c>
      <c r="G603" s="24">
        <v>5242</v>
      </c>
      <c r="H603" s="52">
        <v>10080</v>
      </c>
      <c r="I603" s="53">
        <v>0</v>
      </c>
      <c r="J603" s="52">
        <v>0</v>
      </c>
      <c r="K603" s="24">
        <v>0</v>
      </c>
      <c r="L603" s="52">
        <v>0</v>
      </c>
      <c r="M603" s="24">
        <v>0</v>
      </c>
      <c r="N603" s="52"/>
      <c r="O603" s="24"/>
      <c r="P603" s="52"/>
      <c r="Q603" s="24"/>
      <c r="R603" s="52"/>
      <c r="S603" s="24"/>
      <c r="T603" s="52"/>
      <c r="U603" s="24"/>
      <c r="V603" s="52"/>
      <c r="W603" s="24"/>
      <c r="X603" s="52"/>
      <c r="Y603" s="24"/>
      <c r="Z603" s="52"/>
      <c r="AA603" s="24"/>
      <c r="AB603" s="52"/>
      <c r="AC603" s="24"/>
      <c r="AD603" s="52"/>
      <c r="AE603" s="24"/>
      <c r="AF603" s="52"/>
      <c r="AG603" s="24"/>
      <c r="AH603" s="52"/>
      <c r="AI603" s="24"/>
      <c r="AJ603" s="52"/>
      <c r="AK603" s="24"/>
      <c r="AL603" s="52"/>
      <c r="AM603" s="24"/>
      <c r="AN603" s="52"/>
      <c r="AO603" s="24"/>
    </row>
    <row r="604" spans="1:41">
      <c r="A604" s="196" t="s">
        <v>634</v>
      </c>
      <c r="B604" s="200" t="s">
        <v>724</v>
      </c>
      <c r="C604" s="208"/>
      <c r="D604" s="199">
        <v>228680</v>
      </c>
      <c r="E604" s="209">
        <v>9</v>
      </c>
      <c r="F604" s="52">
        <v>6308</v>
      </c>
      <c r="G604" s="53">
        <v>5242</v>
      </c>
      <c r="H604" s="52">
        <v>10080</v>
      </c>
      <c r="I604" s="24">
        <v>9550</v>
      </c>
      <c r="J604" s="52">
        <v>0</v>
      </c>
      <c r="K604" s="24">
        <v>0</v>
      </c>
      <c r="L604" s="52">
        <v>0</v>
      </c>
      <c r="M604" s="24">
        <v>0</v>
      </c>
      <c r="N604" s="52"/>
      <c r="O604" s="24"/>
      <c r="P604" s="52"/>
      <c r="Q604" s="24"/>
      <c r="R604" s="52"/>
      <c r="S604" s="24"/>
      <c r="T604" s="52"/>
      <c r="U604" s="24"/>
      <c r="V604" s="52"/>
      <c r="W604" s="24"/>
      <c r="X604" s="52"/>
      <c r="Y604" s="24"/>
      <c r="Z604" s="52"/>
      <c r="AA604" s="24"/>
      <c r="AB604" s="52"/>
      <c r="AC604" s="24"/>
      <c r="AD604" s="52"/>
      <c r="AE604" s="24"/>
      <c r="AF604" s="52"/>
      <c r="AG604" s="24"/>
      <c r="AH604" s="52"/>
      <c r="AI604" s="24"/>
      <c r="AJ604" s="52"/>
      <c r="AK604" s="24"/>
      <c r="AL604" s="52"/>
      <c r="AM604" s="24"/>
      <c r="AN604" s="52"/>
      <c r="AO604" s="24"/>
    </row>
    <row r="605" spans="1:41" s="25" customFormat="1" ht="12.6" customHeight="1">
      <c r="A605" s="196" t="s">
        <v>634</v>
      </c>
      <c r="B605" s="200" t="s">
        <v>725</v>
      </c>
      <c r="C605" s="198"/>
      <c r="D605" s="199">
        <v>229504</v>
      </c>
      <c r="E605" s="207">
        <v>9</v>
      </c>
      <c r="F605" s="52">
        <v>2692</v>
      </c>
      <c r="G605" s="24">
        <v>2902</v>
      </c>
      <c r="H605" s="52">
        <v>6450</v>
      </c>
      <c r="I605" s="24">
        <v>6600</v>
      </c>
      <c r="J605" s="52">
        <v>0</v>
      </c>
      <c r="K605" s="24">
        <v>0</v>
      </c>
      <c r="L605" s="52">
        <v>0</v>
      </c>
      <c r="M605" s="24">
        <v>0</v>
      </c>
      <c r="N605" s="52"/>
      <c r="O605" s="24"/>
      <c r="P605" s="52"/>
      <c r="Q605" s="24"/>
      <c r="R605" s="52"/>
      <c r="S605" s="24"/>
      <c r="T605" s="52"/>
      <c r="U605" s="24"/>
      <c r="V605" s="52"/>
      <c r="W605" s="24"/>
      <c r="X605" s="52"/>
      <c r="Y605" s="24"/>
      <c r="Z605" s="52"/>
      <c r="AA605" s="24"/>
      <c r="AB605" s="52"/>
      <c r="AC605" s="24"/>
      <c r="AD605" s="52"/>
      <c r="AE605" s="24"/>
      <c r="AF605" s="52"/>
      <c r="AG605" s="24"/>
      <c r="AH605" s="52"/>
      <c r="AI605" s="24"/>
      <c r="AJ605" s="52"/>
      <c r="AK605" s="24"/>
      <c r="AL605" s="52"/>
      <c r="AM605" s="24"/>
      <c r="AN605" s="52"/>
      <c r="AO605" s="24"/>
    </row>
    <row r="606" spans="1:41" s="25" customFormat="1" ht="12.6" customHeight="1">
      <c r="A606" s="196" t="s">
        <v>634</v>
      </c>
      <c r="B606" s="200" t="s">
        <v>726</v>
      </c>
      <c r="C606" s="198"/>
      <c r="D606" s="199">
        <v>229540</v>
      </c>
      <c r="E606" s="199">
        <v>9</v>
      </c>
      <c r="F606" s="52">
        <v>3564</v>
      </c>
      <c r="G606" s="53">
        <v>4474</v>
      </c>
      <c r="H606" s="52">
        <v>4650</v>
      </c>
      <c r="I606" s="24">
        <v>4650</v>
      </c>
      <c r="J606" s="52">
        <v>0</v>
      </c>
      <c r="K606" s="24">
        <v>0</v>
      </c>
      <c r="L606" s="52">
        <v>0</v>
      </c>
      <c r="M606" s="24">
        <v>0</v>
      </c>
      <c r="N606" s="52"/>
      <c r="O606" s="24"/>
      <c r="P606" s="52"/>
      <c r="Q606" s="24"/>
      <c r="R606" s="52"/>
      <c r="S606" s="24"/>
      <c r="T606" s="52"/>
      <c r="U606" s="24"/>
      <c r="V606" s="52"/>
      <c r="W606" s="24"/>
      <c r="X606" s="52"/>
      <c r="Y606" s="24"/>
      <c r="Z606" s="52"/>
      <c r="AA606" s="24"/>
      <c r="AB606" s="52"/>
      <c r="AC606" s="24"/>
      <c r="AD606" s="52"/>
      <c r="AE606" s="24"/>
      <c r="AF606" s="52"/>
      <c r="AG606" s="24"/>
      <c r="AH606" s="52"/>
      <c r="AI606" s="24"/>
      <c r="AJ606" s="52"/>
      <c r="AK606" s="24"/>
      <c r="AL606" s="52"/>
      <c r="AM606" s="24"/>
      <c r="AN606" s="52"/>
      <c r="AO606" s="24"/>
    </row>
    <row r="607" spans="1:41" s="25" customFormat="1" ht="12.6" customHeight="1">
      <c r="A607" s="196" t="s">
        <v>634</v>
      </c>
      <c r="B607" s="200" t="s">
        <v>727</v>
      </c>
      <c r="C607" s="198"/>
      <c r="D607" s="199">
        <v>229799</v>
      </c>
      <c r="E607" s="199">
        <v>9</v>
      </c>
      <c r="F607" s="52">
        <v>2448</v>
      </c>
      <c r="G607" s="24">
        <v>2448</v>
      </c>
      <c r="H607" s="52">
        <v>5320</v>
      </c>
      <c r="I607" s="24">
        <v>5320</v>
      </c>
      <c r="J607" s="52">
        <v>0</v>
      </c>
      <c r="K607" s="24">
        <v>0</v>
      </c>
      <c r="L607" s="52">
        <v>0</v>
      </c>
      <c r="M607" s="24">
        <v>0</v>
      </c>
      <c r="N607" s="52"/>
      <c r="O607" s="24"/>
      <c r="P607" s="52"/>
      <c r="Q607" s="24"/>
      <c r="R607" s="52"/>
      <c r="S607" s="24"/>
      <c r="T607" s="52"/>
      <c r="U607" s="24"/>
      <c r="V607" s="52"/>
      <c r="W607" s="24"/>
      <c r="X607" s="52"/>
      <c r="Y607" s="24"/>
      <c r="Z607" s="52"/>
      <c r="AA607" s="24"/>
      <c r="AB607" s="52"/>
      <c r="AC607" s="24"/>
      <c r="AD607" s="52"/>
      <c r="AE607" s="24"/>
      <c r="AF607" s="52"/>
      <c r="AG607" s="24"/>
      <c r="AH607" s="52"/>
      <c r="AI607" s="24"/>
      <c r="AJ607" s="52"/>
      <c r="AK607" s="24"/>
      <c r="AL607" s="52"/>
      <c r="AM607" s="24"/>
      <c r="AN607" s="52"/>
      <c r="AO607" s="24"/>
    </row>
    <row r="608" spans="1:41" s="25" customFormat="1" ht="12.6" customHeight="1">
      <c r="A608" s="196" t="s">
        <v>634</v>
      </c>
      <c r="B608" s="200" t="s">
        <v>728</v>
      </c>
      <c r="C608" s="198"/>
      <c r="D608" s="199">
        <v>229841</v>
      </c>
      <c r="E608" s="199">
        <v>9</v>
      </c>
      <c r="F608" s="52">
        <v>2548</v>
      </c>
      <c r="G608" s="53">
        <v>2920</v>
      </c>
      <c r="H608" s="52">
        <v>5600</v>
      </c>
      <c r="I608" s="24">
        <v>5600</v>
      </c>
      <c r="J608" s="52">
        <v>0</v>
      </c>
      <c r="K608" s="24">
        <v>0</v>
      </c>
      <c r="L608" s="52">
        <v>0</v>
      </c>
      <c r="M608" s="24">
        <v>0</v>
      </c>
      <c r="N608" s="52"/>
      <c r="O608" s="24"/>
      <c r="P608" s="52"/>
      <c r="Q608" s="24"/>
      <c r="R608" s="52"/>
      <c r="S608" s="24"/>
      <c r="T608" s="52"/>
      <c r="U608" s="24"/>
      <c r="V608" s="52"/>
      <c r="W608" s="24"/>
      <c r="X608" s="52"/>
      <c r="Y608" s="24"/>
      <c r="Z608" s="52"/>
      <c r="AA608" s="24"/>
      <c r="AB608" s="52"/>
      <c r="AC608" s="24"/>
      <c r="AD608" s="52"/>
      <c r="AE608" s="24"/>
      <c r="AF608" s="52"/>
      <c r="AG608" s="24"/>
      <c r="AH608" s="52"/>
      <c r="AI608" s="24"/>
      <c r="AJ608" s="52"/>
      <c r="AK608" s="24"/>
      <c r="AL608" s="52"/>
      <c r="AM608" s="24"/>
      <c r="AN608" s="52"/>
      <c r="AO608" s="24"/>
    </row>
    <row r="609" spans="1:41" s="25" customFormat="1" ht="12.6" customHeight="1">
      <c r="A609" s="196" t="s">
        <v>634</v>
      </c>
      <c r="B609" s="200" t="s">
        <v>729</v>
      </c>
      <c r="C609" s="198"/>
      <c r="D609" s="199">
        <v>223922</v>
      </c>
      <c r="E609" s="199">
        <v>10</v>
      </c>
      <c r="F609" s="52">
        <v>3230</v>
      </c>
      <c r="G609" s="24">
        <v>3230</v>
      </c>
      <c r="H609" s="52">
        <v>4650</v>
      </c>
      <c r="I609" s="24">
        <v>4650</v>
      </c>
      <c r="J609" s="52">
        <v>0</v>
      </c>
      <c r="K609" s="24">
        <v>0</v>
      </c>
      <c r="L609" s="52">
        <v>0</v>
      </c>
      <c r="M609" s="24">
        <v>0</v>
      </c>
      <c r="N609" s="52"/>
      <c r="O609" s="24"/>
      <c r="P609" s="52"/>
      <c r="Q609" s="24"/>
      <c r="R609" s="52"/>
      <c r="S609" s="24"/>
      <c r="T609" s="52"/>
      <c r="U609" s="24"/>
      <c r="V609" s="52"/>
      <c r="W609" s="24"/>
      <c r="X609" s="52"/>
      <c r="Y609" s="24"/>
      <c r="Z609" s="52"/>
      <c r="AA609" s="24"/>
      <c r="AB609" s="52"/>
      <c r="AC609" s="24"/>
      <c r="AD609" s="52"/>
      <c r="AE609" s="24"/>
      <c r="AF609" s="52"/>
      <c r="AG609" s="24"/>
      <c r="AH609" s="52"/>
      <c r="AI609" s="24"/>
      <c r="AJ609" s="52"/>
      <c r="AK609" s="24"/>
      <c r="AL609" s="52"/>
      <c r="AM609" s="24"/>
      <c r="AN609" s="52"/>
      <c r="AO609" s="24"/>
    </row>
    <row r="610" spans="1:41" s="25" customFormat="1" ht="12.6" customHeight="1">
      <c r="A610" s="196" t="s">
        <v>634</v>
      </c>
      <c r="B610" s="200" t="s">
        <v>730</v>
      </c>
      <c r="C610" s="198"/>
      <c r="D610" s="199">
        <v>224891</v>
      </c>
      <c r="E610" s="199">
        <v>10</v>
      </c>
      <c r="F610" s="52">
        <v>3360</v>
      </c>
      <c r="G610" s="24">
        <v>3360</v>
      </c>
      <c r="H610" s="52">
        <v>3415</v>
      </c>
      <c r="I610" s="53">
        <v>4042</v>
      </c>
      <c r="J610" s="52">
        <v>0</v>
      </c>
      <c r="K610" s="24">
        <v>0</v>
      </c>
      <c r="L610" s="52">
        <v>0</v>
      </c>
      <c r="M610" s="24">
        <v>0</v>
      </c>
      <c r="N610" s="52"/>
      <c r="O610" s="24"/>
      <c r="P610" s="52"/>
      <c r="Q610" s="24"/>
      <c r="R610" s="52"/>
      <c r="S610" s="24"/>
      <c r="T610" s="52"/>
      <c r="U610" s="24"/>
      <c r="V610" s="52"/>
      <c r="W610" s="24"/>
      <c r="X610" s="52"/>
      <c r="Y610" s="24"/>
      <c r="Z610" s="52"/>
      <c r="AA610" s="24"/>
      <c r="AB610" s="52"/>
      <c r="AC610" s="24"/>
      <c r="AD610" s="52"/>
      <c r="AE610" s="24"/>
      <c r="AF610" s="52"/>
      <c r="AG610" s="24"/>
      <c r="AH610" s="52"/>
      <c r="AI610" s="24"/>
      <c r="AJ610" s="52"/>
      <c r="AK610" s="24"/>
      <c r="AL610" s="52"/>
      <c r="AM610" s="24"/>
      <c r="AN610" s="52"/>
      <c r="AO610" s="24"/>
    </row>
    <row r="611" spans="1:41" s="25" customFormat="1" ht="12.6" customHeight="1">
      <c r="A611" s="196" t="s">
        <v>634</v>
      </c>
      <c r="B611" s="200" t="s">
        <v>731</v>
      </c>
      <c r="C611" s="198"/>
      <c r="D611" s="199">
        <v>224961</v>
      </c>
      <c r="E611" s="199">
        <v>10</v>
      </c>
      <c r="F611" s="52">
        <v>2098</v>
      </c>
      <c r="G611" s="24">
        <v>2098</v>
      </c>
      <c r="H611" s="52">
        <v>4600</v>
      </c>
      <c r="I611" s="24">
        <v>4600</v>
      </c>
      <c r="J611" s="52">
        <v>0</v>
      </c>
      <c r="K611" s="24">
        <v>0</v>
      </c>
      <c r="L611" s="52">
        <v>0</v>
      </c>
      <c r="M611" s="24">
        <v>0</v>
      </c>
      <c r="N611" s="52"/>
      <c r="O611" s="24"/>
      <c r="P611" s="52"/>
      <c r="Q611" s="24"/>
      <c r="R611" s="52"/>
      <c r="S611" s="24"/>
      <c r="T611" s="52"/>
      <c r="U611" s="24"/>
      <c r="V611" s="52"/>
      <c r="W611" s="24"/>
      <c r="X611" s="52"/>
      <c r="Y611" s="24"/>
      <c r="Z611" s="52"/>
      <c r="AA611" s="24"/>
      <c r="AB611" s="52"/>
      <c r="AC611" s="24"/>
      <c r="AD611" s="52"/>
      <c r="AE611" s="24"/>
      <c r="AF611" s="52"/>
      <c r="AG611" s="24"/>
      <c r="AH611" s="52"/>
      <c r="AI611" s="24"/>
      <c r="AJ611" s="52"/>
      <c r="AK611" s="24"/>
      <c r="AL611" s="52"/>
      <c r="AM611" s="24"/>
      <c r="AN611" s="52"/>
      <c r="AO611" s="24"/>
    </row>
    <row r="612" spans="1:41" s="25" customFormat="1" ht="12.6" customHeight="1">
      <c r="A612" s="196" t="s">
        <v>634</v>
      </c>
      <c r="B612" s="200" t="s">
        <v>732</v>
      </c>
      <c r="C612" s="198"/>
      <c r="D612" s="199">
        <v>226107</v>
      </c>
      <c r="E612" s="207">
        <v>10</v>
      </c>
      <c r="F612" s="52">
        <v>5126</v>
      </c>
      <c r="G612" s="24">
        <v>5346</v>
      </c>
      <c r="H612" s="52">
        <v>16720</v>
      </c>
      <c r="I612" s="24">
        <v>17680</v>
      </c>
      <c r="J612" s="52">
        <v>0</v>
      </c>
      <c r="K612" s="24">
        <v>0</v>
      </c>
      <c r="L612" s="52">
        <v>0</v>
      </c>
      <c r="M612" s="24">
        <v>0</v>
      </c>
      <c r="N612" s="52"/>
      <c r="O612" s="24"/>
      <c r="P612" s="52"/>
      <c r="Q612" s="24"/>
      <c r="R612" s="52"/>
      <c r="S612" s="24"/>
      <c r="T612" s="52"/>
      <c r="U612" s="24"/>
      <c r="V612" s="52"/>
      <c r="W612" s="24"/>
      <c r="X612" s="52"/>
      <c r="Y612" s="24"/>
      <c r="Z612" s="52"/>
      <c r="AA612" s="24"/>
      <c r="AB612" s="52"/>
      <c r="AC612" s="24"/>
      <c r="AD612" s="52"/>
      <c r="AE612" s="24"/>
      <c r="AF612" s="52"/>
      <c r="AG612" s="24"/>
      <c r="AH612" s="52"/>
      <c r="AI612" s="24"/>
      <c r="AJ612" s="52"/>
      <c r="AK612" s="24"/>
      <c r="AL612" s="52"/>
      <c r="AM612" s="24"/>
      <c r="AN612" s="52"/>
      <c r="AO612" s="24"/>
    </row>
    <row r="613" spans="1:41">
      <c r="A613" s="196" t="s">
        <v>634</v>
      </c>
      <c r="B613" s="200" t="s">
        <v>733</v>
      </c>
      <c r="C613" s="198"/>
      <c r="D613" s="159">
        <v>488730</v>
      </c>
      <c r="E613" s="207">
        <v>10</v>
      </c>
      <c r="F613" s="52">
        <v>2108</v>
      </c>
      <c r="G613" s="53">
        <v>2760</v>
      </c>
      <c r="H613" s="52">
        <v>11194</v>
      </c>
      <c r="I613" s="53">
        <v>13770</v>
      </c>
      <c r="J613" s="52">
        <v>0</v>
      </c>
      <c r="K613" s="24">
        <v>0</v>
      </c>
      <c r="L613" s="52">
        <v>0</v>
      </c>
      <c r="M613" s="24">
        <v>0</v>
      </c>
      <c r="N613" s="52"/>
      <c r="O613" s="24"/>
      <c r="P613" s="52"/>
      <c r="Q613" s="24"/>
      <c r="R613" s="52"/>
      <c r="S613" s="24"/>
      <c r="T613" s="52"/>
      <c r="U613" s="24"/>
      <c r="V613" s="52"/>
      <c r="W613" s="24"/>
      <c r="X613" s="52"/>
      <c r="Y613" s="24"/>
      <c r="Z613" s="52"/>
      <c r="AA613" s="24"/>
      <c r="AB613" s="52"/>
      <c r="AC613" s="24"/>
      <c r="AD613" s="52"/>
      <c r="AE613" s="24"/>
      <c r="AF613" s="52"/>
      <c r="AG613" s="24"/>
      <c r="AH613" s="52"/>
      <c r="AI613" s="24"/>
      <c r="AJ613" s="52"/>
      <c r="AK613" s="24"/>
      <c r="AL613" s="52"/>
      <c r="AM613" s="24"/>
      <c r="AN613" s="52"/>
      <c r="AO613" s="24"/>
    </row>
    <row r="614" spans="1:41" s="25" customFormat="1" ht="12.6" customHeight="1">
      <c r="A614" s="196" t="s">
        <v>634</v>
      </c>
      <c r="B614" s="200" t="s">
        <v>734</v>
      </c>
      <c r="C614" s="198"/>
      <c r="D614" s="199">
        <v>227386</v>
      </c>
      <c r="E614" s="199">
        <v>10</v>
      </c>
      <c r="F614" s="52">
        <v>2570</v>
      </c>
      <c r="G614" s="24">
        <v>2660</v>
      </c>
      <c r="H614" s="52">
        <v>4770</v>
      </c>
      <c r="I614" s="24">
        <v>4950</v>
      </c>
      <c r="J614" s="52">
        <v>0</v>
      </c>
      <c r="K614" s="24">
        <v>0</v>
      </c>
      <c r="L614" s="52">
        <v>0</v>
      </c>
      <c r="M614" s="24">
        <v>0</v>
      </c>
      <c r="N614" s="52"/>
      <c r="O614" s="24"/>
      <c r="P614" s="52"/>
      <c r="Q614" s="24"/>
      <c r="R614" s="52"/>
      <c r="S614" s="24"/>
      <c r="T614" s="52"/>
      <c r="U614" s="24"/>
      <c r="V614" s="52"/>
      <c r="W614" s="24"/>
      <c r="X614" s="52"/>
      <c r="Y614" s="24"/>
      <c r="Z614" s="52"/>
      <c r="AA614" s="24"/>
      <c r="AB614" s="52"/>
      <c r="AC614" s="24"/>
      <c r="AD614" s="52"/>
      <c r="AE614" s="24"/>
      <c r="AF614" s="52"/>
      <c r="AG614" s="24"/>
      <c r="AH614" s="52"/>
      <c r="AI614" s="24"/>
      <c r="AJ614" s="52"/>
      <c r="AK614" s="24"/>
      <c r="AL614" s="52"/>
      <c r="AM614" s="24"/>
      <c r="AN614" s="52"/>
      <c r="AO614" s="24"/>
    </row>
    <row r="615" spans="1:41" s="25" customFormat="1" ht="12.6" customHeight="1">
      <c r="A615" s="196" t="s">
        <v>634</v>
      </c>
      <c r="B615" s="200" t="s">
        <v>735</v>
      </c>
      <c r="C615" s="198"/>
      <c r="D615" s="199">
        <v>227687</v>
      </c>
      <c r="E615" s="199">
        <v>10</v>
      </c>
      <c r="F615" s="52">
        <v>4240</v>
      </c>
      <c r="G615" s="24">
        <v>4448</v>
      </c>
      <c r="H615" s="52">
        <v>4990</v>
      </c>
      <c r="I615" s="53">
        <v>5765</v>
      </c>
      <c r="J615" s="52">
        <v>0</v>
      </c>
      <c r="K615" s="24">
        <v>0</v>
      </c>
      <c r="L615" s="52">
        <v>0</v>
      </c>
      <c r="M615" s="24">
        <v>0</v>
      </c>
      <c r="N615" s="52"/>
      <c r="O615" s="24"/>
      <c r="P615" s="52"/>
      <c r="Q615" s="24"/>
      <c r="R615" s="52"/>
      <c r="S615" s="24"/>
      <c r="T615" s="52"/>
      <c r="U615" s="24"/>
      <c r="V615" s="52"/>
      <c r="W615" s="24"/>
      <c r="X615" s="52"/>
      <c r="Y615" s="24"/>
      <c r="Z615" s="52"/>
      <c r="AA615" s="24"/>
      <c r="AB615" s="52"/>
      <c r="AC615" s="24"/>
      <c r="AD615" s="52"/>
      <c r="AE615" s="24"/>
      <c r="AF615" s="52"/>
      <c r="AG615" s="24"/>
      <c r="AH615" s="52"/>
      <c r="AI615" s="24"/>
      <c r="AJ615" s="52"/>
      <c r="AK615" s="24"/>
      <c r="AL615" s="52"/>
      <c r="AM615" s="24"/>
      <c r="AN615" s="52"/>
      <c r="AO615" s="24"/>
    </row>
    <row r="616" spans="1:41" s="25" customFormat="1" ht="12.6" customHeight="1">
      <c r="A616" s="196" t="s">
        <v>634</v>
      </c>
      <c r="B616" s="200" t="s">
        <v>736</v>
      </c>
      <c r="C616" s="198"/>
      <c r="D616" s="199">
        <v>382911</v>
      </c>
      <c r="E616" s="199">
        <v>10</v>
      </c>
      <c r="F616" s="52">
        <v>2560</v>
      </c>
      <c r="G616" s="24">
        <v>2560</v>
      </c>
      <c r="H616" s="52">
        <v>5420</v>
      </c>
      <c r="I616" s="24">
        <v>5420</v>
      </c>
      <c r="J616" s="52">
        <v>0</v>
      </c>
      <c r="K616" s="24">
        <v>0</v>
      </c>
      <c r="L616" s="52">
        <v>0</v>
      </c>
      <c r="M616" s="24">
        <v>0</v>
      </c>
      <c r="N616" s="52"/>
      <c r="O616" s="24"/>
      <c r="P616" s="52"/>
      <c r="Q616" s="24"/>
      <c r="R616" s="52"/>
      <c r="S616" s="24"/>
      <c r="T616" s="52"/>
      <c r="U616" s="24"/>
      <c r="V616" s="52"/>
      <c r="W616" s="24"/>
      <c r="X616" s="52"/>
      <c r="Y616" s="24"/>
      <c r="Z616" s="52"/>
      <c r="AA616" s="24"/>
      <c r="AB616" s="52"/>
      <c r="AC616" s="24"/>
      <c r="AD616" s="52"/>
      <c r="AE616" s="24"/>
      <c r="AF616" s="52"/>
      <c r="AG616" s="24"/>
      <c r="AH616" s="52"/>
      <c r="AI616" s="24"/>
      <c r="AJ616" s="52"/>
      <c r="AK616" s="24"/>
      <c r="AL616" s="52"/>
      <c r="AM616" s="24"/>
      <c r="AN616" s="52"/>
      <c r="AO616" s="24"/>
    </row>
    <row r="617" spans="1:41" s="25" customFormat="1" ht="12.6" customHeight="1">
      <c r="A617" s="196" t="s">
        <v>634</v>
      </c>
      <c r="B617" s="200" t="s">
        <v>737</v>
      </c>
      <c r="C617" s="198"/>
      <c r="D617" s="199">
        <v>408394</v>
      </c>
      <c r="E617" s="199">
        <v>10</v>
      </c>
      <c r="F617" s="52">
        <v>4830</v>
      </c>
      <c r="G617" s="24">
        <v>5242</v>
      </c>
      <c r="H617" s="52">
        <v>10080</v>
      </c>
      <c r="I617" s="53">
        <v>0</v>
      </c>
      <c r="J617" s="52">
        <v>0</v>
      </c>
      <c r="K617" s="24">
        <v>0</v>
      </c>
      <c r="L617" s="52">
        <v>0</v>
      </c>
      <c r="M617" s="24">
        <v>0</v>
      </c>
      <c r="N617" s="52"/>
      <c r="O617" s="24"/>
      <c r="P617" s="52"/>
      <c r="Q617" s="24"/>
      <c r="R617" s="52"/>
      <c r="S617" s="24"/>
      <c r="T617" s="52"/>
      <c r="U617" s="24"/>
      <c r="V617" s="52"/>
      <c r="W617" s="24"/>
      <c r="X617" s="52"/>
      <c r="Y617" s="24"/>
      <c r="Z617" s="52"/>
      <c r="AA617" s="24"/>
      <c r="AB617" s="52"/>
      <c r="AC617" s="24"/>
      <c r="AD617" s="52"/>
      <c r="AE617" s="24"/>
      <c r="AF617" s="52"/>
      <c r="AG617" s="24"/>
      <c r="AH617" s="52"/>
      <c r="AI617" s="24"/>
      <c r="AJ617" s="52"/>
      <c r="AK617" s="24"/>
      <c r="AL617" s="52"/>
      <c r="AM617" s="24"/>
      <c r="AN617" s="52"/>
      <c r="AO617" s="24"/>
    </row>
    <row r="618" spans="1:41" s="25" customFormat="1" ht="12.6" customHeight="1">
      <c r="A618" s="196" t="s">
        <v>634</v>
      </c>
      <c r="B618" s="200" t="s">
        <v>738</v>
      </c>
      <c r="C618" s="198"/>
      <c r="D618" s="199">
        <v>229328</v>
      </c>
      <c r="E618" s="207">
        <v>10</v>
      </c>
      <c r="F618" s="52">
        <v>4830</v>
      </c>
      <c r="G618" s="24">
        <v>5242</v>
      </c>
      <c r="H618" s="52">
        <v>10080</v>
      </c>
      <c r="I618" s="53">
        <v>0</v>
      </c>
      <c r="J618" s="52">
        <v>0</v>
      </c>
      <c r="K618" s="24">
        <v>0</v>
      </c>
      <c r="L618" s="52">
        <v>0</v>
      </c>
      <c r="M618" s="24">
        <v>0</v>
      </c>
      <c r="N618" s="52"/>
      <c r="O618" s="24"/>
      <c r="P618" s="52"/>
      <c r="Q618" s="24"/>
      <c r="R618" s="52"/>
      <c r="S618" s="24"/>
      <c r="T618" s="52"/>
      <c r="U618" s="24"/>
      <c r="V618" s="52"/>
      <c r="W618" s="24"/>
      <c r="X618" s="52"/>
      <c r="Y618" s="24"/>
      <c r="Z618" s="52"/>
      <c r="AA618" s="24"/>
      <c r="AB618" s="52"/>
      <c r="AC618" s="24"/>
      <c r="AD618" s="52"/>
      <c r="AE618" s="24"/>
      <c r="AF618" s="52"/>
      <c r="AG618" s="24"/>
      <c r="AH618" s="52"/>
      <c r="AI618" s="24"/>
      <c r="AJ618" s="52"/>
      <c r="AK618" s="24"/>
      <c r="AL618" s="52"/>
      <c r="AM618" s="24"/>
      <c r="AN618" s="52"/>
      <c r="AO618" s="24"/>
    </row>
    <row r="619" spans="1:41" s="25" customFormat="1" ht="12.6" customHeight="1">
      <c r="A619" s="196" t="s">
        <v>634</v>
      </c>
      <c r="B619" s="200" t="s">
        <v>739</v>
      </c>
      <c r="C619" s="198"/>
      <c r="D619" s="199">
        <v>229832</v>
      </c>
      <c r="E619" s="199">
        <v>10</v>
      </c>
      <c r="F619" s="52">
        <v>2440</v>
      </c>
      <c r="G619" s="24">
        <v>2590</v>
      </c>
      <c r="H619" s="52">
        <v>4770</v>
      </c>
      <c r="I619" s="24">
        <v>5010</v>
      </c>
      <c r="J619" s="52">
        <v>0</v>
      </c>
      <c r="K619" s="24">
        <v>0</v>
      </c>
      <c r="L619" s="52">
        <v>0</v>
      </c>
      <c r="M619" s="24">
        <v>0</v>
      </c>
      <c r="N619" s="52"/>
      <c r="O619" s="24"/>
      <c r="P619" s="52"/>
      <c r="Q619" s="24"/>
      <c r="R619" s="52"/>
      <c r="S619" s="24"/>
      <c r="T619" s="52"/>
      <c r="U619" s="24"/>
      <c r="V619" s="52"/>
      <c r="W619" s="24"/>
      <c r="X619" s="52"/>
      <c r="Y619" s="24"/>
      <c r="Z619" s="52"/>
      <c r="AA619" s="24"/>
      <c r="AB619" s="52"/>
      <c r="AC619" s="24"/>
      <c r="AD619" s="52"/>
      <c r="AE619" s="24"/>
      <c r="AF619" s="52"/>
      <c r="AG619" s="24"/>
      <c r="AH619" s="52"/>
      <c r="AI619" s="24"/>
      <c r="AJ619" s="52"/>
      <c r="AK619" s="24"/>
      <c r="AL619" s="52"/>
      <c r="AM619" s="24"/>
      <c r="AN619" s="52"/>
      <c r="AO619" s="24"/>
    </row>
    <row r="620" spans="1:41" s="25" customFormat="1" ht="12.6" customHeight="1">
      <c r="A620" s="196" t="s">
        <v>634</v>
      </c>
      <c r="B620" s="200" t="s">
        <v>740</v>
      </c>
      <c r="C620" s="198"/>
      <c r="D620" s="199">
        <v>223214</v>
      </c>
      <c r="E620" s="199">
        <v>15</v>
      </c>
      <c r="F620" s="52">
        <v>9004</v>
      </c>
      <c r="G620" s="24">
        <v>8690</v>
      </c>
      <c r="H620" s="52">
        <v>0</v>
      </c>
      <c r="I620" s="24">
        <v>0</v>
      </c>
      <c r="J620" s="52">
        <v>0</v>
      </c>
      <c r="K620" s="24">
        <v>0</v>
      </c>
      <c r="L620" s="52">
        <v>0</v>
      </c>
      <c r="M620" s="24">
        <v>0</v>
      </c>
      <c r="N620" s="52"/>
      <c r="O620" s="24"/>
      <c r="P620" s="52"/>
      <c r="Q620" s="24"/>
      <c r="R620" s="52">
        <v>21571.200000000001</v>
      </c>
      <c r="S620" s="24">
        <v>21542.400000000001</v>
      </c>
      <c r="T620" s="52">
        <v>37291.199999999997</v>
      </c>
      <c r="U620" s="24">
        <v>37262.400000000001</v>
      </c>
      <c r="V620" s="52">
        <v>33324</v>
      </c>
      <c r="W620" s="24">
        <v>33214.800000000003</v>
      </c>
      <c r="X620" s="52">
        <v>46284</v>
      </c>
      <c r="Y620" s="24">
        <v>46174.8</v>
      </c>
      <c r="Z620" s="52"/>
      <c r="AA620" s="24"/>
      <c r="AB620" s="52"/>
      <c r="AC620" s="24"/>
      <c r="AD620" s="52"/>
      <c r="AE620" s="24"/>
      <c r="AF620" s="52"/>
      <c r="AG620" s="24"/>
      <c r="AH620" s="52"/>
      <c r="AI620" s="24"/>
      <c r="AJ620" s="52"/>
      <c r="AK620" s="24"/>
      <c r="AL620" s="52"/>
      <c r="AM620" s="24"/>
      <c r="AN620" s="52"/>
      <c r="AO620" s="24"/>
    </row>
    <row r="621" spans="1:41" s="25" customFormat="1" ht="12.6" customHeight="1">
      <c r="A621" s="196" t="s">
        <v>634</v>
      </c>
      <c r="B621" s="200" t="s">
        <v>741</v>
      </c>
      <c r="C621" s="198"/>
      <c r="D621" s="199">
        <v>229337</v>
      </c>
      <c r="E621" s="199">
        <v>15</v>
      </c>
      <c r="F621" s="52">
        <v>7182</v>
      </c>
      <c r="G621" s="24">
        <v>7416</v>
      </c>
      <c r="H621" s="52">
        <v>21722</v>
      </c>
      <c r="I621" s="24">
        <v>21202</v>
      </c>
      <c r="J621" s="52">
        <v>12230.4</v>
      </c>
      <c r="K621" s="24">
        <v>11810.4</v>
      </c>
      <c r="L621" s="52">
        <v>26750.400000000001</v>
      </c>
      <c r="M621" s="53">
        <v>19370.400000000001</v>
      </c>
      <c r="N621" s="52"/>
      <c r="O621" s="24"/>
      <c r="P621" s="52"/>
      <c r="Q621" s="24"/>
      <c r="R621" s="52">
        <v>21510</v>
      </c>
      <c r="S621" s="24">
        <v>21710.400000000001</v>
      </c>
      <c r="T621" s="52">
        <v>37230</v>
      </c>
      <c r="U621" s="24">
        <v>37432.800000000003</v>
      </c>
      <c r="V621" s="52"/>
      <c r="W621" s="24"/>
      <c r="X621" s="52"/>
      <c r="Y621" s="24"/>
      <c r="Z621" s="52">
        <v>11304</v>
      </c>
      <c r="AA621" s="24">
        <v>11424</v>
      </c>
      <c r="AB621" s="52">
        <v>20664</v>
      </c>
      <c r="AC621" s="24">
        <v>21384</v>
      </c>
      <c r="AD621" s="52"/>
      <c r="AE621" s="24"/>
      <c r="AF621" s="52"/>
      <c r="AG621" s="24"/>
      <c r="AH621" s="52"/>
      <c r="AI621" s="24"/>
      <c r="AJ621" s="52"/>
      <c r="AK621" s="24"/>
      <c r="AL621" s="52"/>
      <c r="AM621" s="24"/>
      <c r="AN621" s="52"/>
      <c r="AO621" s="24"/>
    </row>
    <row r="622" spans="1:41" s="25" customFormat="1" ht="12.6" customHeight="1">
      <c r="A622" s="196" t="s">
        <v>634</v>
      </c>
      <c r="B622" s="200" t="s">
        <v>742</v>
      </c>
      <c r="C622" s="198"/>
      <c r="D622" s="199">
        <v>443711</v>
      </c>
      <c r="E622" s="199">
        <v>15</v>
      </c>
      <c r="F622" s="52">
        <v>7848</v>
      </c>
      <c r="G622" s="24">
        <v>7848</v>
      </c>
      <c r="H622" s="52">
        <v>20088</v>
      </c>
      <c r="I622" s="24">
        <v>20298</v>
      </c>
      <c r="J622" s="52">
        <v>7478.4</v>
      </c>
      <c r="K622" s="24">
        <v>7478.4</v>
      </c>
      <c r="L622" s="52">
        <v>17270.400000000001</v>
      </c>
      <c r="M622" s="24">
        <v>17438.400000000001</v>
      </c>
      <c r="N622" s="52"/>
      <c r="O622" s="24"/>
      <c r="P622" s="52"/>
      <c r="Q622" s="24"/>
      <c r="R622" s="52"/>
      <c r="S622" s="24"/>
      <c r="T622" s="52"/>
      <c r="U622" s="24"/>
      <c r="V622" s="52"/>
      <c r="W622" s="24"/>
      <c r="X622" s="52"/>
      <c r="Y622" s="24"/>
      <c r="Z622" s="52"/>
      <c r="AA622" s="24"/>
      <c r="AB622" s="52"/>
      <c r="AC622" s="24"/>
      <c r="AD622" s="52"/>
      <c r="AE622" s="24"/>
      <c r="AF622" s="52"/>
      <c r="AG622" s="24"/>
      <c r="AH622" s="52"/>
      <c r="AI622" s="24"/>
      <c r="AJ622" s="52"/>
      <c r="AK622" s="24"/>
      <c r="AL622" s="52"/>
      <c r="AM622" s="24"/>
      <c r="AN622" s="52"/>
      <c r="AO622" s="24"/>
    </row>
    <row r="623" spans="1:41" s="25" customFormat="1" ht="12.6" customHeight="1">
      <c r="A623" s="196" t="s">
        <v>634</v>
      </c>
      <c r="B623" s="200" t="s">
        <v>743</v>
      </c>
      <c r="C623" s="198"/>
      <c r="D623" s="199">
        <v>228909</v>
      </c>
      <c r="E623" s="199">
        <v>15</v>
      </c>
      <c r="F623" s="52">
        <v>0</v>
      </c>
      <c r="G623" s="24">
        <v>0</v>
      </c>
      <c r="H623" s="52">
        <v>0</v>
      </c>
      <c r="I623" s="24">
        <v>0</v>
      </c>
      <c r="J623" s="52">
        <v>5732.4</v>
      </c>
      <c r="K623" s="24">
        <v>5702.4</v>
      </c>
      <c r="L623" s="52">
        <v>16988.400000000001</v>
      </c>
      <c r="M623" s="24">
        <v>17126.400000000001</v>
      </c>
      <c r="N623" s="52"/>
      <c r="O623" s="24"/>
      <c r="P623" s="52"/>
      <c r="Q623" s="24"/>
      <c r="R623" s="52">
        <v>22935.599999999999</v>
      </c>
      <c r="S623" s="24">
        <v>23000.400000000001</v>
      </c>
      <c r="T623" s="52">
        <v>41761.199999999997</v>
      </c>
      <c r="U623" s="24">
        <v>41826</v>
      </c>
      <c r="V623" s="52"/>
      <c r="W623" s="24"/>
      <c r="X623" s="52"/>
      <c r="Y623" s="24"/>
      <c r="Z623" s="52"/>
      <c r="AA623" s="24"/>
      <c r="AB623" s="52"/>
      <c r="AC623" s="24"/>
      <c r="AD623" s="52"/>
      <c r="AE623" s="24"/>
      <c r="AF623" s="52"/>
      <c r="AG623" s="24"/>
      <c r="AH623" s="52">
        <v>22936</v>
      </c>
      <c r="AI623" s="24">
        <v>23000.400000000001</v>
      </c>
      <c r="AJ623" s="52">
        <v>41761</v>
      </c>
      <c r="AK623" s="24">
        <v>41826</v>
      </c>
      <c r="AL623" s="52"/>
      <c r="AM623" s="24"/>
      <c r="AN623" s="52"/>
      <c r="AO623" s="24"/>
    </row>
    <row r="624" spans="1:41" s="25" customFormat="1" ht="12.6" customHeight="1">
      <c r="A624" s="196" t="s">
        <v>634</v>
      </c>
      <c r="B624" s="200" t="s">
        <v>744</v>
      </c>
      <c r="C624" s="198"/>
      <c r="D624" s="199">
        <v>229300</v>
      </c>
      <c r="E624" s="199">
        <v>15</v>
      </c>
      <c r="F624" s="52">
        <v>7084</v>
      </c>
      <c r="G624" s="24">
        <v>7254</v>
      </c>
      <c r="H624" s="52">
        <v>29508</v>
      </c>
      <c r="I624" s="24">
        <v>30551</v>
      </c>
      <c r="J624" s="52">
        <v>8234.4</v>
      </c>
      <c r="K624" s="24">
        <v>8474.4</v>
      </c>
      <c r="L624" s="52">
        <v>25250.400000000001</v>
      </c>
      <c r="M624" s="24">
        <v>26402.400000000001</v>
      </c>
      <c r="N624" s="52"/>
      <c r="O624" s="24"/>
      <c r="P624" s="52"/>
      <c r="Q624" s="24"/>
      <c r="R624" s="52">
        <v>24955.200000000001</v>
      </c>
      <c r="S624" s="24">
        <v>25984.799999999999</v>
      </c>
      <c r="T624" s="52">
        <v>37675.199999999997</v>
      </c>
      <c r="U624" s="24">
        <v>38104.800000000003</v>
      </c>
      <c r="V624" s="52">
        <v>38212.800000000003</v>
      </c>
      <c r="W624" s="24">
        <v>38404.800000000003</v>
      </c>
      <c r="X624" s="52">
        <v>52123.199999999997</v>
      </c>
      <c r="Y624" s="24">
        <v>52315.199999999997</v>
      </c>
      <c r="Z624" s="52"/>
      <c r="AA624" s="24"/>
      <c r="AB624" s="52"/>
      <c r="AC624" s="24"/>
      <c r="AD624" s="52"/>
      <c r="AE624" s="24"/>
      <c r="AF624" s="52"/>
      <c r="AG624" s="24"/>
      <c r="AH624" s="52"/>
      <c r="AI624" s="24"/>
      <c r="AJ624" s="52"/>
      <c r="AK624" s="24"/>
      <c r="AL624" s="52"/>
      <c r="AM624" s="24"/>
      <c r="AN624" s="52"/>
      <c r="AO624" s="24"/>
    </row>
    <row r="625" spans="1:41" s="25" customFormat="1" ht="12.6" customHeight="1">
      <c r="A625" s="196" t="s">
        <v>634</v>
      </c>
      <c r="B625" s="200" t="s">
        <v>745</v>
      </c>
      <c r="C625" s="198"/>
      <c r="D625" s="199">
        <v>228644</v>
      </c>
      <c r="E625" s="199">
        <v>15</v>
      </c>
      <c r="F625" s="52">
        <v>8646</v>
      </c>
      <c r="G625" s="24">
        <v>8820</v>
      </c>
      <c r="H625" s="52">
        <v>22676</v>
      </c>
      <c r="I625" s="24">
        <v>23094</v>
      </c>
      <c r="J625" s="52">
        <v>9343.2000000000007</v>
      </c>
      <c r="K625" s="24">
        <v>9610.7999999999993</v>
      </c>
      <c r="L625" s="52">
        <v>21055.200000000001</v>
      </c>
      <c r="M625" s="24">
        <v>21490.799999999999</v>
      </c>
      <c r="N625" s="52"/>
      <c r="O625" s="24"/>
      <c r="P625" s="52"/>
      <c r="Q625" s="24"/>
      <c r="R625" s="52">
        <v>21193.200000000001</v>
      </c>
      <c r="S625" s="24">
        <v>21212.400000000001</v>
      </c>
      <c r="T625" s="52">
        <v>38481.599999999999</v>
      </c>
      <c r="U625" s="24">
        <v>38500.800000000003</v>
      </c>
      <c r="V625" s="52">
        <v>36889.199999999997</v>
      </c>
      <c r="W625" s="24">
        <v>36908.400000000001</v>
      </c>
      <c r="X625" s="52">
        <v>49849.2</v>
      </c>
      <c r="Y625" s="24">
        <v>49868.4</v>
      </c>
      <c r="Z625" s="52"/>
      <c r="AA625" s="24"/>
      <c r="AB625" s="52"/>
      <c r="AC625" s="24"/>
      <c r="AD625" s="52"/>
      <c r="AE625" s="24"/>
      <c r="AF625" s="52"/>
      <c r="AG625" s="24"/>
      <c r="AH625" s="52"/>
      <c r="AI625" s="24"/>
      <c r="AJ625" s="52"/>
      <c r="AK625" s="24"/>
      <c r="AL625" s="52"/>
      <c r="AM625" s="24"/>
      <c r="AN625" s="52"/>
      <c r="AO625" s="24"/>
    </row>
    <row r="626" spans="1:41" s="25" customFormat="1" ht="12.6" customHeight="1">
      <c r="A626" s="196" t="s">
        <v>634</v>
      </c>
      <c r="B626" s="200" t="s">
        <v>746</v>
      </c>
      <c r="C626" s="198"/>
      <c r="D626" s="199">
        <v>416801</v>
      </c>
      <c r="E626" s="199">
        <v>15</v>
      </c>
      <c r="F626" s="52">
        <v>3518</v>
      </c>
      <c r="G626" s="24">
        <v>3430</v>
      </c>
      <c r="H626" s="52">
        <v>17405</v>
      </c>
      <c r="I626" s="24">
        <v>17724</v>
      </c>
      <c r="J626" s="52">
        <v>6138</v>
      </c>
      <c r="K626" s="24">
        <v>6138</v>
      </c>
      <c r="L626" s="52">
        <v>20010</v>
      </c>
      <c r="M626" s="24">
        <v>20178</v>
      </c>
      <c r="N626" s="52"/>
      <c r="O626" s="24"/>
      <c r="P626" s="52"/>
      <c r="Q626" s="24"/>
      <c r="R626" s="52">
        <v>20795.5</v>
      </c>
      <c r="S626" s="53">
        <v>6410.93</v>
      </c>
      <c r="T626" s="52">
        <v>31395.5</v>
      </c>
      <c r="U626" s="53">
        <v>20450.93</v>
      </c>
      <c r="V626" s="52"/>
      <c r="W626" s="24"/>
      <c r="X626" s="52"/>
      <c r="Y626" s="24"/>
      <c r="Z626" s="52"/>
      <c r="AA626" s="24"/>
      <c r="AB626" s="52"/>
      <c r="AC626" s="24"/>
      <c r="AD626" s="52"/>
      <c r="AE626" s="24"/>
      <c r="AF626" s="52"/>
      <c r="AG626" s="24"/>
      <c r="AH626" s="52"/>
      <c r="AI626" s="24"/>
      <c r="AJ626" s="52"/>
      <c r="AK626" s="24"/>
      <c r="AL626" s="52"/>
      <c r="AM626" s="24"/>
      <c r="AN626" s="52"/>
      <c r="AO626" s="24"/>
    </row>
    <row r="627" spans="1:41" s="25" customFormat="1" ht="12.6" customHeight="1">
      <c r="A627" s="196" t="s">
        <v>634</v>
      </c>
      <c r="B627" s="200" t="s">
        <v>747</v>
      </c>
      <c r="C627" s="198"/>
      <c r="D627" s="199">
        <v>228653</v>
      </c>
      <c r="E627" s="199">
        <v>15</v>
      </c>
      <c r="F627" s="52">
        <v>8174</v>
      </c>
      <c r="G627" s="24">
        <v>8188</v>
      </c>
      <c r="H627" s="52">
        <v>18916</v>
      </c>
      <c r="I627" s="24">
        <v>18916</v>
      </c>
      <c r="J627" s="52">
        <v>5510.4</v>
      </c>
      <c r="K627" s="24">
        <v>5510.4</v>
      </c>
      <c r="L627" s="52">
        <v>14630.4</v>
      </c>
      <c r="M627" s="24">
        <v>14630.4</v>
      </c>
      <c r="N627" s="52"/>
      <c r="O627" s="24"/>
      <c r="P627" s="52"/>
      <c r="Q627" s="24"/>
      <c r="R627" s="52">
        <v>21106.799999999999</v>
      </c>
      <c r="S627" s="24">
        <v>21106.799999999999</v>
      </c>
      <c r="T627" s="52">
        <v>36826.800000000003</v>
      </c>
      <c r="U627" s="24">
        <v>36826.800000000003</v>
      </c>
      <c r="V627" s="52"/>
      <c r="W627" s="24"/>
      <c r="X627" s="52"/>
      <c r="Y627" s="24"/>
      <c r="Z627" s="52"/>
      <c r="AA627" s="24"/>
      <c r="AB627" s="52"/>
      <c r="AC627" s="24"/>
      <c r="AD627" s="52"/>
      <c r="AE627" s="24"/>
      <c r="AF627" s="52"/>
      <c r="AG627" s="24"/>
      <c r="AH627" s="52"/>
      <c r="AI627" s="24"/>
      <c r="AJ627" s="52"/>
      <c r="AK627" s="24"/>
      <c r="AL627" s="52"/>
      <c r="AM627" s="24"/>
      <c r="AN627" s="52"/>
      <c r="AO627" s="24"/>
    </row>
    <row r="628" spans="1:41" s="25" customFormat="1" ht="12.6" customHeight="1">
      <c r="A628" s="196" t="s">
        <v>634</v>
      </c>
      <c r="B628" s="200" t="s">
        <v>748</v>
      </c>
      <c r="C628" s="198"/>
      <c r="D628" s="199">
        <v>228635</v>
      </c>
      <c r="E628" s="199">
        <v>15</v>
      </c>
      <c r="F628" s="52">
        <v>0</v>
      </c>
      <c r="G628" s="53">
        <v>9242</v>
      </c>
      <c r="H628" s="52">
        <v>0</v>
      </c>
      <c r="I628" s="24">
        <v>0</v>
      </c>
      <c r="J628" s="52">
        <v>6380.4</v>
      </c>
      <c r="K628" s="24">
        <v>6706.8</v>
      </c>
      <c r="L628" s="52">
        <v>16172.4</v>
      </c>
      <c r="M628" s="24">
        <v>16498.8</v>
      </c>
      <c r="N628" s="52"/>
      <c r="O628" s="24"/>
      <c r="P628" s="52"/>
      <c r="Q628" s="24"/>
      <c r="R628" s="52">
        <v>23907.599999999999</v>
      </c>
      <c r="S628" s="24">
        <v>24370.799999999999</v>
      </c>
      <c r="T628" s="52">
        <v>39627.599999999999</v>
      </c>
      <c r="U628" s="24">
        <v>40090.800000000003</v>
      </c>
      <c r="V628" s="52"/>
      <c r="W628" s="24"/>
      <c r="X628" s="52"/>
      <c r="Y628" s="24"/>
      <c r="Z628" s="52"/>
      <c r="AA628" s="24"/>
      <c r="AB628" s="52"/>
      <c r="AC628" s="24"/>
      <c r="AD628" s="52"/>
      <c r="AE628" s="24"/>
      <c r="AF628" s="52"/>
      <c r="AG628" s="24"/>
      <c r="AH628" s="52"/>
      <c r="AI628" s="24"/>
      <c r="AJ628" s="52"/>
      <c r="AK628" s="24"/>
      <c r="AL628" s="52"/>
      <c r="AM628" s="24"/>
      <c r="AN628" s="52"/>
      <c r="AO628" s="24"/>
    </row>
    <row r="629" spans="1:41">
      <c r="A629" s="86" t="s">
        <v>752</v>
      </c>
      <c r="B629" s="87" t="s">
        <v>753</v>
      </c>
      <c r="C629" s="90"/>
      <c r="D629" s="89">
        <v>232186</v>
      </c>
      <c r="E629" s="89">
        <v>1</v>
      </c>
      <c r="F629" s="52">
        <v>11300</v>
      </c>
      <c r="G629" s="24">
        <v>11924</v>
      </c>
      <c r="H629" s="52">
        <v>32582</v>
      </c>
      <c r="I629" s="24">
        <v>34370</v>
      </c>
      <c r="J629" s="52">
        <v>13724</v>
      </c>
      <c r="K629" s="24">
        <v>14480</v>
      </c>
      <c r="L629" s="52">
        <v>32402</v>
      </c>
      <c r="M629" s="24">
        <v>34184</v>
      </c>
      <c r="N629" s="52">
        <v>25351</v>
      </c>
      <c r="O629" s="24">
        <v>25351</v>
      </c>
      <c r="P629" s="52">
        <v>40737</v>
      </c>
      <c r="Q629" s="24">
        <v>40737</v>
      </c>
      <c r="R629" s="52"/>
      <c r="S629" s="24"/>
      <c r="T629" s="52"/>
      <c r="U629" s="24"/>
      <c r="V629" s="52"/>
      <c r="W629" s="24"/>
      <c r="X629" s="52"/>
      <c r="Y629" s="24"/>
      <c r="Z629" s="52"/>
      <c r="AA629" s="24"/>
      <c r="AB629" s="52"/>
      <c r="AC629" s="24"/>
      <c r="AD629" s="52"/>
      <c r="AE629" s="24"/>
      <c r="AF629" s="52"/>
      <c r="AG629" s="24"/>
      <c r="AH629" s="52"/>
      <c r="AI629" s="24"/>
      <c r="AJ629" s="52"/>
      <c r="AK629" s="24"/>
      <c r="AL629" s="52"/>
      <c r="AM629" s="24"/>
      <c r="AN629" s="52"/>
      <c r="AO629" s="24"/>
    </row>
    <row r="630" spans="1:41">
      <c r="A630" s="86" t="s">
        <v>752</v>
      </c>
      <c r="B630" s="87" t="s">
        <v>754</v>
      </c>
      <c r="C630" s="90"/>
      <c r="D630" s="89">
        <v>232982</v>
      </c>
      <c r="E630" s="89">
        <v>1</v>
      </c>
      <c r="F630" s="52">
        <v>10046</v>
      </c>
      <c r="G630" s="24">
        <v>10350</v>
      </c>
      <c r="H630" s="52">
        <v>27026</v>
      </c>
      <c r="I630" s="24">
        <v>28200</v>
      </c>
      <c r="J630" s="52">
        <v>11768</v>
      </c>
      <c r="K630" s="24">
        <v>12204</v>
      </c>
      <c r="L630" s="52">
        <v>28976</v>
      </c>
      <c r="M630" s="24">
        <v>30276</v>
      </c>
      <c r="N630" s="52"/>
      <c r="O630" s="24"/>
      <c r="P630" s="52"/>
      <c r="Q630" s="24"/>
      <c r="R630" s="52"/>
      <c r="S630" s="24"/>
      <c r="T630" s="52"/>
      <c r="U630" s="24"/>
      <c r="V630" s="52"/>
      <c r="W630" s="24"/>
      <c r="X630" s="52"/>
      <c r="Y630" s="24"/>
      <c r="Z630" s="52"/>
      <c r="AA630" s="24"/>
      <c r="AB630" s="52"/>
      <c r="AC630" s="24"/>
      <c r="AD630" s="52"/>
      <c r="AE630" s="24"/>
      <c r="AF630" s="52"/>
      <c r="AG630" s="24"/>
      <c r="AH630" s="52"/>
      <c r="AI630" s="24"/>
      <c r="AJ630" s="52"/>
      <c r="AK630" s="24"/>
      <c r="AL630" s="52"/>
      <c r="AM630" s="24"/>
      <c r="AN630" s="52"/>
      <c r="AO630" s="24"/>
    </row>
    <row r="631" spans="1:41">
      <c r="A631" s="86" t="s">
        <v>752</v>
      </c>
      <c r="B631" s="87" t="s">
        <v>755</v>
      </c>
      <c r="C631" s="90"/>
      <c r="D631" s="89">
        <v>234076</v>
      </c>
      <c r="E631" s="89">
        <v>1</v>
      </c>
      <c r="F631" s="52">
        <v>15714</v>
      </c>
      <c r="G631" s="24">
        <v>16068</v>
      </c>
      <c r="H631" s="52">
        <v>45058</v>
      </c>
      <c r="I631" s="24">
        <v>46596</v>
      </c>
      <c r="J631" s="52">
        <v>18104</v>
      </c>
      <c r="K631" s="24">
        <v>19188</v>
      </c>
      <c r="L631" s="52">
        <v>28578</v>
      </c>
      <c r="M631" s="24">
        <v>30632</v>
      </c>
      <c r="N631" s="52">
        <v>56260</v>
      </c>
      <c r="O631" s="24">
        <v>58260</v>
      </c>
      <c r="P631" s="52">
        <v>59260</v>
      </c>
      <c r="Q631" s="24">
        <v>61260</v>
      </c>
      <c r="R631" s="52">
        <v>46482</v>
      </c>
      <c r="S631" s="24">
        <v>46548</v>
      </c>
      <c r="T631" s="52">
        <v>57288</v>
      </c>
      <c r="U631" s="24">
        <v>57354</v>
      </c>
      <c r="V631" s="52"/>
      <c r="W631" s="24"/>
      <c r="X631" s="52"/>
      <c r="Y631" s="24"/>
      <c r="Z631" s="52"/>
      <c r="AA631" s="24"/>
      <c r="AB631" s="52"/>
      <c r="AC631" s="24"/>
      <c r="AD631" s="52"/>
      <c r="AE631" s="24"/>
      <c r="AF631" s="52"/>
      <c r="AG631" s="24"/>
      <c r="AH631" s="52"/>
      <c r="AI631" s="24"/>
      <c r="AJ631" s="52"/>
      <c r="AK631" s="24"/>
      <c r="AL631" s="52"/>
      <c r="AM631" s="24"/>
      <c r="AN631" s="52"/>
      <c r="AO631" s="24"/>
    </row>
    <row r="632" spans="1:41">
      <c r="A632" s="86" t="s">
        <v>752</v>
      </c>
      <c r="B632" s="87" t="s">
        <v>756</v>
      </c>
      <c r="C632" s="91"/>
      <c r="D632" s="89">
        <v>234030</v>
      </c>
      <c r="E632" s="89">
        <v>1</v>
      </c>
      <c r="F632" s="52">
        <v>13130</v>
      </c>
      <c r="G632" s="24">
        <v>13624</v>
      </c>
      <c r="H632" s="52">
        <v>32287</v>
      </c>
      <c r="I632" s="24">
        <v>33656</v>
      </c>
      <c r="J632" s="52">
        <v>13143</v>
      </c>
      <c r="K632" s="24">
        <v>13633</v>
      </c>
      <c r="L632" s="52">
        <v>25271</v>
      </c>
      <c r="M632" s="24">
        <v>26314</v>
      </c>
      <c r="N632" s="52"/>
      <c r="O632" s="24"/>
      <c r="P632" s="52"/>
      <c r="Q632" s="24"/>
      <c r="R632" s="52">
        <v>32453</v>
      </c>
      <c r="S632" s="24">
        <v>32959</v>
      </c>
      <c r="T632" s="52">
        <v>50278</v>
      </c>
      <c r="U632" s="24">
        <v>52193</v>
      </c>
      <c r="V632" s="52">
        <v>49129</v>
      </c>
      <c r="W632" s="24">
        <v>51511</v>
      </c>
      <c r="X632" s="52">
        <v>76393</v>
      </c>
      <c r="Y632" s="24">
        <v>80675</v>
      </c>
      <c r="Z632" s="52">
        <v>28679</v>
      </c>
      <c r="AA632" s="24">
        <v>29325</v>
      </c>
      <c r="AB632" s="52">
        <v>40698</v>
      </c>
      <c r="AC632" s="24">
        <v>41664</v>
      </c>
      <c r="AD632" s="52"/>
      <c r="AE632" s="24"/>
      <c r="AF632" s="52"/>
      <c r="AG632" s="24"/>
      <c r="AH632" s="52"/>
      <c r="AI632" s="24"/>
      <c r="AJ632" s="52"/>
      <c r="AK632" s="24"/>
      <c r="AL632" s="52"/>
      <c r="AM632" s="24"/>
      <c r="AN632" s="52"/>
      <c r="AO632" s="24"/>
    </row>
    <row r="633" spans="1:41">
      <c r="A633" s="86" t="s">
        <v>752</v>
      </c>
      <c r="B633" s="87" t="s">
        <v>757</v>
      </c>
      <c r="C633" s="90"/>
      <c r="D633" s="89">
        <v>233921</v>
      </c>
      <c r="E633" s="89">
        <v>1</v>
      </c>
      <c r="F633" s="52">
        <v>12852</v>
      </c>
      <c r="G633" s="24">
        <v>13230</v>
      </c>
      <c r="H633" s="52">
        <v>29975</v>
      </c>
      <c r="I633" s="24">
        <v>31014</v>
      </c>
      <c r="J633" s="52">
        <v>14532</v>
      </c>
      <c r="K633" s="24">
        <v>15072</v>
      </c>
      <c r="L633" s="52">
        <v>27764</v>
      </c>
      <c r="M633" s="24">
        <v>28810</v>
      </c>
      <c r="N633" s="52"/>
      <c r="O633" s="24"/>
      <c r="P633" s="52"/>
      <c r="Q633" s="24"/>
      <c r="R633" s="52"/>
      <c r="S633" s="24"/>
      <c r="T633" s="52"/>
      <c r="U633" s="24"/>
      <c r="V633" s="52"/>
      <c r="W633" s="24"/>
      <c r="X633" s="52"/>
      <c r="Y633" s="24"/>
      <c r="Z633" s="52"/>
      <c r="AA633" s="24"/>
      <c r="AB633" s="52"/>
      <c r="AC633" s="24"/>
      <c r="AD633" s="52"/>
      <c r="AE633" s="24"/>
      <c r="AF633" s="52"/>
      <c r="AG633" s="24"/>
      <c r="AH633" s="52"/>
      <c r="AI633" s="24"/>
      <c r="AJ633" s="52"/>
      <c r="AK633" s="24"/>
      <c r="AL633" s="52">
        <v>23617</v>
      </c>
      <c r="AM633" s="24">
        <v>24197</v>
      </c>
      <c r="AN633" s="52">
        <v>50753</v>
      </c>
      <c r="AO633" s="24">
        <v>51996</v>
      </c>
    </row>
    <row r="634" spans="1:41">
      <c r="A634" s="86" t="s">
        <v>752</v>
      </c>
      <c r="B634" s="87" t="s">
        <v>758</v>
      </c>
      <c r="C634" s="90"/>
      <c r="D634" s="89">
        <v>231624</v>
      </c>
      <c r="E634" s="89">
        <v>2</v>
      </c>
      <c r="F634" s="52">
        <v>21234</v>
      </c>
      <c r="G634" s="24">
        <v>22044</v>
      </c>
      <c r="H634" s="52">
        <v>42274</v>
      </c>
      <c r="I634" s="24">
        <v>43670</v>
      </c>
      <c r="J634" s="52">
        <v>14258</v>
      </c>
      <c r="K634" s="24">
        <v>15002</v>
      </c>
      <c r="L634" s="52">
        <v>30501</v>
      </c>
      <c r="M634" s="24">
        <v>31864</v>
      </c>
      <c r="N634" s="52">
        <v>32000</v>
      </c>
      <c r="O634" s="24">
        <v>32964</v>
      </c>
      <c r="P634" s="52">
        <v>41000</v>
      </c>
      <c r="Q634" s="24">
        <v>41964</v>
      </c>
      <c r="R634" s="52"/>
      <c r="S634" s="24"/>
      <c r="T634" s="52"/>
      <c r="U634" s="24"/>
      <c r="V634" s="52"/>
      <c r="W634" s="24"/>
      <c r="X634" s="52"/>
      <c r="Y634" s="24"/>
      <c r="Z634" s="52"/>
      <c r="AA634" s="24"/>
      <c r="AB634" s="52"/>
      <c r="AC634" s="24"/>
      <c r="AD634" s="52"/>
      <c r="AE634" s="24"/>
      <c r="AF634" s="52"/>
      <c r="AG634" s="24"/>
      <c r="AH634" s="52"/>
      <c r="AI634" s="24"/>
      <c r="AJ634" s="52"/>
      <c r="AK634" s="24"/>
      <c r="AL634" s="52"/>
      <c r="AM634" s="24"/>
      <c r="AN634" s="52"/>
      <c r="AO634" s="24"/>
    </row>
    <row r="635" spans="1:41" ht="15">
      <c r="A635" s="86" t="s">
        <v>752</v>
      </c>
      <c r="B635" s="87" t="s">
        <v>759</v>
      </c>
      <c r="C635" s="211" t="s">
        <v>792</v>
      </c>
      <c r="D635" s="89">
        <v>232423</v>
      </c>
      <c r="E635" s="89">
        <v>3</v>
      </c>
      <c r="F635" s="52">
        <v>10390</v>
      </c>
      <c r="G635" s="24">
        <v>10878</v>
      </c>
      <c r="H635" s="52">
        <v>26164</v>
      </c>
      <c r="I635" s="24">
        <v>27278</v>
      </c>
      <c r="J635" s="52">
        <v>10752</v>
      </c>
      <c r="K635" s="24">
        <v>11352</v>
      </c>
      <c r="L635" s="52">
        <v>28296</v>
      </c>
      <c r="M635" s="24">
        <v>30072</v>
      </c>
      <c r="N635" s="52"/>
      <c r="O635" s="24"/>
      <c r="P635" s="52"/>
      <c r="Q635" s="24"/>
      <c r="R635" s="52"/>
      <c r="S635" s="24"/>
      <c r="T635" s="52"/>
      <c r="U635" s="24"/>
      <c r="V635" s="52"/>
      <c r="W635" s="24"/>
      <c r="X635" s="52"/>
      <c r="Y635" s="24"/>
      <c r="Z635" s="52"/>
      <c r="AA635" s="24"/>
      <c r="AB635" s="52"/>
      <c r="AC635" s="24"/>
      <c r="AD635" s="52"/>
      <c r="AE635" s="24"/>
      <c r="AF635" s="52"/>
      <c r="AG635" s="24"/>
      <c r="AH635" s="52"/>
      <c r="AI635" s="24"/>
      <c r="AJ635" s="52"/>
      <c r="AK635" s="24"/>
      <c r="AL635" s="52"/>
      <c r="AM635" s="24"/>
      <c r="AN635" s="52"/>
      <c r="AO635" s="24"/>
    </row>
    <row r="636" spans="1:41">
      <c r="A636" s="86" t="s">
        <v>752</v>
      </c>
      <c r="B636" s="87" t="s">
        <v>760</v>
      </c>
      <c r="C636" s="97"/>
      <c r="D636" s="89">
        <v>232566</v>
      </c>
      <c r="E636" s="89">
        <v>3</v>
      </c>
      <c r="F636" s="52">
        <v>12240</v>
      </c>
      <c r="G636" s="24">
        <v>12720</v>
      </c>
      <c r="H636" s="52">
        <v>26670</v>
      </c>
      <c r="I636" s="24">
        <v>27660</v>
      </c>
      <c r="J636" s="52">
        <v>10896</v>
      </c>
      <c r="K636" s="24">
        <v>11328</v>
      </c>
      <c r="L636" s="52">
        <v>25272</v>
      </c>
      <c r="M636" s="24">
        <v>26208</v>
      </c>
      <c r="N636" s="52"/>
      <c r="O636" s="24"/>
      <c r="P636" s="52"/>
      <c r="Q636" s="24"/>
      <c r="R636" s="52"/>
      <c r="S636" s="24"/>
      <c r="T636" s="52"/>
      <c r="U636" s="24"/>
      <c r="V636" s="52"/>
      <c r="W636" s="24"/>
      <c r="X636" s="52"/>
      <c r="Y636" s="24"/>
      <c r="Z636" s="52"/>
      <c r="AA636" s="24"/>
      <c r="AB636" s="52"/>
      <c r="AC636" s="24"/>
      <c r="AD636" s="52"/>
      <c r="AE636" s="24"/>
      <c r="AF636" s="52"/>
      <c r="AG636" s="24"/>
      <c r="AH636" s="52"/>
      <c r="AI636" s="24"/>
      <c r="AJ636" s="52"/>
      <c r="AK636" s="24"/>
      <c r="AL636" s="52"/>
      <c r="AM636" s="24"/>
      <c r="AN636" s="52"/>
      <c r="AO636" s="24"/>
    </row>
    <row r="637" spans="1:41">
      <c r="A637" s="86" t="s">
        <v>752</v>
      </c>
      <c r="B637" s="87" t="s">
        <v>761</v>
      </c>
      <c r="C637" s="96"/>
      <c r="D637" s="89">
        <v>232937</v>
      </c>
      <c r="E637" s="89">
        <v>3</v>
      </c>
      <c r="F637" s="52">
        <v>8738</v>
      </c>
      <c r="G637" s="24">
        <v>9036</v>
      </c>
      <c r="H637" s="52">
        <v>21100</v>
      </c>
      <c r="I637" s="24">
        <v>21238</v>
      </c>
      <c r="J637" s="52">
        <v>10568</v>
      </c>
      <c r="K637" s="24">
        <v>11556</v>
      </c>
      <c r="L637" s="52">
        <v>21964</v>
      </c>
      <c r="M637" s="24">
        <v>23712</v>
      </c>
      <c r="N637" s="52"/>
      <c r="O637" s="24"/>
      <c r="P637" s="52"/>
      <c r="Q637" s="24"/>
      <c r="R637" s="52"/>
      <c r="S637" s="24"/>
      <c r="T637" s="52"/>
      <c r="U637" s="24"/>
      <c r="V637" s="52"/>
      <c r="W637" s="24"/>
      <c r="X637" s="52"/>
      <c r="Y637" s="24"/>
      <c r="Z637" s="52"/>
      <c r="AA637" s="24"/>
      <c r="AB637" s="52"/>
      <c r="AC637" s="24"/>
      <c r="AD637" s="52"/>
      <c r="AE637" s="24"/>
      <c r="AF637" s="52"/>
      <c r="AG637" s="24"/>
      <c r="AH637" s="52"/>
      <c r="AI637" s="24"/>
      <c r="AJ637" s="52"/>
      <c r="AK637" s="24"/>
      <c r="AL637" s="52"/>
      <c r="AM637" s="24"/>
      <c r="AN637" s="52"/>
      <c r="AO637" s="24"/>
    </row>
    <row r="638" spans="1:41" ht="15">
      <c r="A638" s="86" t="s">
        <v>752</v>
      </c>
      <c r="B638" s="87" t="s">
        <v>762</v>
      </c>
      <c r="C638" s="211"/>
      <c r="D638" s="89">
        <v>233277</v>
      </c>
      <c r="E638" s="89">
        <v>3</v>
      </c>
      <c r="F638" s="52">
        <v>10081</v>
      </c>
      <c r="G638" s="24">
        <v>10627</v>
      </c>
      <c r="H638" s="52">
        <v>22162</v>
      </c>
      <c r="I638" s="24">
        <v>22709</v>
      </c>
      <c r="J638" s="52">
        <v>10958</v>
      </c>
      <c r="K638" s="24">
        <v>11556</v>
      </c>
      <c r="L638" s="52">
        <v>19930</v>
      </c>
      <c r="M638" s="24">
        <v>20529</v>
      </c>
      <c r="N638" s="52"/>
      <c r="O638" s="24"/>
      <c r="P638" s="52"/>
      <c r="Q638" s="24"/>
      <c r="R638" s="52"/>
      <c r="S638" s="24"/>
      <c r="T638" s="52"/>
      <c r="U638" s="24"/>
      <c r="V638" s="52"/>
      <c r="W638" s="24"/>
      <c r="X638" s="52"/>
      <c r="Y638" s="24"/>
      <c r="Z638" s="52"/>
      <c r="AA638" s="24"/>
      <c r="AB638" s="52"/>
      <c r="AC638" s="24"/>
      <c r="AD638" s="52"/>
      <c r="AE638" s="24"/>
      <c r="AF638" s="52"/>
      <c r="AG638" s="24"/>
      <c r="AH638" s="52"/>
      <c r="AI638" s="24"/>
      <c r="AJ638" s="52"/>
      <c r="AK638" s="24"/>
      <c r="AL638" s="52"/>
      <c r="AM638" s="24"/>
      <c r="AN638" s="52"/>
      <c r="AO638" s="24"/>
    </row>
    <row r="639" spans="1:41" ht="15">
      <c r="A639" s="86" t="s">
        <v>752</v>
      </c>
      <c r="B639" s="87" t="s">
        <v>763</v>
      </c>
      <c r="C639" s="211"/>
      <c r="D639" s="89">
        <v>232681</v>
      </c>
      <c r="E639" s="89">
        <v>3</v>
      </c>
      <c r="F639" s="52">
        <v>11570</v>
      </c>
      <c r="G639" s="24">
        <v>12128</v>
      </c>
      <c r="H639" s="52">
        <v>26160</v>
      </c>
      <c r="I639" s="24">
        <v>27374</v>
      </c>
      <c r="J639" s="52">
        <v>9558</v>
      </c>
      <c r="K639" s="24">
        <v>9990</v>
      </c>
      <c r="L639" s="52">
        <v>18432</v>
      </c>
      <c r="M639" s="24">
        <v>19278</v>
      </c>
      <c r="N639" s="52"/>
      <c r="O639" s="24"/>
      <c r="P639" s="52"/>
      <c r="Q639" s="24"/>
      <c r="R639" s="52"/>
      <c r="S639" s="24"/>
      <c r="T639" s="52"/>
      <c r="U639" s="24"/>
      <c r="V639" s="52"/>
      <c r="W639" s="24"/>
      <c r="X639" s="52"/>
      <c r="Y639" s="24"/>
      <c r="Z639" s="52"/>
      <c r="AA639" s="24"/>
      <c r="AB639" s="52"/>
      <c r="AC639" s="24"/>
      <c r="AD639" s="52"/>
      <c r="AE639" s="24"/>
      <c r="AF639" s="52"/>
      <c r="AG639" s="24"/>
      <c r="AH639" s="52"/>
      <c r="AI639" s="24"/>
      <c r="AJ639" s="52"/>
      <c r="AK639" s="24"/>
      <c r="AL639" s="52"/>
      <c r="AM639" s="24"/>
      <c r="AN639" s="52"/>
      <c r="AO639" s="24"/>
    </row>
    <row r="640" spans="1:41" ht="15">
      <c r="A640" s="86" t="s">
        <v>752</v>
      </c>
      <c r="B640" s="87" t="s">
        <v>764</v>
      </c>
      <c r="C640" s="211"/>
      <c r="D640" s="89">
        <v>234155</v>
      </c>
      <c r="E640" s="89">
        <v>3</v>
      </c>
      <c r="F640" s="52">
        <v>8472</v>
      </c>
      <c r="G640" s="24">
        <v>8726</v>
      </c>
      <c r="H640" s="52">
        <v>19002</v>
      </c>
      <c r="I640" s="24">
        <v>19572</v>
      </c>
      <c r="J640" s="52">
        <v>10890</v>
      </c>
      <c r="K640" s="24">
        <v>11217</v>
      </c>
      <c r="L640" s="52">
        <v>20892</v>
      </c>
      <c r="M640" s="24">
        <v>21518</v>
      </c>
      <c r="N640" s="52"/>
      <c r="O640" s="24"/>
      <c r="P640" s="52"/>
      <c r="Q640" s="24"/>
      <c r="R640" s="52"/>
      <c r="S640" s="24"/>
      <c r="T640" s="52"/>
      <c r="U640" s="24"/>
      <c r="V640" s="52"/>
      <c r="W640" s="24"/>
      <c r="X640" s="52"/>
      <c r="Y640" s="24"/>
      <c r="Z640" s="52"/>
      <c r="AA640" s="24"/>
      <c r="AB640" s="52"/>
      <c r="AC640" s="24"/>
      <c r="AD640" s="52"/>
      <c r="AE640" s="24"/>
      <c r="AF640" s="52"/>
      <c r="AG640" s="24"/>
      <c r="AH640" s="52"/>
      <c r="AI640" s="24"/>
      <c r="AJ640" s="52"/>
      <c r="AK640" s="24"/>
      <c r="AL640" s="52"/>
      <c r="AM640" s="24"/>
      <c r="AN640" s="52"/>
      <c r="AO640" s="24"/>
    </row>
    <row r="641" spans="1:41" ht="15">
      <c r="A641" s="86" t="s">
        <v>752</v>
      </c>
      <c r="B641" s="87" t="s">
        <v>765</v>
      </c>
      <c r="C641" s="211" t="s">
        <v>578</v>
      </c>
      <c r="D641" s="89">
        <v>231712</v>
      </c>
      <c r="E641" s="89">
        <v>5</v>
      </c>
      <c r="F641" s="52">
        <v>13054</v>
      </c>
      <c r="G641" s="24">
        <v>13654</v>
      </c>
      <c r="H641" s="52">
        <v>24680</v>
      </c>
      <c r="I641" s="24">
        <v>25850</v>
      </c>
      <c r="J641" s="52"/>
      <c r="K641" s="24"/>
      <c r="L641" s="52"/>
      <c r="M641" s="24"/>
      <c r="N641" s="52"/>
      <c r="O641" s="24"/>
      <c r="P641" s="52"/>
      <c r="Q641" s="24"/>
      <c r="R641" s="52"/>
      <c r="S641" s="24"/>
      <c r="T641" s="52"/>
      <c r="U641" s="24"/>
      <c r="V641" s="52"/>
      <c r="W641" s="24"/>
      <c r="X641" s="52"/>
      <c r="Y641" s="24"/>
      <c r="Z641" s="52"/>
      <c r="AA641" s="24"/>
      <c r="AB641" s="52"/>
      <c r="AC641" s="24"/>
      <c r="AD641" s="52"/>
      <c r="AE641" s="24"/>
      <c r="AF641" s="52"/>
      <c r="AG641" s="24"/>
      <c r="AH641" s="52"/>
      <c r="AI641" s="24"/>
      <c r="AJ641" s="52"/>
      <c r="AK641" s="24"/>
      <c r="AL641" s="52"/>
      <c r="AM641" s="24"/>
      <c r="AN641" s="52"/>
      <c r="AO641" s="24"/>
    </row>
    <row r="642" spans="1:41" ht="15">
      <c r="A642" s="86" t="s">
        <v>752</v>
      </c>
      <c r="B642" s="87" t="s">
        <v>766</v>
      </c>
      <c r="C642" s="211"/>
      <c r="D642" s="89">
        <v>233897</v>
      </c>
      <c r="E642" s="99">
        <v>6</v>
      </c>
      <c r="F642" s="52">
        <v>9539</v>
      </c>
      <c r="G642" s="24">
        <v>9825</v>
      </c>
      <c r="H642" s="52">
        <v>26249</v>
      </c>
      <c r="I642" s="24">
        <v>27055</v>
      </c>
      <c r="J642" s="52"/>
      <c r="K642" s="24"/>
      <c r="L642" s="52"/>
      <c r="M642" s="24"/>
      <c r="N642" s="52"/>
      <c r="O642" s="24"/>
      <c r="P642" s="52"/>
      <c r="Q642" s="24"/>
      <c r="R642" s="52"/>
      <c r="S642" s="24"/>
      <c r="T642" s="52"/>
      <c r="U642" s="24"/>
      <c r="V642" s="52"/>
      <c r="W642" s="24"/>
      <c r="X642" s="52"/>
      <c r="Y642" s="24"/>
      <c r="Z642" s="52"/>
      <c r="AA642" s="24"/>
      <c r="AB642" s="52"/>
      <c r="AC642" s="24"/>
      <c r="AD642" s="52"/>
      <c r="AE642" s="24"/>
      <c r="AF642" s="52"/>
      <c r="AG642" s="24"/>
      <c r="AH642" s="52"/>
      <c r="AI642" s="24"/>
      <c r="AJ642" s="52"/>
      <c r="AK642" s="24"/>
      <c r="AL642" s="52"/>
      <c r="AM642" s="24"/>
      <c r="AN642" s="52"/>
      <c r="AO642" s="24"/>
    </row>
    <row r="643" spans="1:41" ht="15">
      <c r="A643" s="86" t="s">
        <v>752</v>
      </c>
      <c r="B643" s="87" t="s">
        <v>767</v>
      </c>
      <c r="C643" s="211"/>
      <c r="D643" s="89">
        <v>232414</v>
      </c>
      <c r="E643" s="99">
        <v>8</v>
      </c>
      <c r="F643" s="52">
        <v>4387</v>
      </c>
      <c r="G643" s="24">
        <v>4508</v>
      </c>
      <c r="H643" s="52">
        <v>10285</v>
      </c>
      <c r="I643" s="24">
        <v>10435</v>
      </c>
      <c r="J643" s="52"/>
      <c r="K643" s="24"/>
      <c r="L643" s="52"/>
      <c r="M643" s="24"/>
      <c r="N643" s="52"/>
      <c r="O643" s="24"/>
      <c r="P643" s="52"/>
      <c r="Q643" s="24"/>
      <c r="R643" s="52"/>
      <c r="S643" s="24"/>
      <c r="T643" s="52"/>
      <c r="U643" s="24"/>
      <c r="V643" s="52"/>
      <c r="W643" s="24"/>
      <c r="X643" s="52"/>
      <c r="Y643" s="24"/>
      <c r="Z643" s="52"/>
      <c r="AA643" s="24"/>
      <c r="AB643" s="52"/>
      <c r="AC643" s="24"/>
      <c r="AD643" s="52"/>
      <c r="AE643" s="24"/>
      <c r="AF643" s="52"/>
      <c r="AG643" s="24"/>
      <c r="AH643" s="52"/>
      <c r="AI643" s="24"/>
      <c r="AJ643" s="52"/>
      <c r="AK643" s="24"/>
      <c r="AL643" s="52"/>
      <c r="AM643" s="24"/>
      <c r="AN643" s="52"/>
      <c r="AO643" s="24"/>
    </row>
    <row r="644" spans="1:41" ht="15">
      <c r="A644" s="86" t="s">
        <v>752</v>
      </c>
      <c r="B644" s="87" t="s">
        <v>768</v>
      </c>
      <c r="C644" s="211"/>
      <c r="D644" s="89">
        <v>232450</v>
      </c>
      <c r="E644" s="99">
        <v>8</v>
      </c>
      <c r="F644" s="52">
        <v>4387</v>
      </c>
      <c r="G644" s="118">
        <v>4508</v>
      </c>
      <c r="H644" s="52">
        <v>10285</v>
      </c>
      <c r="I644" s="118">
        <v>10435</v>
      </c>
      <c r="J644" s="52"/>
      <c r="K644" s="24"/>
      <c r="L644" s="52"/>
      <c r="M644" s="24"/>
      <c r="N644" s="52"/>
      <c r="O644" s="24"/>
      <c r="P644" s="52"/>
      <c r="Q644" s="24"/>
      <c r="R644" s="52"/>
      <c r="S644" s="24"/>
      <c r="T644" s="52"/>
      <c r="U644" s="24"/>
      <c r="V644" s="52"/>
      <c r="W644" s="24"/>
      <c r="X644" s="52"/>
      <c r="Y644" s="24"/>
      <c r="Z644" s="52"/>
      <c r="AA644" s="24"/>
      <c r="AB644" s="52"/>
      <c r="AC644" s="24"/>
      <c r="AD644" s="52"/>
      <c r="AE644" s="24"/>
      <c r="AF644" s="52"/>
      <c r="AG644" s="24"/>
      <c r="AH644" s="52"/>
      <c r="AI644" s="24"/>
      <c r="AJ644" s="52"/>
      <c r="AK644" s="24"/>
      <c r="AL644" s="52"/>
      <c r="AM644" s="24"/>
      <c r="AN644" s="52"/>
      <c r="AO644" s="24"/>
    </row>
    <row r="645" spans="1:41" ht="15">
      <c r="A645" s="86" t="s">
        <v>752</v>
      </c>
      <c r="B645" s="87" t="s">
        <v>769</v>
      </c>
      <c r="C645" s="211"/>
      <c r="D645" s="89">
        <v>232946</v>
      </c>
      <c r="E645" s="99">
        <v>8</v>
      </c>
      <c r="F645" s="52">
        <v>4387</v>
      </c>
      <c r="G645" s="118">
        <v>4508</v>
      </c>
      <c r="H645" s="52">
        <v>10285</v>
      </c>
      <c r="I645" s="118">
        <v>10435</v>
      </c>
      <c r="J645" s="52"/>
      <c r="K645" s="24"/>
      <c r="L645" s="52"/>
      <c r="M645" s="24"/>
      <c r="N645" s="52"/>
      <c r="O645" s="24"/>
      <c r="P645" s="52"/>
      <c r="Q645" s="24"/>
      <c r="R645" s="52"/>
      <c r="S645" s="24"/>
      <c r="T645" s="52"/>
      <c r="U645" s="24"/>
      <c r="V645" s="52"/>
      <c r="W645" s="24"/>
      <c r="X645" s="52"/>
      <c r="Y645" s="24"/>
      <c r="Z645" s="52"/>
      <c r="AA645" s="24"/>
      <c r="AB645" s="52"/>
      <c r="AC645" s="24"/>
      <c r="AD645" s="52"/>
      <c r="AE645" s="24"/>
      <c r="AF645" s="52"/>
      <c r="AG645" s="24"/>
      <c r="AH645" s="52"/>
      <c r="AI645" s="24"/>
      <c r="AJ645" s="52"/>
      <c r="AK645" s="24"/>
      <c r="AL645" s="52"/>
      <c r="AM645" s="24"/>
      <c r="AN645" s="52"/>
      <c r="AO645" s="24"/>
    </row>
    <row r="646" spans="1:41" ht="15">
      <c r="A646" s="86" t="s">
        <v>752</v>
      </c>
      <c r="B646" s="87" t="s">
        <v>770</v>
      </c>
      <c r="C646" s="211"/>
      <c r="D646" s="89">
        <v>233754</v>
      </c>
      <c r="E646" s="99">
        <v>8</v>
      </c>
      <c r="F646" s="52">
        <v>4387</v>
      </c>
      <c r="G646" s="118">
        <v>4508</v>
      </c>
      <c r="H646" s="52">
        <v>10285</v>
      </c>
      <c r="I646" s="118">
        <v>10435</v>
      </c>
      <c r="J646" s="52"/>
      <c r="K646" s="24"/>
      <c r="L646" s="52"/>
      <c r="M646" s="24"/>
      <c r="N646" s="52"/>
      <c r="O646" s="24"/>
      <c r="P646" s="52"/>
      <c r="Q646" s="24"/>
      <c r="R646" s="52"/>
      <c r="S646" s="24"/>
      <c r="T646" s="52"/>
      <c r="U646" s="24"/>
      <c r="V646" s="52"/>
      <c r="W646" s="24"/>
      <c r="X646" s="52"/>
      <c r="Y646" s="24"/>
      <c r="Z646" s="52"/>
      <c r="AA646" s="24"/>
      <c r="AB646" s="52"/>
      <c r="AC646" s="24"/>
      <c r="AD646" s="52"/>
      <c r="AE646" s="24"/>
      <c r="AF646" s="52"/>
      <c r="AG646" s="24"/>
      <c r="AH646" s="52"/>
      <c r="AI646" s="24"/>
      <c r="AJ646" s="52"/>
      <c r="AK646" s="24"/>
      <c r="AL646" s="52"/>
      <c r="AM646" s="24"/>
      <c r="AN646" s="52"/>
      <c r="AO646" s="24"/>
    </row>
    <row r="647" spans="1:41" ht="15">
      <c r="A647" s="86" t="s">
        <v>752</v>
      </c>
      <c r="B647" s="87" t="s">
        <v>771</v>
      </c>
      <c r="C647" s="211"/>
      <c r="D647" s="89">
        <v>233772</v>
      </c>
      <c r="E647" s="99">
        <v>8</v>
      </c>
      <c r="F647" s="52">
        <v>4387</v>
      </c>
      <c r="G647" s="118">
        <v>4508</v>
      </c>
      <c r="H647" s="52">
        <v>10285</v>
      </c>
      <c r="I647" s="118">
        <v>10435</v>
      </c>
      <c r="J647" s="52"/>
      <c r="K647" s="24"/>
      <c r="L647" s="52"/>
      <c r="M647" s="24"/>
      <c r="N647" s="52"/>
      <c r="O647" s="24"/>
      <c r="P647" s="52"/>
      <c r="Q647" s="24"/>
      <c r="R647" s="52"/>
      <c r="S647" s="24"/>
      <c r="T647" s="52"/>
      <c r="U647" s="24"/>
      <c r="V647" s="52"/>
      <c r="W647" s="24"/>
      <c r="X647" s="52"/>
      <c r="Y647" s="24"/>
      <c r="Z647" s="52"/>
      <c r="AA647" s="24"/>
      <c r="AB647" s="52"/>
      <c r="AC647" s="24"/>
      <c r="AD647" s="52"/>
      <c r="AE647" s="24"/>
      <c r="AF647" s="52"/>
      <c r="AG647" s="24"/>
      <c r="AH647" s="52"/>
      <c r="AI647" s="24"/>
      <c r="AJ647" s="52"/>
      <c r="AK647" s="24"/>
      <c r="AL647" s="52"/>
      <c r="AM647" s="24"/>
      <c r="AN647" s="52"/>
      <c r="AO647" s="24"/>
    </row>
    <row r="648" spans="1:41" ht="15">
      <c r="A648" s="86" t="s">
        <v>752</v>
      </c>
      <c r="B648" s="87" t="s">
        <v>772</v>
      </c>
      <c r="C648" s="211"/>
      <c r="D648" s="89">
        <v>231536</v>
      </c>
      <c r="E648" s="99">
        <v>9</v>
      </c>
      <c r="F648" s="52">
        <v>4387</v>
      </c>
      <c r="G648" s="118">
        <v>4508</v>
      </c>
      <c r="H648" s="52">
        <v>10285</v>
      </c>
      <c r="I648" s="118">
        <v>10435</v>
      </c>
      <c r="J648" s="52"/>
      <c r="K648" s="24"/>
      <c r="L648" s="52"/>
      <c r="M648" s="24"/>
      <c r="N648" s="52"/>
      <c r="O648" s="24"/>
      <c r="P648" s="52"/>
      <c r="Q648" s="24"/>
      <c r="R648" s="52"/>
      <c r="S648" s="24"/>
      <c r="T648" s="52"/>
      <c r="U648" s="24"/>
      <c r="V648" s="52"/>
      <c r="W648" s="24"/>
      <c r="X648" s="52"/>
      <c r="Y648" s="24"/>
      <c r="Z648" s="52"/>
      <c r="AA648" s="24"/>
      <c r="AB648" s="52"/>
      <c r="AC648" s="24"/>
      <c r="AD648" s="52"/>
      <c r="AE648" s="24"/>
      <c r="AF648" s="52"/>
      <c r="AG648" s="24"/>
      <c r="AH648" s="52"/>
      <c r="AI648" s="24"/>
      <c r="AJ648" s="52"/>
      <c r="AK648" s="24"/>
      <c r="AL648" s="52"/>
      <c r="AM648" s="24"/>
      <c r="AN648" s="52"/>
      <c r="AO648" s="24"/>
    </row>
    <row r="649" spans="1:41" ht="15">
      <c r="A649" s="86" t="s">
        <v>752</v>
      </c>
      <c r="B649" s="87" t="s">
        <v>773</v>
      </c>
      <c r="C649" s="211"/>
      <c r="D649" s="89">
        <v>231697</v>
      </c>
      <c r="E649" s="99">
        <v>9</v>
      </c>
      <c r="F649" s="52">
        <v>4387</v>
      </c>
      <c r="G649" s="118">
        <v>4508</v>
      </c>
      <c r="H649" s="52">
        <v>10285</v>
      </c>
      <c r="I649" s="118">
        <v>10435</v>
      </c>
      <c r="J649" s="52"/>
      <c r="K649" s="24"/>
      <c r="L649" s="52"/>
      <c r="M649" s="24"/>
      <c r="N649" s="52"/>
      <c r="O649" s="24"/>
      <c r="P649" s="52"/>
      <c r="Q649" s="24"/>
      <c r="R649" s="52"/>
      <c r="S649" s="24"/>
      <c r="T649" s="52"/>
      <c r="U649" s="24"/>
      <c r="V649" s="52"/>
      <c r="W649" s="24"/>
      <c r="X649" s="52"/>
      <c r="Y649" s="24"/>
      <c r="Z649" s="52"/>
      <c r="AA649" s="24"/>
      <c r="AB649" s="52"/>
      <c r="AC649" s="24"/>
      <c r="AD649" s="52"/>
      <c r="AE649" s="24"/>
      <c r="AF649" s="52"/>
      <c r="AG649" s="24"/>
      <c r="AH649" s="52"/>
      <c r="AI649" s="24"/>
      <c r="AJ649" s="52"/>
      <c r="AK649" s="24"/>
      <c r="AL649" s="52"/>
      <c r="AM649" s="24"/>
      <c r="AN649" s="52"/>
      <c r="AO649" s="24"/>
    </row>
    <row r="650" spans="1:41" ht="15">
      <c r="A650" s="86" t="s">
        <v>752</v>
      </c>
      <c r="B650" s="87" t="s">
        <v>774</v>
      </c>
      <c r="C650" s="211" t="s">
        <v>793</v>
      </c>
      <c r="D650" s="89">
        <v>231882</v>
      </c>
      <c r="E650" s="99">
        <v>9</v>
      </c>
      <c r="F650" s="52">
        <v>4387</v>
      </c>
      <c r="G650" s="118">
        <v>4508</v>
      </c>
      <c r="H650" s="52">
        <v>10285</v>
      </c>
      <c r="I650" s="118">
        <v>10435</v>
      </c>
      <c r="J650" s="52"/>
      <c r="K650" s="24"/>
      <c r="L650" s="52"/>
      <c r="M650" s="24"/>
      <c r="N650" s="52"/>
      <c r="O650" s="24"/>
      <c r="P650" s="52"/>
      <c r="Q650" s="24"/>
      <c r="R650" s="52"/>
      <c r="S650" s="24"/>
      <c r="T650" s="52"/>
      <c r="U650" s="24"/>
      <c r="V650" s="52"/>
      <c r="W650" s="24"/>
      <c r="X650" s="52"/>
      <c r="Y650" s="24"/>
      <c r="Z650" s="52"/>
      <c r="AA650" s="24"/>
      <c r="AB650" s="52"/>
      <c r="AC650" s="24"/>
      <c r="AD650" s="52"/>
      <c r="AE650" s="24"/>
      <c r="AF650" s="52"/>
      <c r="AG650" s="24"/>
      <c r="AH650" s="52"/>
      <c r="AI650" s="24"/>
      <c r="AJ650" s="52"/>
      <c r="AK650" s="24"/>
      <c r="AL650" s="52"/>
      <c r="AM650" s="24"/>
      <c r="AN650" s="52"/>
      <c r="AO650" s="24"/>
    </row>
    <row r="651" spans="1:41" ht="15">
      <c r="A651" s="86" t="s">
        <v>752</v>
      </c>
      <c r="B651" s="87" t="s">
        <v>775</v>
      </c>
      <c r="C651" s="211"/>
      <c r="D651" s="89">
        <v>232195</v>
      </c>
      <c r="E651" s="99">
        <v>9</v>
      </c>
      <c r="F651" s="52">
        <v>4387</v>
      </c>
      <c r="G651" s="118">
        <v>4508</v>
      </c>
      <c r="H651" s="52">
        <v>10285</v>
      </c>
      <c r="I651" s="118">
        <v>10435</v>
      </c>
      <c r="J651" s="52"/>
      <c r="K651" s="24"/>
      <c r="L651" s="52"/>
      <c r="M651" s="24"/>
      <c r="N651" s="52"/>
      <c r="O651" s="24"/>
      <c r="P651" s="52"/>
      <c r="Q651" s="24"/>
      <c r="R651" s="52"/>
      <c r="S651" s="24"/>
      <c r="T651" s="52"/>
      <c r="U651" s="24"/>
      <c r="V651" s="52"/>
      <c r="W651" s="24"/>
      <c r="X651" s="52"/>
      <c r="Y651" s="24"/>
      <c r="Z651" s="52"/>
      <c r="AA651" s="24"/>
      <c r="AB651" s="52"/>
      <c r="AC651" s="24"/>
      <c r="AD651" s="52"/>
      <c r="AE651" s="24"/>
      <c r="AF651" s="52"/>
      <c r="AG651" s="24"/>
      <c r="AH651" s="52"/>
      <c r="AI651" s="24"/>
      <c r="AJ651" s="52"/>
      <c r="AK651" s="24"/>
      <c r="AL651" s="52"/>
      <c r="AM651" s="24"/>
      <c r="AN651" s="52"/>
      <c r="AO651" s="24"/>
    </row>
    <row r="652" spans="1:41" ht="15">
      <c r="A652" s="86" t="s">
        <v>752</v>
      </c>
      <c r="B652" s="87" t="s">
        <v>776</v>
      </c>
      <c r="C652" s="211"/>
      <c r="D652" s="89">
        <v>232575</v>
      </c>
      <c r="E652" s="99">
        <v>9</v>
      </c>
      <c r="F652" s="52">
        <v>4387</v>
      </c>
      <c r="G652" s="118">
        <v>4508</v>
      </c>
      <c r="H652" s="52">
        <v>10285</v>
      </c>
      <c r="I652" s="118">
        <v>10435</v>
      </c>
      <c r="J652" s="52"/>
      <c r="K652" s="24"/>
      <c r="L652" s="52"/>
      <c r="M652" s="24"/>
      <c r="N652" s="52"/>
      <c r="O652" s="24"/>
      <c r="P652" s="52"/>
      <c r="Q652" s="24"/>
      <c r="R652" s="52"/>
      <c r="S652" s="24"/>
      <c r="T652" s="52"/>
      <c r="U652" s="24"/>
      <c r="V652" s="52"/>
      <c r="W652" s="24"/>
      <c r="X652" s="52"/>
      <c r="Y652" s="24"/>
      <c r="Z652" s="52"/>
      <c r="AA652" s="24"/>
      <c r="AB652" s="52"/>
      <c r="AC652" s="24"/>
      <c r="AD652" s="52"/>
      <c r="AE652" s="24"/>
      <c r="AF652" s="52"/>
      <c r="AG652" s="24"/>
      <c r="AH652" s="52"/>
      <c r="AI652" s="24"/>
      <c r="AJ652" s="52"/>
      <c r="AK652" s="24"/>
      <c r="AL652" s="52"/>
      <c r="AM652" s="24"/>
      <c r="AN652" s="52"/>
      <c r="AO652" s="24"/>
    </row>
    <row r="653" spans="1:41" ht="15">
      <c r="A653" s="86" t="s">
        <v>752</v>
      </c>
      <c r="B653" s="87" t="s">
        <v>777</v>
      </c>
      <c r="C653" s="211"/>
      <c r="D653" s="89">
        <v>232867</v>
      </c>
      <c r="E653" s="99">
        <v>9</v>
      </c>
      <c r="F653" s="52">
        <v>4387</v>
      </c>
      <c r="G653" s="118">
        <v>4508</v>
      </c>
      <c r="H653" s="52">
        <v>10285</v>
      </c>
      <c r="I653" s="118">
        <v>10435</v>
      </c>
      <c r="J653" s="52"/>
      <c r="K653" s="24"/>
      <c r="L653" s="52"/>
      <c r="M653" s="24"/>
      <c r="N653" s="52"/>
      <c r="O653" s="24"/>
      <c r="P653" s="52"/>
      <c r="Q653" s="24"/>
      <c r="R653" s="52"/>
      <c r="S653" s="24"/>
      <c r="T653" s="52"/>
      <c r="U653" s="24"/>
      <c r="V653" s="52"/>
      <c r="W653" s="24"/>
      <c r="X653" s="52"/>
      <c r="Y653" s="24"/>
      <c r="Z653" s="52"/>
      <c r="AA653" s="24"/>
      <c r="AB653" s="52"/>
      <c r="AC653" s="24"/>
      <c r="AD653" s="52"/>
      <c r="AE653" s="24"/>
      <c r="AF653" s="52"/>
      <c r="AG653" s="24"/>
      <c r="AH653" s="52"/>
      <c r="AI653" s="24"/>
      <c r="AJ653" s="52"/>
      <c r="AK653" s="24"/>
      <c r="AL653" s="52"/>
      <c r="AM653" s="24"/>
      <c r="AN653" s="52"/>
      <c r="AO653" s="24"/>
    </row>
    <row r="654" spans="1:41" ht="15">
      <c r="A654" s="86" t="s">
        <v>752</v>
      </c>
      <c r="B654" s="210" t="s">
        <v>778</v>
      </c>
      <c r="C654" s="212" t="s">
        <v>123</v>
      </c>
      <c r="D654" s="89">
        <v>233019</v>
      </c>
      <c r="E654" s="98">
        <v>10</v>
      </c>
      <c r="F654" s="52">
        <v>4387</v>
      </c>
      <c r="G654" s="118">
        <v>4508</v>
      </c>
      <c r="H654" s="52">
        <v>10285</v>
      </c>
      <c r="I654" s="118">
        <v>10435</v>
      </c>
      <c r="J654" s="52"/>
      <c r="K654" s="24"/>
      <c r="L654" s="52"/>
      <c r="M654" s="24"/>
      <c r="N654" s="52"/>
      <c r="O654" s="24"/>
      <c r="P654" s="52"/>
      <c r="Q654" s="24"/>
      <c r="R654" s="52"/>
      <c r="S654" s="24"/>
      <c r="T654" s="52"/>
      <c r="U654" s="24"/>
      <c r="V654" s="52"/>
      <c r="W654" s="24"/>
      <c r="X654" s="52"/>
      <c r="Y654" s="24"/>
      <c r="Z654" s="52"/>
      <c r="AA654" s="24"/>
      <c r="AB654" s="52"/>
      <c r="AC654" s="24"/>
      <c r="AD654" s="52"/>
      <c r="AE654" s="24"/>
      <c r="AF654" s="52"/>
      <c r="AG654" s="24"/>
      <c r="AH654" s="52"/>
      <c r="AI654" s="24"/>
      <c r="AJ654" s="52"/>
      <c r="AK654" s="24"/>
      <c r="AL654" s="52"/>
      <c r="AM654" s="24"/>
      <c r="AN654" s="52"/>
      <c r="AO654" s="24"/>
    </row>
    <row r="655" spans="1:41" ht="15">
      <c r="A655" s="86" t="s">
        <v>752</v>
      </c>
      <c r="B655" s="87" t="s">
        <v>779</v>
      </c>
      <c r="C655" s="211"/>
      <c r="D655" s="89">
        <v>233116</v>
      </c>
      <c r="E655" s="99">
        <v>9</v>
      </c>
      <c r="F655" s="52">
        <v>4387</v>
      </c>
      <c r="G655" s="118">
        <v>4508</v>
      </c>
      <c r="H655" s="52">
        <v>10285</v>
      </c>
      <c r="I655" s="118">
        <v>10435</v>
      </c>
      <c r="J655" s="52"/>
      <c r="K655" s="24"/>
      <c r="L655" s="52"/>
      <c r="M655" s="24"/>
      <c r="N655" s="52"/>
      <c r="O655" s="24"/>
      <c r="P655" s="52"/>
      <c r="Q655" s="24"/>
      <c r="R655" s="52"/>
      <c r="S655" s="24"/>
      <c r="T655" s="52"/>
      <c r="U655" s="24"/>
      <c r="V655" s="52"/>
      <c r="W655" s="24"/>
      <c r="X655" s="52"/>
      <c r="Y655" s="24"/>
      <c r="Z655" s="52"/>
      <c r="AA655" s="24"/>
      <c r="AB655" s="52"/>
      <c r="AC655" s="24"/>
      <c r="AD655" s="52"/>
      <c r="AE655" s="24"/>
      <c r="AF655" s="52"/>
      <c r="AG655" s="24"/>
      <c r="AH655" s="52"/>
      <c r="AI655" s="24"/>
      <c r="AJ655" s="52"/>
      <c r="AK655" s="24"/>
      <c r="AL655" s="52"/>
      <c r="AM655" s="24"/>
      <c r="AN655" s="52"/>
      <c r="AO655" s="24"/>
    </row>
    <row r="656" spans="1:41" ht="15">
      <c r="A656" s="86" t="s">
        <v>752</v>
      </c>
      <c r="B656" s="87" t="s">
        <v>780</v>
      </c>
      <c r="C656" s="211"/>
      <c r="D656" s="89">
        <v>233639</v>
      </c>
      <c r="E656" s="99">
        <v>9</v>
      </c>
      <c r="F656" s="52">
        <v>4387</v>
      </c>
      <c r="G656" s="118">
        <v>4508</v>
      </c>
      <c r="H656" s="52">
        <v>10285</v>
      </c>
      <c r="I656" s="118">
        <v>10435</v>
      </c>
      <c r="J656" s="52"/>
      <c r="K656" s="24"/>
      <c r="L656" s="52"/>
      <c r="M656" s="24"/>
      <c r="N656" s="52"/>
      <c r="O656" s="24"/>
      <c r="P656" s="52"/>
      <c r="Q656" s="24"/>
      <c r="R656" s="52"/>
      <c r="S656" s="24"/>
      <c r="T656" s="52"/>
      <c r="U656" s="24"/>
      <c r="V656" s="52"/>
      <c r="W656" s="24"/>
      <c r="X656" s="52"/>
      <c r="Y656" s="24"/>
      <c r="Z656" s="52"/>
      <c r="AA656" s="24"/>
      <c r="AB656" s="52"/>
      <c r="AC656" s="24"/>
      <c r="AD656" s="52"/>
      <c r="AE656" s="24"/>
      <c r="AF656" s="52"/>
      <c r="AG656" s="24"/>
      <c r="AH656" s="52"/>
      <c r="AI656" s="24"/>
      <c r="AJ656" s="52"/>
      <c r="AK656" s="24"/>
      <c r="AL656" s="52"/>
      <c r="AM656" s="24"/>
      <c r="AN656" s="52"/>
      <c r="AO656" s="24"/>
    </row>
    <row r="657" spans="1:41" ht="15">
      <c r="A657" s="86" t="s">
        <v>752</v>
      </c>
      <c r="B657" s="87" t="s">
        <v>781</v>
      </c>
      <c r="C657" s="211"/>
      <c r="D657" s="89">
        <v>233949</v>
      </c>
      <c r="E657" s="99">
        <v>9</v>
      </c>
      <c r="F657" s="52">
        <v>4387</v>
      </c>
      <c r="G657" s="118">
        <v>4508</v>
      </c>
      <c r="H657" s="52">
        <v>10285</v>
      </c>
      <c r="I657" s="118">
        <v>10435</v>
      </c>
      <c r="J657" s="52"/>
      <c r="K657" s="24"/>
      <c r="L657" s="52"/>
      <c r="M657" s="24"/>
      <c r="N657" s="52"/>
      <c r="O657" s="24"/>
      <c r="P657" s="52"/>
      <c r="Q657" s="24"/>
      <c r="R657" s="52"/>
      <c r="S657" s="24"/>
      <c r="T657" s="52"/>
      <c r="U657" s="24"/>
      <c r="V657" s="52"/>
      <c r="W657" s="24"/>
      <c r="X657" s="52"/>
      <c r="Y657" s="24"/>
      <c r="Z657" s="52"/>
      <c r="AA657" s="24"/>
      <c r="AB657" s="52"/>
      <c r="AC657" s="24"/>
      <c r="AD657" s="52"/>
      <c r="AE657" s="24"/>
      <c r="AF657" s="52"/>
      <c r="AG657" s="24"/>
      <c r="AH657" s="52"/>
      <c r="AI657" s="24"/>
      <c r="AJ657" s="52"/>
      <c r="AK657" s="24"/>
      <c r="AL657" s="52"/>
      <c r="AM657" s="24"/>
      <c r="AN657" s="52"/>
      <c r="AO657" s="24"/>
    </row>
    <row r="658" spans="1:41" ht="15">
      <c r="A658" s="86" t="s">
        <v>752</v>
      </c>
      <c r="B658" s="87" t="s">
        <v>782</v>
      </c>
      <c r="C658" s="212" t="s">
        <v>123</v>
      </c>
      <c r="D658" s="89">
        <v>234377</v>
      </c>
      <c r="E658" s="98">
        <v>10</v>
      </c>
      <c r="F658" s="52">
        <v>4387</v>
      </c>
      <c r="G658" s="118">
        <v>4508</v>
      </c>
      <c r="H658" s="52">
        <v>10285</v>
      </c>
      <c r="I658" s="118">
        <v>10435</v>
      </c>
      <c r="J658" s="52"/>
      <c r="K658" s="24"/>
      <c r="L658" s="52"/>
      <c r="M658" s="24"/>
      <c r="N658" s="52"/>
      <c r="O658" s="24"/>
      <c r="P658" s="52"/>
      <c r="Q658" s="24"/>
      <c r="R658" s="52"/>
      <c r="S658" s="24"/>
      <c r="T658" s="52"/>
      <c r="U658" s="24"/>
      <c r="V658" s="52"/>
      <c r="W658" s="24"/>
      <c r="X658" s="52"/>
      <c r="Y658" s="24"/>
      <c r="Z658" s="52"/>
      <c r="AA658" s="24"/>
      <c r="AB658" s="52"/>
      <c r="AC658" s="24"/>
      <c r="AD658" s="52"/>
      <c r="AE658" s="24"/>
      <c r="AF658" s="52"/>
      <c r="AG658" s="24"/>
      <c r="AH658" s="52"/>
      <c r="AI658" s="24"/>
      <c r="AJ658" s="52"/>
      <c r="AK658" s="24"/>
      <c r="AL658" s="52"/>
      <c r="AM658" s="24"/>
      <c r="AN658" s="52"/>
      <c r="AO658" s="24"/>
    </row>
    <row r="659" spans="1:41">
      <c r="A659" s="86" t="s">
        <v>752</v>
      </c>
      <c r="B659" s="87" t="s">
        <v>783</v>
      </c>
      <c r="C659" s="90"/>
      <c r="D659" s="89">
        <v>231873</v>
      </c>
      <c r="E659" s="89">
        <v>10</v>
      </c>
      <c r="F659" s="52">
        <v>4387</v>
      </c>
      <c r="G659" s="118">
        <v>4508</v>
      </c>
      <c r="H659" s="52">
        <v>10285</v>
      </c>
      <c r="I659" s="118">
        <v>10435</v>
      </c>
      <c r="J659" s="52"/>
      <c r="K659" s="24"/>
      <c r="L659" s="52"/>
      <c r="M659" s="24"/>
      <c r="N659" s="52"/>
      <c r="O659" s="24"/>
      <c r="P659" s="52"/>
      <c r="Q659" s="24"/>
      <c r="R659" s="52"/>
      <c r="S659" s="24"/>
      <c r="T659" s="52"/>
      <c r="U659" s="24"/>
      <c r="V659" s="52"/>
      <c r="W659" s="24"/>
      <c r="X659" s="52"/>
      <c r="Y659" s="24"/>
      <c r="Z659" s="52"/>
      <c r="AA659" s="24"/>
      <c r="AB659" s="52"/>
      <c r="AC659" s="24"/>
      <c r="AD659" s="52"/>
      <c r="AE659" s="24"/>
      <c r="AF659" s="52"/>
      <c r="AG659" s="24"/>
      <c r="AH659" s="52"/>
      <c r="AI659" s="24"/>
      <c r="AJ659" s="52"/>
      <c r="AK659" s="24"/>
      <c r="AL659" s="52"/>
      <c r="AM659" s="24"/>
      <c r="AN659" s="52"/>
      <c r="AO659" s="24"/>
    </row>
    <row r="660" spans="1:41">
      <c r="A660" s="86" t="s">
        <v>752</v>
      </c>
      <c r="B660" s="87" t="s">
        <v>784</v>
      </c>
      <c r="C660" s="90"/>
      <c r="D660" s="89">
        <v>232052</v>
      </c>
      <c r="E660" s="89">
        <v>10</v>
      </c>
      <c r="F660" s="52">
        <v>4387</v>
      </c>
      <c r="G660" s="118">
        <v>4508</v>
      </c>
      <c r="H660" s="52">
        <v>10285</v>
      </c>
      <c r="I660" s="118">
        <v>10435</v>
      </c>
      <c r="J660" s="52"/>
      <c r="K660" s="24"/>
      <c r="L660" s="52"/>
      <c r="M660" s="24"/>
      <c r="N660" s="52"/>
      <c r="O660" s="24"/>
      <c r="P660" s="52"/>
      <c r="Q660" s="24"/>
      <c r="R660" s="52"/>
      <c r="S660" s="24"/>
      <c r="T660" s="52"/>
      <c r="U660" s="24"/>
      <c r="V660" s="52"/>
      <c r="W660" s="24"/>
      <c r="X660" s="52"/>
      <c r="Y660" s="24"/>
      <c r="Z660" s="52"/>
      <c r="AA660" s="24"/>
      <c r="AB660" s="52"/>
      <c r="AC660" s="24"/>
      <c r="AD660" s="52"/>
      <c r="AE660" s="24"/>
      <c r="AF660" s="52"/>
      <c r="AG660" s="24"/>
      <c r="AH660" s="52"/>
      <c r="AI660" s="24"/>
      <c r="AJ660" s="52"/>
      <c r="AK660" s="24"/>
      <c r="AL660" s="52"/>
      <c r="AM660" s="24"/>
      <c r="AN660" s="52"/>
      <c r="AO660" s="24"/>
    </row>
    <row r="661" spans="1:41">
      <c r="A661" s="86" t="s">
        <v>752</v>
      </c>
      <c r="B661" s="87" t="s">
        <v>785</v>
      </c>
      <c r="C661" s="91"/>
      <c r="D661" s="89">
        <v>232788</v>
      </c>
      <c r="E661" s="89">
        <v>10</v>
      </c>
      <c r="F661" s="52">
        <v>4387</v>
      </c>
      <c r="G661" s="118">
        <v>4508</v>
      </c>
      <c r="H661" s="52">
        <v>10285</v>
      </c>
      <c r="I661" s="118">
        <v>10435</v>
      </c>
      <c r="J661" s="52"/>
      <c r="K661" s="24"/>
      <c r="L661" s="52"/>
      <c r="M661" s="24"/>
      <c r="N661" s="52"/>
      <c r="O661" s="24"/>
      <c r="P661" s="52"/>
      <c r="Q661" s="24"/>
      <c r="R661" s="52"/>
      <c r="S661" s="24"/>
      <c r="T661" s="52"/>
      <c r="U661" s="24"/>
      <c r="V661" s="52"/>
      <c r="W661" s="24"/>
      <c r="X661" s="52"/>
      <c r="Y661" s="24"/>
      <c r="Z661" s="52"/>
      <c r="AA661" s="24"/>
      <c r="AB661" s="52"/>
      <c r="AC661" s="24"/>
      <c r="AD661" s="52"/>
      <c r="AE661" s="24"/>
      <c r="AF661" s="52"/>
      <c r="AG661" s="24"/>
      <c r="AH661" s="52"/>
      <c r="AI661" s="24"/>
      <c r="AJ661" s="52"/>
      <c r="AK661" s="24"/>
      <c r="AL661" s="52"/>
      <c r="AM661" s="24"/>
      <c r="AN661" s="52"/>
      <c r="AO661" s="24"/>
    </row>
    <row r="662" spans="1:41">
      <c r="A662" s="86" t="s">
        <v>752</v>
      </c>
      <c r="B662" s="87" t="s">
        <v>786</v>
      </c>
      <c r="C662" s="90"/>
      <c r="D662" s="89">
        <v>233037</v>
      </c>
      <c r="E662" s="89">
        <v>10</v>
      </c>
      <c r="F662" s="52">
        <v>4387</v>
      </c>
      <c r="G662" s="118">
        <v>4508</v>
      </c>
      <c r="H662" s="52">
        <v>10285</v>
      </c>
      <c r="I662" s="118">
        <v>10435</v>
      </c>
      <c r="J662" s="52"/>
      <c r="K662" s="24"/>
      <c r="L662" s="52"/>
      <c r="M662" s="24"/>
      <c r="N662" s="52"/>
      <c r="O662" s="24"/>
      <c r="P662" s="52"/>
      <c r="Q662" s="24"/>
      <c r="R662" s="52"/>
      <c r="S662" s="24"/>
      <c r="T662" s="52"/>
      <c r="U662" s="24"/>
      <c r="V662" s="52"/>
      <c r="W662" s="24"/>
      <c r="X662" s="52"/>
      <c r="Y662" s="24"/>
      <c r="Z662" s="52"/>
      <c r="AA662" s="24"/>
      <c r="AB662" s="52"/>
      <c r="AC662" s="24"/>
      <c r="AD662" s="52"/>
      <c r="AE662" s="24"/>
      <c r="AF662" s="52"/>
      <c r="AG662" s="24"/>
      <c r="AH662" s="52"/>
      <c r="AI662" s="24"/>
      <c r="AJ662" s="52"/>
      <c r="AK662" s="24"/>
      <c r="AL662" s="52"/>
      <c r="AM662" s="24"/>
      <c r="AN662" s="52"/>
      <c r="AO662" s="24"/>
    </row>
    <row r="663" spans="1:41">
      <c r="A663" s="86" t="s">
        <v>752</v>
      </c>
      <c r="B663" s="87" t="s">
        <v>787</v>
      </c>
      <c r="C663" s="90"/>
      <c r="D663" s="89">
        <v>233310</v>
      </c>
      <c r="E663" s="89">
        <v>10</v>
      </c>
      <c r="F663" s="52">
        <v>4387</v>
      </c>
      <c r="G663" s="118">
        <v>4508</v>
      </c>
      <c r="H663" s="52">
        <v>10285</v>
      </c>
      <c r="I663" s="118">
        <v>10435</v>
      </c>
      <c r="J663" s="52"/>
      <c r="K663" s="24"/>
      <c r="L663" s="52"/>
      <c r="M663" s="24"/>
      <c r="N663" s="52"/>
      <c r="O663" s="24"/>
      <c r="P663" s="52"/>
      <c r="Q663" s="24"/>
      <c r="R663" s="52"/>
      <c r="S663" s="24"/>
      <c r="T663" s="52"/>
      <c r="U663" s="24"/>
      <c r="V663" s="52"/>
      <c r="W663" s="24"/>
      <c r="X663" s="52"/>
      <c r="Y663" s="24"/>
      <c r="Z663" s="52"/>
      <c r="AA663" s="24"/>
      <c r="AB663" s="52"/>
      <c r="AC663" s="24"/>
      <c r="AD663" s="52"/>
      <c r="AE663" s="24"/>
      <c r="AF663" s="52"/>
      <c r="AG663" s="24"/>
      <c r="AH663" s="52"/>
      <c r="AI663" s="24"/>
      <c r="AJ663" s="52"/>
      <c r="AK663" s="24"/>
      <c r="AL663" s="52"/>
      <c r="AM663" s="24"/>
      <c r="AN663" s="52"/>
      <c r="AO663" s="24"/>
    </row>
    <row r="664" spans="1:41">
      <c r="A664" s="86" t="s">
        <v>752</v>
      </c>
      <c r="B664" s="87" t="s">
        <v>788</v>
      </c>
      <c r="C664" s="90"/>
      <c r="D664" s="89">
        <v>233338</v>
      </c>
      <c r="E664" s="89">
        <v>10</v>
      </c>
      <c r="F664" s="52">
        <v>5712</v>
      </c>
      <c r="G664" s="53">
        <v>7830</v>
      </c>
      <c r="H664" s="52">
        <v>15792</v>
      </c>
      <c r="I664" s="119">
        <v>21720</v>
      </c>
      <c r="J664" s="52"/>
      <c r="K664" s="24"/>
      <c r="L664" s="52"/>
      <c r="M664" s="24"/>
      <c r="N664" s="52"/>
      <c r="O664" s="24"/>
      <c r="P664" s="52"/>
      <c r="Q664" s="24"/>
      <c r="R664" s="52"/>
      <c r="S664" s="24"/>
      <c r="T664" s="52"/>
      <c r="U664" s="24"/>
      <c r="V664" s="52"/>
      <c r="W664" s="24"/>
      <c r="X664" s="52"/>
      <c r="Y664" s="24"/>
      <c r="Z664" s="52"/>
      <c r="AA664" s="24"/>
      <c r="AB664" s="52"/>
      <c r="AC664" s="24"/>
      <c r="AD664" s="52"/>
      <c r="AE664" s="24"/>
      <c r="AF664" s="52"/>
      <c r="AG664" s="24"/>
      <c r="AH664" s="52"/>
      <c r="AI664" s="24"/>
      <c r="AJ664" s="52"/>
      <c r="AK664" s="24"/>
      <c r="AL664" s="52"/>
      <c r="AM664" s="24"/>
      <c r="AN664" s="52"/>
      <c r="AO664" s="24"/>
    </row>
    <row r="665" spans="1:41">
      <c r="A665" s="86" t="s">
        <v>752</v>
      </c>
      <c r="B665" s="87" t="s">
        <v>789</v>
      </c>
      <c r="C665" s="91"/>
      <c r="D665" s="89">
        <v>233648</v>
      </c>
      <c r="E665" s="89">
        <v>10</v>
      </c>
      <c r="F665" s="52">
        <v>4387</v>
      </c>
      <c r="G665" s="118">
        <v>4508</v>
      </c>
      <c r="H665" s="52">
        <v>10285</v>
      </c>
      <c r="I665" s="118">
        <v>10435</v>
      </c>
      <c r="J665" s="52"/>
      <c r="K665" s="24"/>
      <c r="L665" s="52"/>
      <c r="M665" s="24"/>
      <c r="N665" s="52"/>
      <c r="O665" s="24"/>
      <c r="P665" s="52"/>
      <c r="Q665" s="24"/>
      <c r="R665" s="52"/>
      <c r="S665" s="24"/>
      <c r="T665" s="52"/>
      <c r="U665" s="24"/>
      <c r="V665" s="52"/>
      <c r="W665" s="24"/>
      <c r="X665" s="52"/>
      <c r="Y665" s="24"/>
      <c r="Z665" s="52"/>
      <c r="AA665" s="24"/>
      <c r="AB665" s="52"/>
      <c r="AC665" s="24"/>
      <c r="AD665" s="52"/>
      <c r="AE665" s="24"/>
      <c r="AF665" s="52"/>
      <c r="AG665" s="24"/>
      <c r="AH665" s="52"/>
      <c r="AI665" s="24"/>
      <c r="AJ665" s="52"/>
      <c r="AK665" s="24"/>
      <c r="AL665" s="52"/>
      <c r="AM665" s="24"/>
      <c r="AN665" s="52"/>
      <c r="AO665" s="24"/>
    </row>
    <row r="666" spans="1:41">
      <c r="A666" s="86" t="s">
        <v>752</v>
      </c>
      <c r="B666" s="87" t="s">
        <v>790</v>
      </c>
      <c r="C666" s="90"/>
      <c r="D666" s="89">
        <v>233903</v>
      </c>
      <c r="E666" s="89">
        <v>10</v>
      </c>
      <c r="F666" s="52">
        <v>4387</v>
      </c>
      <c r="G666" s="118">
        <v>4508</v>
      </c>
      <c r="H666" s="52">
        <v>10285</v>
      </c>
      <c r="I666" s="118">
        <v>10435</v>
      </c>
      <c r="J666" s="52"/>
      <c r="K666" s="24"/>
      <c r="L666" s="52"/>
      <c r="M666" s="24"/>
      <c r="N666" s="52"/>
      <c r="O666" s="24"/>
      <c r="P666" s="52"/>
      <c r="Q666" s="24"/>
      <c r="R666" s="52"/>
      <c r="S666" s="24"/>
      <c r="T666" s="52"/>
      <c r="U666" s="24"/>
      <c r="V666" s="52"/>
      <c r="W666" s="24"/>
      <c r="X666" s="52"/>
      <c r="Y666" s="24"/>
      <c r="Z666" s="52"/>
      <c r="AA666" s="24"/>
      <c r="AB666" s="52"/>
      <c r="AC666" s="24"/>
      <c r="AD666" s="52"/>
      <c r="AE666" s="24"/>
      <c r="AF666" s="52"/>
      <c r="AG666" s="24"/>
      <c r="AH666" s="52"/>
      <c r="AI666" s="24"/>
      <c r="AJ666" s="52"/>
      <c r="AK666" s="24"/>
      <c r="AL666" s="52"/>
      <c r="AM666" s="24"/>
      <c r="AN666" s="52"/>
      <c r="AO666" s="24"/>
    </row>
    <row r="667" spans="1:41">
      <c r="A667" s="94" t="s">
        <v>752</v>
      </c>
      <c r="B667" s="87" t="s">
        <v>791</v>
      </c>
      <c r="C667" s="90"/>
      <c r="D667" s="89">
        <v>234085</v>
      </c>
      <c r="E667" s="89">
        <v>15</v>
      </c>
      <c r="F667" s="52">
        <v>17492</v>
      </c>
      <c r="G667" s="24">
        <v>18214</v>
      </c>
      <c r="H667" s="52">
        <v>41801</v>
      </c>
      <c r="I667" s="24">
        <v>43902</v>
      </c>
      <c r="J667" s="52"/>
      <c r="K667" s="24"/>
      <c r="L667" s="52"/>
      <c r="M667" s="24"/>
      <c r="N667" s="52"/>
      <c r="O667" s="24"/>
      <c r="P667" s="52"/>
      <c r="Q667" s="24"/>
      <c r="R667" s="52"/>
      <c r="S667" s="24"/>
      <c r="T667" s="52"/>
      <c r="U667" s="24"/>
      <c r="V667" s="52"/>
      <c r="W667" s="24"/>
      <c r="X667" s="52"/>
      <c r="Y667" s="24"/>
      <c r="Z667" s="52"/>
      <c r="AA667" s="24"/>
      <c r="AB667" s="52"/>
      <c r="AC667" s="24"/>
      <c r="AD667" s="52"/>
      <c r="AE667" s="24"/>
      <c r="AF667" s="52"/>
      <c r="AG667" s="24"/>
      <c r="AH667" s="52"/>
      <c r="AI667" s="24"/>
      <c r="AJ667" s="52"/>
      <c r="AK667" s="24"/>
      <c r="AL667" s="52"/>
      <c r="AM667" s="24"/>
      <c r="AN667" s="52"/>
      <c r="AO667" s="24"/>
    </row>
    <row r="668" spans="1:41">
      <c r="A668" s="163" t="s">
        <v>794</v>
      </c>
      <c r="B668" s="164" t="s">
        <v>795</v>
      </c>
      <c r="C668" s="169"/>
      <c r="D668" s="166">
        <v>238032</v>
      </c>
      <c r="E668" s="166">
        <v>1</v>
      </c>
      <c r="F668" s="52">
        <v>7992</v>
      </c>
      <c r="G668" s="24">
        <v>8376</v>
      </c>
      <c r="H668" s="52">
        <v>22488</v>
      </c>
      <c r="I668" s="24">
        <v>23616</v>
      </c>
      <c r="J668" s="52">
        <v>9000</v>
      </c>
      <c r="K668" s="24">
        <v>9450</v>
      </c>
      <c r="L668" s="52">
        <v>23238</v>
      </c>
      <c r="M668" s="24">
        <v>24390</v>
      </c>
      <c r="N668" s="52">
        <v>20916</v>
      </c>
      <c r="O668" s="24">
        <v>22878</v>
      </c>
      <c r="P668" s="52">
        <v>36666</v>
      </c>
      <c r="Q668" s="24">
        <v>37818</v>
      </c>
      <c r="R668" s="52">
        <v>29844</v>
      </c>
      <c r="S668" s="24">
        <v>30294</v>
      </c>
      <c r="T668" s="52">
        <v>58104</v>
      </c>
      <c r="U668" s="24">
        <v>59256</v>
      </c>
      <c r="V668" s="52">
        <v>21330</v>
      </c>
      <c r="W668" s="24">
        <v>23022</v>
      </c>
      <c r="X668" s="52">
        <v>48816</v>
      </c>
      <c r="Y668" s="24">
        <v>52524</v>
      </c>
      <c r="Z668" s="52">
        <v>19926</v>
      </c>
      <c r="AA668" s="24">
        <v>20916</v>
      </c>
      <c r="AB668" s="52">
        <v>39996</v>
      </c>
      <c r="AC668" s="24">
        <v>41148</v>
      </c>
      <c r="AD668" s="52"/>
      <c r="AE668" s="24"/>
      <c r="AF668" s="52"/>
      <c r="AG668" s="24"/>
      <c r="AH668" s="52"/>
      <c r="AI668" s="24"/>
      <c r="AJ668" s="52"/>
      <c r="AK668" s="24"/>
      <c r="AL668" s="52"/>
      <c r="AM668" s="24"/>
      <c r="AN668" s="52"/>
      <c r="AO668" s="24"/>
    </row>
    <row r="669" spans="1:41">
      <c r="A669" s="163" t="s">
        <v>794</v>
      </c>
      <c r="B669" s="164" t="s">
        <v>796</v>
      </c>
      <c r="C669" s="169"/>
      <c r="D669" s="166">
        <v>237525</v>
      </c>
      <c r="E669" s="166">
        <v>3</v>
      </c>
      <c r="F669" s="52">
        <v>7154</v>
      </c>
      <c r="G669" s="24">
        <v>7798</v>
      </c>
      <c r="H669" s="52">
        <v>16382</v>
      </c>
      <c r="I669" s="24">
        <v>17856</v>
      </c>
      <c r="J669" s="52">
        <v>7420</v>
      </c>
      <c r="K669" s="24">
        <v>8088</v>
      </c>
      <c r="L669" s="52">
        <v>17910</v>
      </c>
      <c r="M669" s="24">
        <v>19522</v>
      </c>
      <c r="N669" s="52"/>
      <c r="O669" s="24"/>
      <c r="P669" s="52"/>
      <c r="Q669" s="24"/>
      <c r="R669" s="52">
        <v>21104</v>
      </c>
      <c r="S669" s="24">
        <v>22154</v>
      </c>
      <c r="T669" s="52">
        <v>50074</v>
      </c>
      <c r="U669" s="24">
        <v>52542</v>
      </c>
      <c r="V669" s="52"/>
      <c r="W669" s="24"/>
      <c r="X669" s="52"/>
      <c r="Y669" s="24"/>
      <c r="Z669" s="52">
        <v>19058</v>
      </c>
      <c r="AA669" s="24">
        <v>19934</v>
      </c>
      <c r="AB669" s="52">
        <v>33346</v>
      </c>
      <c r="AC669" s="24">
        <v>34418</v>
      </c>
      <c r="AD669" s="52"/>
      <c r="AE669" s="24"/>
      <c r="AF669" s="52"/>
      <c r="AG669" s="24"/>
      <c r="AH669" s="52"/>
      <c r="AI669" s="24"/>
      <c r="AJ669" s="52"/>
      <c r="AK669" s="24"/>
      <c r="AL669" s="52"/>
      <c r="AM669" s="24"/>
      <c r="AN669" s="52"/>
      <c r="AO669" s="24"/>
    </row>
    <row r="670" spans="1:41">
      <c r="A670" s="213" t="s">
        <v>794</v>
      </c>
      <c r="B670" s="164" t="s">
        <v>797</v>
      </c>
      <c r="C670" s="169"/>
      <c r="D670" s="166">
        <v>237367</v>
      </c>
      <c r="E670" s="166">
        <v>5</v>
      </c>
      <c r="F670" s="52">
        <v>6950</v>
      </c>
      <c r="G670" s="24">
        <v>7296</v>
      </c>
      <c r="H670" s="52">
        <v>14666</v>
      </c>
      <c r="I670" s="24">
        <v>15398</v>
      </c>
      <c r="J670" s="52">
        <v>7504</v>
      </c>
      <c r="K670" s="24">
        <v>7878</v>
      </c>
      <c r="L670" s="52">
        <v>16060</v>
      </c>
      <c r="M670" s="24">
        <v>16862</v>
      </c>
      <c r="N670" s="52"/>
      <c r="O670" s="24"/>
      <c r="P670" s="52"/>
      <c r="Q670" s="24"/>
      <c r="R670" s="52"/>
      <c r="S670" s="24"/>
      <c r="T670" s="52"/>
      <c r="U670" s="24"/>
      <c r="V670" s="52"/>
      <c r="W670" s="24"/>
      <c r="X670" s="52"/>
      <c r="Y670" s="24"/>
      <c r="Z670" s="52"/>
      <c r="AA670" s="24"/>
      <c r="AB670" s="52"/>
      <c r="AC670" s="24"/>
      <c r="AD670" s="52"/>
      <c r="AE670" s="24"/>
      <c r="AF670" s="52"/>
      <c r="AG670" s="24"/>
      <c r="AH670" s="52"/>
      <c r="AI670" s="24"/>
      <c r="AJ670" s="52"/>
      <c r="AK670" s="24"/>
      <c r="AL670" s="52"/>
      <c r="AM670" s="24"/>
      <c r="AN670" s="52"/>
      <c r="AO670" s="24"/>
    </row>
    <row r="671" spans="1:41">
      <c r="A671" s="163" t="s">
        <v>794</v>
      </c>
      <c r="B671" s="164" t="s">
        <v>798</v>
      </c>
      <c r="C671" s="169"/>
      <c r="D671" s="166">
        <v>237792</v>
      </c>
      <c r="E671" s="214">
        <v>5</v>
      </c>
      <c r="F671" s="52">
        <v>7170</v>
      </c>
      <c r="G671" s="24">
        <v>7328</v>
      </c>
      <c r="H671" s="52">
        <v>17482</v>
      </c>
      <c r="I671" s="24">
        <v>17868</v>
      </c>
      <c r="J671" s="52">
        <v>7830</v>
      </c>
      <c r="K671" s="24">
        <v>8010</v>
      </c>
      <c r="L671" s="52">
        <v>11196</v>
      </c>
      <c r="M671" s="24">
        <v>11448</v>
      </c>
      <c r="N671" s="52"/>
      <c r="O671" s="24"/>
      <c r="P671" s="52"/>
      <c r="Q671" s="24"/>
      <c r="R671" s="52"/>
      <c r="S671" s="24"/>
      <c r="T671" s="52"/>
      <c r="U671" s="24"/>
      <c r="V671" s="52"/>
      <c r="W671" s="24"/>
      <c r="X671" s="52"/>
      <c r="Y671" s="24"/>
      <c r="Z671" s="52"/>
      <c r="AA671" s="24"/>
      <c r="AB671" s="52"/>
      <c r="AC671" s="24"/>
      <c r="AD671" s="52"/>
      <c r="AE671" s="24"/>
      <c r="AF671" s="52"/>
      <c r="AG671" s="24"/>
      <c r="AH671" s="52"/>
      <c r="AI671" s="24"/>
      <c r="AJ671" s="52"/>
      <c r="AK671" s="24"/>
      <c r="AL671" s="52"/>
      <c r="AM671" s="24"/>
      <c r="AN671" s="52"/>
      <c r="AO671" s="24"/>
    </row>
    <row r="672" spans="1:41">
      <c r="A672" s="163" t="s">
        <v>794</v>
      </c>
      <c r="B672" s="164" t="s">
        <v>799</v>
      </c>
      <c r="C672" s="169"/>
      <c r="D672" s="166">
        <v>237215</v>
      </c>
      <c r="E672" s="166">
        <v>6</v>
      </c>
      <c r="F672" s="52">
        <v>6408</v>
      </c>
      <c r="G672" s="24">
        <v>6728</v>
      </c>
      <c r="H672" s="52">
        <v>12876</v>
      </c>
      <c r="I672" s="24">
        <v>13032</v>
      </c>
      <c r="J672" s="52"/>
      <c r="K672" s="24"/>
      <c r="L672" s="52"/>
      <c r="M672" s="24"/>
      <c r="N672" s="52"/>
      <c r="O672" s="24"/>
      <c r="P672" s="52"/>
      <c r="Q672" s="24"/>
      <c r="R672" s="52"/>
      <c r="S672" s="24"/>
      <c r="T672" s="52"/>
      <c r="U672" s="24"/>
      <c r="V672" s="52"/>
      <c r="W672" s="24"/>
      <c r="X672" s="52"/>
      <c r="Y672" s="24"/>
      <c r="Z672" s="52"/>
      <c r="AA672" s="24"/>
      <c r="AB672" s="52"/>
      <c r="AC672" s="24"/>
      <c r="AD672" s="52"/>
      <c r="AE672" s="24"/>
      <c r="AF672" s="52"/>
      <c r="AG672" s="24"/>
      <c r="AH672" s="52"/>
      <c r="AI672" s="24"/>
      <c r="AJ672" s="52"/>
      <c r="AK672" s="24"/>
      <c r="AL672" s="52"/>
      <c r="AM672" s="24"/>
      <c r="AN672" s="52"/>
      <c r="AO672" s="24"/>
    </row>
    <row r="673" spans="1:41">
      <c r="A673" s="163" t="s">
        <v>794</v>
      </c>
      <c r="B673" s="164" t="s">
        <v>800</v>
      </c>
      <c r="C673" s="215"/>
      <c r="D673" s="166">
        <v>237330</v>
      </c>
      <c r="E673" s="214">
        <v>5</v>
      </c>
      <c r="F673" s="52">
        <v>7080</v>
      </c>
      <c r="G673" s="24">
        <v>7574</v>
      </c>
      <c r="H673" s="52">
        <v>15564</v>
      </c>
      <c r="I673" s="24">
        <v>16654</v>
      </c>
      <c r="J673" s="52">
        <v>7600</v>
      </c>
      <c r="K673" s="24">
        <v>8132</v>
      </c>
      <c r="L673" s="52">
        <v>13252</v>
      </c>
      <c r="M673" s="24">
        <v>14180</v>
      </c>
      <c r="N673" s="52"/>
      <c r="O673" s="24"/>
      <c r="P673" s="52"/>
      <c r="Q673" s="24"/>
      <c r="R673" s="52"/>
      <c r="S673" s="24"/>
      <c r="T673" s="52"/>
      <c r="U673" s="24"/>
      <c r="V673" s="52"/>
      <c r="W673" s="24"/>
      <c r="X673" s="52"/>
      <c r="Y673" s="24"/>
      <c r="Z673" s="52"/>
      <c r="AA673" s="24"/>
      <c r="AB673" s="52"/>
      <c r="AC673" s="24"/>
      <c r="AD673" s="52"/>
      <c r="AE673" s="24"/>
      <c r="AF673" s="52"/>
      <c r="AG673" s="24"/>
      <c r="AH673" s="52"/>
      <c r="AI673" s="24"/>
      <c r="AJ673" s="52"/>
      <c r="AK673" s="24"/>
      <c r="AL673" s="52"/>
      <c r="AM673" s="24"/>
      <c r="AN673" s="52"/>
      <c r="AO673" s="24"/>
    </row>
    <row r="674" spans="1:41">
      <c r="A674" s="163" t="s">
        <v>794</v>
      </c>
      <c r="B674" s="164" t="s">
        <v>801</v>
      </c>
      <c r="C674" s="215"/>
      <c r="D674" s="166">
        <v>237385</v>
      </c>
      <c r="E674" s="214">
        <v>6</v>
      </c>
      <c r="F674" s="52">
        <v>7344</v>
      </c>
      <c r="G674" s="24">
        <v>7342</v>
      </c>
      <c r="H674" s="52">
        <v>16600</v>
      </c>
      <c r="I674" s="24">
        <v>16598</v>
      </c>
      <c r="J674" s="52"/>
      <c r="K674" s="24"/>
      <c r="L674" s="52"/>
      <c r="M674" s="24"/>
      <c r="N674" s="52"/>
      <c r="O674" s="24"/>
      <c r="P674" s="52"/>
      <c r="Q674" s="24"/>
      <c r="R674" s="52"/>
      <c r="S674" s="24"/>
      <c r="T674" s="52"/>
      <c r="U674" s="24"/>
      <c r="V674" s="52"/>
      <c r="W674" s="24"/>
      <c r="X674" s="52"/>
      <c r="Y674" s="24"/>
      <c r="Z674" s="52"/>
      <c r="AA674" s="24"/>
      <c r="AB674" s="52"/>
      <c r="AC674" s="24"/>
      <c r="AD674" s="52"/>
      <c r="AE674" s="24"/>
      <c r="AF674" s="52"/>
      <c r="AG674" s="24"/>
      <c r="AH674" s="52"/>
      <c r="AI674" s="24"/>
      <c r="AJ674" s="52"/>
      <c r="AK674" s="24"/>
      <c r="AL674" s="52"/>
      <c r="AM674" s="24"/>
      <c r="AN674" s="52"/>
      <c r="AO674" s="24"/>
    </row>
    <row r="675" spans="1:41">
      <c r="A675" s="163" t="s">
        <v>794</v>
      </c>
      <c r="B675" s="164" t="s">
        <v>802</v>
      </c>
      <c r="C675" s="215"/>
      <c r="D675" s="166">
        <v>237932</v>
      </c>
      <c r="E675" s="214">
        <v>5</v>
      </c>
      <c r="F675" s="52">
        <v>7038</v>
      </c>
      <c r="G675" s="24">
        <v>7380</v>
      </c>
      <c r="H675" s="52">
        <v>14394</v>
      </c>
      <c r="I675" s="24">
        <v>15020</v>
      </c>
      <c r="J675" s="52">
        <v>7650</v>
      </c>
      <c r="K675" s="24">
        <v>8020</v>
      </c>
      <c r="L675" s="52">
        <v>9180</v>
      </c>
      <c r="M675" s="24">
        <v>9620</v>
      </c>
      <c r="N675" s="52"/>
      <c r="O675" s="24"/>
      <c r="P675" s="52"/>
      <c r="Q675" s="24"/>
      <c r="R675" s="52"/>
      <c r="S675" s="24"/>
      <c r="T675" s="52"/>
      <c r="U675" s="24"/>
      <c r="V675" s="52"/>
      <c r="W675" s="24"/>
      <c r="X675" s="52"/>
      <c r="Y675" s="24"/>
      <c r="Z675" s="52"/>
      <c r="AA675" s="24"/>
      <c r="AB675" s="52"/>
      <c r="AC675" s="24"/>
      <c r="AD675" s="52"/>
      <c r="AE675" s="24"/>
      <c r="AF675" s="52"/>
      <c r="AG675" s="24"/>
      <c r="AH675" s="52"/>
      <c r="AI675" s="24"/>
      <c r="AJ675" s="52"/>
      <c r="AK675" s="24"/>
      <c r="AL675" s="52"/>
      <c r="AM675" s="24"/>
      <c r="AN675" s="52"/>
      <c r="AO675" s="24"/>
    </row>
    <row r="676" spans="1:41">
      <c r="A676" s="163" t="s">
        <v>794</v>
      </c>
      <c r="B676" s="164" t="s">
        <v>803</v>
      </c>
      <c r="C676" s="169"/>
      <c r="D676" s="166">
        <v>237899</v>
      </c>
      <c r="E676" s="214">
        <v>6</v>
      </c>
      <c r="F676" s="52">
        <v>6996</v>
      </c>
      <c r="G676" s="24">
        <v>7346</v>
      </c>
      <c r="H676" s="52">
        <v>15572</v>
      </c>
      <c r="I676" s="24">
        <v>16350</v>
      </c>
      <c r="J676" s="52">
        <v>7324</v>
      </c>
      <c r="K676" s="24">
        <v>7690</v>
      </c>
      <c r="L676" s="52">
        <v>17128</v>
      </c>
      <c r="M676" s="24">
        <v>17982</v>
      </c>
      <c r="N676" s="52"/>
      <c r="O676" s="24"/>
      <c r="P676" s="52"/>
      <c r="Q676" s="24"/>
      <c r="R676" s="52"/>
      <c r="S676" s="24"/>
      <c r="T676" s="52"/>
      <c r="U676" s="24"/>
      <c r="V676" s="52"/>
      <c r="W676" s="24"/>
      <c r="X676" s="52"/>
      <c r="Y676" s="24"/>
      <c r="Z676" s="52"/>
      <c r="AA676" s="24"/>
      <c r="AB676" s="52"/>
      <c r="AC676" s="24"/>
      <c r="AD676" s="52"/>
      <c r="AE676" s="24"/>
      <c r="AF676" s="52"/>
      <c r="AG676" s="24"/>
      <c r="AH676" s="52"/>
      <c r="AI676" s="24"/>
      <c r="AJ676" s="52"/>
      <c r="AK676" s="24"/>
      <c r="AL676" s="52"/>
      <c r="AM676" s="24"/>
      <c r="AN676" s="52"/>
      <c r="AO676" s="24"/>
    </row>
    <row r="677" spans="1:41">
      <c r="A677" s="163" t="s">
        <v>794</v>
      </c>
      <c r="B677" s="164" t="s">
        <v>804</v>
      </c>
      <c r="C677" s="215"/>
      <c r="D677" s="166">
        <v>237686</v>
      </c>
      <c r="E677" s="214">
        <v>7</v>
      </c>
      <c r="F677" s="52">
        <v>3384</v>
      </c>
      <c r="G677" s="24">
        <v>3552</v>
      </c>
      <c r="H677" s="52">
        <v>7920</v>
      </c>
      <c r="I677" s="24">
        <v>7920</v>
      </c>
      <c r="J677" s="52"/>
      <c r="K677" s="24"/>
      <c r="L677" s="52"/>
      <c r="M677" s="24"/>
      <c r="N677" s="52"/>
      <c r="O677" s="24"/>
      <c r="P677" s="52"/>
      <c r="Q677" s="24"/>
      <c r="R677" s="52"/>
      <c r="S677" s="24"/>
      <c r="T677" s="52"/>
      <c r="U677" s="24"/>
      <c r="V677" s="52"/>
      <c r="W677" s="24"/>
      <c r="X677" s="52"/>
      <c r="Y677" s="24"/>
      <c r="Z677" s="52"/>
      <c r="AA677" s="24"/>
      <c r="AB677" s="52"/>
      <c r="AC677" s="24"/>
      <c r="AD677" s="52"/>
      <c r="AE677" s="24"/>
      <c r="AF677" s="52"/>
      <c r="AG677" s="24"/>
      <c r="AH677" s="52"/>
      <c r="AI677" s="24"/>
      <c r="AJ677" s="52"/>
      <c r="AK677" s="24"/>
      <c r="AL677" s="52"/>
      <c r="AM677" s="24"/>
      <c r="AN677" s="52"/>
      <c r="AO677" s="24"/>
    </row>
    <row r="678" spans="1:41">
      <c r="A678" s="163" t="s">
        <v>794</v>
      </c>
      <c r="B678" s="164" t="s">
        <v>805</v>
      </c>
      <c r="C678" s="169"/>
      <c r="D678" s="166">
        <v>237950</v>
      </c>
      <c r="E678" s="214">
        <v>6</v>
      </c>
      <c r="F678" s="52">
        <v>6648</v>
      </c>
      <c r="G678" s="24">
        <v>6960</v>
      </c>
      <c r="H678" s="52">
        <v>16728</v>
      </c>
      <c r="I678" s="24">
        <v>17544</v>
      </c>
      <c r="J678" s="52"/>
      <c r="K678" s="24"/>
      <c r="L678" s="52"/>
      <c r="M678" s="24"/>
      <c r="N678" s="52"/>
      <c r="O678" s="24"/>
      <c r="P678" s="52"/>
      <c r="Q678" s="24"/>
      <c r="R678" s="52"/>
      <c r="S678" s="24"/>
      <c r="T678" s="52"/>
      <c r="U678" s="24"/>
      <c r="V678" s="52"/>
      <c r="W678" s="24"/>
      <c r="X678" s="52"/>
      <c r="Y678" s="24"/>
      <c r="Z678" s="52"/>
      <c r="AA678" s="24"/>
      <c r="AB678" s="52"/>
      <c r="AC678" s="24"/>
      <c r="AD678" s="52"/>
      <c r="AE678" s="24"/>
      <c r="AF678" s="52"/>
      <c r="AG678" s="24"/>
      <c r="AH678" s="52"/>
      <c r="AI678" s="24"/>
      <c r="AJ678" s="52"/>
      <c r="AK678" s="24"/>
      <c r="AL678" s="52"/>
      <c r="AM678" s="24"/>
      <c r="AN678" s="52"/>
      <c r="AO678" s="24"/>
    </row>
    <row r="679" spans="1:41">
      <c r="A679" s="163" t="s">
        <v>794</v>
      </c>
      <c r="B679" s="216" t="s">
        <v>806</v>
      </c>
      <c r="C679" s="217"/>
      <c r="D679" s="166">
        <v>237701</v>
      </c>
      <c r="E679" s="214">
        <v>7</v>
      </c>
      <c r="F679" s="52">
        <v>4056</v>
      </c>
      <c r="G679" s="24">
        <v>4248</v>
      </c>
      <c r="H679" s="52">
        <v>10416</v>
      </c>
      <c r="I679" s="24">
        <v>10752</v>
      </c>
      <c r="J679" s="52"/>
      <c r="K679" s="24"/>
      <c r="L679" s="52"/>
      <c r="M679" s="24"/>
      <c r="N679" s="52"/>
      <c r="O679" s="24"/>
      <c r="P679" s="52"/>
      <c r="Q679" s="24"/>
      <c r="R679" s="52"/>
      <c r="S679" s="24"/>
      <c r="T679" s="52"/>
      <c r="U679" s="24"/>
      <c r="V679" s="52"/>
      <c r="W679" s="24"/>
      <c r="X679" s="52"/>
      <c r="Y679" s="24"/>
      <c r="Z679" s="52"/>
      <c r="AA679" s="24"/>
      <c r="AB679" s="52"/>
      <c r="AC679" s="24"/>
      <c r="AD679" s="52"/>
      <c r="AE679" s="24"/>
      <c r="AF679" s="52"/>
      <c r="AG679" s="24"/>
      <c r="AH679" s="52"/>
      <c r="AI679" s="24"/>
      <c r="AJ679" s="52"/>
      <c r="AK679" s="24"/>
      <c r="AL679" s="52"/>
      <c r="AM679" s="24"/>
      <c r="AN679" s="52"/>
      <c r="AO679" s="24"/>
    </row>
    <row r="680" spans="1:41">
      <c r="A680" s="213" t="s">
        <v>794</v>
      </c>
      <c r="B680" s="164" t="s">
        <v>807</v>
      </c>
      <c r="C680" s="215"/>
      <c r="D680" s="166">
        <v>447582</v>
      </c>
      <c r="E680" s="214">
        <v>10</v>
      </c>
      <c r="F680" s="52">
        <v>3966</v>
      </c>
      <c r="G680" s="24">
        <v>4244</v>
      </c>
      <c r="H680" s="52">
        <v>4834</v>
      </c>
      <c r="I680" s="53">
        <v>6900</v>
      </c>
      <c r="J680" s="52"/>
      <c r="K680" s="24"/>
      <c r="L680" s="52"/>
      <c r="M680" s="24"/>
      <c r="N680" s="52"/>
      <c r="O680" s="24"/>
      <c r="P680" s="52"/>
      <c r="Q680" s="24"/>
      <c r="R680" s="52"/>
      <c r="S680" s="24"/>
      <c r="T680" s="52"/>
      <c r="U680" s="24"/>
      <c r="V680" s="52"/>
      <c r="W680" s="24"/>
      <c r="X680" s="52"/>
      <c r="Y680" s="24"/>
      <c r="Z680" s="52"/>
      <c r="AA680" s="24"/>
      <c r="AB680" s="52"/>
      <c r="AC680" s="24"/>
      <c r="AD680" s="52"/>
      <c r="AE680" s="24"/>
      <c r="AF680" s="52"/>
      <c r="AG680" s="24"/>
      <c r="AH680" s="52"/>
      <c r="AI680" s="24"/>
      <c r="AJ680" s="52"/>
      <c r="AK680" s="24"/>
      <c r="AL680" s="52"/>
      <c r="AM680" s="24"/>
      <c r="AN680" s="52"/>
      <c r="AO680" s="24"/>
    </row>
    <row r="681" spans="1:41">
      <c r="A681" s="213" t="s">
        <v>794</v>
      </c>
      <c r="B681" s="216" t="s">
        <v>808</v>
      </c>
      <c r="C681" s="215"/>
      <c r="D681" s="166">
        <v>443492</v>
      </c>
      <c r="E681" s="214">
        <v>10</v>
      </c>
      <c r="F681" s="52">
        <v>4684</v>
      </c>
      <c r="G681" s="24">
        <v>4918</v>
      </c>
      <c r="H681" s="52">
        <v>11126</v>
      </c>
      <c r="I681" s="24">
        <v>11684</v>
      </c>
      <c r="J681" s="52"/>
      <c r="K681" s="24"/>
      <c r="L681" s="52"/>
      <c r="M681" s="24"/>
      <c r="N681" s="52"/>
      <c r="O681" s="24"/>
      <c r="P681" s="52"/>
      <c r="Q681" s="24"/>
      <c r="R681" s="52"/>
      <c r="S681" s="24"/>
      <c r="T681" s="52"/>
      <c r="U681" s="24"/>
      <c r="V681" s="52"/>
      <c r="W681" s="24"/>
      <c r="X681" s="52"/>
      <c r="Y681" s="24"/>
      <c r="Z681" s="52"/>
      <c r="AA681" s="24"/>
      <c r="AB681" s="52"/>
      <c r="AC681" s="24"/>
      <c r="AD681" s="52"/>
      <c r="AE681" s="24"/>
      <c r="AF681" s="52"/>
      <c r="AG681" s="24"/>
      <c r="AH681" s="52"/>
      <c r="AI681" s="24"/>
      <c r="AJ681" s="52"/>
      <c r="AK681" s="24"/>
      <c r="AL681" s="52"/>
      <c r="AM681" s="24"/>
      <c r="AN681" s="52"/>
      <c r="AO681" s="24"/>
    </row>
    <row r="682" spans="1:41">
      <c r="A682" s="163" t="s">
        <v>794</v>
      </c>
      <c r="B682" s="164" t="s">
        <v>809</v>
      </c>
      <c r="C682" s="169"/>
      <c r="D682" s="166">
        <v>446774</v>
      </c>
      <c r="E682" s="214">
        <v>10</v>
      </c>
      <c r="F682" s="52">
        <v>3864</v>
      </c>
      <c r="G682" s="24">
        <v>4032</v>
      </c>
      <c r="H682" s="52">
        <v>6984</v>
      </c>
      <c r="I682" s="24">
        <v>7296</v>
      </c>
      <c r="J682" s="52"/>
      <c r="K682" s="24"/>
      <c r="L682" s="52"/>
      <c r="M682" s="24"/>
      <c r="N682" s="52"/>
      <c r="O682" s="24"/>
      <c r="P682" s="52"/>
      <c r="Q682" s="24"/>
      <c r="R682" s="52"/>
      <c r="S682" s="24"/>
      <c r="T682" s="52"/>
      <c r="U682" s="24"/>
      <c r="V682" s="52"/>
      <c r="W682" s="24"/>
      <c r="X682" s="52"/>
      <c r="Y682" s="24"/>
      <c r="Z682" s="52"/>
      <c r="AA682" s="24"/>
      <c r="AB682" s="52"/>
      <c r="AC682" s="24"/>
      <c r="AD682" s="52"/>
      <c r="AE682" s="24"/>
      <c r="AF682" s="52"/>
      <c r="AG682" s="24"/>
      <c r="AH682" s="52"/>
      <c r="AI682" s="24"/>
      <c r="AJ682" s="52"/>
      <c r="AK682" s="24"/>
      <c r="AL682" s="52"/>
      <c r="AM682" s="24"/>
      <c r="AN682" s="52"/>
      <c r="AO682" s="24"/>
    </row>
    <row r="683" spans="1:41">
      <c r="A683" s="213" t="s">
        <v>794</v>
      </c>
      <c r="B683" s="218" t="s">
        <v>810</v>
      </c>
      <c r="C683" s="165" t="s">
        <v>816</v>
      </c>
      <c r="D683" s="219">
        <v>484932</v>
      </c>
      <c r="E683" s="166">
        <v>10</v>
      </c>
      <c r="F683" s="52">
        <v>4120</v>
      </c>
      <c r="G683" s="24">
        <v>4326</v>
      </c>
      <c r="H683" s="52">
        <v>9812</v>
      </c>
      <c r="I683" s="24">
        <v>10302</v>
      </c>
      <c r="J683" s="52"/>
      <c r="K683" s="24"/>
      <c r="L683" s="52"/>
      <c r="M683" s="24"/>
      <c r="N683" s="52"/>
      <c r="O683" s="24"/>
      <c r="P683" s="52"/>
      <c r="Q683" s="24"/>
      <c r="R683" s="52"/>
      <c r="S683" s="24"/>
      <c r="T683" s="52"/>
      <c r="U683" s="24"/>
      <c r="V683" s="52"/>
      <c r="W683" s="24"/>
      <c r="X683" s="52"/>
      <c r="Y683" s="24"/>
      <c r="Z683" s="52"/>
      <c r="AA683" s="24"/>
      <c r="AB683" s="52"/>
      <c r="AC683" s="24"/>
      <c r="AD683" s="52"/>
      <c r="AE683" s="24"/>
      <c r="AF683" s="52"/>
      <c r="AG683" s="24"/>
      <c r="AH683" s="52"/>
      <c r="AI683" s="24"/>
      <c r="AJ683" s="52"/>
      <c r="AK683" s="24"/>
      <c r="AL683" s="52"/>
      <c r="AM683" s="24"/>
      <c r="AN683" s="52"/>
      <c r="AO683" s="24"/>
    </row>
    <row r="684" spans="1:41">
      <c r="A684" s="213" t="s">
        <v>794</v>
      </c>
      <c r="B684" s="164" t="s">
        <v>811</v>
      </c>
      <c r="C684" s="169"/>
      <c r="D684" s="166">
        <v>438708</v>
      </c>
      <c r="E684" s="166">
        <v>10</v>
      </c>
      <c r="F684" s="52">
        <v>3270</v>
      </c>
      <c r="G684" s="24">
        <v>3432</v>
      </c>
      <c r="H684" s="52">
        <v>6816</v>
      </c>
      <c r="I684" s="24">
        <v>6816</v>
      </c>
      <c r="J684" s="52"/>
      <c r="K684" s="24"/>
      <c r="L684" s="52"/>
      <c r="M684" s="24"/>
      <c r="N684" s="52"/>
      <c r="O684" s="24"/>
      <c r="P684" s="52"/>
      <c r="Q684" s="24"/>
      <c r="R684" s="52"/>
      <c r="S684" s="24"/>
      <c r="T684" s="52"/>
      <c r="U684" s="24"/>
      <c r="V684" s="52"/>
      <c r="W684" s="24"/>
      <c r="X684" s="52"/>
      <c r="Y684" s="24"/>
      <c r="Z684" s="52"/>
      <c r="AA684" s="24"/>
      <c r="AB684" s="52"/>
      <c r="AC684" s="24"/>
      <c r="AD684" s="52"/>
      <c r="AE684" s="24"/>
      <c r="AF684" s="52"/>
      <c r="AG684" s="24"/>
      <c r="AH684" s="52"/>
      <c r="AI684" s="24"/>
      <c r="AJ684" s="52"/>
      <c r="AK684" s="24"/>
      <c r="AL684" s="52"/>
      <c r="AM684" s="24"/>
      <c r="AN684" s="52"/>
      <c r="AO684" s="24"/>
    </row>
    <row r="685" spans="1:41">
      <c r="A685" s="213" t="s">
        <v>794</v>
      </c>
      <c r="B685" s="164" t="s">
        <v>812</v>
      </c>
      <c r="C685" s="169"/>
      <c r="D685" s="166">
        <v>444954</v>
      </c>
      <c r="E685" s="166">
        <v>10</v>
      </c>
      <c r="F685" s="52">
        <v>3744</v>
      </c>
      <c r="G685" s="24">
        <v>3744</v>
      </c>
      <c r="H685" s="52">
        <v>9528</v>
      </c>
      <c r="I685" s="24">
        <v>9528</v>
      </c>
      <c r="J685" s="52"/>
      <c r="K685" s="24"/>
      <c r="L685" s="52"/>
      <c r="M685" s="24"/>
      <c r="N685" s="52"/>
      <c r="O685" s="24"/>
      <c r="P685" s="52"/>
      <c r="Q685" s="24"/>
      <c r="R685" s="52"/>
      <c r="S685" s="24"/>
      <c r="T685" s="52"/>
      <c r="U685" s="24"/>
      <c r="V685" s="52"/>
      <c r="W685" s="24"/>
      <c r="X685" s="52"/>
      <c r="Y685" s="24"/>
      <c r="Z685" s="52"/>
      <c r="AA685" s="24"/>
      <c r="AB685" s="52"/>
      <c r="AC685" s="24"/>
      <c r="AD685" s="52"/>
      <c r="AE685" s="24"/>
      <c r="AF685" s="52"/>
      <c r="AG685" s="24"/>
      <c r="AH685" s="52"/>
      <c r="AI685" s="24"/>
      <c r="AJ685" s="52"/>
      <c r="AK685" s="24"/>
      <c r="AL685" s="52"/>
      <c r="AM685" s="24"/>
      <c r="AN685" s="52"/>
      <c r="AO685" s="24"/>
    </row>
    <row r="686" spans="1:41">
      <c r="A686" s="213" t="s">
        <v>794</v>
      </c>
      <c r="B686" s="164" t="s">
        <v>813</v>
      </c>
      <c r="C686" s="169"/>
      <c r="D686" s="166">
        <v>237817</v>
      </c>
      <c r="E686" s="166">
        <v>10</v>
      </c>
      <c r="F686" s="52">
        <v>3336</v>
      </c>
      <c r="G686" s="24">
        <v>3504</v>
      </c>
      <c r="H686" s="52">
        <v>5762</v>
      </c>
      <c r="I686" s="24">
        <v>5762</v>
      </c>
      <c r="J686" s="52"/>
      <c r="K686" s="24"/>
      <c r="L686" s="52"/>
      <c r="M686" s="24"/>
      <c r="N686" s="52"/>
      <c r="O686" s="24"/>
      <c r="P686" s="52"/>
      <c r="Q686" s="24"/>
      <c r="R686" s="52"/>
      <c r="S686" s="24"/>
      <c r="T686" s="52"/>
      <c r="U686" s="24"/>
      <c r="V686" s="52"/>
      <c r="W686" s="24"/>
      <c r="X686" s="52"/>
      <c r="Y686" s="24"/>
      <c r="Z686" s="52"/>
      <c r="AA686" s="24"/>
      <c r="AB686" s="52"/>
      <c r="AC686" s="24"/>
      <c r="AD686" s="52"/>
      <c r="AE686" s="24"/>
      <c r="AF686" s="52"/>
      <c r="AG686" s="24"/>
      <c r="AH686" s="52"/>
      <c r="AI686" s="24"/>
      <c r="AJ686" s="52"/>
      <c r="AK686" s="24"/>
      <c r="AL686" s="52"/>
      <c r="AM686" s="24"/>
      <c r="AN686" s="52"/>
      <c r="AO686" s="24"/>
    </row>
    <row r="687" spans="1:41">
      <c r="A687" s="213" t="s">
        <v>794</v>
      </c>
      <c r="B687" s="164" t="s">
        <v>814</v>
      </c>
      <c r="C687" s="215"/>
      <c r="D687" s="166">
        <v>238014</v>
      </c>
      <c r="E687" s="168">
        <v>10</v>
      </c>
      <c r="F687" s="52">
        <v>3504</v>
      </c>
      <c r="G687" s="24">
        <v>3676</v>
      </c>
      <c r="H687" s="52">
        <v>10440</v>
      </c>
      <c r="I687" s="24">
        <v>10828</v>
      </c>
      <c r="J687" s="52"/>
      <c r="K687" s="24"/>
      <c r="L687" s="52"/>
      <c r="M687" s="24"/>
      <c r="N687" s="52"/>
      <c r="O687" s="24"/>
      <c r="P687" s="52"/>
      <c r="Q687" s="24"/>
      <c r="R687" s="52"/>
      <c r="S687" s="24"/>
      <c r="T687" s="52"/>
      <c r="U687" s="24"/>
      <c r="V687" s="52"/>
      <c r="W687" s="24"/>
      <c r="X687" s="52"/>
      <c r="Y687" s="24"/>
      <c r="Z687" s="52"/>
      <c r="AA687" s="24"/>
      <c r="AB687" s="52"/>
      <c r="AC687" s="24"/>
      <c r="AD687" s="52"/>
      <c r="AE687" s="24"/>
      <c r="AF687" s="52"/>
      <c r="AG687" s="24"/>
      <c r="AH687" s="52"/>
      <c r="AI687" s="24"/>
      <c r="AJ687" s="52"/>
      <c r="AK687" s="24"/>
      <c r="AL687" s="52"/>
      <c r="AM687" s="24"/>
      <c r="AN687" s="52"/>
      <c r="AO687" s="24"/>
    </row>
    <row r="688" spans="1:41">
      <c r="A688" s="213" t="s">
        <v>794</v>
      </c>
      <c r="B688" s="164" t="s">
        <v>815</v>
      </c>
      <c r="C688" s="169"/>
      <c r="D688" s="166">
        <v>237880</v>
      </c>
      <c r="E688" s="166">
        <v>15</v>
      </c>
      <c r="F688" s="52"/>
      <c r="G688" s="24"/>
      <c r="H688" s="52"/>
      <c r="I688" s="24"/>
      <c r="J688" s="52"/>
      <c r="K688" s="24"/>
      <c r="L688" s="52"/>
      <c r="M688" s="24"/>
      <c r="N688" s="52"/>
      <c r="O688" s="24"/>
      <c r="P688" s="52"/>
      <c r="Q688" s="24"/>
      <c r="R688" s="52"/>
      <c r="S688" s="24"/>
      <c r="T688" s="52"/>
      <c r="U688" s="24"/>
      <c r="V688" s="52"/>
      <c r="W688" s="24"/>
      <c r="X688" s="52"/>
      <c r="Y688" s="24"/>
      <c r="Z688" s="52"/>
      <c r="AA688" s="24"/>
      <c r="AB688" s="52"/>
      <c r="AC688" s="24"/>
      <c r="AD688" s="52"/>
      <c r="AE688" s="24"/>
      <c r="AF688" s="52"/>
      <c r="AG688" s="24"/>
      <c r="AH688" s="52">
        <v>21705.5</v>
      </c>
      <c r="AI688" s="24">
        <v>21706</v>
      </c>
      <c r="AJ688" s="52">
        <v>51827.5</v>
      </c>
      <c r="AK688" s="24">
        <v>51828</v>
      </c>
      <c r="AL688" s="52"/>
      <c r="AM688" s="24"/>
      <c r="AN688" s="52"/>
      <c r="AO688" s="24"/>
    </row>
    <row r="689" spans="1:41" s="25" customFormat="1" ht="15">
      <c r="A689" s="220" t="s">
        <v>794</v>
      </c>
      <c r="B689" s="221" t="s">
        <v>817</v>
      </c>
      <c r="C689" s="222"/>
      <c r="D689" s="104">
        <v>237729</v>
      </c>
      <c r="E689" s="104">
        <v>14</v>
      </c>
      <c r="F689" s="52">
        <v>4095</v>
      </c>
      <c r="G689" s="118">
        <v>4095</v>
      </c>
      <c r="H689" s="52"/>
      <c r="I689" s="24"/>
      <c r="J689" s="52"/>
      <c r="K689" s="24"/>
      <c r="L689" s="52"/>
      <c r="M689" s="24"/>
      <c r="N689" s="52"/>
      <c r="O689" s="24"/>
      <c r="P689" s="52"/>
      <c r="Q689" s="24"/>
      <c r="R689" s="52"/>
      <c r="S689" s="24"/>
      <c r="T689" s="52"/>
      <c r="U689" s="24"/>
      <c r="V689" s="52"/>
      <c r="W689" s="24"/>
      <c r="X689" s="52"/>
      <c r="Y689" s="24"/>
      <c r="Z689" s="52"/>
      <c r="AA689" s="24"/>
      <c r="AB689" s="52"/>
      <c r="AC689" s="24"/>
      <c r="AD689" s="52"/>
      <c r="AE689" s="24"/>
      <c r="AF689" s="52"/>
      <c r="AG689" s="24"/>
      <c r="AH689" s="52"/>
      <c r="AI689" s="24"/>
      <c r="AJ689" s="52"/>
      <c r="AK689" s="24"/>
      <c r="AL689" s="52"/>
      <c r="AM689" s="24"/>
      <c r="AN689" s="52"/>
      <c r="AO689" s="24"/>
    </row>
    <row r="690" spans="1:41" s="25" customFormat="1" ht="15">
      <c r="A690" s="220" t="s">
        <v>794</v>
      </c>
      <c r="B690" s="221" t="s">
        <v>818</v>
      </c>
      <c r="C690" s="222"/>
      <c r="D690" s="104">
        <v>237172</v>
      </c>
      <c r="E690" s="104">
        <v>14</v>
      </c>
      <c r="F690" s="52">
        <v>4274</v>
      </c>
      <c r="G690" s="118">
        <v>4274</v>
      </c>
      <c r="H690" s="52"/>
      <c r="I690" s="24"/>
      <c r="J690" s="52"/>
      <c r="K690" s="24"/>
      <c r="L690" s="52"/>
      <c r="M690" s="24"/>
      <c r="N690" s="52"/>
      <c r="O690" s="24"/>
      <c r="P690" s="52"/>
      <c r="Q690" s="24"/>
      <c r="R690" s="52"/>
      <c r="S690" s="24"/>
      <c r="T690" s="52"/>
      <c r="U690" s="24"/>
      <c r="V690" s="52"/>
      <c r="W690" s="24"/>
      <c r="X690" s="52"/>
      <c r="Y690" s="24"/>
      <c r="Z690" s="52"/>
      <c r="AA690" s="24"/>
      <c r="AB690" s="52"/>
      <c r="AC690" s="24"/>
      <c r="AD690" s="52"/>
      <c r="AE690" s="24"/>
      <c r="AF690" s="52"/>
      <c r="AG690" s="24"/>
      <c r="AH690" s="52"/>
      <c r="AI690" s="24"/>
      <c r="AJ690" s="52"/>
      <c r="AK690" s="24"/>
      <c r="AL690" s="52"/>
      <c r="AM690" s="24"/>
      <c r="AN690" s="52"/>
      <c r="AO690" s="24"/>
    </row>
    <row r="691" spans="1:41" s="25" customFormat="1" ht="15">
      <c r="A691" s="220" t="s">
        <v>794</v>
      </c>
      <c r="B691" s="101" t="s">
        <v>819</v>
      </c>
      <c r="C691" s="222"/>
      <c r="D691" s="104">
        <v>237224</v>
      </c>
      <c r="E691" s="104">
        <v>14</v>
      </c>
      <c r="F691" s="52">
        <v>2608</v>
      </c>
      <c r="G691" s="118">
        <v>2608</v>
      </c>
      <c r="H691" s="52"/>
      <c r="I691" s="24"/>
      <c r="J691" s="52"/>
      <c r="K691" s="24"/>
      <c r="L691" s="52"/>
      <c r="M691" s="24"/>
      <c r="N691" s="52"/>
      <c r="O691" s="24"/>
      <c r="P691" s="52"/>
      <c r="Q691" s="24"/>
      <c r="R691" s="52"/>
      <c r="S691" s="24"/>
      <c r="T691" s="52"/>
      <c r="U691" s="24"/>
      <c r="V691" s="52"/>
      <c r="W691" s="24"/>
      <c r="X691" s="52"/>
      <c r="Y691" s="24"/>
      <c r="Z691" s="52"/>
      <c r="AA691" s="24"/>
      <c r="AB691" s="52"/>
      <c r="AC691" s="24"/>
      <c r="AD691" s="52"/>
      <c r="AE691" s="24"/>
      <c r="AF691" s="52"/>
      <c r="AG691" s="24"/>
      <c r="AH691" s="52"/>
      <c r="AI691" s="24"/>
      <c r="AJ691" s="52"/>
      <c r="AK691" s="24"/>
      <c r="AL691" s="52"/>
      <c r="AM691" s="24"/>
      <c r="AN691" s="52"/>
      <c r="AO691" s="24"/>
    </row>
    <row r="692" spans="1:41" s="25" customFormat="1" ht="15">
      <c r="A692" s="220" t="s">
        <v>794</v>
      </c>
      <c r="B692" s="221" t="s">
        <v>820</v>
      </c>
      <c r="C692" s="222"/>
      <c r="D692" s="104">
        <v>237242</v>
      </c>
      <c r="E692" s="104">
        <v>14</v>
      </c>
      <c r="F692" s="52">
        <v>3453.93</v>
      </c>
      <c r="G692" s="118">
        <v>3453.93</v>
      </c>
      <c r="H692" s="52"/>
      <c r="I692" s="24"/>
      <c r="J692" s="52"/>
      <c r="K692" s="24"/>
      <c r="L692" s="52"/>
      <c r="M692" s="24"/>
      <c r="N692" s="52"/>
      <c r="O692" s="24"/>
      <c r="P692" s="52"/>
      <c r="Q692" s="24"/>
      <c r="R692" s="52"/>
      <c r="S692" s="24"/>
      <c r="T692" s="52"/>
      <c r="U692" s="24"/>
      <c r="V692" s="52"/>
      <c r="W692" s="24"/>
      <c r="X692" s="52"/>
      <c r="Y692" s="24"/>
      <c r="Z692" s="52"/>
      <c r="AA692" s="24"/>
      <c r="AB692" s="52"/>
      <c r="AC692" s="24"/>
      <c r="AD692" s="52"/>
      <c r="AE692" s="24"/>
      <c r="AF692" s="52"/>
      <c r="AG692" s="24"/>
      <c r="AH692" s="52"/>
      <c r="AI692" s="24"/>
      <c r="AJ692" s="52"/>
      <c r="AK692" s="24"/>
      <c r="AL692" s="52"/>
      <c r="AM692" s="24"/>
      <c r="AN692" s="52"/>
      <c r="AO692" s="24"/>
    </row>
    <row r="693" spans="1:41" s="25" customFormat="1" ht="15">
      <c r="A693" s="220" t="s">
        <v>794</v>
      </c>
      <c r="B693" s="221" t="s">
        <v>821</v>
      </c>
      <c r="C693" s="222"/>
      <c r="D693" s="104">
        <v>430795</v>
      </c>
      <c r="E693" s="104">
        <v>14</v>
      </c>
      <c r="F693" s="52">
        <v>3254.45</v>
      </c>
      <c r="G693" s="118">
        <v>3254.45</v>
      </c>
      <c r="H693" s="52"/>
      <c r="I693" s="24"/>
      <c r="J693" s="52"/>
      <c r="K693" s="24"/>
      <c r="L693" s="52"/>
      <c r="M693" s="24"/>
      <c r="N693" s="52"/>
      <c r="O693" s="24"/>
      <c r="P693" s="52"/>
      <c r="Q693" s="24"/>
      <c r="R693" s="52"/>
      <c r="S693" s="24"/>
      <c r="T693" s="52"/>
      <c r="U693" s="24"/>
      <c r="V693" s="52"/>
      <c r="W693" s="24"/>
      <c r="X693" s="52"/>
      <c r="Y693" s="24"/>
      <c r="Z693" s="52"/>
      <c r="AA693" s="24"/>
      <c r="AB693" s="52"/>
      <c r="AC693" s="24"/>
      <c r="AD693" s="52"/>
      <c r="AE693" s="24"/>
      <c r="AF693" s="52"/>
      <c r="AG693" s="24"/>
      <c r="AH693" s="52"/>
      <c r="AI693" s="24"/>
      <c r="AJ693" s="52"/>
      <c r="AK693" s="24"/>
      <c r="AL693" s="52"/>
      <c r="AM693" s="24"/>
      <c r="AN693" s="52"/>
      <c r="AO693" s="24"/>
    </row>
    <row r="694" spans="1:41" s="25" customFormat="1" ht="15">
      <c r="A694" s="220" t="s">
        <v>794</v>
      </c>
      <c r="B694" s="101" t="s">
        <v>822</v>
      </c>
      <c r="C694" s="222"/>
      <c r="D694" s="104">
        <v>413176</v>
      </c>
      <c r="E694" s="104">
        <v>14</v>
      </c>
      <c r="F694" s="52">
        <v>3333</v>
      </c>
      <c r="G694" s="118">
        <v>3333</v>
      </c>
      <c r="H694" s="52"/>
      <c r="I694" s="24"/>
      <c r="J694" s="52"/>
      <c r="K694" s="24"/>
      <c r="L694" s="52"/>
      <c r="M694" s="24"/>
      <c r="N694" s="52"/>
      <c r="O694" s="24"/>
      <c r="P694" s="52"/>
      <c r="Q694" s="24"/>
      <c r="R694" s="52"/>
      <c r="S694" s="24"/>
      <c r="T694" s="52"/>
      <c r="U694" s="24"/>
      <c r="V694" s="52"/>
      <c r="W694" s="24"/>
      <c r="X694" s="52"/>
      <c r="Y694" s="24"/>
      <c r="Z694" s="52"/>
      <c r="AA694" s="24"/>
      <c r="AB694" s="52"/>
      <c r="AC694" s="24"/>
      <c r="AD694" s="52"/>
      <c r="AE694" s="24"/>
      <c r="AF694" s="52"/>
      <c r="AG694" s="24"/>
      <c r="AH694" s="52"/>
      <c r="AI694" s="24"/>
      <c r="AJ694" s="52"/>
      <c r="AK694" s="24"/>
      <c r="AL694" s="52"/>
      <c r="AM694" s="24"/>
      <c r="AN694" s="52"/>
      <c r="AO694" s="24"/>
    </row>
    <row r="695" spans="1:41" s="25" customFormat="1" ht="15">
      <c r="A695" s="220" t="s">
        <v>794</v>
      </c>
      <c r="B695" s="101" t="s">
        <v>823</v>
      </c>
      <c r="C695" s="222"/>
      <c r="D695" s="104">
        <v>237844</v>
      </c>
      <c r="E695" s="104">
        <v>14</v>
      </c>
      <c r="F695" s="52">
        <v>2728.29</v>
      </c>
      <c r="G695" s="118">
        <v>2728.29</v>
      </c>
      <c r="H695" s="52"/>
      <c r="I695" s="24"/>
      <c r="J695" s="52"/>
      <c r="K695" s="24"/>
      <c r="L695" s="52"/>
      <c r="M695" s="24"/>
      <c r="N695" s="52"/>
      <c r="O695" s="24"/>
      <c r="P695" s="52"/>
      <c r="Q695" s="24"/>
      <c r="R695" s="52"/>
      <c r="S695" s="24"/>
      <c r="T695" s="52"/>
      <c r="U695" s="24"/>
      <c r="V695" s="52"/>
      <c r="W695" s="24"/>
      <c r="X695" s="52"/>
      <c r="Y695" s="24"/>
      <c r="Z695" s="52"/>
      <c r="AA695" s="24"/>
      <c r="AB695" s="52"/>
      <c r="AC695" s="24"/>
      <c r="AD695" s="52"/>
      <c r="AE695" s="24"/>
      <c r="AF695" s="52"/>
      <c r="AG695" s="24"/>
      <c r="AH695" s="52"/>
      <c r="AI695" s="24"/>
      <c r="AJ695" s="52"/>
      <c r="AK695" s="24"/>
      <c r="AL695" s="52"/>
      <c r="AM695" s="24"/>
      <c r="AN695" s="52"/>
      <c r="AO695" s="24"/>
    </row>
    <row r="696" spans="1:41" s="25" customFormat="1" ht="15">
      <c r="A696" s="220" t="s">
        <v>794</v>
      </c>
      <c r="B696" s="101" t="s">
        <v>824</v>
      </c>
      <c r="C696" s="222"/>
      <c r="D696" s="104">
        <v>431169</v>
      </c>
      <c r="E696" s="104">
        <v>14</v>
      </c>
      <c r="F696" s="52">
        <v>7558.84</v>
      </c>
      <c r="G696" s="118">
        <v>7558.84</v>
      </c>
      <c r="H696" s="52"/>
      <c r="I696" s="24"/>
      <c r="J696" s="52"/>
      <c r="K696" s="24"/>
      <c r="L696" s="52"/>
      <c r="M696" s="24"/>
      <c r="N696" s="52"/>
      <c r="O696" s="24"/>
      <c r="P696" s="52"/>
      <c r="Q696" s="24"/>
      <c r="R696" s="52"/>
      <c r="S696" s="24"/>
      <c r="T696" s="52"/>
      <c r="U696" s="24"/>
      <c r="V696" s="52"/>
      <c r="W696" s="24"/>
      <c r="X696" s="52"/>
      <c r="Y696" s="24"/>
      <c r="Z696" s="52"/>
      <c r="AA696" s="24"/>
      <c r="AB696" s="52"/>
      <c r="AC696" s="24"/>
      <c r="AD696" s="52"/>
      <c r="AE696" s="24"/>
      <c r="AF696" s="52"/>
      <c r="AG696" s="24"/>
      <c r="AH696" s="52"/>
      <c r="AI696" s="24"/>
      <c r="AJ696" s="52"/>
      <c r="AK696" s="24"/>
      <c r="AL696" s="52"/>
      <c r="AM696" s="24"/>
      <c r="AN696" s="52"/>
      <c r="AO696" s="24"/>
    </row>
    <row r="697" spans="1:41" s="25" customFormat="1" ht="15">
      <c r="A697" s="220" t="s">
        <v>794</v>
      </c>
      <c r="B697" s="101" t="s">
        <v>825</v>
      </c>
      <c r="C697" s="222"/>
      <c r="D697" s="104">
        <v>237473</v>
      </c>
      <c r="E697" s="104">
        <v>14</v>
      </c>
      <c r="F697" s="52">
        <v>5692.28</v>
      </c>
      <c r="G697" s="118">
        <v>5692.28</v>
      </c>
      <c r="H697" s="52"/>
      <c r="I697" s="24"/>
      <c r="J697" s="52"/>
      <c r="K697" s="24"/>
      <c r="L697" s="52"/>
      <c r="M697" s="24"/>
      <c r="N697" s="52"/>
      <c r="O697" s="24"/>
      <c r="P697" s="52"/>
      <c r="Q697" s="24"/>
      <c r="R697" s="52"/>
      <c r="S697" s="24"/>
      <c r="T697" s="52"/>
      <c r="U697" s="24"/>
      <c r="V697" s="52"/>
      <c r="W697" s="24"/>
      <c r="X697" s="52"/>
      <c r="Y697" s="24"/>
      <c r="Z697" s="52"/>
      <c r="AA697" s="24"/>
      <c r="AB697" s="52"/>
      <c r="AC697" s="24"/>
      <c r="AD697" s="52"/>
      <c r="AE697" s="24"/>
      <c r="AF697" s="52"/>
      <c r="AG697" s="24"/>
      <c r="AH697" s="52"/>
      <c r="AI697" s="24"/>
      <c r="AJ697" s="52"/>
      <c r="AK697" s="24"/>
      <c r="AL697" s="52"/>
      <c r="AM697" s="24"/>
      <c r="AN697" s="52"/>
      <c r="AO697" s="24"/>
    </row>
    <row r="698" spans="1:41" s="25" customFormat="1" ht="15">
      <c r="A698" s="220" t="s">
        <v>794</v>
      </c>
      <c r="B698" s="101" t="s">
        <v>826</v>
      </c>
      <c r="C698" s="222"/>
      <c r="D698" s="104">
        <v>446349</v>
      </c>
      <c r="E698" s="104">
        <v>14</v>
      </c>
      <c r="F698" s="52">
        <v>5520</v>
      </c>
      <c r="G698" s="118">
        <v>5520</v>
      </c>
      <c r="H698" s="52"/>
      <c r="I698" s="24"/>
      <c r="J698" s="52"/>
      <c r="K698" s="24"/>
      <c r="L698" s="52"/>
      <c r="M698" s="24"/>
      <c r="N698" s="52"/>
      <c r="O698" s="24"/>
      <c r="P698" s="52"/>
      <c r="Q698" s="24"/>
      <c r="R698" s="52"/>
      <c r="S698" s="24"/>
      <c r="T698" s="52"/>
      <c r="U698" s="24"/>
      <c r="V698" s="52"/>
      <c r="W698" s="24"/>
      <c r="X698" s="52"/>
      <c r="Y698" s="24"/>
      <c r="Z698" s="52"/>
      <c r="AA698" s="24"/>
      <c r="AB698" s="52"/>
      <c r="AC698" s="24"/>
      <c r="AD698" s="52"/>
      <c r="AE698" s="24"/>
      <c r="AF698" s="52"/>
      <c r="AG698" s="24"/>
      <c r="AH698" s="52"/>
      <c r="AI698" s="24"/>
      <c r="AJ698" s="52"/>
      <c r="AK698" s="24"/>
      <c r="AL698" s="52"/>
      <c r="AM698" s="24"/>
      <c r="AN698" s="52"/>
      <c r="AO698" s="24"/>
    </row>
    <row r="699" spans="1:41" s="25" customFormat="1" ht="15">
      <c r="A699" s="220" t="s">
        <v>794</v>
      </c>
      <c r="B699" s="101" t="s">
        <v>827</v>
      </c>
      <c r="C699" s="222"/>
      <c r="D699" s="104">
        <v>237516</v>
      </c>
      <c r="E699" s="104">
        <v>14</v>
      </c>
      <c r="F699" s="52">
        <v>1250</v>
      </c>
      <c r="G699" s="118">
        <v>1250</v>
      </c>
      <c r="H699" s="52"/>
      <c r="I699" s="24"/>
      <c r="J699" s="52"/>
      <c r="K699" s="24"/>
      <c r="L699" s="52"/>
      <c r="M699" s="24"/>
      <c r="N699" s="52"/>
      <c r="O699" s="24"/>
      <c r="P699" s="52"/>
      <c r="Q699" s="24"/>
      <c r="R699" s="52"/>
      <c r="S699" s="24"/>
      <c r="T699" s="52"/>
      <c r="U699" s="24"/>
      <c r="V699" s="52"/>
      <c r="W699" s="24"/>
      <c r="X699" s="52"/>
      <c r="Y699" s="24"/>
      <c r="Z699" s="52"/>
      <c r="AA699" s="24"/>
      <c r="AB699" s="52"/>
      <c r="AC699" s="24"/>
      <c r="AD699" s="52"/>
      <c r="AE699" s="24"/>
      <c r="AF699" s="52"/>
      <c r="AG699" s="24"/>
      <c r="AH699" s="52"/>
      <c r="AI699" s="24"/>
      <c r="AJ699" s="52"/>
      <c r="AK699" s="24"/>
      <c r="AL699" s="52"/>
      <c r="AM699" s="24"/>
      <c r="AN699" s="52"/>
      <c r="AO699" s="24"/>
    </row>
    <row r="700" spans="1:41" s="25" customFormat="1" ht="15">
      <c r="A700" s="220" t="s">
        <v>794</v>
      </c>
      <c r="B700" s="101" t="s">
        <v>828</v>
      </c>
      <c r="C700" s="222"/>
      <c r="D700" s="104">
        <v>237534</v>
      </c>
      <c r="E700" s="104">
        <v>14</v>
      </c>
      <c r="F700" s="52">
        <v>4200</v>
      </c>
      <c r="G700" s="118">
        <v>4200</v>
      </c>
      <c r="H700" s="52"/>
      <c r="I700" s="24"/>
      <c r="J700" s="52"/>
      <c r="K700" s="24"/>
      <c r="L700" s="52"/>
      <c r="M700" s="24"/>
      <c r="N700" s="52"/>
      <c r="O700" s="24"/>
      <c r="P700" s="52"/>
      <c r="Q700" s="24"/>
      <c r="R700" s="52"/>
      <c r="S700" s="24"/>
      <c r="T700" s="52"/>
      <c r="U700" s="24"/>
      <c r="V700" s="52"/>
      <c r="W700" s="24"/>
      <c r="X700" s="52"/>
      <c r="Y700" s="24"/>
      <c r="Z700" s="52"/>
      <c r="AA700" s="24"/>
      <c r="AB700" s="52"/>
      <c r="AC700" s="24"/>
      <c r="AD700" s="52"/>
      <c r="AE700" s="24"/>
      <c r="AF700" s="52"/>
      <c r="AG700" s="24"/>
      <c r="AH700" s="52"/>
      <c r="AI700" s="24"/>
      <c r="AJ700" s="52"/>
      <c r="AK700" s="24"/>
      <c r="AL700" s="52"/>
      <c r="AM700" s="24"/>
      <c r="AN700" s="52"/>
      <c r="AO700" s="24"/>
    </row>
    <row r="701" spans="1:41" s="25" customFormat="1" ht="15">
      <c r="A701" s="220" t="s">
        <v>794</v>
      </c>
      <c r="B701" s="221" t="s">
        <v>829</v>
      </c>
      <c r="C701" s="222"/>
      <c r="D701" s="104">
        <v>237543</v>
      </c>
      <c r="E701" s="104">
        <v>14</v>
      </c>
      <c r="F701" s="52">
        <v>3621.25</v>
      </c>
      <c r="G701" s="118">
        <v>3621.25</v>
      </c>
      <c r="H701" s="52"/>
      <c r="I701" s="24"/>
      <c r="J701" s="52"/>
      <c r="K701" s="24"/>
      <c r="L701" s="52"/>
      <c r="M701" s="24"/>
      <c r="N701" s="52"/>
      <c r="O701" s="24"/>
      <c r="P701" s="52"/>
      <c r="Q701" s="24"/>
      <c r="R701" s="52"/>
      <c r="S701" s="24"/>
      <c r="T701" s="52"/>
      <c r="U701" s="24"/>
      <c r="V701" s="52"/>
      <c r="W701" s="24"/>
      <c r="X701" s="52"/>
      <c r="Y701" s="24"/>
      <c r="Z701" s="52"/>
      <c r="AA701" s="24"/>
      <c r="AB701" s="52"/>
      <c r="AC701" s="24"/>
      <c r="AD701" s="52"/>
      <c r="AE701" s="24"/>
      <c r="AF701" s="52"/>
      <c r="AG701" s="24"/>
      <c r="AH701" s="52"/>
      <c r="AI701" s="24"/>
      <c r="AJ701" s="52"/>
      <c r="AK701" s="24"/>
      <c r="AL701" s="52"/>
      <c r="AM701" s="24"/>
      <c r="AN701" s="52"/>
      <c r="AO701" s="24"/>
    </row>
    <row r="702" spans="1:41" s="25" customFormat="1" ht="15">
      <c r="A702" s="220" t="s">
        <v>794</v>
      </c>
      <c r="B702" s="101" t="s">
        <v>830</v>
      </c>
      <c r="C702" s="222"/>
      <c r="D702" s="104">
        <v>368647</v>
      </c>
      <c r="E702" s="104">
        <v>14</v>
      </c>
      <c r="F702" s="52">
        <v>6111</v>
      </c>
      <c r="G702" s="118">
        <v>6111</v>
      </c>
      <c r="H702" s="52"/>
      <c r="I702" s="24"/>
      <c r="J702" s="52"/>
      <c r="K702" s="24"/>
      <c r="L702" s="52"/>
      <c r="M702" s="24"/>
      <c r="N702" s="52"/>
      <c r="O702" s="24"/>
      <c r="P702" s="52"/>
      <c r="Q702" s="24"/>
      <c r="R702" s="52"/>
      <c r="S702" s="24"/>
      <c r="T702" s="52"/>
      <c r="U702" s="24"/>
      <c r="V702" s="52"/>
      <c r="W702" s="24"/>
      <c r="X702" s="52"/>
      <c r="Y702" s="24"/>
      <c r="Z702" s="52"/>
      <c r="AA702" s="24"/>
      <c r="AB702" s="52"/>
      <c r="AC702" s="24"/>
      <c r="AD702" s="52"/>
      <c r="AE702" s="24"/>
      <c r="AF702" s="52"/>
      <c r="AG702" s="24"/>
      <c r="AH702" s="52"/>
      <c r="AI702" s="24"/>
      <c r="AJ702" s="52"/>
      <c r="AK702" s="24"/>
      <c r="AL702" s="52"/>
      <c r="AM702" s="24"/>
      <c r="AN702" s="52"/>
      <c r="AO702" s="24"/>
    </row>
    <row r="703" spans="1:41" s="25" customFormat="1" ht="15">
      <c r="A703" s="220" t="s">
        <v>794</v>
      </c>
      <c r="B703" s="101" t="s">
        <v>831</v>
      </c>
      <c r="C703" s="222"/>
      <c r="D703" s="104">
        <v>237561</v>
      </c>
      <c r="E703" s="104">
        <v>14</v>
      </c>
      <c r="F703" s="52">
        <v>2431.25</v>
      </c>
      <c r="G703" s="118">
        <v>2431.25</v>
      </c>
      <c r="H703" s="52"/>
      <c r="I703" s="24"/>
      <c r="J703" s="52"/>
      <c r="K703" s="24"/>
      <c r="L703" s="52"/>
      <c r="M703" s="24"/>
      <c r="N703" s="52"/>
      <c r="O703" s="24"/>
      <c r="P703" s="52"/>
      <c r="Q703" s="24"/>
      <c r="R703" s="52"/>
      <c r="S703" s="24"/>
      <c r="T703" s="52"/>
      <c r="U703" s="24"/>
      <c r="V703" s="52"/>
      <c r="W703" s="24"/>
      <c r="X703" s="52"/>
      <c r="Y703" s="24"/>
      <c r="Z703" s="52"/>
      <c r="AA703" s="24"/>
      <c r="AB703" s="52"/>
      <c r="AC703" s="24"/>
      <c r="AD703" s="52"/>
      <c r="AE703" s="24"/>
      <c r="AF703" s="52"/>
      <c r="AG703" s="24"/>
      <c r="AH703" s="52"/>
      <c r="AI703" s="24"/>
      <c r="AJ703" s="52"/>
      <c r="AK703" s="24"/>
      <c r="AL703" s="52"/>
      <c r="AM703" s="24"/>
      <c r="AN703" s="52"/>
      <c r="AO703" s="24"/>
    </row>
    <row r="704" spans="1:41" s="25" customFormat="1" ht="15">
      <c r="A704" s="220" t="s">
        <v>794</v>
      </c>
      <c r="B704" s="221" t="s">
        <v>832</v>
      </c>
      <c r="C704" s="222"/>
      <c r="D704" s="104">
        <v>419420</v>
      </c>
      <c r="E704" s="104">
        <v>14</v>
      </c>
      <c r="F704" s="52">
        <v>3013.68</v>
      </c>
      <c r="G704" s="118">
        <v>3013.68</v>
      </c>
      <c r="H704" s="52"/>
      <c r="I704" s="24"/>
      <c r="J704" s="52"/>
      <c r="K704" s="24"/>
      <c r="L704" s="52"/>
      <c r="M704" s="24"/>
      <c r="N704" s="52"/>
      <c r="O704" s="24"/>
      <c r="P704" s="52"/>
      <c r="Q704" s="24"/>
      <c r="R704" s="52"/>
      <c r="S704" s="24"/>
      <c r="T704" s="52"/>
      <c r="U704" s="24"/>
      <c r="V704" s="52"/>
      <c r="W704" s="24"/>
      <c r="X704" s="52"/>
      <c r="Y704" s="24"/>
      <c r="Z704" s="52"/>
      <c r="AA704" s="24"/>
      <c r="AB704" s="52"/>
      <c r="AC704" s="24"/>
      <c r="AD704" s="52"/>
      <c r="AE704" s="24"/>
      <c r="AF704" s="52"/>
      <c r="AG704" s="24"/>
      <c r="AH704" s="52"/>
      <c r="AI704" s="24"/>
      <c r="AJ704" s="52"/>
      <c r="AK704" s="24"/>
      <c r="AL704" s="52"/>
      <c r="AM704" s="24"/>
      <c r="AN704" s="52"/>
      <c r="AO704" s="24"/>
    </row>
    <row r="705" spans="1:41" s="25" customFormat="1" ht="15">
      <c r="A705" s="220" t="s">
        <v>794</v>
      </c>
      <c r="B705" s="101" t="s">
        <v>833</v>
      </c>
      <c r="C705" s="222"/>
      <c r="D705" s="104">
        <v>237491</v>
      </c>
      <c r="E705" s="104">
        <v>14</v>
      </c>
      <c r="F705" s="52">
        <v>2400</v>
      </c>
      <c r="G705" s="118">
        <v>2400</v>
      </c>
      <c r="H705" s="52"/>
      <c r="I705" s="24"/>
      <c r="J705" s="52"/>
      <c r="K705" s="24"/>
      <c r="L705" s="52"/>
      <c r="M705" s="24"/>
      <c r="N705" s="52"/>
      <c r="O705" s="24"/>
      <c r="P705" s="52"/>
      <c r="Q705" s="24"/>
      <c r="R705" s="52"/>
      <c r="S705" s="24"/>
      <c r="T705" s="52"/>
      <c r="U705" s="24"/>
      <c r="V705" s="52"/>
      <c r="W705" s="24"/>
      <c r="X705" s="52"/>
      <c r="Y705" s="24"/>
      <c r="Z705" s="52"/>
      <c r="AA705" s="24"/>
      <c r="AB705" s="52"/>
      <c r="AC705" s="24"/>
      <c r="AD705" s="52"/>
      <c r="AE705" s="24"/>
      <c r="AF705" s="52"/>
      <c r="AG705" s="24"/>
      <c r="AH705" s="52"/>
      <c r="AI705" s="24"/>
      <c r="AJ705" s="52"/>
      <c r="AK705" s="24"/>
      <c r="AL705" s="52"/>
      <c r="AM705" s="24"/>
      <c r="AN705" s="52"/>
      <c r="AO705" s="24"/>
    </row>
    <row r="706" spans="1:41" s="25" customFormat="1" ht="15">
      <c r="A706" s="220" t="s">
        <v>794</v>
      </c>
      <c r="B706" s="101" t="s">
        <v>834</v>
      </c>
      <c r="C706" s="222"/>
      <c r="D706" s="104">
        <v>364575</v>
      </c>
      <c r="E706" s="104">
        <v>14</v>
      </c>
      <c r="F706" s="52">
        <v>3186.67</v>
      </c>
      <c r="G706" s="118">
        <v>3186.67</v>
      </c>
      <c r="H706" s="52"/>
      <c r="I706" s="24"/>
      <c r="J706" s="52"/>
      <c r="K706" s="24"/>
      <c r="L706" s="52"/>
      <c r="M706" s="24"/>
      <c r="N706" s="52"/>
      <c r="O706" s="24"/>
      <c r="P706" s="52"/>
      <c r="Q706" s="24"/>
      <c r="R706" s="52"/>
      <c r="S706" s="24"/>
      <c r="T706" s="52"/>
      <c r="U706" s="24"/>
      <c r="V706" s="52"/>
      <c r="W706" s="24"/>
      <c r="X706" s="52"/>
      <c r="Y706" s="24"/>
      <c r="Z706" s="52"/>
      <c r="AA706" s="24"/>
      <c r="AB706" s="52"/>
      <c r="AC706" s="24"/>
      <c r="AD706" s="52"/>
      <c r="AE706" s="24"/>
      <c r="AF706" s="52"/>
      <c r="AG706" s="24"/>
      <c r="AH706" s="52"/>
      <c r="AI706" s="24"/>
      <c r="AJ706" s="52"/>
      <c r="AK706" s="24"/>
      <c r="AL706" s="52"/>
      <c r="AM706" s="24"/>
      <c r="AN706" s="52"/>
      <c r="AO706" s="24"/>
    </row>
    <row r="707" spans="1:41" s="25" customFormat="1" ht="15">
      <c r="A707" s="220" t="s">
        <v>794</v>
      </c>
      <c r="B707" s="101" t="s">
        <v>835</v>
      </c>
      <c r="C707" s="222"/>
      <c r="D707" s="104">
        <v>441894</v>
      </c>
      <c r="E707" s="104">
        <v>14</v>
      </c>
      <c r="F707" s="52">
        <v>2114.29</v>
      </c>
      <c r="G707" s="118">
        <v>2114.29</v>
      </c>
      <c r="H707" s="52"/>
      <c r="I707" s="24"/>
      <c r="J707" s="52"/>
      <c r="K707" s="24"/>
      <c r="L707" s="52"/>
      <c r="M707" s="24"/>
      <c r="N707" s="52"/>
      <c r="O707" s="24"/>
      <c r="P707" s="52"/>
      <c r="Q707" s="24"/>
      <c r="R707" s="52"/>
      <c r="S707" s="24"/>
      <c r="T707" s="52"/>
      <c r="U707" s="24"/>
      <c r="V707" s="52"/>
      <c r="W707" s="24"/>
      <c r="X707" s="52"/>
      <c r="Y707" s="24"/>
      <c r="Z707" s="52"/>
      <c r="AA707" s="24"/>
      <c r="AB707" s="52"/>
      <c r="AC707" s="24"/>
      <c r="AD707" s="52"/>
      <c r="AE707" s="24"/>
      <c r="AF707" s="52"/>
      <c r="AG707" s="24"/>
      <c r="AH707" s="52"/>
      <c r="AI707" s="24"/>
      <c r="AJ707" s="52"/>
      <c r="AK707" s="24"/>
      <c r="AL707" s="52"/>
      <c r="AM707" s="24"/>
      <c r="AN707" s="52"/>
      <c r="AO707" s="24"/>
    </row>
    <row r="708" spans="1:41" s="25" customFormat="1" ht="15">
      <c r="A708" s="220" t="s">
        <v>794</v>
      </c>
      <c r="B708" s="101" t="s">
        <v>836</v>
      </c>
      <c r="C708" s="222"/>
      <c r="D708" s="104">
        <v>419031</v>
      </c>
      <c r="E708" s="104">
        <v>14</v>
      </c>
      <c r="F708" s="52">
        <v>4650</v>
      </c>
      <c r="G708" s="118">
        <v>4650</v>
      </c>
      <c r="H708" s="52"/>
      <c r="I708" s="24"/>
      <c r="J708" s="52"/>
      <c r="K708" s="24"/>
      <c r="L708" s="52"/>
      <c r="M708" s="24"/>
      <c r="N708" s="52"/>
      <c r="O708" s="24"/>
      <c r="P708" s="52"/>
      <c r="Q708" s="24"/>
      <c r="R708" s="52"/>
      <c r="S708" s="24"/>
      <c r="T708" s="52"/>
      <c r="U708" s="24"/>
      <c r="V708" s="52"/>
      <c r="W708" s="24"/>
      <c r="X708" s="52"/>
      <c r="Y708" s="24"/>
      <c r="Z708" s="52"/>
      <c r="AA708" s="24"/>
      <c r="AB708" s="52"/>
      <c r="AC708" s="24"/>
      <c r="AD708" s="52"/>
      <c r="AE708" s="24"/>
      <c r="AF708" s="52"/>
      <c r="AG708" s="24"/>
      <c r="AH708" s="52"/>
      <c r="AI708" s="24"/>
      <c r="AJ708" s="52"/>
      <c r="AK708" s="24"/>
      <c r="AL708" s="52"/>
      <c r="AM708" s="24"/>
      <c r="AN708" s="52"/>
      <c r="AO708" s="24"/>
    </row>
    <row r="709" spans="1:41" s="25" customFormat="1" ht="15">
      <c r="A709" s="220" t="s">
        <v>794</v>
      </c>
      <c r="B709" s="101" t="s">
        <v>837</v>
      </c>
      <c r="C709" s="223"/>
      <c r="D709" s="107" t="s">
        <v>92</v>
      </c>
      <c r="E709" s="110">
        <v>14</v>
      </c>
      <c r="F709" s="52">
        <v>5800</v>
      </c>
      <c r="G709" s="118">
        <v>5800</v>
      </c>
      <c r="H709" s="52"/>
      <c r="I709" s="24"/>
      <c r="J709" s="52"/>
      <c r="K709" s="24"/>
      <c r="L709" s="52"/>
      <c r="M709" s="24"/>
      <c r="N709" s="52"/>
      <c r="O709" s="24"/>
      <c r="P709" s="52"/>
      <c r="Q709" s="24"/>
      <c r="R709" s="52"/>
      <c r="S709" s="24"/>
      <c r="T709" s="52"/>
      <c r="U709" s="24"/>
      <c r="V709" s="52"/>
      <c r="W709" s="24"/>
      <c r="X709" s="52"/>
      <c r="Y709" s="24"/>
      <c r="Z709" s="52"/>
      <c r="AA709" s="24"/>
      <c r="AB709" s="52"/>
      <c r="AC709" s="24"/>
      <c r="AD709" s="52"/>
      <c r="AE709" s="24"/>
      <c r="AF709" s="52"/>
      <c r="AG709" s="24"/>
      <c r="AH709" s="52"/>
      <c r="AI709" s="24"/>
      <c r="AJ709" s="52"/>
      <c r="AK709" s="24"/>
      <c r="AL709" s="52"/>
      <c r="AM709" s="24"/>
      <c r="AN709" s="52"/>
      <c r="AO709" s="24"/>
    </row>
    <row r="710" spans="1:41" s="25" customFormat="1" ht="15">
      <c r="A710" s="220" t="s">
        <v>794</v>
      </c>
      <c r="B710" s="101" t="s">
        <v>838</v>
      </c>
      <c r="C710" s="222"/>
      <c r="D710" s="107" t="s">
        <v>92</v>
      </c>
      <c r="E710" s="110">
        <v>15</v>
      </c>
      <c r="F710" s="52">
        <v>4000</v>
      </c>
      <c r="G710" s="118">
        <v>4000</v>
      </c>
      <c r="H710" s="52"/>
      <c r="I710" s="24"/>
      <c r="J710" s="52"/>
      <c r="K710" s="24"/>
      <c r="L710" s="52"/>
      <c r="M710" s="24"/>
      <c r="N710" s="52"/>
      <c r="O710" s="24"/>
      <c r="P710" s="52"/>
      <c r="Q710" s="24"/>
      <c r="R710" s="52"/>
      <c r="S710" s="24"/>
      <c r="T710" s="52"/>
      <c r="U710" s="24"/>
      <c r="V710" s="52"/>
      <c r="W710" s="24"/>
      <c r="X710" s="52"/>
      <c r="Y710" s="24"/>
      <c r="Z710" s="52"/>
      <c r="AA710" s="24"/>
      <c r="AB710" s="52"/>
      <c r="AC710" s="24"/>
      <c r="AD710" s="52"/>
      <c r="AE710" s="24"/>
      <c r="AF710" s="52"/>
      <c r="AG710" s="24"/>
      <c r="AH710" s="52"/>
      <c r="AI710" s="24"/>
      <c r="AJ710" s="52"/>
      <c r="AK710" s="24"/>
      <c r="AL710" s="52"/>
      <c r="AM710" s="24"/>
      <c r="AN710" s="52"/>
      <c r="AO710" s="24"/>
    </row>
    <row r="711" spans="1:41" s="25" customFormat="1" ht="15">
      <c r="A711" s="220" t="s">
        <v>794</v>
      </c>
      <c r="B711" s="101" t="s">
        <v>839</v>
      </c>
      <c r="C711" s="222"/>
      <c r="D711" s="107">
        <v>486202</v>
      </c>
      <c r="E711" s="104">
        <v>15</v>
      </c>
      <c r="F711" s="52">
        <v>1940</v>
      </c>
      <c r="G711" s="118">
        <v>1940</v>
      </c>
      <c r="H711" s="52"/>
      <c r="I711" s="24"/>
      <c r="J711" s="52"/>
      <c r="K711" s="24"/>
      <c r="L711" s="52"/>
      <c r="M711" s="24"/>
      <c r="N711" s="52"/>
      <c r="O711" s="24"/>
      <c r="P711" s="52"/>
      <c r="Q711" s="24"/>
      <c r="R711" s="52"/>
      <c r="S711" s="24"/>
      <c r="T711" s="52"/>
      <c r="U711" s="24"/>
      <c r="V711" s="52"/>
      <c r="W711" s="24"/>
      <c r="X711" s="52"/>
      <c r="Y711" s="24"/>
      <c r="Z711" s="52"/>
      <c r="AA711" s="24"/>
      <c r="AB711" s="52"/>
      <c r="AC711" s="24"/>
      <c r="AD711" s="52"/>
      <c r="AE711" s="24"/>
      <c r="AF711" s="52"/>
      <c r="AG711" s="24"/>
      <c r="AH711" s="52"/>
      <c r="AI711" s="24"/>
      <c r="AJ711" s="52"/>
      <c r="AK711" s="24"/>
      <c r="AL711" s="52"/>
      <c r="AM711" s="24"/>
      <c r="AN711" s="52"/>
      <c r="AO711" s="24"/>
    </row>
    <row r="712" spans="1:41" s="25" customFormat="1" ht="15">
      <c r="A712" s="220" t="s">
        <v>794</v>
      </c>
      <c r="B712" s="221" t="s">
        <v>840</v>
      </c>
      <c r="C712" s="222"/>
      <c r="D712" s="107">
        <v>486406</v>
      </c>
      <c r="E712" s="104">
        <v>15</v>
      </c>
      <c r="F712" s="52">
        <v>6000</v>
      </c>
      <c r="G712" s="118">
        <v>6000</v>
      </c>
      <c r="H712" s="52"/>
      <c r="I712" s="24"/>
      <c r="J712" s="52"/>
      <c r="K712" s="24"/>
      <c r="L712" s="52"/>
      <c r="M712" s="24"/>
      <c r="N712" s="52"/>
      <c r="O712" s="24"/>
      <c r="P712" s="52"/>
      <c r="Q712" s="24"/>
      <c r="R712" s="52"/>
      <c r="S712" s="24"/>
      <c r="T712" s="52"/>
      <c r="U712" s="24"/>
      <c r="V712" s="52"/>
      <c r="W712" s="24"/>
      <c r="X712" s="52"/>
      <c r="Y712" s="24"/>
      <c r="Z712" s="52"/>
      <c r="AA712" s="24"/>
      <c r="AB712" s="52"/>
      <c r="AC712" s="24"/>
      <c r="AD712" s="52"/>
      <c r="AE712" s="24"/>
      <c r="AF712" s="52"/>
      <c r="AG712" s="24"/>
      <c r="AH712" s="52"/>
      <c r="AI712" s="24"/>
      <c r="AJ712" s="52"/>
      <c r="AK712" s="24"/>
      <c r="AL712" s="52"/>
      <c r="AM712" s="24"/>
      <c r="AN712" s="52"/>
      <c r="AO712" s="24"/>
    </row>
    <row r="713" spans="1:41" s="25" customFormat="1" ht="15">
      <c r="A713" s="220" t="s">
        <v>794</v>
      </c>
      <c r="B713" s="101" t="s">
        <v>841</v>
      </c>
      <c r="C713" s="222"/>
      <c r="D713" s="107" t="s">
        <v>92</v>
      </c>
      <c r="E713" s="110">
        <v>15</v>
      </c>
      <c r="F713" s="52">
        <v>2500</v>
      </c>
      <c r="G713" s="118">
        <v>2500</v>
      </c>
      <c r="H713" s="52"/>
      <c r="I713" s="24"/>
      <c r="J713" s="52"/>
      <c r="K713" s="24"/>
      <c r="L713" s="52"/>
      <c r="M713" s="24"/>
      <c r="N713" s="52"/>
      <c r="O713" s="24"/>
      <c r="P713" s="52"/>
      <c r="Q713" s="24"/>
      <c r="R713" s="52"/>
      <c r="S713" s="24"/>
      <c r="T713" s="52"/>
      <c r="U713" s="24"/>
      <c r="V713" s="52"/>
      <c r="W713" s="24"/>
      <c r="X713" s="52"/>
      <c r="Y713" s="24"/>
      <c r="Z713" s="52"/>
      <c r="AA713" s="24"/>
      <c r="AB713" s="52"/>
      <c r="AC713" s="24"/>
      <c r="AD713" s="52"/>
      <c r="AE713" s="24"/>
      <c r="AF713" s="52"/>
      <c r="AG713" s="24"/>
      <c r="AH713" s="52"/>
      <c r="AI713" s="24"/>
      <c r="AJ713" s="52"/>
      <c r="AK713" s="24"/>
      <c r="AL713" s="52"/>
      <c r="AM713" s="24"/>
      <c r="AN713" s="52"/>
      <c r="AO713" s="24"/>
    </row>
    <row r="714" spans="1:41" s="25" customFormat="1" ht="15">
      <c r="A714" s="220" t="s">
        <v>794</v>
      </c>
      <c r="B714" s="101" t="s">
        <v>842</v>
      </c>
      <c r="C714" s="222"/>
      <c r="D714" s="104">
        <v>238096</v>
      </c>
      <c r="E714" s="104">
        <v>15</v>
      </c>
      <c r="F714" s="52">
        <v>4714.5</v>
      </c>
      <c r="G714" s="118">
        <v>4714.5</v>
      </c>
      <c r="H714" s="52"/>
      <c r="I714" s="24"/>
      <c r="J714" s="52"/>
      <c r="K714" s="24"/>
      <c r="L714" s="52"/>
      <c r="M714" s="24"/>
      <c r="N714" s="52"/>
      <c r="O714" s="24"/>
      <c r="P714" s="52"/>
      <c r="Q714" s="24"/>
      <c r="R714" s="52"/>
      <c r="S714" s="24"/>
      <c r="T714" s="52"/>
      <c r="U714" s="24"/>
      <c r="V714" s="52"/>
      <c r="W714" s="24"/>
      <c r="X714" s="52"/>
      <c r="Y714" s="24"/>
      <c r="Z714" s="52"/>
      <c r="AA714" s="24"/>
      <c r="AB714" s="52"/>
      <c r="AC714" s="24"/>
      <c r="AD714" s="52"/>
      <c r="AE714" s="24"/>
      <c r="AF714" s="52"/>
      <c r="AG714" s="24"/>
      <c r="AH714" s="52"/>
      <c r="AI714" s="24"/>
      <c r="AJ714" s="52"/>
      <c r="AK714" s="24"/>
      <c r="AL714" s="52"/>
      <c r="AM714" s="24"/>
      <c r="AN714" s="52"/>
      <c r="AO714" s="24"/>
    </row>
  </sheetData>
  <sheetProtection insertRows="0" deleteRows="0"/>
  <sortState xmlns:xlrd2="http://schemas.microsoft.com/office/spreadsheetml/2017/richdata2" ref="A7:AO510">
    <sortCondition ref="A7:A510"/>
    <sortCondition ref="E7:E510"/>
    <sortCondition ref="B7:B510"/>
  </sortState>
  <mergeCells count="1">
    <mergeCell ref="A3:E3"/>
  </mergeCells>
  <phoneticPr fontId="0" type="noConversion"/>
  <pageMargins left="0.75" right="0.75" top="1" bottom="1" header="0.5" footer="0.5"/>
  <pageSetup orientation="portrait"/>
  <headerFooter alignWithMargins="0"/>
  <legacyDrawing r:id="rId1"/>
  <extLst>
    <x:ext xmlns:x="http://schemas.openxmlformats.org/spreadsheetml/2006/main" xmlns:mx="http://schemas.microsoft.com/office/mac/excel/2008/main" uri="{64002731-A6B0-56B0-2670-7721B7C09600}">
      <mx:PLV Mode="0" OnePage="0" WScale="0"/>
    </x: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
  <sheetViews>
    <sheetView workbookViewId="0"/>
  </sheetViews>
  <sheetFormatPr defaultRowHeight="15"/>
  <cols>
    <col min="1" max="1" width="12.77734375" style="25" customWidth="1"/>
    <col min="2" max="2" width="11.6640625" style="25" customWidth="1"/>
    <col min="3" max="3" width="13.33203125" style="25" customWidth="1"/>
    <col min="4" max="4" width="12.21875" style="25" customWidth="1"/>
    <col min="5" max="5" width="16.77734375" style="25" customWidth="1"/>
    <col min="6" max="6" width="18.109375" style="25" customWidth="1"/>
    <col min="7" max="7" width="17.88671875" style="25" customWidth="1"/>
    <col min="8" max="8" width="11.21875" style="25" customWidth="1"/>
    <col min="9" max="9" width="16.109375" style="25" customWidth="1"/>
    <col min="10" max="10" width="20.44140625" style="25" customWidth="1"/>
    <col min="11" max="11" width="11.77734375" style="25" customWidth="1"/>
    <col min="12" max="12" width="19.33203125" style="25" hidden="1" customWidth="1"/>
    <col min="13" max="13" width="17.77734375" style="25" hidden="1" customWidth="1"/>
    <col min="14" max="14" width="13.109375" style="25" hidden="1" customWidth="1"/>
    <col min="15" max="15" width="12" style="25" hidden="1" customWidth="1"/>
  </cols>
  <sheetData>
    <row r="1" spans="1:15">
      <c r="A1" s="25" t="s">
        <v>104</v>
      </c>
      <c r="B1" s="25" t="s">
        <v>105</v>
      </c>
      <c r="C1" s="25" t="s">
        <v>106</v>
      </c>
      <c r="D1" s="25" t="s">
        <v>107</v>
      </c>
      <c r="E1" s="25" t="s">
        <v>108</v>
      </c>
      <c r="F1" s="25" t="s">
        <v>109</v>
      </c>
      <c r="G1" s="25" t="s">
        <v>110</v>
      </c>
      <c r="H1" s="25" t="s">
        <v>111</v>
      </c>
      <c r="I1" s="25" t="s">
        <v>112</v>
      </c>
      <c r="J1" s="25" t="s">
        <v>113</v>
      </c>
      <c r="K1" s="25" t="s">
        <v>114</v>
      </c>
      <c r="L1" s="25" t="s">
        <v>115</v>
      </c>
      <c r="M1" s="25" t="s">
        <v>116</v>
      </c>
      <c r="N1" s="25" t="s">
        <v>117</v>
      </c>
      <c r="O1" s="25" t="s">
        <v>118</v>
      </c>
    </row>
    <row r="2" spans="1:15" hidden="1">
      <c r="A2" s="25">
        <v>0</v>
      </c>
      <c r="B2" s="25" t="s">
        <v>119</v>
      </c>
      <c r="C2" s="25" t="s">
        <v>119</v>
      </c>
      <c r="D2" s="25" t="s">
        <v>119</v>
      </c>
      <c r="E2" s="25" t="s">
        <v>119</v>
      </c>
      <c r="F2" s="25" t="s">
        <v>119</v>
      </c>
      <c r="G2" s="25" t="s">
        <v>119</v>
      </c>
      <c r="H2" s="25">
        <v>0</v>
      </c>
      <c r="I2" s="25" t="s">
        <v>119</v>
      </c>
      <c r="J2" s="25" t="s">
        <v>119</v>
      </c>
      <c r="K2" s="25" t="s">
        <v>119</v>
      </c>
      <c r="L2" s="25" t="s">
        <v>119</v>
      </c>
      <c r="M2" s="25" t="s">
        <v>120</v>
      </c>
      <c r="N2" s="25">
        <v>0</v>
      </c>
      <c r="O2" s="25">
        <v>0</v>
      </c>
    </row>
  </sheetData>
  <pageMargins left="0.75" right="0.75" top="0.75" bottom="0.5" header="0.5" footer="0.75"/>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e xmlns="06d4df2a-6fa3-4a05-9d79-89dd6a384175">AL</State>
    <Year xmlns="06d4df2a-6fa3-4a05-9d79-89dd6a384175">2018</Year>
    <Survey xmlns="06d4df2a-6fa3-4a05-9d79-89dd6a384175">07TuitionAndFees</Survey>
    <TimesValidated xmlns="06d4df2a-6fa3-4a05-9d79-89dd6a384175">2</TimesValidated>
    <Agency xmlns="06d4df2a-6fa3-4a05-9d79-89dd6a384175">ACHE</Agency>
    <Coordinator xmlns="06d4df2a-6fa3-4a05-9d79-89dd6a384175">
      <UserInfo>
        <DisplayName>Subrena Simpkins</DisplayName>
        <AccountId>17</AccountId>
        <AccountType/>
      </UserInfo>
    </Coordinator>
    <Status xmlns="06d4df2a-6fa3-4a05-9d79-89dd6a384175">Final</Status>
    <Notes0 xmlns="06d4df2a-6fa3-4a05-9d79-89dd6a384175" xsi:nil="true"/>
    <PreProcess_x0020_Block xmlns="06d4df2a-6fa3-4a05-9d79-89dd6a384175">0</PreProcess_x0020_Block>
    <upload_id xmlns="06d4df2a-6fa3-4a05-9d79-89dd6a3841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13A0741127C749B1B6B3C26451E677" ma:contentTypeVersion="21" ma:contentTypeDescription="Create a new document." ma:contentTypeScope="" ma:versionID="e93859161547a59c7d68e446d21cd40b">
  <xsd:schema xmlns:xsd="http://www.w3.org/2001/XMLSchema" xmlns:xs="http://www.w3.org/2001/XMLSchema" xmlns:p="http://schemas.microsoft.com/office/2006/metadata/properties" xmlns:ns1="06d4df2a-6fa3-4a05-9d79-89dd6a384175" targetNamespace="http://schemas.microsoft.com/office/2006/metadata/properties" ma:root="true" ma:fieldsID="82f9e0695d43b18497d129a131e9bd39" ns1:_="">
    <xsd:import namespace="06d4df2a-6fa3-4a05-9d79-89dd6a384175"/>
    <xsd:element name="properties">
      <xsd:complexType>
        <xsd:sequence>
          <xsd:element name="documentManagement">
            <xsd:complexType>
              <xsd:all>
                <xsd:element ref="ns1:Agency" minOccurs="0"/>
                <xsd:element ref="ns1:Coordinator" minOccurs="0"/>
                <xsd:element ref="ns1:Notes0" minOccurs="0"/>
                <xsd:element ref="ns1:PreProcess_x0020_Block" minOccurs="0"/>
                <xsd:element ref="ns1:State" minOccurs="0"/>
                <xsd:element ref="ns1:Survey" minOccurs="0"/>
                <xsd:element ref="ns1:Status" minOccurs="0"/>
                <xsd:element ref="ns1:TimesValidated" minOccurs="0"/>
                <xsd:element ref="ns1:Year" minOccurs="0"/>
                <xsd:element ref="ns1:upload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d4df2a-6fa3-4a05-9d79-89dd6a384175" elementFormDefault="qualified">
    <xsd:import namespace="http://schemas.microsoft.com/office/2006/documentManagement/types"/>
    <xsd:import namespace="http://schemas.microsoft.com/office/infopath/2007/PartnerControls"/>
    <xsd:element name="Agency" ma:index="0" nillable="true" ma:displayName="Agency" ma:internalName="Agency">
      <xsd:simpleType>
        <xsd:restriction base="dms:Text">
          <xsd:maxLength value="255"/>
        </xsd:restriction>
      </xsd:simpleType>
    </xsd:element>
    <xsd:element name="Coordinator" ma:index="1" nillable="true" ma:displayName="Coordinator" ma:list="UserInfo" ma:SearchPeopleOnly="false" ma:SharePointGroup="0" ma:internalName="Coordin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0" ma:index="2" nillable="true" ma:displayName="Notes" ma:internalName="Notes0">
      <xsd:simpleType>
        <xsd:restriction base="dms:Note">
          <xsd:maxLength value="255"/>
        </xsd:restriction>
      </xsd:simpleType>
    </xsd:element>
    <xsd:element name="PreProcess_x0020_Block" ma:index="3" nillable="true" ma:displayName="PreProcess Block" ma:decimals="0" ma:default="0" ma:internalName="PreProcess_x0020_Block">
      <xsd:simpleType>
        <xsd:restriction base="dms:Number"/>
      </xsd:simpleType>
    </xsd:element>
    <xsd:element name="State" ma:index="4" nillable="true" ma:displayName="State" ma:internalName="State">
      <xsd:simpleType>
        <xsd:restriction base="dms:Text">
          <xsd:maxLength value="255"/>
        </xsd:restriction>
      </xsd:simpleType>
    </xsd:element>
    <xsd:element name="Survey" ma:index="5" nillable="true" ma:displayName="Survey" ma:default="01Degrees" ma:format="RadioButtons" ma:internalName="Survey">
      <xsd:simpleType>
        <xsd:restriction base="dms:Choice">
          <xsd:enumeration value="01Degrees"/>
          <xsd:enumeration value="02Progression"/>
          <xsd:enumeration value="03TimeToDegree"/>
          <xsd:enumeration value="04SCH_FTE"/>
          <xsd:enumeration value="05InstructionTypes"/>
          <xsd:enumeration value="06Funding"/>
          <xsd:enumeration value="07TuitionAndFees"/>
          <xsd:enumeration value="08TuitionAndFeesPolicies"/>
          <xsd:enumeration value="09Salaries"/>
        </xsd:restriction>
      </xsd:simpleType>
    </xsd:element>
    <xsd:element name="Status" ma:index="6" nillable="true" ma:displayName="Survey Status" ma:default="Template" ma:format="Dropdown" ma:internalName="Status">
      <xsd:simpleType>
        <xsd:restriction base="dms:Choice">
          <xsd:enumeration value="Template"/>
          <xsd:enumeration value="Uploaded"/>
          <xsd:enumeration value="Validated"/>
          <xsd:enumeration value="Revalidated"/>
          <xsd:enumeration value="Being Reviewed"/>
          <xsd:enumeration value="Final"/>
          <xsd:enumeration value="Import Error"/>
          <xsd:enumeration value="Validation Error"/>
        </xsd:restriction>
      </xsd:simpleType>
    </xsd:element>
    <xsd:element name="TimesValidated" ma:index="19" nillable="true" ma:displayName="TimesValidated" ma:decimals="0" ma:default="0" ma:internalName="TimesValidated">
      <xsd:simpleType>
        <xsd:restriction base="dms:Number"/>
      </xsd:simpleType>
    </xsd:element>
    <xsd:element name="Year" ma:index="20" nillable="true" ma:displayName="Year" ma:decimals="0" ma:internalName="Year">
      <xsd:simpleType>
        <xsd:restriction base="dms:Number">
          <xsd:maxInclusive value="9999"/>
          <xsd:minInclusive value="2000"/>
        </xsd:restriction>
      </xsd:simpleType>
    </xsd:element>
    <xsd:element name="upload_id" ma:index="23" nillable="true" ma:displayName="upload_id" ma:decimals="0" ma:description="latest upload_id" ma:internalName="upload_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6E5844-0E56-43D6-B8DD-0FA61B9B55A3}">
  <ds:schemaRefs>
    <ds:schemaRef ds:uri="http://schemas.microsoft.com/sharepoint/v3/contenttype/forms"/>
  </ds:schemaRefs>
</ds:datastoreItem>
</file>

<file path=customXml/itemProps2.xml><?xml version="1.0" encoding="utf-8"?>
<ds:datastoreItem xmlns:ds="http://schemas.openxmlformats.org/officeDocument/2006/customXml" ds:itemID="{A41C3254-5634-4E83-A840-8AE27A17AD96}">
  <ds:schemaRefs>
    <ds:schemaRef ds:uri="http://www.w3.org/XML/1998/namespace"/>
    <ds:schemaRef ds:uri="http://purl.org/dc/terms/"/>
    <ds:schemaRef ds:uri="06d4df2a-6fa3-4a05-9d79-89dd6a384175"/>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16BE0FD1-BD28-43F6-9700-8CCCDC604D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d4df2a-6fa3-4a05-9d79-89dd6a384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NEW...Tabs 132-139</vt:lpstr>
      <vt:lpstr>OLD...Tables</vt:lpstr>
      <vt:lpstr>Summary Medians</vt:lpstr>
      <vt:lpstr>07TuitionAndFees</vt:lpstr>
      <vt:lpstr>07TuitionAndFees_sum</vt:lpstr>
      <vt:lpstr>'NEW...Tabs 132-139'!Print_Area</vt:lpstr>
      <vt:lpstr>OLD...Tables!Print_Area</vt:lpstr>
      <vt:lpstr>'Summary Medians'!Print_Area</vt:lpstr>
      <vt:lpstr>'Summary Medians'!Print_Titles</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SREB</dc:creator>
  <cp:lastModifiedBy>Christiana Datubo-Brown</cp:lastModifiedBy>
  <cp:lastPrinted>2016-03-25T15:20:56Z</cp:lastPrinted>
  <dcterms:created xsi:type="dcterms:W3CDTF">1999-02-24T13:58:47Z</dcterms:created>
  <dcterms:modified xsi:type="dcterms:W3CDTF">2019-02-28T22:06:06Z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rvey">
    <vt:lpwstr>07TuitionAndFees</vt:lpwstr>
  </property>
  <property fmtid="{D5CDD505-2E9C-101B-9397-08002B2CF9AE}" pid="3" name="Survey Status">
    <vt:lpwstr>Template</vt:lpwstr>
  </property>
  <property fmtid="{D5CDD505-2E9C-101B-9397-08002B2CF9AE}" pid="4" name="State">
    <vt:lpwstr>AL</vt:lpwstr>
  </property>
  <property fmtid="{D5CDD505-2E9C-101B-9397-08002B2CF9AE}" pid="5" name="Agency">
    <vt:lpwstr>ACHE</vt:lpwstr>
  </property>
  <property fmtid="{D5CDD505-2E9C-101B-9397-08002B2CF9AE}" pid="6" name="ContentTypeId">
    <vt:lpwstr>0x0101000F13A0741127C749B1B6B3C26451E677</vt:lpwstr>
  </property>
  <property fmtid="{D5CDD505-2E9C-101B-9397-08002B2CF9AE}" pid="7" name="WorkflowChangePath">
    <vt:lpwstr>133843d5-d372-4001-96eb-52efd1ea8343,2;133843d5-d372-4001-96eb-52efd1ea8343,2;133843d5-d372-4001-96eb-52efd1ea8343,2;eaa8b4b4-d670-43a5-acb7-15cc2bb80337,4;eaa8b4b4-d670-43a5-acb7-15cc2bb80337,4;133843d5-d372-4001-96eb-52efd1ea8343,5;133843d5-d372-4001-96</vt:lpwstr>
  </property>
</Properties>
</file>