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8.xml" ContentType="application/vnd.openxmlformats-officedocument.drawing+xml"/>
  <Override PartName="/xl/tables/table10.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tables/table11.xml" ContentType="application/vnd.openxmlformats-officedocument.spreadsheetml.table+xml"/>
  <Override PartName="/xl/drawings/drawing11.xml" ContentType="application/vnd.openxmlformats-officedocument.drawing+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15"/>
  <workbookPr defaultThemeVersion="166925"/>
  <mc:AlternateContent xmlns:mc="http://schemas.openxmlformats.org/markup-compatibility/2006">
    <mc:Choice Requires="x15">
      <x15ac:absPath xmlns:x15ac="http://schemas.microsoft.com/office/spreadsheetml/2010/11/ac" url="https://appriver3651005261.sharepoint.com/sites/TeacherWorkforceHumanCapital/Shared Documents/Compensation Dashboard/Dash2021/"/>
    </mc:Choice>
  </mc:AlternateContent>
  <xr:revisionPtr revIDLastSave="0" documentId="8_{1E03AE61-6DF3-41F8-90BC-63ED7A446B65}" xr6:coauthVersionLast="47" xr6:coauthVersionMax="47" xr10:uidLastSave="{00000000-0000-0000-0000-000000000000}"/>
  <workbookProtection workbookAlgorithmName="SHA-512" workbookHashValue="uQOJHCPtD3DenVRmsiCVaszqdvFNIit8r+jhUVh8HmcKCW14xIV+fX80dFb42lpBDel++BxUbE0e3cHInxSoGQ==" workbookSaltValue="MLV4M0U4I69yg1UOKyufjA==" workbookSpinCount="100000" lockStructure="1"/>
  <bookViews>
    <workbookView xWindow="28680" yWindow="60" windowWidth="29040" windowHeight="15990" tabRatio="858" firstSheet="11" activeTab="11" xr2:uid="{D4C9B27F-EF89-487D-AEDD-028B032FAD59}"/>
  </bookViews>
  <sheets>
    <sheet name="TOC" sheetId="1" r:id="rId1"/>
    <sheet name="2013-14 Teacher Salaries" sheetId="2" r:id="rId2"/>
    <sheet name="2014-15 Teacher Salaries" sheetId="3" r:id="rId3"/>
    <sheet name="2015-16 Teacher Salaries" sheetId="15" r:id="rId4"/>
    <sheet name="2016-17 Teacher Salaries" sheetId="5" r:id="rId5"/>
    <sheet name="2017-18 Teacher Salaries" sheetId="6" r:id="rId6"/>
    <sheet name="2018-19 Teacher Salaries" sheetId="7" r:id="rId7"/>
    <sheet name="2019-20 Teacher Salaries" sheetId="8" r:id="rId8"/>
    <sheet name="2019-20 Health Benefits" sheetId="10" r:id="rId9"/>
    <sheet name="2020-21 Health Benefits" sheetId="9" r:id="rId10"/>
    <sheet name="2018-19 Retirement Benefits" sheetId="11" r:id="rId11"/>
    <sheet name="2019-20 Retirement Benefits" sheetId="12" r:id="rId12"/>
    <sheet name="2019 Take Home Pay" sheetId="13" r:id="rId13"/>
    <sheet name="2020 Take Home Pay" sheetId="14"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2" i="11" l="1"/>
  <c r="H62" i="11"/>
  <c r="L54" i="14"/>
  <c r="L53" i="14"/>
  <c r="L52" i="14"/>
  <c r="K54" i="14"/>
  <c r="K53" i="14"/>
  <c r="K52" i="14"/>
  <c r="J54" i="14"/>
  <c r="J53" i="14"/>
  <c r="J52" i="14"/>
  <c r="I54" i="14"/>
  <c r="I53" i="14"/>
  <c r="I52" i="14"/>
  <c r="H54" i="14"/>
  <c r="H53" i="14"/>
  <c r="H52" i="14"/>
  <c r="G54" i="14"/>
  <c r="G53" i="14"/>
  <c r="G52" i="14"/>
  <c r="F54" i="14"/>
  <c r="F53" i="14"/>
  <c r="F52" i="14"/>
  <c r="E54" i="14"/>
  <c r="E53" i="14"/>
  <c r="E52" i="14"/>
  <c r="D54" i="14"/>
  <c r="D53" i="14"/>
  <c r="D52" i="14"/>
  <c r="C54" i="14"/>
  <c r="C53" i="14"/>
  <c r="C52" i="14"/>
  <c r="G54" i="13"/>
  <c r="G53" i="13"/>
  <c r="G52" i="13"/>
  <c r="F54" i="13"/>
  <c r="F53" i="13"/>
  <c r="F52" i="13"/>
  <c r="E54" i="13"/>
  <c r="E53" i="13"/>
  <c r="E52" i="13"/>
  <c r="D54" i="13"/>
  <c r="D53" i="13"/>
  <c r="D52" i="13"/>
  <c r="C52" i="13"/>
  <c r="O60" i="12"/>
  <c r="O57" i="11"/>
  <c r="O61" i="11"/>
  <c r="O62" i="11"/>
  <c r="O65" i="12"/>
  <c r="C87" i="9"/>
  <c r="H87" i="9" l="1"/>
  <c r="H89" i="10"/>
  <c r="F87" i="9"/>
  <c r="F89" i="10"/>
  <c r="C89" i="10"/>
  <c r="G87" i="9"/>
  <c r="D87" i="9"/>
  <c r="C88" i="9"/>
  <c r="G90" i="10"/>
  <c r="F90" i="10"/>
  <c r="E90" i="10"/>
  <c r="D90" i="10"/>
  <c r="D89" i="10"/>
  <c r="C90" i="10"/>
  <c r="H90" i="10"/>
  <c r="G89" i="10"/>
  <c r="E89" i="10"/>
  <c r="H65" i="12"/>
  <c r="K62" i="11"/>
  <c r="I62" i="11"/>
  <c r="F62" i="11"/>
  <c r="F65" i="12"/>
  <c r="G65" i="12"/>
  <c r="G62" i="11"/>
  <c r="E87" i="9"/>
  <c r="I65" i="12"/>
  <c r="J65" i="12"/>
  <c r="K65" i="12"/>
  <c r="O64" i="12"/>
  <c r="O56" i="12"/>
  <c r="O49" i="12"/>
  <c r="O46" i="12"/>
  <c r="O42" i="12"/>
  <c r="O37" i="12"/>
  <c r="O35" i="12"/>
  <c r="O31" i="12"/>
  <c r="O28" i="12"/>
  <c r="O23" i="12"/>
  <c r="O16" i="12"/>
  <c r="O14" i="12"/>
  <c r="O10" i="12"/>
  <c r="O7" i="12"/>
  <c r="O5" i="12"/>
  <c r="G64" i="12"/>
  <c r="H64" i="12"/>
  <c r="I64" i="12"/>
  <c r="J64" i="12"/>
  <c r="K64" i="12"/>
  <c r="F64" i="12"/>
  <c r="G60" i="12"/>
  <c r="H60" i="12"/>
  <c r="I60" i="12"/>
  <c r="J60" i="12"/>
  <c r="K60" i="12"/>
  <c r="F60" i="12"/>
  <c r="G56" i="12"/>
  <c r="H56" i="12"/>
  <c r="I56" i="12"/>
  <c r="J56" i="12"/>
  <c r="K56" i="12"/>
  <c r="F56" i="12"/>
  <c r="G49" i="12"/>
  <c r="H49" i="12"/>
  <c r="I49" i="12"/>
  <c r="J49" i="12"/>
  <c r="K49" i="12"/>
  <c r="F49" i="12"/>
  <c r="G46" i="12"/>
  <c r="H46" i="12"/>
  <c r="I46" i="12"/>
  <c r="J46" i="12"/>
  <c r="K46" i="12"/>
  <c r="F46" i="12"/>
  <c r="G42" i="12"/>
  <c r="H42" i="12"/>
  <c r="I42" i="12"/>
  <c r="J42" i="12"/>
  <c r="K42" i="12"/>
  <c r="F42" i="12"/>
  <c r="G37" i="12"/>
  <c r="H37" i="12"/>
  <c r="I37" i="12"/>
  <c r="J37" i="12"/>
  <c r="K37" i="12"/>
  <c r="F37" i="12"/>
  <c r="G35" i="12"/>
  <c r="H35" i="12"/>
  <c r="I35" i="12"/>
  <c r="J35" i="12"/>
  <c r="K35" i="12"/>
  <c r="F35" i="12"/>
  <c r="G31" i="12"/>
  <c r="H31" i="12"/>
  <c r="I31" i="12"/>
  <c r="J31" i="12"/>
  <c r="K31" i="12"/>
  <c r="F31" i="12"/>
  <c r="G28" i="12"/>
  <c r="H28" i="12"/>
  <c r="I28" i="12"/>
  <c r="J28" i="12"/>
  <c r="K28" i="12"/>
  <c r="F28" i="12"/>
  <c r="G23" i="12"/>
  <c r="H23" i="12"/>
  <c r="I23" i="12"/>
  <c r="J23" i="12"/>
  <c r="K23" i="12"/>
  <c r="F23" i="12"/>
  <c r="G16" i="12"/>
  <c r="H16" i="12"/>
  <c r="I16" i="12"/>
  <c r="J16" i="12"/>
  <c r="K16" i="12"/>
  <c r="F16" i="12"/>
  <c r="G14" i="12"/>
  <c r="H14" i="12"/>
  <c r="I14" i="12"/>
  <c r="J14" i="12"/>
  <c r="K14" i="12"/>
  <c r="F14" i="12"/>
  <c r="G10" i="12"/>
  <c r="H10" i="12"/>
  <c r="I10" i="12"/>
  <c r="J10" i="12"/>
  <c r="K10" i="12"/>
  <c r="F10" i="12"/>
  <c r="G7" i="12"/>
  <c r="H7" i="12"/>
  <c r="I7" i="12"/>
  <c r="J7" i="12"/>
  <c r="K7" i="12"/>
  <c r="F7" i="12"/>
  <c r="G5" i="12"/>
  <c r="H5" i="12"/>
  <c r="I5" i="12"/>
  <c r="J5" i="12"/>
  <c r="K5" i="12"/>
  <c r="F5" i="12"/>
  <c r="O53" i="11"/>
  <c r="O46" i="11"/>
  <c r="O43" i="11"/>
  <c r="O39" i="11"/>
  <c r="O34" i="11"/>
  <c r="O32" i="11"/>
  <c r="O28" i="11"/>
  <c r="O25" i="11"/>
  <c r="O20" i="11"/>
  <c r="O16" i="11"/>
  <c r="O14" i="11"/>
  <c r="O10" i="11"/>
  <c r="O7" i="11"/>
  <c r="O5" i="11"/>
  <c r="D88" i="9"/>
  <c r="E88" i="9"/>
  <c r="F88" i="9"/>
  <c r="G88" i="9"/>
  <c r="H88" i="9"/>
  <c r="H88" i="10" l="1"/>
  <c r="G88" i="10"/>
  <c r="F88" i="10"/>
  <c r="E88" i="10"/>
  <c r="D88" i="10"/>
  <c r="C88" i="10"/>
  <c r="H80" i="10"/>
  <c r="G80" i="10"/>
  <c r="F80" i="10"/>
  <c r="E80" i="10"/>
  <c r="D80" i="10"/>
  <c r="C80" i="10"/>
  <c r="H74" i="10"/>
  <c r="G74" i="10"/>
  <c r="F74" i="10"/>
  <c r="E74" i="10"/>
  <c r="D74" i="10"/>
  <c r="C74" i="10"/>
  <c r="H70" i="10"/>
  <c r="G70" i="10"/>
  <c r="F70" i="10"/>
  <c r="E70" i="10"/>
  <c r="D70" i="10"/>
  <c r="C70" i="10"/>
  <c r="H57" i="10"/>
  <c r="G57" i="10"/>
  <c r="F57" i="10"/>
  <c r="E57" i="10"/>
  <c r="D57" i="10"/>
  <c r="C57" i="10"/>
  <c r="H54" i="10"/>
  <c r="G54" i="10"/>
  <c r="F54" i="10"/>
  <c r="E54" i="10"/>
  <c r="D54" i="10"/>
  <c r="C54" i="10"/>
  <c r="H45" i="10"/>
  <c r="G45" i="10"/>
  <c r="F45" i="10"/>
  <c r="E45" i="10"/>
  <c r="D45" i="10"/>
  <c r="C45" i="10"/>
  <c r="H41" i="10"/>
  <c r="G41" i="10"/>
  <c r="F41" i="10"/>
  <c r="E41" i="10"/>
  <c r="D41" i="10"/>
  <c r="C41" i="10"/>
  <c r="H36" i="10"/>
  <c r="G36" i="10"/>
  <c r="F36" i="10"/>
  <c r="E36" i="10"/>
  <c r="D36" i="10"/>
  <c r="C36" i="10"/>
  <c r="H29" i="10"/>
  <c r="G29" i="10"/>
  <c r="E29" i="10"/>
  <c r="D29" i="10"/>
  <c r="H24" i="10"/>
  <c r="G24" i="10"/>
  <c r="F24" i="10"/>
  <c r="E24" i="10"/>
  <c r="D24" i="10"/>
  <c r="C24" i="10"/>
  <c r="H17" i="10"/>
  <c r="G17" i="10"/>
  <c r="F17" i="10"/>
  <c r="E17" i="10"/>
  <c r="D17" i="10"/>
  <c r="C17" i="10"/>
  <c r="H14" i="10"/>
  <c r="G14" i="10"/>
  <c r="F14" i="10"/>
  <c r="E14" i="10"/>
  <c r="D14" i="10"/>
  <c r="C14" i="10"/>
  <c r="H9" i="10"/>
  <c r="G9" i="10"/>
  <c r="F9" i="10"/>
  <c r="E9" i="10"/>
  <c r="D9" i="10"/>
  <c r="C9" i="10"/>
  <c r="H5" i="10"/>
  <c r="G5" i="10"/>
  <c r="F5" i="10"/>
  <c r="E5" i="10"/>
  <c r="D5" i="10"/>
  <c r="C5" i="10"/>
  <c r="Q21" i="7"/>
  <c r="P21" i="7"/>
  <c r="O21" i="7"/>
  <c r="N21" i="7"/>
  <c r="M21" i="7"/>
  <c r="L21" i="7"/>
  <c r="K21" i="7"/>
  <c r="J21" i="7"/>
  <c r="I21" i="7"/>
  <c r="H21" i="7"/>
  <c r="G21" i="7"/>
  <c r="F21" i="7"/>
  <c r="E21" i="7"/>
  <c r="D21" i="7"/>
  <c r="C21" i="7"/>
  <c r="B21" i="7"/>
</calcChain>
</file>

<file path=xl/sharedStrings.xml><?xml version="1.0" encoding="utf-8"?>
<sst xmlns="http://schemas.openxmlformats.org/spreadsheetml/2006/main" count="2630" uniqueCount="490">
  <si>
    <t>SREB TEACHER COMPENSATION DASHBOARD; RAW DATA COLLECTION</t>
  </si>
  <si>
    <t>TABLE OF CONTENTS</t>
  </si>
  <si>
    <t>2013-14 Teacher Salary Data</t>
  </si>
  <si>
    <t>2014-15 Teacher Salary Data</t>
  </si>
  <si>
    <t>2015-16 Teacher Salary Data</t>
  </si>
  <si>
    <t>2016-17 Teacher Salary Data</t>
  </si>
  <si>
    <t>2017-18 Teacher Salary Data</t>
  </si>
  <si>
    <t>2018-19 Teacher Salary Data</t>
  </si>
  <si>
    <t>2019-20 Teacher Health Benefits Data</t>
  </si>
  <si>
    <t>2020-21 Teacher Health Benefits Data</t>
  </si>
  <si>
    <t>2018-19 Teacher Retirement Benefits Data</t>
  </si>
  <si>
    <t>2019-20 Teacher Retirement Benefits Data</t>
  </si>
  <si>
    <t>2019 Teacher Take Home Pay Data</t>
  </si>
  <si>
    <t>2020 Teacher Take Home Pay Data</t>
  </si>
  <si>
    <t>Average Teacher Salaries</t>
  </si>
  <si>
    <t>State Minimum Teacher Salary Schedule (Minimum pay allowed by state law. Does not include bonuses, stipends, local supplements.)</t>
  </si>
  <si>
    <t>Bachelor's Degree</t>
  </si>
  <si>
    <t>Master's Degree</t>
  </si>
  <si>
    <t>All Teachers</t>
  </si>
  <si>
    <t>State</t>
  </si>
  <si>
    <t>COLI (%)</t>
  </si>
  <si>
    <t>Teacher Wage Penalty (%)</t>
  </si>
  <si>
    <t>Avg. Starting BA</t>
  </si>
  <si>
    <t>Avg. Top BA</t>
  </si>
  <si>
    <t>Avg. Starting MA</t>
  </si>
  <si>
    <t>Avg. Top MA</t>
  </si>
  <si>
    <t>Avg. Salary</t>
  </si>
  <si>
    <t>Avg. Top</t>
  </si>
  <si>
    <t>State Min. 0-Year (BA)</t>
  </si>
  <si>
    <t>State Min. 15-Year (BA)</t>
  </si>
  <si>
    <t>State Min at Top of Salary Schedule (BA)</t>
  </si>
  <si>
    <t>Years to Top of Salary Schedule (BA)</t>
  </si>
  <si>
    <t>State Min. 0-Year (MA)</t>
  </si>
  <si>
    <t>State Min. 15-Year (MA)</t>
  </si>
  <si>
    <t>State Min at Top of Salary Schedule(MA)</t>
  </si>
  <si>
    <t>Years to Top of Salary Schedule (MA)</t>
  </si>
  <si>
    <t>Years to $50k</t>
  </si>
  <si>
    <t>Alabama</t>
  </si>
  <si>
    <t>Not Reported</t>
  </si>
  <si>
    <t>12 (MA), 3 (PhD)</t>
  </si>
  <si>
    <t>Arkansas</t>
  </si>
  <si>
    <t>Does not reach</t>
  </si>
  <si>
    <t>Delaware</t>
  </si>
  <si>
    <t>NA</t>
  </si>
  <si>
    <t>Florida</t>
  </si>
  <si>
    <t>Georgia</t>
  </si>
  <si>
    <t>21 (BA), 13 (MA), 4 (PhD)</t>
  </si>
  <si>
    <t>Kentucky</t>
  </si>
  <si>
    <t>Louisiana</t>
  </si>
  <si>
    <t>Maryland</t>
  </si>
  <si>
    <t>Mississippi</t>
  </si>
  <si>
    <t>35 (BA), 25 (MA), 19 (PhD)</t>
  </si>
  <si>
    <t>North Carolina</t>
  </si>
  <si>
    <t>33 (BA), 26 (MA), 21 (PhD)</t>
  </si>
  <si>
    <t>Oklahoma</t>
  </si>
  <si>
    <t>South Carolina</t>
  </si>
  <si>
    <t>12 (PhD)</t>
  </si>
  <si>
    <t>Tennessee</t>
  </si>
  <si>
    <t>Texas</t>
  </si>
  <si>
    <t>Virginia</t>
  </si>
  <si>
    <t>West Virginia</t>
  </si>
  <si>
    <t>35 (MA), 29 (PhD)</t>
  </si>
  <si>
    <t>Regional Avg.</t>
  </si>
  <si>
    <t>National Avg.</t>
  </si>
  <si>
    <t>12 (M), 3 (PhD)</t>
  </si>
  <si>
    <t>32 (BA), 24 (MA), 17 (PhD)</t>
  </si>
  <si>
    <t>25 (BA), 20 (MA), 15 (PhD)</t>
  </si>
  <si>
    <t>33 (MA), 27 (PhD)</t>
  </si>
  <si>
    <t>21 (BA), 17 (MA), 4 (PhD)</t>
  </si>
  <si>
    <t>30 (BA), 23 (MA), 16 (PhD)</t>
  </si>
  <si>
    <t>25(b), 20(m), 14(d)</t>
  </si>
  <si>
    <t>6 (MA), 1 (PhD)</t>
  </si>
  <si>
    <t>25 (BA), 20 (MA), 14 (PhD)</t>
  </si>
  <si>
    <t>11 (PhD)</t>
  </si>
  <si>
    <t>21 (BA), 11 (MA), 3 (PhD)</t>
  </si>
  <si>
    <t>23(b), 15(m), 13(d)</t>
  </si>
  <si>
    <t>27 (BA), 9 (MA), 1 (PhD)</t>
  </si>
  <si>
    <t>15 (BA), 11 (MA), 9 (PhD)</t>
  </si>
  <si>
    <t>25 (BA), 23 (MA), 19 (PhD)</t>
  </si>
  <si>
    <t>17 (MA), 8 (PhD)</t>
  </si>
  <si>
    <t>33 (BA), 29 (MA), 23 (PhD)</t>
  </si>
  <si>
    <t>2019-20 Teacher Salary Data</t>
  </si>
  <si>
    <t>21 (BA), 6 (MA), 1 (PhD)</t>
  </si>
  <si>
    <t>14(PhD)</t>
  </si>
  <si>
    <t>17 (BA), 8 (MA), 1 (PhD)</t>
  </si>
  <si>
    <t>27 (BA), 20 (MA), 16 (PhD)</t>
  </si>
  <si>
    <t>15 (BA), 15(MA), 15(PhD)</t>
  </si>
  <si>
    <t>31 (BA), 25(MA), 19(PhD)</t>
  </si>
  <si>
    <t>National Average</t>
  </si>
  <si>
    <t xml:space="preserve">2019-20 Teacher Health Benefits </t>
  </si>
  <si>
    <t>Plan Name</t>
  </si>
  <si>
    <t>Employee Only Monthly Premium (Ind)</t>
  </si>
  <si>
    <t>Deductible In Network (Ind)</t>
  </si>
  <si>
    <t>Out-of-Pocket Max (Ind)</t>
  </si>
  <si>
    <t>Family Monthly Premium (Fam)</t>
  </si>
  <si>
    <t>Deductible In Network (Fam)</t>
  </si>
  <si>
    <t>Out-of-Pocket Max (Fam)</t>
  </si>
  <si>
    <t>Prescription Deductible</t>
  </si>
  <si>
    <t>Dental</t>
  </si>
  <si>
    <t>Vision</t>
  </si>
  <si>
    <t>Life Insurance</t>
  </si>
  <si>
    <t>BCBS PPO</t>
  </si>
  <si>
    <t>Combined with Medical</t>
  </si>
  <si>
    <t>Yes</t>
  </si>
  <si>
    <t>Districts may or may not offer</t>
  </si>
  <si>
    <t>VIVA HMO</t>
  </si>
  <si>
    <t>State Average</t>
  </si>
  <si>
    <t>BCBS Premium</t>
  </si>
  <si>
    <t>Classic</t>
  </si>
  <si>
    <t>Basic</t>
  </si>
  <si>
    <t>Highmark Comprehensive PPO</t>
  </si>
  <si>
    <t>N/A</t>
  </si>
  <si>
    <t>Highmark Basic PPO</t>
  </si>
  <si>
    <t>Aetna PPO</t>
  </si>
  <si>
    <t>Aetna HMO</t>
  </si>
  <si>
    <t>Florida Blue PPO Standard</t>
  </si>
  <si>
    <t>Florida Blue PPO HDHP</t>
  </si>
  <si>
    <t>Anthem Gold</t>
  </si>
  <si>
    <t>Anthem Silver</t>
  </si>
  <si>
    <t>Anthem Bronze</t>
  </si>
  <si>
    <t>Anthem HMO</t>
  </si>
  <si>
    <t>UHC HMO</t>
  </si>
  <si>
    <t>UHC HDHP</t>
  </si>
  <si>
    <t>LivingWell CDHP</t>
  </si>
  <si>
    <t>Premium Rate Formula</t>
  </si>
  <si>
    <t>LivingWell PPO</t>
  </si>
  <si>
    <t>LivingWell Basic CDHP</t>
  </si>
  <si>
    <t>LivingWell Limited High Deductible</t>
  </si>
  <si>
    <t>BCBS Pelican HRA 1000</t>
  </si>
  <si>
    <t>BCBS Pelican HSA775</t>
  </si>
  <si>
    <t>BCBS Magnolia Local Plus</t>
  </si>
  <si>
    <t>BCBS Magnolia Open Access</t>
  </si>
  <si>
    <t>BCBS Magnolia Local</t>
  </si>
  <si>
    <t>Affinity Vantage Medical Home HMO</t>
  </si>
  <si>
    <t>*Based on County</t>
  </si>
  <si>
    <t>Base Coverage Plan</t>
  </si>
  <si>
    <t>Select Coverage Plan</t>
  </si>
  <si>
    <t>BCBS 80/20 PPO</t>
  </si>
  <si>
    <t>BCBS 70/30 PPO</t>
  </si>
  <si>
    <t>High Deductible</t>
  </si>
  <si>
    <t>BCBS BlueLincs HMO</t>
  </si>
  <si>
    <t>CommunityCare HMO</t>
  </si>
  <si>
    <t>GlobalHealth HMO</t>
  </si>
  <si>
    <t>HealthChoice High</t>
  </si>
  <si>
    <t>$100 Individual/$300 Family</t>
  </si>
  <si>
    <t>HealthChoice High Alternative</t>
  </si>
  <si>
    <t>HealthChoice Basic</t>
  </si>
  <si>
    <t>HealthChoice Basic Alternative</t>
  </si>
  <si>
    <t>HealthChoice HDHP</t>
  </si>
  <si>
    <t>Standard Plan</t>
  </si>
  <si>
    <t>Savings Plan</t>
  </si>
  <si>
    <t>Tenneesee</t>
  </si>
  <si>
    <t>BCBS Premier PPO</t>
  </si>
  <si>
    <t>Cigna LocalPlus Premier PPO</t>
  </si>
  <si>
    <t>Cigna OpenAccess Premier PPO</t>
  </si>
  <si>
    <t>BCBS Standard PPO</t>
  </si>
  <si>
    <t>Cigna LocalPlus Standard PPO</t>
  </si>
  <si>
    <t>Cigna OpenAccess Standard PPO</t>
  </si>
  <si>
    <t>BCBS Limited PPO</t>
  </si>
  <si>
    <t>Cigna LocalPlus Limited PPO</t>
  </si>
  <si>
    <t>Cigna OpenAccess Limited PPO</t>
  </si>
  <si>
    <t>BCBS Local CDHP/HSA</t>
  </si>
  <si>
    <t>Cigna LocalPlus Local CDHP/HAS</t>
  </si>
  <si>
    <t>Cigna OpenAccess Local CDHP/HAS</t>
  </si>
  <si>
    <t>TRS ActiveCare 1 - HD</t>
  </si>
  <si>
    <t>TRS ActiveCare Select</t>
  </si>
  <si>
    <t>TRS ActiveCare 2</t>
  </si>
  <si>
    <t>COVA HealthAware</t>
  </si>
  <si>
    <t>COVA Care</t>
  </si>
  <si>
    <t>COVA HDHP</t>
  </si>
  <si>
    <t>Kaiser Permanente HMO</t>
  </si>
  <si>
    <t>Optima Health HMO</t>
  </si>
  <si>
    <t>The Health Plan HMO Plan A</t>
  </si>
  <si>
    <t>The Health Plan HMO Plan B</t>
  </si>
  <si>
    <t>The Health Plan POS</t>
  </si>
  <si>
    <t>PEIA PPB Plan A</t>
  </si>
  <si>
    <t>Varies by salary</t>
  </si>
  <si>
    <t>Varies by Salary</t>
  </si>
  <si>
    <t>$75 Individual/$150 Family</t>
  </si>
  <si>
    <t>PEIA PPB Plan B</t>
  </si>
  <si>
    <t>$150 Individual/$300 Family</t>
  </si>
  <si>
    <t>PEIA PPB Plan C</t>
  </si>
  <si>
    <t>PEIA PPB Plan D</t>
  </si>
  <si>
    <t>SREB Regional Average</t>
  </si>
  <si>
    <t>SREB Regional Median</t>
  </si>
  <si>
    <t>Definitions and Sources</t>
  </si>
  <si>
    <r>
      <t>Premiums (Individual and Family):</t>
    </r>
    <r>
      <rPr>
        <sz val="11"/>
        <color rgb="FF000000"/>
        <rFont val="Calibri"/>
        <family val="2"/>
        <scheme val="minor"/>
      </rPr>
      <t xml:space="preserve"> The amount paid monthly for health insurance. Premiums listed for both Individual and Family coverage are the maximum amount paid by employees.</t>
    </r>
  </si>
  <si>
    <r>
      <t xml:space="preserve">Deductibles (Individual and Family): </t>
    </r>
    <r>
      <rPr>
        <sz val="11"/>
        <color rgb="FF000000"/>
        <rFont val="Calibri"/>
        <family val="2"/>
        <scheme val="minor"/>
      </rPr>
      <t xml:space="preserve">The amount you pay for covered health care services before the insurance plan starts to pay. </t>
    </r>
  </si>
  <si>
    <r>
      <t xml:space="preserve">Out of Pocket Maximums (Individual and Family): </t>
    </r>
    <r>
      <rPr>
        <sz val="11"/>
        <color rgb="FF000000"/>
        <rFont val="Calibri"/>
        <family val="2"/>
        <scheme val="minor"/>
      </rPr>
      <t xml:space="preserve">The most you must pay for covered services in a plan year. This includes deductibles, copayments and coinsurance for in-network care and services. </t>
    </r>
  </si>
  <si>
    <t>Individual State Notes and Sources</t>
  </si>
  <si>
    <t>Public Education Employees’ Health Insurance Plan (PEEHIP)</t>
  </si>
  <si>
    <t>Health Advantage Arkansas State and Public-School Employees</t>
  </si>
  <si>
    <t>Delaware Department of Human Resources</t>
  </si>
  <si>
    <t>Florida Department of Management Services</t>
  </si>
  <si>
    <t xml:space="preserve">In addition to the statewide benefits displayed in the dashboard, Florida provides additional plans through other health insurance providers that are district specific. </t>
  </si>
  <si>
    <t>Georgia State Health Benefit Plan</t>
  </si>
  <si>
    <t xml:space="preserve">In addition to the statewide benefits displayed, some Georgia districts provide additional plans through other health insurance providers. These locally based plans are not displayed. </t>
  </si>
  <si>
    <t xml:space="preserve">Kentucky Employees’ Health Plan </t>
  </si>
  <si>
    <t>Kentucky’s premium rates are decided by the formula Plan Option Cost + Tobacco Usage + Living Well Promise + Time Specific adjustments.</t>
  </si>
  <si>
    <t>State of Louisiana Office of Group Benefits</t>
  </si>
  <si>
    <t>Charles County Public Schools</t>
  </si>
  <si>
    <t>The state does not provide an option for educator health insurance. Instead, health insurance is provided at the district level and therefore is not represented in this dashboard.</t>
  </si>
  <si>
    <t>Mississippi Department of Finance and Administration</t>
  </si>
  <si>
    <t xml:space="preserve">Mississippi’s premium rate is for Horizon Employees (hired after 1/1/2006). </t>
  </si>
  <si>
    <t>North Carolina State Health Plan</t>
  </si>
  <si>
    <t xml:space="preserve">North Carolina’s premium rate is for those with completed tobacco attestation. </t>
  </si>
  <si>
    <t>Oklahoma Office of Management and Enterprise Services – Group Insurance Division</t>
  </si>
  <si>
    <t xml:space="preserve">Premium costs are deducted by the amount the state contributes to each plan, which in 2019-20 was equal to single coverage premiums from the HealthChoice High plan. </t>
  </si>
  <si>
    <t xml:space="preserve">South Carolina Department of Education  </t>
  </si>
  <si>
    <t>Tennessee Partners for Health</t>
  </si>
  <si>
    <t>Tennessee’s premium rates only encompass the approximately 45% state subsidy found in the healthcare documentation.</t>
  </si>
  <si>
    <t>Teacher Retirement System of Texas</t>
  </si>
  <si>
    <t xml:space="preserve">Virginia Department of Human Resource Management  </t>
  </si>
  <si>
    <t>West Virginia Public Employees Insurance Agency</t>
  </si>
  <si>
    <t xml:space="preserve">2020-21 Teacher Health Benefits </t>
  </si>
  <si>
    <t>Districts May or May Not Offer</t>
  </si>
  <si>
    <t>Premium</t>
  </si>
  <si>
    <t>Highmark Basic</t>
  </si>
  <si>
    <t>Aetna Gold Plan</t>
  </si>
  <si>
    <t>Aetna HMO Plan</t>
  </si>
  <si>
    <t>Highmark PPO</t>
  </si>
  <si>
    <t>Florida Blue PPO</t>
  </si>
  <si>
    <t>Florida Blue HD PPO</t>
  </si>
  <si>
    <t>2500/5000</t>
  </si>
  <si>
    <t>LivingWell Limited HDHP</t>
  </si>
  <si>
    <t>Magnolia Open Access</t>
  </si>
  <si>
    <t>Magnolia Local</t>
  </si>
  <si>
    <t>Magnolia Local Plus</t>
  </si>
  <si>
    <t>Pelican HSA775</t>
  </si>
  <si>
    <t>Pelican HRA1000</t>
  </si>
  <si>
    <t>Vantage Medical Home HMO</t>
  </si>
  <si>
    <t>80/20 Plan</t>
  </si>
  <si>
    <t>70/30 Plan</t>
  </si>
  <si>
    <t>HDHP</t>
  </si>
  <si>
    <t>BlueLincs HMO</t>
  </si>
  <si>
    <t>100/300</t>
  </si>
  <si>
    <t>BCBS Local CDHP/HAS</t>
  </si>
  <si>
    <t>Cigna Open Access Premier PPO</t>
  </si>
  <si>
    <t>Cigna Open Access Standard PPO</t>
  </si>
  <si>
    <t>Cigna Open Access Limited PPO</t>
  </si>
  <si>
    <t>Cigna Open Acccess Local CDHP/HAS</t>
  </si>
  <si>
    <t>TRS ActiveCare Primary</t>
  </si>
  <si>
    <t>TRS ActiveCare HD</t>
  </si>
  <si>
    <t>TRS ActiveCare Primary +</t>
  </si>
  <si>
    <t xml:space="preserve">Premium costs are deducted by the amount the state contributes to each plan, which in 2020-21 was equal to single coverage premiums from the HealthChoice High plan. </t>
  </si>
  <si>
    <t>2018-19 Teacher Retirement Benefits</t>
  </si>
  <si>
    <t>Retirement System Name</t>
  </si>
  <si>
    <t>Plan</t>
  </si>
  <si>
    <t>Basic Description</t>
  </si>
  <si>
    <t>Currently Available to New Teachers</t>
  </si>
  <si>
    <t>Vesting Period (Years)</t>
  </si>
  <si>
    <t>Employee Contribution (%)</t>
  </si>
  <si>
    <t>Employer Contribution (%)</t>
  </si>
  <si>
    <t>Employer Normal Cost (%)</t>
  </si>
  <si>
    <t>Total Contribution toward a Teacher's Benefit (%)</t>
  </si>
  <si>
    <t>Total Contribution toward State Unfunded Liabilities (%)</t>
  </si>
  <si>
    <t>Social Security</t>
  </si>
  <si>
    <t>Full Retirement Status</t>
  </si>
  <si>
    <t>Pension Benefit Formula</t>
  </si>
  <si>
    <t>Potential Gross Annual Pension Benefit Calculation</t>
  </si>
  <si>
    <t>Years to Break Even on Benefit</t>
  </si>
  <si>
    <t>Percent of Teachers who will NOT Break Even</t>
  </si>
  <si>
    <t>Alabama Teacher’s Retirement System</t>
  </si>
  <si>
    <t>Tier I Defined Benefit (Pension) Plan</t>
  </si>
  <si>
    <t>Tier I is available for Alabama teachers hired prior to 2013.</t>
  </si>
  <si>
    <t>No</t>
  </si>
  <si>
    <t>10 years and age 60+ 
25 years of service at any age</t>
  </si>
  <si>
    <r>
      <t xml:space="preserve">2.0125% </t>
    </r>
    <r>
      <rPr>
        <b/>
        <sz val="11"/>
        <color theme="1"/>
        <rFont val="Arial"/>
        <family val="2"/>
      </rPr>
      <t>X</t>
    </r>
    <r>
      <rPr>
        <sz val="11"/>
        <color theme="1"/>
        <rFont val="Arial"/>
        <family val="2"/>
      </rPr>
      <t xml:space="preserve"> Avg. Salary of Highest 3 Years from Last 10 </t>
    </r>
    <r>
      <rPr>
        <b/>
        <sz val="11"/>
        <color theme="1"/>
        <rFont val="Arial"/>
        <family val="2"/>
      </rPr>
      <t>X</t>
    </r>
    <r>
      <rPr>
        <sz val="11"/>
        <color theme="1"/>
        <rFont val="Arial"/>
        <family val="2"/>
      </rPr>
      <t xml:space="preserve"> Years of Service</t>
    </r>
  </si>
  <si>
    <t>Tier II Defined Benefit (Pension) Plan</t>
  </si>
  <si>
    <t>Tier II is available to Alabama teachers hired during or after 2013.</t>
  </si>
  <si>
    <t>10 years and 62+</t>
  </si>
  <si>
    <r>
      <t xml:space="preserve">1.65% </t>
    </r>
    <r>
      <rPr>
        <b/>
        <sz val="11"/>
        <color theme="1"/>
        <rFont val="Arial"/>
        <family val="2"/>
      </rPr>
      <t>X</t>
    </r>
    <r>
      <rPr>
        <sz val="11"/>
        <color theme="1"/>
        <rFont val="Arial"/>
        <family val="2"/>
      </rPr>
      <t xml:space="preserve"> Avg. Salary Of Highest 5 Years from Last 10 </t>
    </r>
    <r>
      <rPr>
        <b/>
        <sz val="11"/>
        <color theme="1"/>
        <rFont val="Arial"/>
        <family val="2"/>
      </rPr>
      <t xml:space="preserve">X </t>
    </r>
    <r>
      <rPr>
        <sz val="11"/>
        <color theme="1"/>
        <rFont val="Arial"/>
        <family val="2"/>
      </rPr>
      <t>Years of Service</t>
    </r>
  </si>
  <si>
    <t>Arkansas Teacher Retirement System</t>
  </si>
  <si>
    <t>Defined Benefit (Pension) Plan</t>
  </si>
  <si>
    <t>All teachers in Arkansas are enrolled in the state's pension retirement plan.</t>
  </si>
  <si>
    <t>28 years of service
5 years and age 60+</t>
  </si>
  <si>
    <r>
      <t xml:space="preserve">2.15% </t>
    </r>
    <r>
      <rPr>
        <b/>
        <sz val="11"/>
        <color theme="1"/>
        <rFont val="Arial"/>
        <family val="2"/>
      </rPr>
      <t xml:space="preserve">X </t>
    </r>
    <r>
      <rPr>
        <sz val="11"/>
        <color theme="1"/>
        <rFont val="Arial"/>
        <family val="2"/>
      </rPr>
      <t xml:space="preserve">Avg. Salary of Highest 3 Years </t>
    </r>
    <r>
      <rPr>
        <b/>
        <sz val="11"/>
        <color theme="1"/>
        <rFont val="Arial"/>
        <family val="2"/>
      </rPr>
      <t>X</t>
    </r>
    <r>
      <rPr>
        <sz val="11"/>
        <color theme="1"/>
        <rFont val="Arial"/>
        <family val="2"/>
      </rPr>
      <t xml:space="preserve"> Years of Service</t>
    </r>
  </si>
  <si>
    <t>Delaware Public Employees’ Retirement System</t>
  </si>
  <si>
    <t>Tier I is available to Delaware teachers hired before 2012.</t>
  </si>
  <si>
    <t>30 years at any age,
15 years and age 60+
5 years and age 62+</t>
  </si>
  <si>
    <r>
      <t>2% for years prior to 1997, 1.85% for after</t>
    </r>
    <r>
      <rPr>
        <b/>
        <sz val="11"/>
        <color theme="1"/>
        <rFont val="Arial"/>
        <family val="2"/>
      </rPr>
      <t xml:space="preserve"> X</t>
    </r>
    <r>
      <rPr>
        <sz val="11"/>
        <color theme="1"/>
        <rFont val="Arial"/>
        <family val="2"/>
      </rPr>
      <t xml:space="preserve">  Avg. Salary of Highest 3 Years </t>
    </r>
    <r>
      <rPr>
        <b/>
        <sz val="11"/>
        <color theme="1"/>
        <rFont val="Arial"/>
        <family val="2"/>
      </rPr>
      <t>X</t>
    </r>
    <r>
      <rPr>
        <sz val="11"/>
        <color theme="1"/>
        <rFont val="Arial"/>
        <family val="2"/>
      </rPr>
      <t xml:space="preserve"> Years of Service</t>
    </r>
  </si>
  <si>
    <t>Tier II is available to Delaware teachers hired in or after 2012.</t>
  </si>
  <si>
    <t>30 years at any age,
20 years and age 60+
10 years and age 65+</t>
  </si>
  <si>
    <t>1.85% X Avg. Salary of Highest 3 Years X Years of Service</t>
  </si>
  <si>
    <t>Florida Retirement System</t>
  </si>
  <si>
    <t>Tier I is available to Florida teachers hired prior to July 1, 2011.</t>
  </si>
  <si>
    <t>30 years at any age
6 years and age 62+</t>
  </si>
  <si>
    <t>Range of 1.6-1.68% X Avg. Salary of Highest 5 Fiscal Years X Years of Service</t>
  </si>
  <si>
    <t>Tier II is available to Florida teachers hired on or after July 1,2011. All current new teachers are automatically enrolled in the defined contributions plan with the option to switch to this plan at any time.</t>
  </si>
  <si>
    <t>33 years at any age
8 years and age 65+</t>
  </si>
  <si>
    <t>Defined Contribution (Investment) Plan</t>
  </si>
  <si>
    <t>All new Florida teachers are automatically enrolled in the defined contribution plan with the option to switch to a pension plan. Florida teachers hired before July 1, 2011 with 5 years of service and teachers hired on or after July 1, 2011 with 8 years of service are eligible to opt into a hybrid pension and investment plan option.</t>
  </si>
  <si>
    <t>Upon leaving or Age 59.5+</t>
  </si>
  <si>
    <t>Total 401(a) earnings</t>
  </si>
  <si>
    <t>Investment Plan Earnings</t>
  </si>
  <si>
    <t>Teachers’ Retirement System of Georgia</t>
  </si>
  <si>
    <t>All Georgia teachers are enrolled in the state's pension plan.</t>
  </si>
  <si>
    <t>Varies by District</t>
  </si>
  <si>
    <t>30 years at any age or
10 years and age 60+</t>
  </si>
  <si>
    <r>
      <t xml:space="preserve">2% </t>
    </r>
    <r>
      <rPr>
        <b/>
        <sz val="11"/>
        <color theme="1"/>
        <rFont val="Arial"/>
        <family val="2"/>
      </rPr>
      <t>X</t>
    </r>
    <r>
      <rPr>
        <sz val="11"/>
        <color theme="1"/>
        <rFont val="Arial"/>
        <family val="2"/>
      </rPr>
      <t xml:space="preserve"> Avg. Salary of Highest 2 Consecutive Years</t>
    </r>
    <r>
      <rPr>
        <b/>
        <sz val="11"/>
        <color theme="1"/>
        <rFont val="Arial"/>
        <family val="2"/>
      </rPr>
      <t xml:space="preserve"> X</t>
    </r>
    <r>
      <rPr>
        <sz val="11"/>
        <color theme="1"/>
        <rFont val="Arial"/>
        <family val="2"/>
      </rPr>
      <t xml:space="preserve"> Years of Service</t>
    </r>
  </si>
  <si>
    <t>Teachers’ Retirement System of Kentucky</t>
  </si>
  <si>
    <t>Tier I is available to Kentucky teachers hired prior to July 1, 2002.</t>
  </si>
  <si>
    <t>27 years at any age or
5 years and age 60+</t>
  </si>
  <si>
    <r>
      <t xml:space="preserve">2.5% </t>
    </r>
    <r>
      <rPr>
        <b/>
        <sz val="11"/>
        <color theme="1"/>
        <rFont val="Arial"/>
        <family val="2"/>
      </rPr>
      <t>X</t>
    </r>
    <r>
      <rPr>
        <sz val="11"/>
        <color theme="1"/>
        <rFont val="Arial"/>
        <family val="2"/>
      </rPr>
      <t xml:space="preserve"> Avg. Salary of Highest 5 Years </t>
    </r>
    <r>
      <rPr>
        <b/>
        <sz val="11"/>
        <color theme="1"/>
        <rFont val="Arial"/>
        <family val="2"/>
      </rPr>
      <t>X</t>
    </r>
    <r>
      <rPr>
        <sz val="11"/>
        <color theme="1"/>
        <rFont val="Arial"/>
        <family val="2"/>
      </rPr>
      <t xml:space="preserve"> Years of Service</t>
    </r>
  </si>
  <si>
    <t>Tier II is available to Kentucky teachers hired between July 2002 and July 2008.</t>
  </si>
  <si>
    <r>
      <t xml:space="preserve">2% for the first 10 yrs, 2.5% for 10+ years </t>
    </r>
    <r>
      <rPr>
        <b/>
        <sz val="11"/>
        <color theme="1"/>
        <rFont val="Arial"/>
        <family val="2"/>
      </rPr>
      <t>X</t>
    </r>
    <r>
      <rPr>
        <sz val="11"/>
        <color theme="1"/>
        <rFont val="Arial"/>
        <family val="2"/>
      </rPr>
      <t xml:space="preserve"> Avg. Salary of Highest 5 Years </t>
    </r>
    <r>
      <rPr>
        <b/>
        <sz val="11"/>
        <color theme="1"/>
        <rFont val="Arial"/>
        <family val="2"/>
      </rPr>
      <t>X</t>
    </r>
    <r>
      <rPr>
        <sz val="11"/>
        <color theme="1"/>
        <rFont val="Arial"/>
        <family val="2"/>
      </rPr>
      <t xml:space="preserve"> Years of Service</t>
    </r>
  </si>
  <si>
    <t>Tier III Defined Benefit (Pension) Plan</t>
  </si>
  <si>
    <t xml:space="preserve">Tier III is available to Kentucky teachers hired on or after July 1, 2008. </t>
  </si>
  <si>
    <r>
      <t xml:space="preserve">Range Multiplier %* </t>
    </r>
    <r>
      <rPr>
        <b/>
        <sz val="11"/>
        <color theme="1"/>
        <rFont val="Arial"/>
        <family val="2"/>
      </rPr>
      <t>X</t>
    </r>
    <r>
      <rPr>
        <sz val="11"/>
        <color theme="1"/>
        <rFont val="Arial"/>
        <family val="2"/>
      </rPr>
      <t xml:space="preserve"> Avg. Salary of Highest 5 Years </t>
    </r>
    <r>
      <rPr>
        <b/>
        <sz val="11"/>
        <color theme="1"/>
        <rFont val="Arial"/>
        <family val="2"/>
      </rPr>
      <t>X</t>
    </r>
    <r>
      <rPr>
        <sz val="11"/>
        <color theme="1"/>
        <rFont val="Arial"/>
        <family val="2"/>
      </rPr>
      <t xml:space="preserve"> Years of Service</t>
    </r>
  </si>
  <si>
    <t>Teachers’ Retirement System of Louisiana</t>
  </si>
  <si>
    <t>Tier I is available to Louisiana teachers hired before July 1, 1999 and has an incentivized benefit multiplier for those teachers who retire at age 65+ or with 30+ years of service.</t>
  </si>
  <si>
    <t>20 years at any age or
5 years and age 60+</t>
  </si>
  <si>
    <r>
      <t xml:space="preserve">2.0% or 2.5%* </t>
    </r>
    <r>
      <rPr>
        <b/>
        <sz val="11"/>
        <color theme="1"/>
        <rFont val="Arial"/>
        <family val="2"/>
      </rPr>
      <t>X</t>
    </r>
    <r>
      <rPr>
        <sz val="11"/>
        <color theme="1"/>
        <rFont val="Arial"/>
        <family val="2"/>
      </rPr>
      <t xml:space="preserve"> Avg. Salary of Highest 3 Consecutive Years  </t>
    </r>
    <r>
      <rPr>
        <b/>
        <sz val="11"/>
        <color theme="1"/>
        <rFont val="Arial"/>
        <family val="2"/>
      </rPr>
      <t xml:space="preserve">X </t>
    </r>
    <r>
      <rPr>
        <sz val="11"/>
        <color theme="1"/>
        <rFont val="Arial"/>
        <family val="2"/>
      </rPr>
      <t>Years of Service</t>
    </r>
  </si>
  <si>
    <t>Tier II is available to Louisiana teachers hired between July 1, 1999 and December 31, 2010.</t>
  </si>
  <si>
    <t>30 years at any age,
25 years and age 55+
5 years and age 60+</t>
  </si>
  <si>
    <r>
      <t xml:space="preserve">2.5%* </t>
    </r>
    <r>
      <rPr>
        <b/>
        <sz val="11"/>
        <color theme="1"/>
        <rFont val="Arial"/>
        <family val="2"/>
      </rPr>
      <t>X</t>
    </r>
    <r>
      <rPr>
        <sz val="11"/>
        <color theme="1"/>
        <rFont val="Arial"/>
        <family val="2"/>
      </rPr>
      <t xml:space="preserve"> Avg. Salary of Highest 3 Consecutive Years </t>
    </r>
    <r>
      <rPr>
        <b/>
        <sz val="11"/>
        <color theme="1"/>
        <rFont val="Arial"/>
        <family val="2"/>
      </rPr>
      <t xml:space="preserve">X </t>
    </r>
    <r>
      <rPr>
        <sz val="11"/>
        <color theme="1"/>
        <rFont val="Arial"/>
        <family val="2"/>
      </rPr>
      <t>Years of Service</t>
    </r>
  </si>
  <si>
    <t>Tier III is available to Louisiana teachers hired between 2011 and June 30, 2015.</t>
  </si>
  <si>
    <t>5 years and age 60+</t>
  </si>
  <si>
    <r>
      <t xml:space="preserve">2.5%* </t>
    </r>
    <r>
      <rPr>
        <b/>
        <sz val="11"/>
        <color theme="1"/>
        <rFont val="Arial"/>
        <family val="2"/>
      </rPr>
      <t>X</t>
    </r>
    <r>
      <rPr>
        <sz val="11"/>
        <color theme="1"/>
        <rFont val="Arial"/>
        <family val="2"/>
      </rPr>
      <t xml:space="preserve"> Avg. Salary of Highest 5 Consecutive Years </t>
    </r>
    <r>
      <rPr>
        <b/>
        <sz val="11"/>
        <color theme="1"/>
        <rFont val="Arial"/>
        <family val="2"/>
      </rPr>
      <t xml:space="preserve">X </t>
    </r>
    <r>
      <rPr>
        <sz val="11"/>
        <color theme="1"/>
        <rFont val="Arial"/>
        <family val="2"/>
      </rPr>
      <t>Years of Service</t>
    </r>
  </si>
  <si>
    <t>Tier IV Defined Benefit (Pension) Plan</t>
  </si>
  <si>
    <t>Tier IV is available to Louisaina teachers hired on or after July 1, 2015.</t>
  </si>
  <si>
    <t>5 years and age 62+</t>
  </si>
  <si>
    <t>Maryland State Retirement and Pension System</t>
  </si>
  <si>
    <t>Alternate Contributory Pension Selection Plan (DB)</t>
  </si>
  <si>
    <t>The Alternate Contributory Pension Selection Plan is available to Maryland teachers hired before July 1, 2011.</t>
  </si>
  <si>
    <t>30 years at any age or
5 years and age 62+</t>
  </si>
  <si>
    <r>
      <t xml:space="preserve">1.2% for years prior to 1998, 1.8% after </t>
    </r>
    <r>
      <rPr>
        <b/>
        <sz val="11"/>
        <color theme="1"/>
        <rFont val="Arial"/>
        <family val="2"/>
      </rPr>
      <t>X</t>
    </r>
    <r>
      <rPr>
        <sz val="11"/>
        <color theme="1"/>
        <rFont val="Arial"/>
        <family val="2"/>
      </rPr>
      <t xml:space="preserve"> Avg. Salary of Highest 3 Consecutive Years </t>
    </r>
    <r>
      <rPr>
        <b/>
        <sz val="11"/>
        <color theme="1"/>
        <rFont val="Arial"/>
        <family val="2"/>
      </rPr>
      <t>X</t>
    </r>
    <r>
      <rPr>
        <sz val="11"/>
        <color theme="1"/>
        <rFont val="Arial"/>
        <family val="2"/>
      </rPr>
      <t xml:space="preserve"> Years of Service</t>
    </r>
  </si>
  <si>
    <t>Reformed Contributory Pension Benefit Plan (DB)</t>
  </si>
  <si>
    <t>The Reformed Contributory Pension Benefit Plan is available to Maryland teachers hired on or after July 1, 2011.</t>
  </si>
  <si>
    <t>10 years and age 65+ or 
Sum of age+service years equal 90</t>
  </si>
  <si>
    <r>
      <t>1.5%</t>
    </r>
    <r>
      <rPr>
        <b/>
        <sz val="11"/>
        <color theme="1"/>
        <rFont val="Arial"/>
        <family val="2"/>
      </rPr>
      <t xml:space="preserve"> X</t>
    </r>
    <r>
      <rPr>
        <sz val="11"/>
        <color theme="1"/>
        <rFont val="Arial"/>
        <family val="2"/>
      </rPr>
      <t xml:space="preserve"> Avg. Salary of Highest 3 Years </t>
    </r>
    <r>
      <rPr>
        <b/>
        <sz val="11"/>
        <color theme="1"/>
        <rFont val="Arial"/>
        <family val="2"/>
      </rPr>
      <t>X</t>
    </r>
    <r>
      <rPr>
        <sz val="11"/>
        <color theme="1"/>
        <rFont val="Arial"/>
        <family val="2"/>
      </rPr>
      <t xml:space="preserve"> Years of Service</t>
    </r>
  </si>
  <si>
    <t>Public Employees’ Retirement System of Mississippi</t>
  </si>
  <si>
    <t>Tier I is available to Mississippi teachers hired before July 1, 2007.</t>
  </si>
  <si>
    <t>25 years at any age or
4 years and age 60+</t>
  </si>
  <si>
    <r>
      <t xml:space="preserve">2% for first 25 years, 2.5% for 26+ </t>
    </r>
    <r>
      <rPr>
        <b/>
        <sz val="11"/>
        <color theme="1"/>
        <rFont val="Arial"/>
        <family val="2"/>
      </rPr>
      <t>X</t>
    </r>
    <r>
      <rPr>
        <sz val="11"/>
        <color theme="1"/>
        <rFont val="Arial"/>
        <family val="2"/>
      </rPr>
      <t xml:space="preserve"> Avg. Salary of Highest 4 Years</t>
    </r>
    <r>
      <rPr>
        <b/>
        <sz val="11"/>
        <color theme="1"/>
        <rFont val="Arial"/>
        <family val="2"/>
      </rPr>
      <t xml:space="preserve"> X</t>
    </r>
    <r>
      <rPr>
        <sz val="11"/>
        <color theme="1"/>
        <rFont val="Arial"/>
        <family val="2"/>
      </rPr>
      <t xml:space="preserve"> Years of Service</t>
    </r>
  </si>
  <si>
    <t>Tier II is available to Mississippi teachers hired between July 1, 2007 and June 30, 2011.</t>
  </si>
  <si>
    <t>25 years at any age or
8 years and age 60+</t>
  </si>
  <si>
    <t>Tier III is available to Mississippi teachers hired on or after July 1, 2011.</t>
  </si>
  <si>
    <t>30 years at any age or
8 years and age 60+</t>
  </si>
  <si>
    <r>
      <t xml:space="preserve">2% for first 30 years, 2.5% for 31+ </t>
    </r>
    <r>
      <rPr>
        <b/>
        <sz val="11"/>
        <color theme="1"/>
        <rFont val="Arial"/>
        <family val="2"/>
      </rPr>
      <t>X</t>
    </r>
    <r>
      <rPr>
        <sz val="11"/>
        <color theme="1"/>
        <rFont val="Arial"/>
        <family val="2"/>
      </rPr>
      <t xml:space="preserve"> Avg. Salary of Highest 4 Years</t>
    </r>
    <r>
      <rPr>
        <b/>
        <sz val="11"/>
        <color theme="1"/>
        <rFont val="Arial"/>
        <family val="2"/>
      </rPr>
      <t xml:space="preserve"> X</t>
    </r>
    <r>
      <rPr>
        <sz val="11"/>
        <color theme="1"/>
        <rFont val="Arial"/>
        <family val="2"/>
      </rPr>
      <t xml:space="preserve"> Years of Service</t>
    </r>
  </si>
  <si>
    <t>North Carolina Teachers’ and State Employees’ Retirement System</t>
  </si>
  <si>
    <t>All teachers in North Carolina are enrolled in the state's defined benefit plan. The plan now has a benefits cap of $100,000, which is adjusted annually on a teachers' average final compensation.</t>
  </si>
  <si>
    <t>30 years at any age
25 years and 60+ 
5 years and age 65+</t>
  </si>
  <si>
    <r>
      <t xml:space="preserve">1.82% </t>
    </r>
    <r>
      <rPr>
        <b/>
        <sz val="11"/>
        <color theme="1"/>
        <rFont val="Arial"/>
        <family val="2"/>
      </rPr>
      <t>X</t>
    </r>
    <r>
      <rPr>
        <sz val="11"/>
        <color theme="1"/>
        <rFont val="Arial"/>
        <family val="2"/>
      </rPr>
      <t xml:space="preserve"> Avg. Salary of Highest 4 Consecutive Years </t>
    </r>
    <r>
      <rPr>
        <b/>
        <sz val="11"/>
        <color theme="1"/>
        <rFont val="Arial"/>
        <family val="2"/>
      </rPr>
      <t>X</t>
    </r>
    <r>
      <rPr>
        <sz val="11"/>
        <color theme="1"/>
        <rFont val="Arial"/>
        <family val="2"/>
      </rPr>
      <t xml:space="preserve"> Years and months of Service</t>
    </r>
  </si>
  <si>
    <t>Teachers’ Retirement System of Oklahoma</t>
  </si>
  <si>
    <t>Tier I is available to Oklahoma teachers hired before July 1, 1992.</t>
  </si>
  <si>
    <t>At age 62 or when age and years of service equal 80</t>
  </si>
  <si>
    <r>
      <t xml:space="preserve">2% </t>
    </r>
    <r>
      <rPr>
        <b/>
        <sz val="11"/>
        <rFont val="Arial"/>
        <family val="2"/>
      </rPr>
      <t>X</t>
    </r>
    <r>
      <rPr>
        <sz val="11"/>
        <rFont val="Arial"/>
        <family val="2"/>
      </rPr>
      <t xml:space="preserve"> Avg. Salary of Highest 3 Years</t>
    </r>
    <r>
      <rPr>
        <b/>
        <sz val="11"/>
        <rFont val="Arial"/>
        <family val="2"/>
      </rPr>
      <t xml:space="preserve"> X </t>
    </r>
    <r>
      <rPr>
        <sz val="11"/>
        <rFont val="Arial"/>
        <family val="2"/>
      </rPr>
      <t>Years of Service</t>
    </r>
  </si>
  <si>
    <t>Tier II is available to Oklahoma teachers hired between July 1, 1992 and November 1, 2011.</t>
  </si>
  <si>
    <t>At age 62 or when age and years of service equal 90</t>
  </si>
  <si>
    <r>
      <t xml:space="preserve">2% </t>
    </r>
    <r>
      <rPr>
        <b/>
        <sz val="11"/>
        <rFont val="Arial"/>
        <family val="2"/>
      </rPr>
      <t>X</t>
    </r>
    <r>
      <rPr>
        <sz val="11"/>
        <rFont val="Arial"/>
        <family val="2"/>
      </rPr>
      <t xml:space="preserve"> Avg. Salary of Highest 5 Consecutive Years</t>
    </r>
    <r>
      <rPr>
        <b/>
        <sz val="11"/>
        <rFont val="Arial"/>
        <family val="2"/>
      </rPr>
      <t xml:space="preserve"> X </t>
    </r>
    <r>
      <rPr>
        <sz val="11"/>
        <rFont val="Arial"/>
        <family val="2"/>
      </rPr>
      <t>Years of Service</t>
    </r>
  </si>
  <si>
    <t>Tier III is available to Oklahoma teachers hired after November 1, 2011.</t>
  </si>
  <si>
    <t>At age 65 or when age and years of service equal 90 at age 60</t>
  </si>
  <si>
    <t>Defined Contribution*</t>
  </si>
  <si>
    <t>This defined contribution plan is offered at district discretion.</t>
  </si>
  <si>
    <t>District decided</t>
  </si>
  <si>
    <t xml:space="preserve">District decided </t>
  </si>
  <si>
    <t>Total 403(b) earnings</t>
  </si>
  <si>
    <t>South Carolina Public Employee Benefit Authority</t>
  </si>
  <si>
    <t>Class 2 Defined Benefit (Pension) Plan</t>
  </si>
  <si>
    <t>Class 2 is available to South Carolina teachers hired before July 1, 2012.</t>
  </si>
  <si>
    <t>28 years of service 
5 years and age 65+</t>
  </si>
  <si>
    <r>
      <t xml:space="preserve">1.82% </t>
    </r>
    <r>
      <rPr>
        <b/>
        <sz val="11"/>
        <color theme="1"/>
        <rFont val="Arial"/>
        <family val="2"/>
      </rPr>
      <t>X</t>
    </r>
    <r>
      <rPr>
        <sz val="11"/>
        <color theme="1"/>
        <rFont val="Arial"/>
        <family val="2"/>
      </rPr>
      <t xml:space="preserve"> Avg. Salary of Highest 5 Consecutive Years </t>
    </r>
    <r>
      <rPr>
        <b/>
        <sz val="11"/>
        <rFont val="Arial"/>
        <family val="2"/>
      </rPr>
      <t>X</t>
    </r>
    <r>
      <rPr>
        <sz val="11"/>
        <color theme="1"/>
        <rFont val="Arial"/>
        <family val="2"/>
      </rPr>
      <t xml:space="preserve"> Years of Service</t>
    </r>
  </si>
  <si>
    <t>Class 3 Defined Benefit (Pension) Plan</t>
  </si>
  <si>
    <t>Class 3 is available to South Carolina teachers hired on or after July 1, 2012.</t>
  </si>
  <si>
    <t>Sum of age and service time exceeds 90
8 years and age 65+</t>
  </si>
  <si>
    <t xml:space="preserve">The defined contribution plan is an available option to all teachers in South Carolina who wish to enroll. </t>
  </si>
  <si>
    <t>Tennessee Consolidated Retirement System</t>
  </si>
  <si>
    <t>Legacy Defined Benefit (Pension) Plan</t>
  </si>
  <si>
    <t>The Legacy defined benefit plan is available to Tenessee teachers hired before 2014. Teachers who are enrolled in the pension plan have the option to invest on their own in a 401(k) plan with no employer contribution.</t>
  </si>
  <si>
    <t>30 years at any age or age 60+</t>
  </si>
  <si>
    <r>
      <t xml:space="preserve">1.575% </t>
    </r>
    <r>
      <rPr>
        <b/>
        <sz val="11"/>
        <color theme="1"/>
        <rFont val="Arial"/>
        <family val="2"/>
      </rPr>
      <t xml:space="preserve"> X </t>
    </r>
    <r>
      <rPr>
        <sz val="11"/>
        <color theme="1"/>
        <rFont val="Arial"/>
        <family val="2"/>
      </rPr>
      <t xml:space="preserve">Avg. Salary of Highest 5 Consecutive Years </t>
    </r>
    <r>
      <rPr>
        <b/>
        <sz val="11"/>
        <color theme="1"/>
        <rFont val="Arial"/>
        <family val="2"/>
      </rPr>
      <t>X</t>
    </r>
    <r>
      <rPr>
        <sz val="11"/>
        <color theme="1"/>
        <rFont val="Arial"/>
        <family val="2"/>
      </rPr>
      <t xml:space="preserve"> Years of Service</t>
    </r>
  </si>
  <si>
    <t>Hybrid Pension/Investment Plan</t>
  </si>
  <si>
    <t xml:space="preserve">All newly hired teachers in Tenessee enroll in a Hybrid Pension and Investment plan. Empoyees earn a partial pension and make investment choices in their 401(k) plan. Contributions are split between the two portions. </t>
  </si>
  <si>
    <t>Sum of age and service time exceeds 90
5 years and age 65+</t>
  </si>
  <si>
    <t xml:space="preserve"> Defined Benefit Pension formula of 1%  X Avg. Salary of Highest 5 Consecutive Years X Years of Service + Total 401(k) earnings and optional 457(b) earnings</t>
  </si>
  <si>
    <t>$18,064 + Investment plan earnings</t>
  </si>
  <si>
    <t>Texas Teacher Retirement System</t>
  </si>
  <si>
    <t>Texas has six tiers in its teacher retirement system based on multiple eligibility criteria including qualified to be grandfathered, when service began, when vested, and active status. See this handbook for details: https://www.trs.texas.gov/TRS%20Documents/benefits_handbook.pdf</t>
  </si>
  <si>
    <t>Sum of age+service time exceeds 90
5 years and age 65+</t>
  </si>
  <si>
    <r>
      <t xml:space="preserve">2.3% </t>
    </r>
    <r>
      <rPr>
        <b/>
        <sz val="11"/>
        <color theme="1"/>
        <rFont val="Arial"/>
        <family val="2"/>
      </rPr>
      <t>X</t>
    </r>
    <r>
      <rPr>
        <sz val="11"/>
        <color theme="1"/>
        <rFont val="Arial"/>
        <family val="2"/>
      </rPr>
      <t xml:space="preserve"> Avg. Salary of Highest 3 Years </t>
    </r>
    <r>
      <rPr>
        <b/>
        <sz val="11"/>
        <color theme="1"/>
        <rFont val="Arial"/>
        <family val="2"/>
      </rPr>
      <t>X</t>
    </r>
    <r>
      <rPr>
        <sz val="11"/>
        <color theme="1"/>
        <rFont val="Arial"/>
        <family val="2"/>
      </rPr>
      <t xml:space="preserve"> Years of Service</t>
    </r>
  </si>
  <si>
    <r>
      <t xml:space="preserve">2.3% </t>
    </r>
    <r>
      <rPr>
        <b/>
        <sz val="11"/>
        <color theme="1"/>
        <rFont val="Arial"/>
        <family val="2"/>
      </rPr>
      <t>X</t>
    </r>
    <r>
      <rPr>
        <sz val="11"/>
        <color theme="1"/>
        <rFont val="Arial"/>
        <family val="2"/>
      </rPr>
      <t xml:space="preserve"> Avg. Salary of Highest 5 Years </t>
    </r>
    <r>
      <rPr>
        <b/>
        <sz val="11"/>
        <color theme="1"/>
        <rFont val="Arial"/>
        <family val="2"/>
      </rPr>
      <t>X</t>
    </r>
    <r>
      <rPr>
        <sz val="11"/>
        <color theme="1"/>
        <rFont val="Arial"/>
        <family val="2"/>
      </rPr>
      <t xml:space="preserve"> Years of Service</t>
    </r>
  </si>
  <si>
    <t>Age 60+ and Sum of age+service time exceeds 80
5 years and age 65+</t>
  </si>
  <si>
    <t>Tier IV Defined Benefit (Pension) Plan*</t>
  </si>
  <si>
    <t>Tier V Defined Benefit (Pension) Plan</t>
  </si>
  <si>
    <t>Age 62+ and Sum of age+service time exceeds 80
5 years and age 65+</t>
  </si>
  <si>
    <t>Tier VI Defined Benefit (Pension) Plan</t>
  </si>
  <si>
    <t>Virginia Retirement System</t>
  </si>
  <si>
    <t>Defined Benefit Plan 1 (Legacy Pension)</t>
  </si>
  <si>
    <t>Plan 1 is available to teachers who were hired or rehired prior to July 1, 2010 and has at least 5 years of service as of January 1, 2013</t>
  </si>
  <si>
    <t>30 years at any age or Five years and age 60+</t>
  </si>
  <si>
    <r>
      <t xml:space="preserve">1% </t>
    </r>
    <r>
      <rPr>
        <b/>
        <sz val="11"/>
        <color theme="1"/>
        <rFont val="Arial"/>
        <family val="2"/>
      </rPr>
      <t>X</t>
    </r>
    <r>
      <rPr>
        <sz val="11"/>
        <color theme="1"/>
        <rFont val="Arial"/>
        <family val="2"/>
      </rPr>
      <t xml:space="preserve"> Avg. Salary over 36 Consecutive Months </t>
    </r>
    <r>
      <rPr>
        <b/>
        <sz val="11"/>
        <color theme="1"/>
        <rFont val="Arial"/>
        <family val="2"/>
      </rPr>
      <t>X</t>
    </r>
    <r>
      <rPr>
        <sz val="11"/>
        <color theme="1"/>
        <rFont val="Arial"/>
        <family val="2"/>
      </rPr>
      <t xml:space="preserve"> Years of Service</t>
    </r>
  </si>
  <si>
    <t>Defined Benefit Plan 2 (Legacy Pension)</t>
  </si>
  <si>
    <t>Plan 2 is available to teachers hired or rehired prior to July 1, 2010 and do not have at least 5 years of service as of January 1, 2013, as well as teachers hired or rehired from July 1, 2010 to December 31, 2013</t>
  </si>
  <si>
    <t>30 years at any age 
5 years and age 60+</t>
  </si>
  <si>
    <r>
      <t xml:space="preserve">1.65% for service time before 2013 </t>
    </r>
    <r>
      <rPr>
        <b/>
        <sz val="11"/>
        <color theme="1"/>
        <rFont val="Arial"/>
        <family val="2"/>
      </rPr>
      <t>+</t>
    </r>
    <r>
      <rPr>
        <sz val="11"/>
        <color theme="1"/>
        <rFont val="Arial"/>
        <family val="2"/>
      </rPr>
      <t xml:space="preserve"> 1.7% for service time after 2013 </t>
    </r>
    <r>
      <rPr>
        <b/>
        <sz val="11"/>
        <color theme="1"/>
        <rFont val="Arial"/>
        <family val="2"/>
      </rPr>
      <t>X</t>
    </r>
    <r>
      <rPr>
        <sz val="11"/>
        <color theme="1"/>
        <rFont val="Arial"/>
        <family val="2"/>
      </rPr>
      <t xml:space="preserve"> Avg. Salary over 60 Consecutive Months </t>
    </r>
    <r>
      <rPr>
        <b/>
        <sz val="11"/>
        <color theme="1"/>
        <rFont val="Arial"/>
        <family val="2"/>
      </rPr>
      <t>X</t>
    </r>
    <r>
      <rPr>
        <sz val="11"/>
        <color theme="1"/>
        <rFont val="Arial"/>
        <family val="2"/>
      </rPr>
      <t xml:space="preserve"> Years of Service</t>
    </r>
  </si>
  <si>
    <t xml:space="preserve">Teachers in Virginia hired during or after 2014 are enrolled in a Hybrid pension and investment plan. Empoyees earn a partial pension and make investment choices in their 401(a) or 403(b) plan. Contributions are split between the two portions. </t>
  </si>
  <si>
    <t>Sum of age+service time exceeds 90
5 years and full Social Security retirement age</t>
  </si>
  <si>
    <t>Defined Pension benefit formula of 1% X Avg. Salary over 60 Consecutive Months X Years of Service + Total investment plan earnings</t>
  </si>
  <si>
    <t>$19,060 + Investment Plan Earnings</t>
  </si>
  <si>
    <t>West Virginia Teachers’ Retirement System</t>
  </si>
  <si>
    <t>Tier I is available to teachers hired prior to July 2015</t>
  </si>
  <si>
    <t>35 years at any age
30 years and age 55+
5 years and age 60+</t>
  </si>
  <si>
    <r>
      <t xml:space="preserve">2% </t>
    </r>
    <r>
      <rPr>
        <b/>
        <sz val="11"/>
        <color theme="1"/>
        <rFont val="Arial"/>
        <family val="2"/>
      </rPr>
      <t>X</t>
    </r>
    <r>
      <rPr>
        <sz val="11"/>
        <color theme="1"/>
        <rFont val="Arial"/>
        <family val="2"/>
      </rPr>
      <t xml:space="preserve"> Avg. Salary of Highest 5 Years of Last 15 Years </t>
    </r>
    <r>
      <rPr>
        <b/>
        <sz val="11"/>
        <color theme="1"/>
        <rFont val="Arial"/>
        <family val="2"/>
      </rPr>
      <t>X</t>
    </r>
    <r>
      <rPr>
        <sz val="11"/>
        <color theme="1"/>
        <rFont val="Arial"/>
        <family val="2"/>
      </rPr>
      <t xml:space="preserve"> Years of Service</t>
    </r>
  </si>
  <si>
    <t>Tier II Defined Benefit (Pension) Plan*</t>
  </si>
  <si>
    <t>Tier II is available to teachers hired after July 1, 2015</t>
  </si>
  <si>
    <t>10 years and age 62+</t>
  </si>
  <si>
    <t>Teachers' Defined Contribution: Closed in 2005</t>
  </si>
  <si>
    <t>West Virginia offered a defined contributions plan option up until 2005, when it was closed to new enrollment. Teachers hired after 2005 are not eligible to select this plan option. Teachers who opted into this plan prior to 2005 contribute and make investment choices in a 401(a) plan.</t>
  </si>
  <si>
    <t>Age 59.5+</t>
  </si>
  <si>
    <t>$19,060 + Investment plan earnings</t>
  </si>
  <si>
    <t>2019-20 Teacher Retirement Benefits</t>
  </si>
  <si>
    <t>Potential Gross Annual Pension Benefit</t>
  </si>
  <si>
    <t>10 years and age 60+ or 25 years of service at any age</t>
  </si>
  <si>
    <t>2.0125% X Avg. Salary of Highest 3 Years from Last 10 X Years of Service</t>
  </si>
  <si>
    <t>1.65% X Avg. Salary Of Highest 5 Years from Last 10 X Years of Service</t>
  </si>
  <si>
    <t>28 years of service or 5 years and age 60+</t>
  </si>
  <si>
    <t>2.15% X Avg. Salary of Highest 3 Years X Years of Service</t>
  </si>
  <si>
    <t>30 years at any age,
15 years and age 60+, or
5 years and age 62+</t>
  </si>
  <si>
    <t>2% for years prior to 1997, 1.85% for after X  Avg. Salary of Highest 3 Years X Years of Service</t>
  </si>
  <si>
    <t>30 years at any age,
20 years and age 60+, or
10 years and age 65+</t>
  </si>
  <si>
    <t>30 years at any age or 6 years and age 62+</t>
  </si>
  <si>
    <t>33 years at any age or 8 years and age 65+</t>
  </si>
  <si>
    <t>401(a) earnings</t>
  </si>
  <si>
    <t>2% X Avg. Salary of Highest 2 Consecutive Years X Years of Service</t>
  </si>
  <si>
    <t>2.5% X Avg. Salary of Highest 5 Years X Years of Service</t>
  </si>
  <si>
    <t>2% for the first 10 yrs, 2.5% for 10+ years X Avg. Salary of Highest 5 Years X Years of Service</t>
  </si>
  <si>
    <t>Range Multiplier %* X Avg. Salary of Highest 5 Years X Years of Service</t>
  </si>
  <si>
    <t>TRS 4 Hybrid - Defined Benefit (Pension) Portion</t>
  </si>
  <si>
    <t>TRS 4 is available to Kentucky teachers hired on or after January 1, 2022.</t>
  </si>
  <si>
    <t>Age 57</t>
  </si>
  <si>
    <t>Unknown</t>
  </si>
  <si>
    <t>Not Calculated</t>
  </si>
  <si>
    <t>TRS 4 Hybrid - Defined Contribution Portion</t>
  </si>
  <si>
    <t>Plan earnings</t>
  </si>
  <si>
    <t>TRS 4 Hybrid - Total</t>
  </si>
  <si>
    <t>2.0% or 2.5%* X Avg. Salary of Highest 3 Consecutive Years  X Years of Service</t>
  </si>
  <si>
    <t>30 years at any age,
25 years and age 55+ or 5 years and age 60+</t>
  </si>
  <si>
    <t>2.5%* X Avg. Salary of Highest 3 Consecutive Years X Years of Service</t>
  </si>
  <si>
    <t>2.5%* X Avg. Salary of Highest 5 Consecutive Years X Years of Service</t>
  </si>
  <si>
    <t>1.2% for years prior to 1998, 1.8% after X Avg. Salary of Highest 3 Consecutive Years X Years of Service</t>
  </si>
  <si>
    <t>10 years and age 65+ or 
Sum of age and service years equal 90</t>
  </si>
  <si>
    <t>1.5% X Avg. Salary of Highest 3 Years X Years of Service</t>
  </si>
  <si>
    <t>2% for first 25 years, 2.5% for 26+ X Avg. Salary of Highest 4 Years X Years of Service</t>
  </si>
  <si>
    <t>2% for first 30 years, 2.5% for 31+ X Avg. Salary of Highest 4 Years X Years of Service</t>
  </si>
  <si>
    <t>30 years at any age, 
25 years and 60+ or 
5 years and age 65+</t>
  </si>
  <si>
    <t>1.82% X Avg. Salary of Highest 4 Consecutive Years X Years and months of Service</t>
  </si>
  <si>
    <t>2% X Avg. Salary of Highest 3 Years X Years of Service</t>
  </si>
  <si>
    <t>2% X Avg. Salary of Highest 5 Consecutive Years X Years of Service</t>
  </si>
  <si>
    <t>403(b) earnings</t>
  </si>
  <si>
    <t>1.82% X Avg. Salary of Highest 5 Consecutive Years X Years of Service</t>
  </si>
  <si>
    <t>1.575%  X Avg. Salary of Highest 5 Consecutive Years X Years of Service</t>
  </si>
  <si>
    <t>Hybrid Total</t>
  </si>
  <si>
    <t>Sum of age and service time exceeds 90 or Five years and age 65+</t>
  </si>
  <si>
    <t>Defined pension benefit formula of 1% X Avg. Salary of Highest 5 Consecutive Years X Years of Service + Total 401(k) and Defined Benefit earnings</t>
  </si>
  <si>
    <t>$18,804 + Investment plan earnings</t>
  </si>
  <si>
    <t>Sum of age and service time exceeds 80 or Five years and age 65+</t>
  </si>
  <si>
    <t>2.3% X Avg. Salary of Highest 3 Years X Years of Service</t>
  </si>
  <si>
    <t>2.3% X Avg. Salary of Highest 5 Years X Years of Service</t>
  </si>
  <si>
    <t>9.07*</t>
  </si>
  <si>
    <t>Age 60+ and Sum of age and service time exceeds 80, or Five years and age 65+</t>
  </si>
  <si>
    <t>Age 62+ and Sum of age and service time exceeds 80, or Five years and age 65+</t>
  </si>
  <si>
    <t>1% X Avg. Salary over 36 Consecutive Months X Years of Service</t>
  </si>
  <si>
    <t>1.65% for service time before 2013 + 1.7% for service time after 2013 X Avg. Salary over 60 Consecutive Months X Years of Service</t>
  </si>
  <si>
    <t xml:space="preserve">Hybrid Pension/Investment Plan </t>
  </si>
  <si>
    <t>Sum of age and service time exceeds 90 or Five years and full Social Security retirement age</t>
  </si>
  <si>
    <t>$21,145.80 + Investment plan earnings</t>
  </si>
  <si>
    <t>35 years at any age, 30 years and age 55+, or Five years and age 60+</t>
  </si>
  <si>
    <t>2% X Avg. Salary of Highest 5 Years of Last 15 Years X Years of Service</t>
  </si>
  <si>
    <t>6 to 12</t>
  </si>
  <si>
    <t>2019 Teacher Take Home Pay Calculations</t>
  </si>
  <si>
    <t>Salary</t>
  </si>
  <si>
    <t>Monthly Pre-tax Deductions</t>
  </si>
  <si>
    <t>Monthly Taxes (ADP calculator)</t>
  </si>
  <si>
    <t>Teacher Type</t>
  </si>
  <si>
    <t>Annual Gross Salary</t>
  </si>
  <si>
    <t>Monthly Gross Salary</t>
  </si>
  <si>
    <t>Annual Net Salary</t>
  </si>
  <si>
    <t>Monthly Net Salary</t>
  </si>
  <si>
    <t>Monthly Retirement Contribution</t>
  </si>
  <si>
    <t>Monthly Health Premium</t>
  </si>
  <si>
    <t>Federal Tax</t>
  </si>
  <si>
    <t>FICA</t>
  </si>
  <si>
    <t xml:space="preserve">Medicare </t>
  </si>
  <si>
    <t>State Tax</t>
  </si>
  <si>
    <t>1st Year</t>
  </si>
  <si>
    <t>15th Year</t>
  </si>
  <si>
    <t>35th Year</t>
  </si>
  <si>
    <t>Regional Avg</t>
  </si>
  <si>
    <t>2020 Teacher Take Home Pay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</si>
</sst>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0.0"/>
    <numFmt numFmtId="165" formatCode="#,##0.0"/>
    <numFmt numFmtId="166" formatCode="&quot;$&quot;#,##0"/>
    <numFmt numFmtId="167" formatCode="&quot;$&quot;#,##0.00"/>
    <numFmt numFmtId="168" formatCode="0.000"/>
    <numFmt numFmtId="169" formatCode="0.0%"/>
    <numFmt numFmtId="170" formatCode="_(&quot;$&quot;* #,##0_);_(&quot;$&quot;* \(#,##0\);_(&quot;$&quot;* &quot;-&quot;??_);_(@_)"/>
  </numFmts>
  <fonts count="30">
    <font>
      <sz val="11"/>
      <color theme="1"/>
      <name val="Calibri"/>
      <family val="2"/>
      <scheme val="minor"/>
    </font>
    <font>
      <sz val="11"/>
      <color rgb="FF9C5700"/>
      <name val="Calibri"/>
      <family val="2"/>
      <scheme val="minor"/>
    </font>
    <font>
      <b/>
      <sz val="11"/>
      <color theme="1"/>
      <name val="Calibri"/>
      <family val="2"/>
      <scheme val="minor"/>
    </font>
    <font>
      <sz val="11"/>
      <color theme="1"/>
      <name val="Arial"/>
      <family val="2"/>
    </font>
    <font>
      <b/>
      <sz val="14"/>
      <color rgb="FF80A833"/>
      <name val="Arial"/>
      <family val="2"/>
    </font>
    <font>
      <b/>
      <sz val="11"/>
      <color theme="1"/>
      <name val="Arial"/>
      <family val="2"/>
    </font>
    <font>
      <b/>
      <sz val="11"/>
      <name val="Arial"/>
      <family val="2"/>
    </font>
    <font>
      <b/>
      <sz val="11"/>
      <color theme="0"/>
      <name val="Arial"/>
      <family val="2"/>
    </font>
    <font>
      <sz val="11"/>
      <color theme="0"/>
      <name val="Arial"/>
      <family val="2"/>
    </font>
    <font>
      <sz val="11"/>
      <color indexed="8"/>
      <name val="Arial"/>
      <family val="2"/>
    </font>
    <font>
      <sz val="11"/>
      <name val="Arial"/>
      <family val="2"/>
    </font>
    <font>
      <b/>
      <sz val="11"/>
      <color indexed="8"/>
      <name val="Arial"/>
      <family val="2"/>
    </font>
    <font>
      <u/>
      <sz val="11"/>
      <color theme="10"/>
      <name val="Calibri"/>
      <family val="2"/>
      <scheme val="minor"/>
    </font>
    <font>
      <b/>
      <sz val="14"/>
      <color rgb="FF66ACB4"/>
      <name val="Arial"/>
      <family val="2"/>
    </font>
    <font>
      <b/>
      <sz val="11"/>
      <color rgb="FF9C5700"/>
      <name val="Calibri"/>
      <family val="2"/>
      <scheme val="minor"/>
    </font>
    <font>
      <b/>
      <sz val="11"/>
      <color rgb="FF000000"/>
      <name val="Calibri"/>
      <family val="2"/>
      <scheme val="minor"/>
    </font>
    <font>
      <u/>
      <sz val="11"/>
      <color rgb="FF000000"/>
      <name val="Calibri"/>
      <family val="2"/>
      <scheme val="minor"/>
    </font>
    <font>
      <sz val="11"/>
      <color rgb="FF000000"/>
      <name val="Calibri"/>
      <family val="2"/>
      <scheme val="minor"/>
    </font>
    <font>
      <b/>
      <sz val="14"/>
      <color rgb="FF0D4263"/>
      <name val="Arial"/>
      <family val="2"/>
    </font>
    <font>
      <sz val="11"/>
      <color rgb="FF000000"/>
      <name val="Arial"/>
      <family val="2"/>
    </font>
    <font>
      <sz val="11"/>
      <color rgb="FF333333"/>
      <name val="Arial"/>
      <family val="2"/>
    </font>
    <font>
      <b/>
      <sz val="14"/>
      <color rgb="FFED7D31"/>
      <name val="Arial"/>
      <family val="2"/>
    </font>
    <font>
      <sz val="16"/>
      <color rgb="FFED7D31"/>
      <name val="Arial"/>
      <family val="2"/>
    </font>
    <font>
      <b/>
      <sz val="14"/>
      <color theme="1"/>
      <name val="Arial"/>
      <family val="2"/>
    </font>
    <font>
      <sz val="10"/>
      <color rgb="FF000000"/>
      <name val="Times New Roman"/>
      <family val="1"/>
    </font>
    <font>
      <sz val="11"/>
      <color rgb="FFFFFFFF"/>
      <name val="Arial"/>
      <family val="2"/>
    </font>
    <font>
      <sz val="11"/>
      <color theme="1"/>
      <name val="Arial"/>
    </font>
    <font>
      <sz val="11"/>
      <color rgb="FF9C5700"/>
      <name val="Arial"/>
      <family val="2"/>
    </font>
    <font>
      <sz val="11"/>
      <color theme="1"/>
      <name val="Calibri"/>
      <family val="2"/>
      <scheme val="minor"/>
    </font>
    <font>
      <sz val="11"/>
      <name val="Arial"/>
    </font>
  </fonts>
  <fills count="28">
    <fill>
      <patternFill patternType="none"/>
    </fill>
    <fill>
      <patternFill patternType="gray125"/>
    </fill>
    <fill>
      <patternFill patternType="solid">
        <fgColor rgb="FFFFEB9C"/>
      </patternFill>
    </fill>
    <fill>
      <patternFill patternType="solid">
        <fgColor rgb="FF80A833"/>
        <bgColor indexed="64"/>
      </patternFill>
    </fill>
    <fill>
      <patternFill patternType="solid">
        <fgColor rgb="FF66ACB4"/>
        <bgColor indexed="64"/>
      </patternFill>
    </fill>
    <fill>
      <patternFill patternType="solid">
        <fgColor rgb="FF0D4263"/>
        <bgColor indexed="64"/>
      </patternFill>
    </fill>
    <fill>
      <patternFill patternType="solid">
        <fgColor rgb="FFED7D31"/>
        <bgColor indexed="64"/>
      </patternFill>
    </fill>
    <fill>
      <patternFill patternType="solid">
        <fgColor rgb="FFDBEBBC"/>
        <bgColor indexed="64"/>
      </patternFill>
    </fill>
    <fill>
      <patternFill patternType="solid">
        <fgColor rgb="FF445A1B"/>
        <bgColor indexed="64"/>
      </patternFill>
    </fill>
    <fill>
      <patternFill patternType="solid">
        <fgColor rgb="FF80A833"/>
        <bgColor theme="4"/>
      </patternFill>
    </fill>
    <fill>
      <patternFill patternType="solid">
        <fgColor rgb="FF445A1B"/>
        <bgColor theme="4"/>
      </patternFill>
    </fill>
    <fill>
      <patternFill patternType="solid">
        <fgColor rgb="FF0D4263"/>
        <bgColor theme="4"/>
      </patternFill>
    </fill>
    <fill>
      <patternFill patternType="solid">
        <fgColor theme="5" tint="0.59999389629810485"/>
        <bgColor theme="4" tint="0.79998168889431442"/>
      </patternFill>
    </fill>
    <fill>
      <patternFill patternType="solid">
        <fgColor rgb="FF66ACB4"/>
        <bgColor theme="4"/>
      </patternFill>
    </fill>
    <fill>
      <patternFill patternType="solid">
        <fgColor theme="5"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CE4D6"/>
        <bgColor indexed="64"/>
      </patternFill>
    </fill>
    <fill>
      <patternFill patternType="solid">
        <fgColor rgb="FFF8CBAD"/>
        <bgColor indexed="64"/>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79998168889431442"/>
        <bgColor indexed="64"/>
      </patternFill>
    </fill>
  </fills>
  <borders count="49">
    <border>
      <left/>
      <right/>
      <top/>
      <bottom/>
      <diagonal/>
    </border>
    <border>
      <left/>
      <right/>
      <top/>
      <bottom style="thin">
        <color theme="0"/>
      </bottom>
      <diagonal/>
    </border>
    <border>
      <left/>
      <right style="thick">
        <color indexed="64"/>
      </right>
      <top/>
      <bottom style="thin">
        <color theme="0"/>
      </bottom>
      <diagonal/>
    </border>
    <border>
      <left style="thick">
        <color indexed="64"/>
      </left>
      <right/>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style="medium">
        <color indexed="64"/>
      </left>
      <right/>
      <top style="thin">
        <color theme="0"/>
      </top>
      <bottom/>
      <diagonal/>
    </border>
    <border>
      <left/>
      <right/>
      <top style="thin">
        <color theme="0"/>
      </top>
      <bottom/>
      <diagonal/>
    </border>
    <border>
      <left/>
      <right/>
      <top style="thin">
        <color theme="0"/>
      </top>
      <bottom style="thin">
        <color theme="0"/>
      </bottom>
      <diagonal/>
    </border>
    <border>
      <left/>
      <right style="thin">
        <color theme="0"/>
      </right>
      <top/>
      <bottom style="thick">
        <color theme="0"/>
      </bottom>
      <diagonal/>
    </border>
    <border>
      <left/>
      <right style="thick">
        <color indexed="64"/>
      </right>
      <top style="thin">
        <color theme="0"/>
      </top>
      <bottom/>
      <diagonal/>
    </border>
    <border>
      <left style="thick">
        <color indexed="64"/>
      </left>
      <right/>
      <top/>
      <bottom/>
      <diagonal/>
    </border>
    <border>
      <left/>
      <right style="thin">
        <color theme="0"/>
      </right>
      <top style="thin">
        <color theme="0"/>
      </top>
      <bottom style="thin">
        <color theme="0"/>
      </bottom>
      <diagonal/>
    </border>
    <border>
      <left/>
      <right style="thick">
        <color indexed="64"/>
      </right>
      <top/>
      <bottom/>
      <diagonal/>
    </border>
    <border>
      <left/>
      <right style="thin">
        <color theme="0"/>
      </right>
      <top style="thin">
        <color theme="0"/>
      </top>
      <bottom/>
      <diagonal/>
    </border>
    <border>
      <left/>
      <right style="thick">
        <color indexed="64"/>
      </right>
      <top/>
      <bottom style="thin">
        <color indexed="64"/>
      </bottom>
      <diagonal/>
    </border>
    <border>
      <left/>
      <right style="thin">
        <color theme="0"/>
      </right>
      <top style="thin">
        <color indexed="64"/>
      </top>
      <bottom/>
      <diagonal/>
    </border>
    <border>
      <left/>
      <right/>
      <top style="thin">
        <color indexed="64"/>
      </top>
      <bottom/>
      <diagonal/>
    </border>
    <border>
      <left/>
      <right style="thick">
        <color indexed="64"/>
      </right>
      <top style="thin">
        <color indexed="64"/>
      </top>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n">
        <color theme="0"/>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medium">
        <color indexed="64"/>
      </left>
      <right/>
      <top style="medium">
        <color indexed="64"/>
      </top>
      <bottom/>
      <diagonal/>
    </border>
    <border>
      <left/>
      <right style="thick">
        <color rgb="FF000000"/>
      </right>
      <top/>
      <bottom style="thin">
        <color theme="0"/>
      </bottom>
      <diagonal/>
    </border>
    <border>
      <left/>
      <right style="thick">
        <color rgb="FF000000"/>
      </right>
      <top/>
      <bottom/>
      <diagonal/>
    </border>
    <border>
      <left/>
      <right style="thick">
        <color rgb="FF000000"/>
      </right>
      <top style="thin">
        <color theme="0"/>
      </top>
      <bottom/>
      <diagonal/>
    </border>
    <border>
      <left/>
      <right/>
      <top style="thin">
        <color indexed="64"/>
      </top>
      <bottom style="medium">
        <color indexed="64"/>
      </bottom>
      <diagonal/>
    </border>
    <border>
      <left style="thin">
        <color theme="0"/>
      </left>
      <right/>
      <top style="thin">
        <color indexed="64"/>
      </top>
      <bottom style="thin">
        <color indexed="64"/>
      </bottom>
      <diagonal/>
    </border>
    <border>
      <left/>
      <right/>
      <top style="thin">
        <color indexed="64"/>
      </top>
      <bottom style="thin">
        <color indexed="64"/>
      </bottom>
      <diagonal/>
    </border>
    <border>
      <left/>
      <right style="thick">
        <color rgb="FF00000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medium">
        <color indexed="64"/>
      </bottom>
      <diagonal/>
    </border>
    <border>
      <left style="thin">
        <color theme="0"/>
      </left>
      <right style="thin">
        <color theme="0"/>
      </right>
      <top style="thin">
        <color indexed="64"/>
      </top>
      <bottom style="medium">
        <color indexed="64"/>
      </bottom>
      <diagonal/>
    </border>
    <border>
      <left/>
      <right/>
      <top/>
      <bottom style="medium">
        <color indexed="64"/>
      </bottom>
      <diagonal/>
    </border>
  </borders>
  <cellStyleXfs count="6">
    <xf numFmtId="0" fontId="0" fillId="0" borderId="0"/>
    <xf numFmtId="0" fontId="1" fillId="2" borderId="0" applyNumberFormat="0" applyBorder="0" applyAlignment="0" applyProtection="0"/>
    <xf numFmtId="0" fontId="12" fillId="0" borderId="0" applyNumberFormat="0" applyFill="0" applyBorder="0" applyAlignment="0" applyProtection="0"/>
    <xf numFmtId="0" fontId="24" fillId="0" borderId="0"/>
    <xf numFmtId="0" fontId="24" fillId="0" borderId="0"/>
    <xf numFmtId="44" fontId="28" fillId="0" borderId="0" applyFont="0" applyFill="0" applyBorder="0" applyAlignment="0" applyProtection="0"/>
  </cellStyleXfs>
  <cellXfs count="316">
    <xf numFmtId="0" fontId="0" fillId="0" borderId="0" xfId="0"/>
    <xf numFmtId="0" fontId="3" fillId="0" borderId="0" xfId="0" applyFont="1"/>
    <xf numFmtId="0" fontId="3" fillId="3" borderId="0" xfId="0" applyFont="1" applyFill="1"/>
    <xf numFmtId="0" fontId="3" fillId="4" borderId="0" xfId="0" applyFont="1" applyFill="1"/>
    <xf numFmtId="0" fontId="3" fillId="6" borderId="0" xfId="0" applyFont="1" applyFill="1"/>
    <xf numFmtId="0" fontId="4" fillId="0" borderId="0" xfId="0" applyFont="1"/>
    <xf numFmtId="0" fontId="5" fillId="0" borderId="0" xfId="0" applyFont="1"/>
    <xf numFmtId="0" fontId="7" fillId="5" borderId="8" xfId="0" applyFont="1" applyFill="1" applyBorder="1" applyAlignment="1">
      <alignment horizontal="center"/>
    </xf>
    <xf numFmtId="0" fontId="7" fillId="9" borderId="9" xfId="0" applyFont="1" applyFill="1" applyBorder="1" applyAlignment="1">
      <alignment horizontal="center" wrapText="1"/>
    </xf>
    <xf numFmtId="0" fontId="8" fillId="3" borderId="0" xfId="0" applyFont="1" applyFill="1" applyAlignment="1">
      <alignment horizontal="center" wrapText="1"/>
    </xf>
    <xf numFmtId="0" fontId="8" fillId="3" borderId="7" xfId="0" applyFont="1" applyFill="1" applyBorder="1" applyAlignment="1">
      <alignment horizontal="center" wrapText="1"/>
    </xf>
    <xf numFmtId="0" fontId="7" fillId="10" borderId="7" xfId="0" applyFont="1" applyFill="1" applyBorder="1" applyAlignment="1">
      <alignment horizontal="center" wrapText="1"/>
    </xf>
    <xf numFmtId="0" fontId="8" fillId="5" borderId="7" xfId="0" applyFont="1" applyFill="1" applyBorder="1" applyAlignment="1">
      <alignment horizontal="center" wrapText="1"/>
    </xf>
    <xf numFmtId="0" fontId="7" fillId="11" borderId="10" xfId="0" applyFont="1" applyFill="1" applyBorder="1" applyAlignment="1">
      <alignment horizontal="center" wrapText="1"/>
    </xf>
    <xf numFmtId="0" fontId="7" fillId="9" borderId="11" xfId="0" applyFont="1" applyFill="1" applyBorder="1" applyAlignment="1">
      <alignment horizontal="center" wrapText="1"/>
    </xf>
    <xf numFmtId="0" fontId="7" fillId="9" borderId="0" xfId="0" applyFont="1" applyFill="1" applyAlignment="1">
      <alignment horizontal="center" wrapText="1"/>
    </xf>
    <xf numFmtId="0" fontId="8" fillId="8" borderId="7" xfId="0" applyFont="1" applyFill="1" applyBorder="1" applyAlignment="1">
      <alignment horizontal="center" wrapText="1"/>
    </xf>
    <xf numFmtId="0" fontId="7" fillId="11" borderId="7" xfId="0" applyFont="1" applyFill="1" applyBorder="1" applyAlignment="1">
      <alignment horizontal="center" wrapText="1"/>
    </xf>
    <xf numFmtId="0" fontId="3" fillId="0" borderId="0" xfId="0" applyFont="1" applyAlignment="1">
      <alignment horizontal="center" wrapText="1"/>
    </xf>
    <xf numFmtId="0" fontId="5" fillId="0" borderId="12" xfId="0" applyFont="1" applyBorder="1" applyAlignment="1">
      <alignment horizontal="center" vertical="center"/>
    </xf>
    <xf numFmtId="164" fontId="3" fillId="0" borderId="0" xfId="0" applyNumberFormat="1" applyFont="1" applyAlignment="1">
      <alignment horizontal="center" vertical="center"/>
    </xf>
    <xf numFmtId="165" fontId="9" fillId="0" borderId="0" xfId="0" applyNumberFormat="1" applyFont="1" applyAlignment="1">
      <alignment horizontal="center" vertical="center" shrinkToFit="1"/>
    </xf>
    <xf numFmtId="166" fontId="9" fillId="0" borderId="0" xfId="0" applyNumberFormat="1" applyFont="1" applyAlignment="1">
      <alignment horizontal="center" vertical="center" shrinkToFit="1"/>
    </xf>
    <xf numFmtId="166" fontId="10" fillId="0" borderId="0" xfId="0" applyNumberFormat="1" applyFont="1" applyAlignment="1">
      <alignment horizontal="center" vertical="center" shrinkToFit="1"/>
    </xf>
    <xf numFmtId="166" fontId="9" fillId="0" borderId="13" xfId="0" applyNumberFormat="1" applyFont="1" applyBorder="1" applyAlignment="1">
      <alignment horizontal="center" vertical="center" shrinkToFit="1"/>
    </xf>
    <xf numFmtId="0" fontId="9" fillId="0" borderId="0" xfId="0" applyFont="1" applyAlignment="1">
      <alignment horizontal="center" vertical="center" shrinkToFit="1"/>
    </xf>
    <xf numFmtId="166" fontId="9" fillId="0" borderId="0" xfId="0" applyNumberFormat="1" applyFont="1" applyAlignment="1">
      <alignment horizontal="center" vertical="center" wrapText="1"/>
    </xf>
    <xf numFmtId="0" fontId="5" fillId="0" borderId="14" xfId="0" applyFont="1" applyBorder="1" applyAlignment="1">
      <alignment horizontal="center" vertical="center"/>
    </xf>
    <xf numFmtId="166" fontId="9" fillId="0" borderId="15" xfId="0" applyNumberFormat="1" applyFont="1" applyBorder="1" applyAlignment="1">
      <alignment horizontal="center" vertical="center" shrinkToFit="1"/>
    </xf>
    <xf numFmtId="0" fontId="5" fillId="12" borderId="16" xfId="0" applyFont="1" applyFill="1" applyBorder="1" applyAlignment="1">
      <alignment horizontal="center" vertical="center"/>
    </xf>
    <xf numFmtId="0" fontId="11" fillId="12" borderId="17" xfId="0" applyFont="1" applyFill="1" applyBorder="1" applyAlignment="1">
      <alignment horizontal="center" vertical="center" shrinkToFit="1"/>
    </xf>
    <xf numFmtId="2" fontId="11" fillId="12" borderId="17" xfId="0" applyNumberFormat="1" applyFont="1" applyFill="1" applyBorder="1" applyAlignment="1">
      <alignment horizontal="center" vertical="center" shrinkToFit="1"/>
    </xf>
    <xf numFmtId="166" fontId="11" fillId="12" borderId="17" xfId="0" applyNumberFormat="1" applyFont="1" applyFill="1" applyBorder="1" applyAlignment="1">
      <alignment horizontal="center" vertical="center" shrinkToFit="1"/>
    </xf>
    <xf numFmtId="166" fontId="11" fillId="12" borderId="18" xfId="0" applyNumberFormat="1" applyFont="1" applyFill="1" applyBorder="1" applyAlignment="1">
      <alignment horizontal="center" vertical="center" shrinkToFit="1"/>
    </xf>
    <xf numFmtId="164" fontId="11" fillId="12" borderId="17" xfId="0" applyNumberFormat="1" applyFont="1" applyFill="1" applyBorder="1" applyAlignment="1">
      <alignment horizontal="center" vertical="center" shrinkToFit="1"/>
    </xf>
    <xf numFmtId="0" fontId="13" fillId="0" borderId="0" xfId="0" applyFont="1"/>
    <xf numFmtId="0" fontId="7" fillId="13" borderId="9" xfId="0" applyFont="1" applyFill="1" applyBorder="1" applyAlignment="1">
      <alignment horizontal="center" vertical="center" wrapText="1"/>
    </xf>
    <xf numFmtId="0" fontId="7" fillId="13" borderId="19" xfId="0" applyFont="1" applyFill="1" applyBorder="1" applyAlignment="1">
      <alignment horizontal="center" vertical="center" wrapText="1"/>
    </xf>
    <xf numFmtId="166" fontId="7" fillId="13" borderId="19" xfId="0" applyNumberFormat="1" applyFont="1" applyFill="1" applyBorder="1" applyAlignment="1">
      <alignment horizontal="center" vertical="center" wrapText="1"/>
    </xf>
    <xf numFmtId="0" fontId="0" fillId="0" borderId="0" xfId="0" applyAlignment="1">
      <alignment wrapText="1"/>
    </xf>
    <xf numFmtId="0" fontId="3" fillId="0" borderId="20" xfId="0" applyFont="1" applyBorder="1" applyAlignment="1">
      <alignment horizontal="center" vertical="center"/>
    </xf>
    <xf numFmtId="6" fontId="3" fillId="0" borderId="20" xfId="0" applyNumberFormat="1" applyFont="1" applyBorder="1" applyAlignment="1">
      <alignment horizontal="center" vertical="center"/>
    </xf>
    <xf numFmtId="166" fontId="3" fillId="0" borderId="20" xfId="0" applyNumberFormat="1" applyFont="1" applyBorder="1" applyAlignment="1">
      <alignment horizontal="center" vertical="center"/>
    </xf>
    <xf numFmtId="0" fontId="3" fillId="0" borderId="21" xfId="0" applyFont="1" applyBorder="1" applyAlignment="1">
      <alignment horizontal="left" vertical="center"/>
    </xf>
    <xf numFmtId="0" fontId="14" fillId="2" borderId="12" xfId="1" applyFont="1" applyBorder="1" applyAlignment="1">
      <alignment horizontal="center" vertical="center"/>
    </xf>
    <xf numFmtId="0" fontId="1" fillId="2" borderId="20" xfId="1" applyBorder="1" applyAlignment="1">
      <alignment horizontal="center" vertical="center"/>
    </xf>
    <xf numFmtId="6" fontId="1" fillId="2" borderId="20" xfId="1" applyNumberFormat="1" applyBorder="1" applyAlignment="1">
      <alignment horizontal="center" vertical="center"/>
    </xf>
    <xf numFmtId="8" fontId="3" fillId="0" borderId="20" xfId="0" applyNumberFormat="1" applyFont="1" applyBorder="1" applyAlignment="1">
      <alignment horizontal="center" vertical="center"/>
    </xf>
    <xf numFmtId="0" fontId="3" fillId="0" borderId="20" xfId="0" applyFont="1" applyBorder="1" applyAlignment="1">
      <alignment horizontal="left" vertical="center"/>
    </xf>
    <xf numFmtId="8" fontId="1" fillId="2" borderId="20" xfId="1" applyNumberFormat="1" applyBorder="1" applyAlignment="1">
      <alignment horizontal="center" vertical="center"/>
    </xf>
    <xf numFmtId="0" fontId="6" fillId="0" borderId="12" xfId="2" applyFont="1" applyFill="1" applyBorder="1" applyAlignment="1">
      <alignment horizontal="center" vertical="center"/>
    </xf>
    <xf numFmtId="0" fontId="1" fillId="2" borderId="12" xfId="1" applyBorder="1" applyAlignment="1">
      <alignment horizontal="center" vertical="center"/>
    </xf>
    <xf numFmtId="0" fontId="5" fillId="0" borderId="20" xfId="0" applyFont="1" applyBorder="1" applyAlignment="1">
      <alignment horizontal="center" vertical="center"/>
    </xf>
    <xf numFmtId="166" fontId="1" fillId="2" borderId="20" xfId="1" applyNumberFormat="1" applyBorder="1" applyAlignment="1">
      <alignment horizontal="center" vertical="center"/>
    </xf>
    <xf numFmtId="167" fontId="3" fillId="0" borderId="20" xfId="0" applyNumberFormat="1" applyFont="1" applyBorder="1" applyAlignment="1">
      <alignment horizontal="center" vertical="center"/>
    </xf>
    <xf numFmtId="0" fontId="1" fillId="2" borderId="22" xfId="1" applyBorder="1" applyAlignment="1">
      <alignment horizontal="center" vertical="center"/>
    </xf>
    <xf numFmtId="0" fontId="1" fillId="2" borderId="23" xfId="1" applyBorder="1" applyAlignment="1">
      <alignment horizontal="center" vertical="center"/>
    </xf>
    <xf numFmtId="167" fontId="1" fillId="2" borderId="23" xfId="1" applyNumberFormat="1" applyBorder="1" applyAlignment="1">
      <alignment horizontal="center" vertical="center"/>
    </xf>
    <xf numFmtId="0" fontId="2" fillId="0" borderId="0" xfId="0" applyFont="1"/>
    <xf numFmtId="0" fontId="15" fillId="15" borderId="25" xfId="0" applyFont="1" applyFill="1" applyBorder="1"/>
    <xf numFmtId="0" fontId="0" fillId="15" borderId="17" xfId="0" applyFill="1" applyBorder="1"/>
    <xf numFmtId="0" fontId="0" fillId="15" borderId="26" xfId="0" applyFill="1" applyBorder="1"/>
    <xf numFmtId="0" fontId="0" fillId="15" borderId="27" xfId="0" applyFill="1" applyBorder="1"/>
    <xf numFmtId="0" fontId="0" fillId="15" borderId="0" xfId="0" applyFill="1"/>
    <xf numFmtId="0" fontId="0" fillId="15" borderId="28" xfId="0" applyFill="1" applyBorder="1"/>
    <xf numFmtId="0" fontId="16" fillId="15" borderId="27" xfId="0" applyFont="1" applyFill="1" applyBorder="1"/>
    <xf numFmtId="0" fontId="15" fillId="15" borderId="27" xfId="0" applyFont="1" applyFill="1" applyBorder="1"/>
    <xf numFmtId="0" fontId="2" fillId="15" borderId="27" xfId="0" applyFont="1" applyFill="1" applyBorder="1" applyAlignment="1">
      <alignment horizontal="right"/>
    </xf>
    <xf numFmtId="0" fontId="12" fillId="15" borderId="0" xfId="2" applyFill="1" applyBorder="1" applyAlignment="1"/>
    <xf numFmtId="0" fontId="17" fillId="15" borderId="0" xfId="0" applyFont="1" applyFill="1" applyAlignment="1">
      <alignment horizontal="left"/>
    </xf>
    <xf numFmtId="0" fontId="0" fillId="15" borderId="28" xfId="0" applyFill="1" applyBorder="1" applyAlignment="1">
      <alignment horizontal="left"/>
    </xf>
    <xf numFmtId="0" fontId="17" fillId="15" borderId="28" xfId="0" applyFont="1" applyFill="1" applyBorder="1" applyAlignment="1">
      <alignment horizontal="left"/>
    </xf>
    <xf numFmtId="0" fontId="0" fillId="15" borderId="0" xfId="0" applyFill="1" applyAlignment="1">
      <alignment horizontal="left"/>
    </xf>
    <xf numFmtId="0" fontId="15" fillId="15" borderId="0" xfId="0" applyFont="1" applyFill="1"/>
    <xf numFmtId="0" fontId="0" fillId="15" borderId="29" xfId="0" applyFill="1" applyBorder="1"/>
    <xf numFmtId="0" fontId="0" fillId="15" borderId="30" xfId="0" applyFill="1" applyBorder="1"/>
    <xf numFmtId="0" fontId="0" fillId="15" borderId="31" xfId="0" applyFill="1" applyBorder="1"/>
    <xf numFmtId="0" fontId="3" fillId="0" borderId="0" xfId="0" applyFont="1" applyAlignment="1">
      <alignment horizontal="center" vertical="center"/>
    </xf>
    <xf numFmtId="0" fontId="3" fillId="0" borderId="0" xfId="0" applyFont="1" applyAlignment="1">
      <alignment horizontal="left" vertical="center" wrapText="1"/>
    </xf>
    <xf numFmtId="0" fontId="7" fillId="5" borderId="0" xfId="0" applyFont="1" applyFill="1" applyAlignment="1">
      <alignment horizontal="center" vertical="center" wrapText="1"/>
    </xf>
    <xf numFmtId="0" fontId="8" fillId="5" borderId="0" xfId="0" applyFont="1" applyFill="1" applyAlignment="1">
      <alignment horizontal="center" vertical="center" wrapText="1"/>
    </xf>
    <xf numFmtId="164" fontId="8" fillId="5" borderId="0" xfId="0" applyNumberFormat="1" applyFont="1" applyFill="1" applyAlignment="1">
      <alignment horizontal="center" vertical="center" wrapText="1"/>
    </xf>
    <xf numFmtId="0" fontId="8" fillId="0" borderId="0" xfId="0" applyFont="1" applyAlignment="1">
      <alignment horizontal="center" vertical="center"/>
    </xf>
    <xf numFmtId="0" fontId="3" fillId="0" borderId="20" xfId="0" applyFont="1" applyBorder="1" applyAlignment="1">
      <alignment horizontal="center" vertical="center" wrapText="1"/>
    </xf>
    <xf numFmtId="0" fontId="19" fillId="0" borderId="20" xfId="0" applyFont="1" applyBorder="1" applyAlignment="1">
      <alignment horizontal="left" vertical="center" wrapText="1"/>
    </xf>
    <xf numFmtId="0" fontId="19" fillId="0" borderId="20" xfId="0" applyFont="1" applyBorder="1" applyAlignment="1">
      <alignment horizontal="center" vertical="center"/>
    </xf>
    <xf numFmtId="1" fontId="3" fillId="0" borderId="20" xfId="0" applyNumberFormat="1" applyFont="1" applyBorder="1" applyAlignment="1">
      <alignment horizontal="center" vertical="center"/>
    </xf>
    <xf numFmtId="168" fontId="3" fillId="0" borderId="20" xfId="0" applyNumberFormat="1" applyFont="1" applyBorder="1" applyAlignment="1">
      <alignment horizontal="center" vertical="center"/>
    </xf>
    <xf numFmtId="168" fontId="3" fillId="0" borderId="21" xfId="0" applyNumberFormat="1" applyFont="1" applyBorder="1" applyAlignment="1">
      <alignment horizontal="center" vertical="center"/>
    </xf>
    <xf numFmtId="2" fontId="3" fillId="0" borderId="20" xfId="0" applyNumberFormat="1" applyFont="1" applyBorder="1" applyAlignment="1">
      <alignment horizontal="center" vertical="center"/>
    </xf>
    <xf numFmtId="0" fontId="10" fillId="0" borderId="20" xfId="0" applyFont="1" applyBorder="1" applyAlignment="1">
      <alignment horizontal="center" vertical="center" wrapText="1"/>
    </xf>
    <xf numFmtId="9" fontId="3" fillId="0" borderId="20" xfId="0" applyNumberFormat="1" applyFont="1" applyBorder="1" applyAlignment="1">
      <alignment horizontal="center" vertical="center" wrapText="1"/>
    </xf>
    <xf numFmtId="0" fontId="3" fillId="16" borderId="0" xfId="0" applyFont="1" applyFill="1" applyAlignment="1">
      <alignment horizontal="center" vertical="center"/>
    </xf>
    <xf numFmtId="0" fontId="3" fillId="17" borderId="0" xfId="0" applyFont="1" applyFill="1" applyAlignment="1">
      <alignment horizontal="center" vertical="center"/>
    </xf>
    <xf numFmtId="0" fontId="1" fillId="2" borderId="20" xfId="1" applyBorder="1" applyAlignment="1">
      <alignment horizontal="center" vertical="center" wrapText="1"/>
    </xf>
    <xf numFmtId="0" fontId="1" fillId="2" borderId="20" xfId="1" applyBorder="1" applyAlignment="1">
      <alignment horizontal="left" vertical="center" wrapText="1"/>
    </xf>
    <xf numFmtId="164" fontId="1" fillId="2" borderId="20" xfId="1" applyNumberFormat="1" applyBorder="1" applyAlignment="1">
      <alignment horizontal="center" vertical="center"/>
    </xf>
    <xf numFmtId="168" fontId="1" fillId="2" borderId="20" xfId="1" applyNumberFormat="1" applyBorder="1" applyAlignment="1">
      <alignment horizontal="center" vertical="center"/>
    </xf>
    <xf numFmtId="2" fontId="1" fillId="2" borderId="20" xfId="1" applyNumberFormat="1" applyBorder="1" applyAlignment="1">
      <alignment horizontal="center" vertical="center"/>
    </xf>
    <xf numFmtId="9" fontId="1" fillId="2" borderId="20" xfId="1" applyNumberFormat="1" applyBorder="1" applyAlignment="1">
      <alignment horizontal="center" vertical="center" wrapText="1"/>
    </xf>
    <xf numFmtId="0" fontId="1" fillId="0" borderId="0" xfId="1" applyFill="1" applyAlignment="1">
      <alignment horizontal="center" vertical="center"/>
    </xf>
    <xf numFmtId="0" fontId="1" fillId="2" borderId="0" xfId="1" applyAlignment="1">
      <alignment horizontal="center" vertical="center"/>
    </xf>
    <xf numFmtId="0" fontId="10" fillId="0" borderId="20" xfId="0" applyFont="1" applyBorder="1" applyAlignment="1">
      <alignment horizontal="center" vertical="center"/>
    </xf>
    <xf numFmtId="168" fontId="3" fillId="0" borderId="0" xfId="0" applyNumberFormat="1" applyFont="1" applyAlignment="1">
      <alignment horizontal="center" vertical="center"/>
    </xf>
    <xf numFmtId="0" fontId="3" fillId="18" borderId="0" xfId="0" applyFont="1" applyFill="1" applyAlignment="1">
      <alignment horizontal="center" vertical="center"/>
    </xf>
    <xf numFmtId="0" fontId="20" fillId="0" borderId="20" xfId="0" applyFont="1" applyBorder="1" applyAlignment="1">
      <alignment horizontal="center" vertical="center" wrapText="1"/>
    </xf>
    <xf numFmtId="9" fontId="10" fillId="0" borderId="20" xfId="0" applyNumberFormat="1" applyFont="1" applyBorder="1" applyAlignment="1">
      <alignment horizontal="center" vertical="center" wrapText="1"/>
    </xf>
    <xf numFmtId="164" fontId="3" fillId="0" borderId="20" xfId="0" applyNumberFormat="1" applyFont="1" applyBorder="1" applyAlignment="1">
      <alignment horizontal="center" vertical="center"/>
    </xf>
    <xf numFmtId="1" fontId="3" fillId="0" borderId="24" xfId="0" applyNumberFormat="1" applyFont="1" applyBorder="1" applyAlignment="1">
      <alignment horizontal="center" vertical="center"/>
    </xf>
    <xf numFmtId="168" fontId="3" fillId="0" borderId="24" xfId="0" applyNumberFormat="1" applyFont="1" applyBorder="1" applyAlignment="1">
      <alignment horizontal="center" vertical="center"/>
    </xf>
    <xf numFmtId="168" fontId="3" fillId="0" borderId="32" xfId="0" applyNumberFormat="1" applyFont="1" applyBorder="1" applyAlignment="1">
      <alignment horizontal="center" vertical="center"/>
    </xf>
    <xf numFmtId="0" fontId="6" fillId="0" borderId="20" xfId="0" applyFont="1" applyBorder="1" applyAlignment="1">
      <alignment horizontal="center" vertical="center"/>
    </xf>
    <xf numFmtId="1" fontId="3" fillId="0" borderId="32" xfId="0" applyNumberFormat="1" applyFont="1" applyBorder="1" applyAlignment="1">
      <alignment horizontal="center" vertical="center"/>
    </xf>
    <xf numFmtId="168" fontId="10" fillId="0" borderId="0" xfId="0" applyNumberFormat="1" applyFont="1" applyAlignment="1">
      <alignment horizontal="center" vertical="center" wrapText="1"/>
    </xf>
    <xf numFmtId="0" fontId="1" fillId="2" borderId="30" xfId="1" applyBorder="1" applyAlignment="1">
      <alignment horizontal="center" vertical="center"/>
    </xf>
    <xf numFmtId="0" fontId="1" fillId="2" borderId="30" xfId="1" applyBorder="1" applyAlignment="1">
      <alignment horizontal="center" vertical="center" wrapText="1"/>
    </xf>
    <xf numFmtId="0" fontId="1" fillId="2" borderId="0" xfId="1" applyBorder="1" applyAlignment="1">
      <alignment horizontal="left" vertical="center" wrapText="1"/>
    </xf>
    <xf numFmtId="164" fontId="1" fillId="2" borderId="23" xfId="1" applyNumberFormat="1" applyBorder="1" applyAlignment="1">
      <alignment horizontal="center" vertical="center"/>
    </xf>
    <xf numFmtId="168" fontId="1" fillId="2" borderId="23" xfId="1" applyNumberFormat="1" applyBorder="1" applyAlignment="1">
      <alignment horizontal="center" vertical="center"/>
    </xf>
    <xf numFmtId="2" fontId="1" fillId="2" borderId="33" xfId="1" applyNumberFormat="1" applyBorder="1" applyAlignment="1">
      <alignment horizontal="center" vertical="center"/>
    </xf>
    <xf numFmtId="0" fontId="1" fillId="2" borderId="34" xfId="1" applyBorder="1" applyAlignment="1">
      <alignment horizontal="center" vertical="center"/>
    </xf>
    <xf numFmtId="0" fontId="6" fillId="14" borderId="30" xfId="0" applyFont="1" applyFill="1" applyBorder="1" applyAlignment="1">
      <alignment horizontal="center" vertical="center"/>
    </xf>
    <xf numFmtId="0" fontId="10" fillId="14" borderId="30" xfId="0" applyFont="1" applyFill="1" applyBorder="1" applyAlignment="1">
      <alignment horizontal="center" vertical="center" wrapText="1"/>
    </xf>
    <xf numFmtId="0" fontId="10" fillId="14" borderId="35" xfId="0" applyFont="1" applyFill="1" applyBorder="1" applyAlignment="1">
      <alignment horizontal="center" vertical="center"/>
    </xf>
    <xf numFmtId="0" fontId="10" fillId="14" borderId="30" xfId="0" applyFont="1" applyFill="1" applyBorder="1" applyAlignment="1">
      <alignment horizontal="left" vertical="center" wrapText="1"/>
    </xf>
    <xf numFmtId="0" fontId="10" fillId="14" borderId="30" xfId="0" applyFont="1" applyFill="1" applyBorder="1" applyAlignment="1">
      <alignment horizontal="center" vertical="center"/>
    </xf>
    <xf numFmtId="164" fontId="10" fillId="14" borderId="33" xfId="0" applyNumberFormat="1"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21" fillId="0" borderId="36" xfId="0" applyFont="1" applyBorder="1"/>
    <xf numFmtId="0" fontId="22" fillId="0" borderId="0" xfId="0" applyFont="1"/>
    <xf numFmtId="0" fontId="23" fillId="0" borderId="0" xfId="0" applyFont="1"/>
    <xf numFmtId="0" fontId="5" fillId="6" borderId="0" xfId="0" applyFont="1" applyFill="1" applyAlignment="1">
      <alignment horizontal="center" wrapText="1"/>
    </xf>
    <xf numFmtId="0" fontId="3" fillId="6" borderId="0" xfId="0" applyFont="1" applyFill="1" applyAlignment="1">
      <alignment horizontal="center" wrapText="1"/>
    </xf>
    <xf numFmtId="0" fontId="10" fillId="6" borderId="0" xfId="0" applyFont="1" applyFill="1" applyAlignment="1">
      <alignment horizontal="center" wrapText="1"/>
    </xf>
    <xf numFmtId="0" fontId="10" fillId="21" borderId="0" xfId="0" applyFont="1" applyFill="1" applyAlignment="1">
      <alignment horizontal="center" wrapText="1"/>
    </xf>
    <xf numFmtId="0" fontId="10" fillId="20" borderId="0" xfId="0" applyFont="1" applyFill="1" applyAlignment="1">
      <alignment horizontal="center" wrapText="1"/>
    </xf>
    <xf numFmtId="0" fontId="0" fillId="0" borderId="0" xfId="0" applyAlignment="1">
      <alignment horizontal="center" wrapText="1"/>
    </xf>
    <xf numFmtId="167" fontId="3" fillId="0" borderId="0" xfId="0" applyNumberFormat="1" applyFont="1" applyAlignment="1">
      <alignment horizontal="center" vertical="center"/>
    </xf>
    <xf numFmtId="0" fontId="5" fillId="14" borderId="0" xfId="0" applyFont="1" applyFill="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7" fillId="5" borderId="8" xfId="0" applyFont="1" applyFill="1" applyBorder="1" applyAlignment="1">
      <alignment horizontal="center" vertical="center"/>
    </xf>
    <xf numFmtId="0" fontId="7" fillId="9" borderId="9"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7" fillId="9" borderId="0" xfId="0" applyFont="1" applyFill="1" applyAlignment="1">
      <alignment horizontal="center" vertical="center" wrapText="1"/>
    </xf>
    <xf numFmtId="0" fontId="8" fillId="8" borderId="7"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4" fillId="0" borderId="0" xfId="0" applyFont="1" applyAlignment="1">
      <alignment horizontal="left" vertical="center"/>
    </xf>
    <xf numFmtId="166" fontId="3" fillId="0" borderId="0" xfId="0" applyNumberFormat="1" applyFont="1" applyAlignment="1">
      <alignment horizontal="center" vertical="center"/>
    </xf>
    <xf numFmtId="0" fontId="5" fillId="0" borderId="12" xfId="0" applyFont="1" applyBorder="1" applyAlignment="1">
      <alignment horizontal="center"/>
    </xf>
    <xf numFmtId="0" fontId="5" fillId="0" borderId="14" xfId="0" applyFont="1" applyBorder="1" applyAlignment="1">
      <alignment horizontal="center"/>
    </xf>
    <xf numFmtId="0" fontId="5" fillId="12" borderId="16" xfId="0" applyFont="1" applyFill="1" applyBorder="1" applyAlignment="1">
      <alignment horizontal="center"/>
    </xf>
    <xf numFmtId="0" fontId="5" fillId="22" borderId="17" xfId="0" applyFont="1" applyFill="1" applyBorder="1" applyAlignment="1">
      <alignment horizontal="center" vertical="center"/>
    </xf>
    <xf numFmtId="0" fontId="3" fillId="22" borderId="0" xfId="0" applyFont="1" applyFill="1" applyAlignment="1">
      <alignment horizontal="center" vertical="center"/>
    </xf>
    <xf numFmtId="0" fontId="5" fillId="22" borderId="17" xfId="0" applyFont="1" applyFill="1" applyBorder="1" applyAlignment="1">
      <alignment horizontal="center"/>
    </xf>
    <xf numFmtId="0" fontId="5" fillId="23" borderId="16" xfId="0" applyFont="1" applyFill="1" applyBorder="1" applyAlignment="1">
      <alignment horizontal="center" vertical="center"/>
    </xf>
    <xf numFmtId="0" fontId="25" fillId="5" borderId="0" xfId="0" applyFont="1" applyFill="1"/>
    <xf numFmtId="0" fontId="7" fillId="11" borderId="39" xfId="0" applyFont="1" applyFill="1" applyBorder="1" applyAlignment="1">
      <alignment horizontal="center" vertical="center" wrapText="1"/>
    </xf>
    <xf numFmtId="166" fontId="3" fillId="0" borderId="38" xfId="0" applyNumberFormat="1" applyFont="1" applyBorder="1" applyAlignment="1">
      <alignment horizontal="center" vertical="center"/>
    </xf>
    <xf numFmtId="0" fontId="7" fillId="11" borderId="39" xfId="0" applyFont="1" applyFill="1" applyBorder="1" applyAlignment="1">
      <alignment horizontal="center" wrapText="1"/>
    </xf>
    <xf numFmtId="0" fontId="26" fillId="0" borderId="0" xfId="0" applyFont="1" applyAlignment="1">
      <alignment horizontal="center" vertical="center"/>
    </xf>
    <xf numFmtId="166" fontId="26" fillId="0" borderId="0" xfId="0" applyNumberFormat="1" applyFont="1" applyAlignment="1">
      <alignment horizontal="center" vertical="center"/>
    </xf>
    <xf numFmtId="166" fontId="26" fillId="0" borderId="38" xfId="0" applyNumberFormat="1" applyFont="1" applyBorder="1" applyAlignment="1">
      <alignment horizontal="center" vertical="center"/>
    </xf>
    <xf numFmtId="0" fontId="26" fillId="22" borderId="0" xfId="0" applyFont="1" applyFill="1" applyAlignment="1">
      <alignment horizontal="center" vertical="center"/>
    </xf>
    <xf numFmtId="0" fontId="3" fillId="23" borderId="0" xfId="0" applyFont="1" applyFill="1" applyAlignment="1">
      <alignment horizontal="center" vertical="center"/>
    </xf>
    <xf numFmtId="0" fontId="3" fillId="0" borderId="0" xfId="0" applyFont="1" applyAlignment="1">
      <alignment horizontal="center"/>
    </xf>
    <xf numFmtId="42" fontId="3" fillId="0" borderId="0" xfId="0" applyNumberFormat="1" applyFont="1" applyAlignment="1">
      <alignment horizontal="center" vertical="center"/>
    </xf>
    <xf numFmtId="42" fontId="3" fillId="0" borderId="38" xfId="0" applyNumberFormat="1" applyFont="1" applyBorder="1" applyAlignment="1">
      <alignment horizontal="center" vertical="center"/>
    </xf>
    <xf numFmtId="166" fontId="3" fillId="0" borderId="0" xfId="0" applyNumberFormat="1" applyFont="1" applyAlignment="1">
      <alignment horizontal="center"/>
    </xf>
    <xf numFmtId="0" fontId="3" fillId="22" borderId="0" xfId="0" applyFont="1" applyFill="1" applyAlignment="1">
      <alignment horizontal="center"/>
    </xf>
    <xf numFmtId="166" fontId="3" fillId="0" borderId="20" xfId="0" applyNumberFormat="1" applyFont="1" applyBorder="1" applyAlignment="1">
      <alignment horizontal="center" vertical="center" wrapText="1"/>
    </xf>
    <xf numFmtId="166" fontId="1" fillId="2" borderId="20" xfId="1" applyNumberFormat="1" applyBorder="1" applyAlignment="1">
      <alignment horizontal="center" vertical="center" wrapText="1"/>
    </xf>
    <xf numFmtId="166" fontId="10" fillId="0" borderId="20" xfId="0" applyNumberFormat="1" applyFont="1" applyBorder="1" applyAlignment="1">
      <alignment horizontal="center" vertical="center" wrapText="1"/>
    </xf>
    <xf numFmtId="166" fontId="1" fillId="2" borderId="30" xfId="1" applyNumberFormat="1" applyBorder="1" applyAlignment="1">
      <alignment horizontal="center" vertical="center" wrapText="1"/>
    </xf>
    <xf numFmtId="0" fontId="20" fillId="24" borderId="20" xfId="0" applyFont="1" applyFill="1" applyBorder="1" applyAlignment="1">
      <alignment horizontal="center" vertical="center" wrapText="1"/>
    </xf>
    <xf numFmtId="0" fontId="3" fillId="25" borderId="20" xfId="0" applyFont="1" applyFill="1" applyBorder="1" applyAlignment="1">
      <alignment horizontal="center" vertical="center" wrapText="1"/>
    </xf>
    <xf numFmtId="0" fontId="0" fillId="25" borderId="0" xfId="0" applyFill="1"/>
    <xf numFmtId="0" fontId="27" fillId="18" borderId="20" xfId="1" applyFont="1" applyFill="1" applyBorder="1" applyAlignment="1">
      <alignment horizontal="center" vertical="center" wrapText="1"/>
    </xf>
    <xf numFmtId="0" fontId="0" fillId="18" borderId="0" xfId="0" applyFill="1"/>
    <xf numFmtId="0" fontId="27" fillId="18" borderId="30" xfId="1" applyFont="1" applyFill="1" applyBorder="1" applyAlignment="1">
      <alignment horizontal="center" vertical="center" wrapText="1"/>
    </xf>
    <xf numFmtId="0" fontId="0" fillId="26" borderId="0" xfId="0" applyFill="1"/>
    <xf numFmtId="0" fontId="3" fillId="25" borderId="0" xfId="0" applyFont="1" applyFill="1" applyAlignment="1">
      <alignment horizontal="center" vertical="center" wrapText="1"/>
    </xf>
    <xf numFmtId="0" fontId="3" fillId="18" borderId="0" xfId="0" applyFont="1" applyFill="1" applyAlignment="1">
      <alignment horizontal="center" vertical="center" wrapText="1"/>
    </xf>
    <xf numFmtId="0" fontId="19" fillId="25" borderId="20" xfId="0" applyFont="1" applyFill="1" applyBorder="1" applyAlignment="1">
      <alignment horizontal="center" vertical="center" wrapText="1"/>
    </xf>
    <xf numFmtId="0" fontId="19" fillId="0" borderId="20" xfId="0" applyFont="1" applyBorder="1" applyAlignment="1">
      <alignment horizontal="center" vertical="center" wrapText="1"/>
    </xf>
    <xf numFmtId="0" fontId="19" fillId="24" borderId="20" xfId="0" applyFont="1" applyFill="1" applyBorder="1" applyAlignment="1">
      <alignment horizontal="center" vertical="center" wrapText="1"/>
    </xf>
    <xf numFmtId="0" fontId="19" fillId="0" borderId="0" xfId="0" applyFont="1" applyAlignment="1">
      <alignment horizontal="center" vertical="center" wrapText="1"/>
    </xf>
    <xf numFmtId="0" fontId="19" fillId="24" borderId="0" xfId="0" applyFont="1" applyFill="1" applyAlignment="1">
      <alignment horizontal="center" vertical="center" wrapText="1"/>
    </xf>
    <xf numFmtId="169" fontId="3" fillId="0" borderId="0" xfId="0" applyNumberFormat="1" applyFont="1" applyAlignment="1">
      <alignment horizontal="center" vertical="center"/>
    </xf>
    <xf numFmtId="0" fontId="27" fillId="18" borderId="24" xfId="1" applyFont="1" applyFill="1" applyBorder="1" applyAlignment="1">
      <alignment horizontal="center" vertical="center" wrapText="1"/>
    </xf>
    <xf numFmtId="0" fontId="5" fillId="25" borderId="20" xfId="0" applyFont="1" applyFill="1" applyBorder="1" applyAlignment="1">
      <alignment horizontal="center" vertical="center" wrapText="1"/>
    </xf>
    <xf numFmtId="0" fontId="3" fillId="24" borderId="20" xfId="0" applyFont="1" applyFill="1" applyBorder="1" applyAlignment="1">
      <alignment horizontal="center" vertical="center" wrapText="1"/>
    </xf>
    <xf numFmtId="2" fontId="3" fillId="25" borderId="0" xfId="0" applyNumberFormat="1" applyFont="1" applyFill="1" applyAlignment="1">
      <alignment horizontal="center" vertical="center" wrapText="1"/>
    </xf>
    <xf numFmtId="0" fontId="5" fillId="0" borderId="20" xfId="0" applyFont="1" applyBorder="1" applyAlignment="1">
      <alignment horizontal="center" vertical="center" wrapText="1"/>
    </xf>
    <xf numFmtId="2" fontId="3" fillId="0" borderId="0" xfId="0" applyNumberFormat="1" applyFont="1" applyAlignment="1">
      <alignment horizontal="center" vertical="center" wrapText="1"/>
    </xf>
    <xf numFmtId="2" fontId="3" fillId="18" borderId="0" xfId="0" applyNumberFormat="1" applyFont="1" applyFill="1" applyAlignment="1">
      <alignment horizontal="center" vertical="center" wrapText="1"/>
    </xf>
    <xf numFmtId="0" fontId="10" fillId="25" borderId="20" xfId="0" applyFont="1" applyFill="1" applyBorder="1" applyAlignment="1">
      <alignment horizontal="center" vertical="center" wrapText="1"/>
    </xf>
    <xf numFmtId="0" fontId="10" fillId="24" borderId="20" xfId="0" applyFont="1" applyFill="1" applyBorder="1" applyAlignment="1">
      <alignment horizontal="center" vertical="center" wrapText="1"/>
    </xf>
    <xf numFmtId="0" fontId="3" fillId="24" borderId="0" xfId="0" applyFont="1" applyFill="1" applyAlignment="1">
      <alignment horizontal="center" vertical="center" wrapText="1"/>
    </xf>
    <xf numFmtId="0" fontId="6" fillId="25"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5" fillId="0" borderId="0" xfId="0" applyFont="1" applyAlignment="1">
      <alignment horizontal="center" vertical="center" wrapText="1"/>
    </xf>
    <xf numFmtId="166" fontId="3" fillId="0" borderId="0" xfId="5" applyNumberFormat="1" applyFont="1" applyAlignment="1">
      <alignment horizontal="center" vertical="center" wrapText="1"/>
    </xf>
    <xf numFmtId="166" fontId="8" fillId="5" borderId="0" xfId="5" applyNumberFormat="1" applyFont="1" applyFill="1" applyAlignment="1">
      <alignment horizontal="center" vertical="center" wrapText="1"/>
    </xf>
    <xf numFmtId="166" fontId="3" fillId="25" borderId="0" xfId="5" applyNumberFormat="1" applyFont="1" applyFill="1" applyAlignment="1">
      <alignment horizontal="center" vertical="center" wrapText="1"/>
    </xf>
    <xf numFmtId="166" fontId="3" fillId="18" borderId="0" xfId="5" applyNumberFormat="1" applyFont="1" applyFill="1" applyAlignment="1">
      <alignment horizontal="center" vertical="center" wrapText="1"/>
    </xf>
    <xf numFmtId="166" fontId="0" fillId="0" borderId="0" xfId="5" applyNumberFormat="1" applyFont="1" applyAlignment="1">
      <alignment horizontal="center" wrapText="1"/>
    </xf>
    <xf numFmtId="0" fontId="5" fillId="14" borderId="0" xfId="0" applyFont="1" applyFill="1" applyAlignment="1">
      <alignment horizontal="center" vertical="center" wrapText="1"/>
    </xf>
    <xf numFmtId="0" fontId="19" fillId="24" borderId="20" xfId="0" applyFont="1" applyFill="1" applyBorder="1" applyAlignment="1">
      <alignment horizontal="left" vertical="center" wrapText="1"/>
    </xf>
    <xf numFmtId="0" fontId="27" fillId="18" borderId="20" xfId="1" applyFont="1" applyFill="1" applyBorder="1" applyAlignment="1">
      <alignment horizontal="left" vertical="center" wrapText="1"/>
    </xf>
    <xf numFmtId="0" fontId="19" fillId="25" borderId="20" xfId="0" applyFont="1" applyFill="1" applyBorder="1" applyAlignment="1">
      <alignment horizontal="left" vertical="center" wrapText="1"/>
    </xf>
    <xf numFmtId="0" fontId="19" fillId="0" borderId="0" xfId="0" applyFont="1" applyAlignment="1">
      <alignment horizontal="left" vertical="center" wrapText="1"/>
    </xf>
    <xf numFmtId="0" fontId="19" fillId="24" borderId="0" xfId="0" applyFont="1" applyFill="1" applyAlignment="1">
      <alignment horizontal="left" vertical="center" wrapText="1"/>
    </xf>
    <xf numFmtId="0" fontId="3" fillId="14" borderId="42" xfId="0" applyFont="1" applyFill="1" applyBorder="1"/>
    <xf numFmtId="0" fontId="3" fillId="14" borderId="42" xfId="0" applyFont="1" applyFill="1" applyBorder="1" applyAlignment="1">
      <alignment horizontal="center" vertical="center"/>
    </xf>
    <xf numFmtId="0" fontId="5" fillId="27" borderId="17" xfId="0" applyFont="1" applyFill="1" applyBorder="1" applyAlignment="1">
      <alignment horizontal="center" vertical="center"/>
    </xf>
    <xf numFmtId="166" fontId="9" fillId="27" borderId="0" xfId="0" applyNumberFormat="1" applyFont="1" applyFill="1" applyAlignment="1">
      <alignment horizontal="center" vertical="center" shrinkToFit="1"/>
    </xf>
    <xf numFmtId="166" fontId="9" fillId="27" borderId="27" xfId="0" applyNumberFormat="1" applyFont="1" applyFill="1" applyBorder="1" applyAlignment="1">
      <alignment horizontal="center" vertical="center" shrinkToFit="1"/>
    </xf>
    <xf numFmtId="0" fontId="9" fillId="27" borderId="0" xfId="0" applyFont="1" applyFill="1" applyAlignment="1">
      <alignment horizontal="center" vertical="center" shrinkToFit="1"/>
    </xf>
    <xf numFmtId="0" fontId="26" fillId="14" borderId="42" xfId="0" applyFont="1" applyFill="1" applyBorder="1" applyAlignment="1">
      <alignment horizontal="center" vertical="center"/>
    </xf>
    <xf numFmtId="0" fontId="5" fillId="14" borderId="42" xfId="0" applyFont="1" applyFill="1" applyBorder="1" applyAlignment="1">
      <alignment horizontal="left" vertical="center"/>
    </xf>
    <xf numFmtId="0" fontId="5" fillId="14" borderId="44" xfId="0" applyFont="1" applyFill="1" applyBorder="1" applyAlignment="1">
      <alignment horizontal="left" vertical="center"/>
    </xf>
    <xf numFmtId="6" fontId="5" fillId="14" borderId="45" xfId="0" applyNumberFormat="1" applyFont="1" applyFill="1" applyBorder="1" applyAlignment="1">
      <alignment horizontal="center" vertical="center"/>
    </xf>
    <xf numFmtId="0" fontId="5" fillId="14" borderId="45" xfId="0" applyFont="1" applyFill="1" applyBorder="1" applyAlignment="1">
      <alignment horizontal="center" vertical="center"/>
    </xf>
    <xf numFmtId="167" fontId="5" fillId="14" borderId="45" xfId="0" applyNumberFormat="1" applyFont="1" applyFill="1" applyBorder="1" applyAlignment="1">
      <alignment horizontal="center" vertical="center"/>
    </xf>
    <xf numFmtId="0" fontId="5" fillId="14" borderId="40" xfId="0" applyFont="1" applyFill="1" applyBorder="1" applyAlignment="1">
      <alignment horizontal="left" vertical="center"/>
    </xf>
    <xf numFmtId="0" fontId="5" fillId="14" borderId="46" xfId="0" applyFont="1" applyFill="1" applyBorder="1" applyAlignment="1">
      <alignment horizontal="left" vertical="center"/>
    </xf>
    <xf numFmtId="6" fontId="5" fillId="14" borderId="47" xfId="0" applyNumberFormat="1" applyFont="1" applyFill="1" applyBorder="1" applyAlignment="1">
      <alignment horizontal="center" vertical="center"/>
    </xf>
    <xf numFmtId="0" fontId="5" fillId="14" borderId="47" xfId="0" applyFont="1" applyFill="1" applyBorder="1" applyAlignment="1">
      <alignment horizontal="center" vertical="center"/>
    </xf>
    <xf numFmtId="167" fontId="5" fillId="14" borderId="47" xfId="0" applyNumberFormat="1" applyFont="1" applyFill="1" applyBorder="1" applyAlignment="1">
      <alignment horizontal="center" vertical="center"/>
    </xf>
    <xf numFmtId="0" fontId="3" fillId="14" borderId="40" xfId="0" applyFont="1" applyFill="1" applyBorder="1" applyAlignment="1">
      <alignment horizontal="center" vertical="center" wrapText="1"/>
    </xf>
    <xf numFmtId="2" fontId="3" fillId="14" borderId="40" xfId="0" applyNumberFormat="1" applyFont="1" applyFill="1" applyBorder="1" applyAlignment="1">
      <alignment horizontal="center" vertical="center" wrapText="1"/>
    </xf>
    <xf numFmtId="166" fontId="3" fillId="14" borderId="40" xfId="5" applyNumberFormat="1" applyFont="1" applyFill="1" applyBorder="1" applyAlignment="1">
      <alignment horizontal="center" vertical="center" wrapText="1"/>
    </xf>
    <xf numFmtId="0" fontId="5" fillId="14" borderId="17" xfId="0" applyFont="1" applyFill="1" applyBorder="1" applyAlignment="1">
      <alignment horizontal="center" vertical="center"/>
    </xf>
    <xf numFmtId="0" fontId="5" fillId="14" borderId="42" xfId="0" applyFont="1" applyFill="1" applyBorder="1" applyAlignment="1">
      <alignment horizontal="center" vertical="center"/>
    </xf>
    <xf numFmtId="0" fontId="5" fillId="14" borderId="48" xfId="0" applyFont="1" applyFill="1" applyBorder="1" applyAlignment="1">
      <alignment horizontal="center" vertical="center"/>
    </xf>
    <xf numFmtId="0" fontId="5" fillId="14" borderId="17" xfId="0" applyFont="1" applyFill="1" applyBorder="1" applyAlignment="1">
      <alignment horizontal="center" vertical="center" wrapText="1"/>
    </xf>
    <xf numFmtId="0" fontId="5" fillId="14" borderId="40" xfId="0" applyFont="1" applyFill="1" applyBorder="1" applyAlignment="1">
      <alignment horizontal="center" vertical="center"/>
    </xf>
    <xf numFmtId="164" fontId="5" fillId="27" borderId="0" xfId="0" applyNumberFormat="1" applyFont="1" applyFill="1" applyAlignment="1">
      <alignment horizontal="center" vertical="center"/>
    </xf>
    <xf numFmtId="165" fontId="11" fillId="27" borderId="0" xfId="0" applyNumberFormat="1" applyFont="1" applyFill="1" applyAlignment="1">
      <alignment horizontal="center" vertical="center" shrinkToFit="1"/>
    </xf>
    <xf numFmtId="166" fontId="11" fillId="27" borderId="0" xfId="0" applyNumberFormat="1" applyFont="1" applyFill="1" applyAlignment="1">
      <alignment horizontal="center" vertical="center" shrinkToFit="1"/>
    </xf>
    <xf numFmtId="0" fontId="5" fillId="27" borderId="0" xfId="0" applyFont="1" applyFill="1" applyAlignment="1">
      <alignment horizontal="center" vertical="center"/>
    </xf>
    <xf numFmtId="166" fontId="11" fillId="27" borderId="13" xfId="0" applyNumberFormat="1" applyFont="1" applyFill="1" applyBorder="1" applyAlignment="1">
      <alignment horizontal="center" vertical="center" shrinkToFit="1"/>
    </xf>
    <xf numFmtId="164" fontId="29" fillId="14" borderId="33" xfId="0" applyNumberFormat="1" applyFont="1" applyFill="1" applyBorder="1" applyAlignment="1">
      <alignment horizontal="center" vertical="center"/>
    </xf>
    <xf numFmtId="166" fontId="3" fillId="0" borderId="0" xfId="0" applyNumberFormat="1" applyFont="1"/>
    <xf numFmtId="0" fontId="5" fillId="14" borderId="41" xfId="0" applyFont="1" applyFill="1" applyBorder="1" applyAlignment="1">
      <alignment horizontal="center" vertical="center"/>
    </xf>
    <xf numFmtId="166" fontId="5" fillId="14" borderId="42" xfId="0" applyNumberFormat="1" applyFont="1" applyFill="1" applyBorder="1" applyAlignment="1">
      <alignment horizontal="center" vertical="center"/>
    </xf>
    <xf numFmtId="166" fontId="5" fillId="14" borderId="43" xfId="0" applyNumberFormat="1" applyFont="1" applyFill="1" applyBorder="1" applyAlignment="1">
      <alignment horizontal="center" vertical="center"/>
    </xf>
    <xf numFmtId="170" fontId="5" fillId="14" borderId="42" xfId="5" applyNumberFormat="1" applyFont="1" applyFill="1" applyBorder="1" applyAlignment="1">
      <alignment horizontal="center" vertical="center"/>
    </xf>
    <xf numFmtId="164" fontId="5" fillId="14" borderId="42" xfId="0" applyNumberFormat="1" applyFont="1" applyFill="1" applyBorder="1" applyAlignment="1">
      <alignment horizontal="center" vertical="center"/>
    </xf>
    <xf numFmtId="0" fontId="5" fillId="22" borderId="0" xfId="0" applyFont="1" applyFill="1" applyAlignment="1">
      <alignment horizontal="center" vertical="center"/>
    </xf>
    <xf numFmtId="166" fontId="5" fillId="22" borderId="0" xfId="0" applyNumberFormat="1" applyFont="1" applyFill="1" applyAlignment="1">
      <alignment horizontal="center" vertical="center"/>
    </xf>
    <xf numFmtId="166" fontId="5" fillId="22" borderId="38" xfId="0" applyNumberFormat="1" applyFont="1" applyFill="1" applyBorder="1" applyAlignment="1">
      <alignment horizontal="center" vertical="center"/>
    </xf>
    <xf numFmtId="169" fontId="5" fillId="14" borderId="42" xfId="0" applyNumberFormat="1" applyFont="1" applyFill="1" applyBorder="1" applyAlignment="1">
      <alignment horizontal="center" vertical="center"/>
    </xf>
    <xf numFmtId="169" fontId="5" fillId="22" borderId="0" xfId="0" applyNumberFormat="1" applyFont="1" applyFill="1" applyAlignment="1">
      <alignment horizontal="center" vertical="center"/>
    </xf>
    <xf numFmtId="166" fontId="0" fillId="0" borderId="0" xfId="0" applyNumberFormat="1"/>
    <xf numFmtId="9" fontId="5" fillId="22" borderId="0" xfId="0" applyNumberFormat="1" applyFont="1" applyFill="1" applyAlignment="1">
      <alignment horizontal="center" vertical="center"/>
    </xf>
    <xf numFmtId="0" fontId="5" fillId="14" borderId="41" xfId="0" applyFont="1" applyFill="1" applyBorder="1" applyAlignment="1">
      <alignment horizontal="center"/>
    </xf>
    <xf numFmtId="0" fontId="5" fillId="14" borderId="42" xfId="0" applyFont="1" applyFill="1" applyBorder="1" applyAlignment="1">
      <alignment horizontal="center"/>
    </xf>
    <xf numFmtId="42" fontId="5" fillId="14" borderId="42" xfId="0" applyNumberFormat="1" applyFont="1" applyFill="1" applyBorder="1" applyAlignment="1">
      <alignment horizontal="center" vertical="center"/>
    </xf>
    <xf numFmtId="42" fontId="5" fillId="14" borderId="43" xfId="0" applyNumberFormat="1" applyFont="1" applyFill="1" applyBorder="1" applyAlignment="1">
      <alignment horizontal="center" vertical="center"/>
    </xf>
    <xf numFmtId="166" fontId="5" fillId="14" borderId="42" xfId="0" applyNumberFormat="1" applyFont="1" applyFill="1" applyBorder="1" applyAlignment="1">
      <alignment horizontal="center"/>
    </xf>
    <xf numFmtId="0" fontId="5" fillId="22" borderId="0" xfId="0" applyFont="1" applyFill="1" applyAlignment="1">
      <alignment horizontal="center"/>
    </xf>
    <xf numFmtId="169" fontId="5" fillId="22" borderId="0" xfId="0" applyNumberFormat="1" applyFont="1" applyFill="1" applyAlignment="1">
      <alignment horizontal="center"/>
    </xf>
    <xf numFmtId="42" fontId="5" fillId="22" borderId="0" xfId="0" applyNumberFormat="1" applyFont="1" applyFill="1" applyAlignment="1">
      <alignment horizontal="center" vertical="center"/>
    </xf>
    <xf numFmtId="42" fontId="5" fillId="22" borderId="38" xfId="0" applyNumberFormat="1" applyFont="1" applyFill="1" applyBorder="1" applyAlignment="1">
      <alignment horizontal="center" vertical="center"/>
    </xf>
    <xf numFmtId="0" fontId="5" fillId="23" borderId="0" xfId="0" applyFont="1" applyFill="1" applyAlignment="1">
      <alignment horizontal="center" vertical="center"/>
    </xf>
    <xf numFmtId="166" fontId="5" fillId="23" borderId="0" xfId="0" applyNumberFormat="1" applyFont="1" applyFill="1" applyAlignment="1">
      <alignment horizontal="center" vertical="center"/>
    </xf>
    <xf numFmtId="166" fontId="5" fillId="23" borderId="38" xfId="0" applyNumberFormat="1" applyFont="1" applyFill="1" applyBorder="1" applyAlignment="1">
      <alignment horizontal="center" vertical="center"/>
    </xf>
    <xf numFmtId="166" fontId="29" fillId="14" borderId="33" xfId="0" applyNumberFormat="1" applyFont="1" applyFill="1" applyBorder="1" applyAlignment="1">
      <alignment horizontal="center" vertical="center"/>
    </xf>
    <xf numFmtId="166" fontId="3" fillId="0" borderId="0" xfId="0" applyNumberFormat="1" applyFont="1" applyAlignment="1">
      <alignment horizontal="center" vertical="center" wrapText="1"/>
    </xf>
    <xf numFmtId="44" fontId="0" fillId="0" borderId="0" xfId="0" applyNumberFormat="1"/>
    <xf numFmtId="0" fontId="5" fillId="0" borderId="30" xfId="0" applyFont="1" applyBorder="1" applyAlignment="1">
      <alignment horizontal="center" vertical="center"/>
    </xf>
    <xf numFmtId="0" fontId="3" fillId="0" borderId="30" xfId="0" applyFont="1" applyBorder="1" applyAlignment="1">
      <alignment horizontal="center" vertical="center"/>
    </xf>
    <xf numFmtId="167" fontId="3" fillId="0" borderId="30" xfId="0" applyNumberFormat="1" applyFont="1" applyBorder="1" applyAlignment="1">
      <alignment horizontal="center" vertical="center"/>
    </xf>
    <xf numFmtId="166" fontId="5" fillId="14" borderId="17" xfId="0" applyNumberFormat="1" applyFont="1" applyFill="1" applyBorder="1" applyAlignment="1">
      <alignment horizontal="center" vertical="center"/>
    </xf>
    <xf numFmtId="166" fontId="5" fillId="14" borderId="40" xfId="0" applyNumberFormat="1" applyFont="1" applyFill="1" applyBorder="1" applyAlignment="1">
      <alignment horizontal="center" vertical="center"/>
    </xf>
    <xf numFmtId="166" fontId="5" fillId="14" borderId="17" xfId="5" applyNumberFormat="1" applyFont="1" applyFill="1" applyBorder="1" applyAlignment="1">
      <alignment horizontal="center" vertical="center"/>
    </xf>
    <xf numFmtId="166" fontId="5" fillId="14" borderId="42" xfId="5" applyNumberFormat="1" applyFont="1" applyFill="1" applyBorder="1" applyAlignment="1">
      <alignment horizontal="center" vertical="center"/>
    </xf>
    <xf numFmtId="166" fontId="5" fillId="14" borderId="48" xfId="5" applyNumberFormat="1" applyFont="1" applyFill="1" applyBorder="1" applyAlignment="1">
      <alignment horizontal="center" vertical="center"/>
    </xf>
    <xf numFmtId="0" fontId="6" fillId="4" borderId="1" xfId="0" applyFont="1" applyFill="1" applyBorder="1" applyAlignment="1">
      <alignment horizontal="center"/>
    </xf>
    <xf numFmtId="0" fontId="6" fillId="4" borderId="37" xfId="0" applyFont="1" applyFill="1" applyBorder="1" applyAlignment="1">
      <alignment horizontal="center"/>
    </xf>
    <xf numFmtId="0" fontId="6" fillId="7" borderId="1" xfId="0" applyFont="1" applyFill="1" applyBorder="1" applyAlignment="1">
      <alignment horizontal="center"/>
    </xf>
    <xf numFmtId="0" fontId="7" fillId="3" borderId="0" xfId="0" applyFont="1" applyFill="1" applyAlignment="1">
      <alignment horizontal="center"/>
    </xf>
    <xf numFmtId="0" fontId="7" fillId="8" borderId="0" xfId="0" applyFont="1" applyFill="1" applyAlignment="1">
      <alignment horizontal="center"/>
    </xf>
    <xf numFmtId="0" fontId="7" fillId="5" borderId="0" xfId="0" applyFont="1" applyFill="1" applyAlignment="1">
      <alignment horizontal="center"/>
    </xf>
    <xf numFmtId="0" fontId="7" fillId="5" borderId="38" xfId="0" applyFont="1" applyFill="1" applyBorder="1" applyAlignment="1">
      <alignment horizontal="center"/>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8" borderId="6" xfId="0" applyFont="1" applyFill="1" applyBorder="1" applyAlignment="1">
      <alignment horizontal="center"/>
    </xf>
    <xf numFmtId="0" fontId="7" fillId="8" borderId="7" xfId="0" applyFont="1" applyFill="1" applyBorder="1" applyAlignment="1">
      <alignment horizontal="center"/>
    </xf>
    <xf numFmtId="0" fontId="6" fillId="4" borderId="2" xfId="0" applyFont="1" applyFill="1" applyBorder="1" applyAlignment="1">
      <alignment horizontal="center"/>
    </xf>
    <xf numFmtId="0" fontId="6" fillId="7" borderId="3" xfId="0" applyFont="1" applyFill="1" applyBorder="1" applyAlignment="1">
      <alignment horizontal="center"/>
    </xf>
    <xf numFmtId="0" fontId="7" fillId="3" borderId="4" xfId="0" applyFont="1" applyFill="1" applyBorder="1" applyAlignment="1">
      <alignment horizontal="center"/>
    </xf>
    <xf numFmtId="0" fontId="6" fillId="4" borderId="1" xfId="0" applyFont="1" applyFill="1" applyBorder="1" applyAlignment="1">
      <alignment horizontal="center" vertical="center"/>
    </xf>
    <xf numFmtId="0" fontId="6" fillId="4" borderId="37" xfId="0" applyFont="1" applyFill="1" applyBorder="1" applyAlignment="1">
      <alignment horizontal="center" vertical="center"/>
    </xf>
    <xf numFmtId="0" fontId="6" fillId="7" borderId="1" xfId="0" applyFont="1" applyFill="1" applyBorder="1" applyAlignment="1">
      <alignment horizontal="center" vertical="center"/>
    </xf>
    <xf numFmtId="0" fontId="7" fillId="3" borderId="0" xfId="0" applyFont="1" applyFill="1" applyAlignment="1">
      <alignment horizontal="center" vertical="center"/>
    </xf>
    <xf numFmtId="0" fontId="7" fillId="8" borderId="0" xfId="0" applyFont="1" applyFill="1" applyAlignment="1">
      <alignment horizontal="center" vertical="center"/>
    </xf>
    <xf numFmtId="0" fontId="7" fillId="5" borderId="0" xfId="0" applyFont="1" applyFill="1" applyAlignment="1">
      <alignment horizontal="center" vertical="center"/>
    </xf>
    <xf numFmtId="0" fontId="7" fillId="5" borderId="3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5"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6" fillId="14" borderId="17" xfId="0" applyFont="1" applyFill="1" applyBorder="1" applyAlignment="1">
      <alignment horizontal="left" vertical="center" wrapText="1"/>
    </xf>
    <xf numFmtId="0" fontId="5" fillId="6" borderId="0" xfId="0" applyFont="1" applyFill="1" applyAlignment="1">
      <alignment horizontal="center"/>
    </xf>
    <xf numFmtId="0" fontId="5" fillId="19" borderId="0" xfId="0" applyFont="1" applyFill="1" applyAlignment="1">
      <alignment horizontal="center"/>
    </xf>
    <xf numFmtId="0" fontId="5" fillId="20" borderId="0" xfId="0" applyFont="1" applyFill="1" applyAlignment="1">
      <alignment horizontal="center"/>
    </xf>
  </cellXfs>
  <cellStyles count="6">
    <cellStyle name="Currency" xfId="5" builtinId="4"/>
    <cellStyle name="Hyperlink" xfId="2" builtinId="8"/>
    <cellStyle name="Neutral" xfId="1" builtinId="28"/>
    <cellStyle name="Normal" xfId="0" builtinId="0"/>
    <cellStyle name="Normal 2" xfId="3" xr:uid="{AC2C282E-DD80-4DD8-99A2-633045D6D70C}"/>
    <cellStyle name="Normal 3" xfId="4" xr:uid="{C7F14771-B2E0-400A-A110-CE507422A283}"/>
  </cellStyles>
  <dxfs count="214">
    <dxf>
      <font>
        <strike val="0"/>
        <outline val="0"/>
        <shadow val="0"/>
        <u val="none"/>
        <vertAlign val="baseline"/>
        <sz val="11"/>
        <color theme="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167" formatCode="&quot;$&quot;#,##0.00"/>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5"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5"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7" tint="0.79998168889431442"/>
        </patternFill>
      </fill>
      <alignment horizontal="center" vertical="bottom" textRotation="0" wrapText="1" indent="0" justifyLastLine="0" shrinkToFit="0" readingOrder="0"/>
    </dxf>
    <dxf>
      <font>
        <strike val="0"/>
        <outline val="0"/>
        <shadow val="0"/>
        <u val="none"/>
        <vertAlign val="baseline"/>
        <sz val="1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name val="Arial"/>
        <family val="2"/>
        <scheme val="none"/>
      </font>
      <numFmt numFmtId="167" formatCode="&quot;$&quot;#,##0.00"/>
      <alignment horizontal="center" vertical="center" textRotation="0" wrapText="0" indent="0" justifyLastLine="0" shrinkToFit="0" readingOrder="0"/>
    </dxf>
    <dxf>
      <font>
        <strike val="0"/>
        <outline val="0"/>
        <shadow val="0"/>
        <u val="none"/>
        <vertAlign val="baseline"/>
        <sz val="11"/>
        <name val="Arial"/>
        <family val="2"/>
        <scheme val="none"/>
      </font>
      <alignment horizontal="center" vertical="center" textRotation="0" wrapText="0" indent="0" justifyLastLine="0" shrinkToFit="0" readingOrder="0"/>
    </dxf>
    <dxf>
      <font>
        <b/>
        <strike val="0"/>
        <outline val="0"/>
        <shadow val="0"/>
        <u val="none"/>
        <vertAlign val="baseline"/>
        <sz val="11"/>
        <name val="Arial"/>
        <family val="2"/>
        <scheme val="none"/>
      </font>
      <alignment horizontal="center" vertical="center" textRotation="0" wrapText="0" indent="0" justifyLastLine="0" shrinkToFit="0" readingOrder="0"/>
    </dxf>
    <dxf>
      <font>
        <strike val="0"/>
        <outline val="0"/>
        <shadow val="0"/>
        <u val="none"/>
        <vertAlign val="baseline"/>
        <sz val="11"/>
        <name val="Arial"/>
        <family val="2"/>
        <scheme val="none"/>
      </font>
      <alignment horizontal="center" vertical="center" textRotation="0" wrapText="0" indent="0" justifyLastLine="0" shrinkToFit="0" readingOrder="0"/>
    </dxf>
    <dxf>
      <font>
        <strike val="0"/>
        <outline val="0"/>
        <shadow val="0"/>
        <u val="none"/>
        <vertAlign val="baseline"/>
        <sz val="11"/>
        <name val="Arial"/>
        <family val="2"/>
        <scheme val="none"/>
      </font>
      <alignment horizontal="center" vertical="bottom" textRotation="0" wrapText="1" indent="0" justifyLastLine="0" shrinkToFit="0" readingOrder="0"/>
    </dxf>
    <dxf>
      <font>
        <strike val="0"/>
        <outline val="0"/>
        <shadow val="0"/>
        <u val="none"/>
        <vertAlign val="baseline"/>
        <sz val="11"/>
        <name val="Arial"/>
        <family val="2"/>
        <scheme val="none"/>
      </font>
      <alignment horizontal="center" vertical="center"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1"/>
        <name val="Arial"/>
        <family val="2"/>
        <scheme val="none"/>
      </font>
      <alignment horizontal="center" vertical="center"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Arial"/>
        <family val="2"/>
        <scheme val="none"/>
      </font>
      <numFmt numFmtId="166" formatCode="&quot;$&quot;#,##0"/>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Arial"/>
        <scheme val="none"/>
      </font>
      <numFmt numFmtId="166" formatCode="&quot;$&quot;#,##0"/>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theme="0"/>
        </left>
        <right style="thin">
          <color theme="0"/>
        </right>
        <top/>
        <bottom style="thin">
          <color indexed="64"/>
        </bottom>
      </border>
    </dxf>
    <dxf>
      <font>
        <strike val="0"/>
        <outline val="0"/>
        <shadow val="0"/>
        <u val="none"/>
        <vertAlign val="baseline"/>
        <sz val="1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theme="0"/>
        </left>
        <right style="thin">
          <color theme="0"/>
        </right>
        <top/>
        <bottom style="thin">
          <color indexed="64"/>
        </bottom>
      </border>
    </dxf>
    <dxf>
      <font>
        <strike val="0"/>
        <outline val="0"/>
        <shadow val="0"/>
        <u val="none"/>
        <vertAlign val="baseline"/>
        <sz val="11"/>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theme="0"/>
        </left>
        <right style="thin">
          <color theme="0"/>
        </right>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auto="1"/>
        <name val="Arial"/>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theme="0"/>
        </left>
        <right style="thin">
          <color theme="0"/>
        </right>
        <top/>
        <bottom style="thin">
          <color indexed="64"/>
        </bottom>
      </border>
    </dxf>
    <dxf>
      <font>
        <strike val="0"/>
        <outline val="0"/>
        <shadow val="0"/>
        <u val="none"/>
        <vertAlign val="baseline"/>
        <sz val="11"/>
        <name val="Arial"/>
        <family val="2"/>
        <scheme val="none"/>
      </font>
      <numFmt numFmtId="2" formatCode="0.00"/>
      <alignment horizontal="center" vertical="center" textRotation="0" indent="0" justifyLastLine="0" shrinkToFit="0" readingOrder="0"/>
    </dxf>
    <dxf>
      <font>
        <b val="0"/>
        <i val="0"/>
        <strike val="0"/>
        <condense val="0"/>
        <extend val="0"/>
        <outline val="0"/>
        <shadow val="0"/>
        <u val="none"/>
        <vertAlign val="baseline"/>
        <sz val="11"/>
        <color auto="1"/>
        <name val="Arial"/>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theme="0"/>
        </left>
        <right style="thin">
          <color theme="0"/>
        </right>
        <top/>
        <bottom style="thin">
          <color indexed="64"/>
        </bottom>
      </border>
    </dxf>
    <dxf>
      <font>
        <strike val="0"/>
        <outline val="0"/>
        <shadow val="0"/>
        <u val="none"/>
        <vertAlign val="baseline"/>
        <sz val="11"/>
        <name val="Arial"/>
        <family val="2"/>
        <scheme val="none"/>
      </font>
      <numFmt numFmtId="2" formatCode="0.00"/>
      <fill>
        <patternFill patternType="solid">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11"/>
        <color auto="1"/>
        <name val="Arial"/>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theme="0"/>
        </left>
        <right style="thin">
          <color theme="0"/>
        </right>
        <top/>
        <bottom style="thin">
          <color indexed="64"/>
        </bottom>
      </border>
    </dxf>
    <dxf>
      <font>
        <strike val="0"/>
        <outline val="0"/>
        <shadow val="0"/>
        <u val="none"/>
        <vertAlign val="baseline"/>
        <sz val="11"/>
        <name val="Arial"/>
        <family val="2"/>
        <scheme val="none"/>
      </font>
      <numFmt numFmtId="168" formatCode="0.000"/>
      <alignment horizontal="center" vertical="center" textRotation="0" indent="0" justifyLastLine="0" shrinkToFit="0" readingOrder="0"/>
      <border outline="0">
        <right style="thin">
          <color theme="0"/>
        </right>
      </border>
    </dxf>
    <dxf>
      <font>
        <b val="0"/>
        <i val="0"/>
        <strike val="0"/>
        <condense val="0"/>
        <extend val="0"/>
        <outline val="0"/>
        <shadow val="0"/>
        <u val="none"/>
        <vertAlign val="baseline"/>
        <sz val="11"/>
        <color auto="1"/>
        <name val="Arial"/>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theme="0"/>
        </left>
        <right style="thin">
          <color theme="0"/>
        </right>
        <top/>
        <bottom style="thin">
          <color indexed="64"/>
        </bottom>
      </border>
    </dxf>
    <dxf>
      <font>
        <b val="0"/>
        <i val="0"/>
        <strike val="0"/>
        <condense val="0"/>
        <extend val="0"/>
        <outline val="0"/>
        <shadow val="0"/>
        <u val="none"/>
        <vertAlign val="baseline"/>
        <sz val="11"/>
        <color theme="1"/>
        <name val="Arial"/>
        <family val="2"/>
        <scheme val="none"/>
      </font>
      <numFmt numFmtId="168" formatCode="0.0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Arial"/>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theme="0"/>
        </left>
        <right style="thin">
          <color theme="0"/>
        </right>
        <top/>
        <bottom style="thin">
          <color indexed="64"/>
        </bottom>
      </border>
    </dxf>
    <dxf>
      <font>
        <b val="0"/>
        <i val="0"/>
        <strike val="0"/>
        <condense val="0"/>
        <extend val="0"/>
        <outline val="0"/>
        <shadow val="0"/>
        <u val="none"/>
        <vertAlign val="baseline"/>
        <sz val="11"/>
        <color theme="1"/>
        <name val="Arial"/>
        <family val="2"/>
        <scheme val="none"/>
      </font>
      <numFmt numFmtId="168" formatCode="0.0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Arial"/>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theme="0"/>
        </left>
        <right style="thin">
          <color theme="0"/>
        </right>
        <top/>
        <bottom style="thin">
          <color indexed="64"/>
        </bottom>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Arial"/>
        <family val="2"/>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theme="0"/>
        </left>
        <right style="thin">
          <color theme="0"/>
        </right>
        <top/>
        <bottom style="thin">
          <color indexed="64"/>
        </bottom>
      </border>
    </dxf>
    <dxf>
      <font>
        <b val="0"/>
        <i val="0"/>
        <strike val="0"/>
        <condense val="0"/>
        <extend val="0"/>
        <outline val="0"/>
        <shadow val="0"/>
        <u val="none"/>
        <vertAlign val="baseline"/>
        <sz val="11"/>
        <color rgb="FF000000"/>
        <name val="Arial"/>
        <family val="2"/>
        <scheme val="none"/>
      </font>
      <fill>
        <patternFill patternType="solid">
          <fgColor rgb="FFD9E1F2"/>
          <bgColor rgb="FFD9E1F2"/>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rgb="FF000000"/>
        <name val="Arial"/>
        <family val="2"/>
        <scheme val="none"/>
      </font>
      <fill>
        <patternFill patternType="solid">
          <fgColor rgb="FFD9E1F2"/>
          <bgColor rgb="FFD9E1F2"/>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5" tint="0.59999389629810485"/>
        </patternFill>
      </fill>
      <alignment horizontal="lef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auto="1"/>
        <name val="Arial"/>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style="thin">
          <color theme="0"/>
        </right>
        <top/>
        <bottom style="thin">
          <color indexed="64"/>
        </bottom>
      </border>
    </dxf>
    <dxf>
      <font>
        <strike val="0"/>
        <outline val="0"/>
        <shadow val="0"/>
        <u val="none"/>
        <vertAlign val="baseline"/>
        <sz val="1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right/>
        <top/>
        <bottom style="thin">
          <color indexed="64"/>
        </bottom>
      </border>
    </dxf>
    <dxf>
      <font>
        <b/>
        <strike val="0"/>
        <outline val="0"/>
        <shadow val="0"/>
        <u val="none"/>
        <vertAlign val="baseline"/>
        <sz val="11"/>
        <name val="Arial"/>
        <family val="2"/>
        <scheme val="none"/>
      </font>
      <alignment horizontal="center" vertical="center" textRotation="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Arial"/>
        <family val="2"/>
        <scheme val="none"/>
      </font>
      <fill>
        <patternFill patternType="solid">
          <fgColor indexed="64"/>
          <bgColor theme="5" tint="0.59999389629810485"/>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D9E1F2"/>
          <bgColor rgb="FFD9E1F2"/>
        </patternFill>
      </fill>
      <alignment horizontal="center" vertical="center" textRotation="0" wrapText="0" indent="0" justifyLastLine="0" shrinkToFit="0" readingOrder="0"/>
    </dxf>
    <dxf>
      <font>
        <strike val="0"/>
        <outline val="0"/>
        <shadow val="0"/>
        <u val="none"/>
        <vertAlign val="baseline"/>
        <sz val="11"/>
        <color theme="0"/>
        <name val="Arial"/>
        <family val="2"/>
        <scheme val="none"/>
      </font>
      <fill>
        <patternFill>
          <fgColor indexed="64"/>
          <bgColor rgb="FF0D4263"/>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Arial"/>
        <family val="2"/>
        <scheme val="none"/>
      </font>
      <fill>
        <patternFill patternType="solid">
          <fgColor theme="4"/>
          <bgColor rgb="FF66ACB4"/>
        </patternFill>
      </fill>
      <alignment horizontal="center" vertical="center"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1"/>
        <name val="Arial"/>
        <family val="2"/>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1"/>
        <name val="Arial"/>
        <family val="2"/>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font>
    </dxf>
    <dxf>
      <border outline="0">
        <bottom style="thick">
          <color theme="0"/>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theme="4"/>
          <bgColor rgb="FF66ACB4"/>
        </patternFill>
      </fill>
      <alignment horizontal="center" vertical="center" textRotation="0" wrapText="1" indent="0" justifyLastLine="0" shrinkToFit="0" readingOrder="0"/>
      <border diagonalUp="0" diagonalDown="0" outline="0">
        <left style="thin">
          <color theme="0"/>
        </left>
        <right style="thin">
          <color theme="0"/>
        </right>
        <top/>
        <bottom/>
      </border>
    </dxf>
    <dxf>
      <font>
        <name val="Arial"/>
      </font>
      <alignment horizontal="center" vertical="center" textRotation="0" wrapText="0" indent="0" justifyLastLine="0" shrinkToFit="0" readingOrder="0"/>
    </dxf>
    <dxf>
      <font>
        <name val="Arial"/>
      </font>
      <alignment horizontal="center" vertical="center" textRotation="0" wrapText="0" indent="0" justifyLastLine="0" shrinkToFit="0" readingOrder="0"/>
    </dxf>
    <dxf>
      <font>
        <name val="Arial"/>
      </font>
      <alignment horizontal="center" vertical="center" textRotation="0" wrapText="0" indent="0" justifyLastLine="0" shrinkToFit="0" readingOrder="0"/>
    </dxf>
    <dxf>
      <font>
        <name val="Arial"/>
      </font>
      <alignment horizontal="center" vertical="center" textRotation="0" wrapText="0" indent="0" justifyLastLine="0" shrinkToFit="0" readingOrder="0"/>
    </dxf>
    <dxf>
      <font>
        <name val="Arial"/>
      </font>
      <alignment horizontal="center" vertical="center" textRotation="0" wrapText="0" indent="0" justifyLastLine="0" shrinkToFit="0" readingOrder="0"/>
    </dxf>
    <dxf>
      <font>
        <name val="Arial"/>
      </font>
      <alignment horizontal="center" vertical="center" textRotation="0" wrapText="0" indent="0" justifyLastLine="0" shrinkToFit="0" readingOrder="0"/>
    </dxf>
    <dxf>
      <font>
        <name val="Arial"/>
      </font>
      <numFmt numFmtId="166" formatCode="&quot;$&quot;#,##0"/>
      <alignment horizontal="center" vertical="center" textRotation="0" wrapText="0" indent="0" justifyLastLine="0" shrinkToFit="0" readingOrder="0"/>
    </dxf>
    <dxf>
      <font>
        <name val="Arial"/>
      </font>
      <numFmt numFmtId="166" formatCode="&quot;$&quot;#,##0"/>
      <alignment horizontal="center" vertical="center" textRotation="0" wrapText="0" indent="0" justifyLastLine="0" shrinkToFit="0" readingOrder="0"/>
    </dxf>
    <dxf>
      <font>
        <name val="Arial"/>
      </font>
      <numFmt numFmtId="166" formatCode="&quot;$&quot;#,##0"/>
      <alignment horizontal="center" vertical="center" textRotation="0" wrapText="0" indent="0" justifyLastLine="0" shrinkToFit="0" readingOrder="0"/>
    </dxf>
    <dxf>
      <font>
        <name val="Arial"/>
      </font>
      <numFmt numFmtId="166" formatCode="&quot;$&quot;#,##0"/>
      <alignment horizontal="center" vertical="center" textRotation="0" wrapText="0" indent="0" justifyLastLine="0" shrinkToFit="0" readingOrder="0"/>
      <border>
        <right style="thin">
          <color rgb="FF000000"/>
        </right>
      </border>
    </dxf>
    <dxf>
      <font>
        <name val="Arial"/>
      </font>
      <numFmt numFmtId="166" formatCode="&quot;$&quot;#,##0"/>
      <alignment horizontal="center" vertical="center" textRotation="0" wrapText="0" indent="0" justifyLastLine="0" shrinkToFit="0" readingOrder="0"/>
    </dxf>
    <dxf>
      <font>
        <name val="Arial"/>
      </font>
      <numFmt numFmtId="166" formatCode="&quot;$&quot;#,##0"/>
      <alignment horizontal="center" vertical="center" textRotation="0" wrapText="0" indent="0" justifyLastLine="0" shrinkToFit="0" readingOrder="0"/>
    </dxf>
    <dxf>
      <font>
        <name val="Arial"/>
      </font>
      <numFmt numFmtId="166" formatCode="&quot;$&quot;#,##0"/>
      <alignment horizontal="center" vertical="center" textRotation="0" wrapText="0" indent="0" justifyLastLine="0" shrinkToFit="0" readingOrder="0"/>
    </dxf>
    <dxf>
      <font>
        <name val="Arial"/>
      </font>
      <numFmt numFmtId="166" formatCode="&quot;$&quot;#,##0"/>
      <alignment horizontal="center" vertical="center" textRotation="0" wrapText="0" indent="0" justifyLastLine="0" shrinkToFit="0" readingOrder="0"/>
    </dxf>
    <dxf>
      <font>
        <name val="Arial"/>
      </font>
      <numFmt numFmtId="166" formatCode="&quot;$&quot;#,##0"/>
      <alignment horizontal="center" vertical="center" textRotation="0" wrapText="0" indent="0" justifyLastLine="0" shrinkToFit="0" readingOrder="0"/>
    </dxf>
    <dxf>
      <font>
        <name val="Arial"/>
      </font>
      <alignment horizontal="center" vertical="center" textRotation="0" wrapText="0" indent="0" justifyLastLine="0" shrinkToFit="0" readingOrder="0"/>
    </dxf>
    <dxf>
      <font>
        <name val="Arial"/>
      </font>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theme="4"/>
          <bgColor rgb="FF445A1B"/>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Arial"/>
        <family val="2"/>
        <scheme val="none"/>
      </font>
      <alignment horizontal="center" vertical="center" textRotation="0" wrapText="0" indent="0" justifyLastLine="0" shrinkToFit="1" readingOrder="0"/>
    </dxf>
    <dxf>
      <font>
        <b val="0"/>
        <i val="0"/>
        <strike val="0"/>
        <condense val="0"/>
        <extend val="0"/>
        <outline val="0"/>
        <shadow val="0"/>
        <u val="none"/>
        <vertAlign val="baseline"/>
        <sz val="11"/>
        <color indexed="8"/>
        <name val="Arial"/>
        <family val="2"/>
        <scheme val="none"/>
      </font>
      <alignment horizontal="center" vertical="center" textRotation="0" wrapText="0" indent="0" justifyLastLine="0" shrinkToFit="1" readingOrder="0"/>
    </dxf>
    <dxf>
      <font>
        <b val="0"/>
        <i val="0"/>
        <strike val="0"/>
        <condense val="0"/>
        <extend val="0"/>
        <outline val="0"/>
        <shadow val="0"/>
        <u val="none"/>
        <vertAlign val="baseline"/>
        <sz val="11"/>
        <color indexed="8"/>
        <name val="Arial"/>
        <family val="2"/>
        <scheme val="none"/>
      </font>
      <numFmt numFmtId="166" formatCode="&quot;$&quot;#,##0"/>
      <alignment horizontal="center" vertical="center" textRotation="0" wrapText="0" indent="0" justifyLastLine="0" shrinkToFit="1" readingOrder="0"/>
    </dxf>
    <dxf>
      <font>
        <b val="0"/>
        <i val="0"/>
        <strike val="0"/>
        <condense val="0"/>
        <extend val="0"/>
        <outline val="0"/>
        <shadow val="0"/>
        <u val="none"/>
        <vertAlign val="baseline"/>
        <sz val="11"/>
        <color indexed="8"/>
        <name val="Arial"/>
        <family val="2"/>
        <scheme val="none"/>
      </font>
      <numFmt numFmtId="166" formatCode="&quot;$&quot;#,##0"/>
      <alignment horizontal="center" vertical="center" textRotation="0" wrapText="0" indent="0" justifyLastLine="0" shrinkToFit="1" readingOrder="0"/>
    </dxf>
    <dxf>
      <font>
        <b val="0"/>
        <i val="0"/>
        <strike val="0"/>
        <condense val="0"/>
        <extend val="0"/>
        <outline val="0"/>
        <shadow val="0"/>
        <u val="none"/>
        <vertAlign val="baseline"/>
        <sz val="11"/>
        <color indexed="8"/>
        <name val="Arial"/>
        <family val="2"/>
        <scheme val="none"/>
      </font>
      <numFmt numFmtId="166" formatCode="&quot;$&quot;#,##0"/>
      <alignment horizontal="center" vertical="center" textRotation="0" wrapText="0" indent="0" justifyLastLine="0" shrinkToFit="1" readingOrder="0"/>
    </dxf>
    <dxf>
      <font>
        <b val="0"/>
        <i val="0"/>
        <strike val="0"/>
        <condense val="0"/>
        <extend val="0"/>
        <outline val="0"/>
        <shadow val="0"/>
        <u val="none"/>
        <vertAlign val="baseline"/>
        <sz val="11"/>
        <color indexed="8"/>
        <name val="Arial"/>
        <family val="2"/>
        <scheme val="none"/>
      </font>
      <alignment horizontal="center" vertical="center" textRotation="0" wrapText="0" indent="0" justifyLastLine="0" shrinkToFit="1" readingOrder="0"/>
    </dxf>
    <dxf>
      <font>
        <b val="0"/>
        <i val="0"/>
        <strike val="0"/>
        <condense val="0"/>
        <extend val="0"/>
        <outline val="0"/>
        <shadow val="0"/>
        <u val="none"/>
        <vertAlign val="baseline"/>
        <sz val="11"/>
        <color indexed="8"/>
        <name val="Arial"/>
        <family val="2"/>
        <scheme val="none"/>
      </font>
      <numFmt numFmtId="166" formatCode="&quot;$&quot;#,##0"/>
      <alignment horizontal="center" vertical="center" textRotation="0" wrapText="0" indent="0" justifyLastLine="0" shrinkToFit="1" readingOrder="0"/>
    </dxf>
    <dxf>
      <font>
        <b val="0"/>
        <i val="0"/>
        <strike val="0"/>
        <condense val="0"/>
        <extend val="0"/>
        <outline val="0"/>
        <shadow val="0"/>
        <u val="none"/>
        <vertAlign val="baseline"/>
        <sz val="11"/>
        <color indexed="8"/>
        <name val="Arial"/>
        <family val="2"/>
        <scheme val="none"/>
      </font>
      <numFmt numFmtId="166" formatCode="&quot;$&quot;#,##0"/>
      <alignment horizontal="center" vertical="center" textRotation="0" wrapText="0" indent="0" justifyLastLine="0" shrinkToFit="1" readingOrder="0"/>
    </dxf>
    <dxf>
      <font>
        <b val="0"/>
        <i val="0"/>
        <strike val="0"/>
        <condense val="0"/>
        <extend val="0"/>
        <outline val="0"/>
        <shadow val="0"/>
        <u val="none"/>
        <vertAlign val="baseline"/>
        <sz val="11"/>
        <color indexed="8"/>
        <name val="Arial"/>
        <family val="2"/>
        <scheme val="none"/>
      </font>
      <numFmt numFmtId="166" formatCode="&quot;$&quot;#,##0"/>
      <alignment horizontal="center" vertical="center" textRotation="0" wrapText="0" indent="0" justifyLastLine="0" shrinkToFit="1" readingOrder="0"/>
      <border diagonalUp="0" diagonalDown="0" outline="0">
        <left style="thin">
          <color indexed="64"/>
        </left>
        <right/>
        <top/>
        <bottom/>
      </border>
    </dxf>
    <dxf>
      <font>
        <b val="0"/>
        <i val="0"/>
        <strike val="0"/>
        <condense val="0"/>
        <extend val="0"/>
        <outline val="0"/>
        <shadow val="0"/>
        <u val="none"/>
        <vertAlign val="baseline"/>
        <sz val="11"/>
        <color indexed="8"/>
        <name val="Arial"/>
        <family val="2"/>
        <scheme val="none"/>
      </font>
      <numFmt numFmtId="166" formatCode="&quot;$&quot;#,##0"/>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style="thick">
          <color indexed="64"/>
        </right>
        <top/>
        <bottom/>
      </border>
    </dxf>
    <dxf>
      <font>
        <b val="0"/>
        <i val="0"/>
        <strike val="0"/>
        <condense val="0"/>
        <extend val="0"/>
        <outline val="0"/>
        <shadow val="0"/>
        <u val="none"/>
        <vertAlign val="baseline"/>
        <sz val="11"/>
        <color indexed="8"/>
        <name val="Arial"/>
        <family val="2"/>
        <scheme val="none"/>
      </font>
      <numFmt numFmtId="166" formatCode="&quot;$&quot;#,##0"/>
      <fill>
        <patternFill patternType="none">
          <fgColor indexed="64"/>
          <bgColor indexed="65"/>
        </patternFill>
      </fill>
      <alignment horizontal="center" vertical="center" textRotation="0" wrapText="0" indent="0" justifyLastLine="0" shrinkToFit="1" readingOrder="0"/>
    </dxf>
    <dxf>
      <font>
        <strike val="0"/>
        <outline val="0"/>
        <shadow val="0"/>
        <u val="none"/>
        <vertAlign val="baseline"/>
        <name val="Arial"/>
        <family val="2"/>
        <scheme val="none"/>
      </font>
      <alignment horizontal="center" vertical="center" textRotation="0" indent="0" justifyLastLine="0" readingOrder="0"/>
    </dxf>
    <dxf>
      <font>
        <b val="0"/>
        <i val="0"/>
        <strike val="0"/>
        <condense val="0"/>
        <extend val="0"/>
        <outline val="0"/>
        <shadow val="0"/>
        <u val="none"/>
        <vertAlign val="baseline"/>
        <sz val="11"/>
        <color indexed="8"/>
        <name val="Arial"/>
        <family val="2"/>
        <scheme val="none"/>
      </font>
      <numFmt numFmtId="166" formatCode="&quot;$&quot;#,##0"/>
      <alignment horizontal="center" vertical="center" textRotation="0" wrapText="0" indent="0" justifyLastLine="0" shrinkToFit="1" readingOrder="0"/>
    </dxf>
    <dxf>
      <font>
        <b val="0"/>
        <i val="0"/>
        <strike val="0"/>
        <condense val="0"/>
        <extend val="0"/>
        <outline val="0"/>
        <shadow val="0"/>
        <u val="none"/>
        <vertAlign val="baseline"/>
        <sz val="11"/>
        <color indexed="8"/>
        <name val="Arial"/>
        <family val="2"/>
        <scheme val="none"/>
      </font>
      <numFmt numFmtId="166" formatCode="&quot;$&quot;#,##0"/>
      <fill>
        <patternFill patternType="none">
          <fgColor indexed="64"/>
          <bgColor indexed="65"/>
        </patternFill>
      </fill>
      <alignment horizontal="center" vertical="center" textRotation="0" wrapText="0" indent="0" justifyLastLine="0" shrinkToFit="1" readingOrder="0"/>
    </dxf>
    <dxf>
      <font>
        <b val="0"/>
        <i val="0"/>
        <strike val="0"/>
        <condense val="0"/>
        <extend val="0"/>
        <outline val="0"/>
        <shadow val="0"/>
        <u val="none"/>
        <vertAlign val="baseline"/>
        <sz val="11"/>
        <color indexed="8"/>
        <name val="Arial"/>
        <family val="2"/>
        <scheme val="none"/>
      </font>
      <numFmt numFmtId="166" formatCode="&quot;$&quot;#,##0"/>
      <fill>
        <patternFill patternType="solid">
          <fgColor indexed="64"/>
          <bgColor theme="0" tint="-4.9989318521683403E-2"/>
        </patternFill>
      </fill>
      <alignment horizontal="center" vertical="center" textRotation="0" wrapText="0" indent="0" justifyLastLine="0" shrinkToFit="1" readingOrder="0"/>
    </dxf>
    <dxf>
      <font>
        <b val="0"/>
        <i val="0"/>
        <strike val="0"/>
        <condense val="0"/>
        <extend val="0"/>
        <outline val="0"/>
        <shadow val="0"/>
        <u val="none"/>
        <vertAlign val="baseline"/>
        <sz val="11"/>
        <color indexed="8"/>
        <name val="Arial"/>
        <family val="2"/>
        <scheme val="none"/>
      </font>
      <numFmt numFmtId="165" formatCode="#,##0.0"/>
      <alignment horizontal="center" vertical="center" textRotation="0" wrapText="0" indent="0" justifyLastLine="0" shrinkToFit="1" readingOrder="0"/>
    </dxf>
    <dxf>
      <font>
        <strike val="0"/>
        <outline val="0"/>
        <shadow val="0"/>
        <u val="none"/>
        <vertAlign val="baseline"/>
        <name val="Arial"/>
        <family val="2"/>
        <scheme val="none"/>
      </font>
      <numFmt numFmtId="164" formatCode="0.0"/>
      <alignment horizontal="center" vertical="center" textRotation="0" wrapText="0" indent="0" justifyLastLine="0" shrinkToFit="0" readingOrder="0"/>
    </dxf>
    <dxf>
      <font>
        <b/>
        <strike val="0"/>
        <outline val="0"/>
        <shadow val="0"/>
        <u val="none"/>
        <vertAlign val="baseline"/>
        <name val="Arial"/>
        <family val="2"/>
        <scheme val="none"/>
      </font>
      <alignment horizontal="center" vertical="center" textRotation="0" indent="0" justifyLastLine="0" readingOrder="0"/>
    </dxf>
    <dxf>
      <font>
        <b val="0"/>
        <i val="0"/>
        <strike val="0"/>
        <condense val="0"/>
        <extend val="0"/>
        <outline val="0"/>
        <shadow val="0"/>
        <u val="none"/>
        <vertAlign val="baseline"/>
        <sz val="11"/>
        <color indexed="8"/>
        <name val="Arial"/>
        <family val="2"/>
        <scheme val="none"/>
      </font>
      <alignment horizontal="center" vertical="center" textRotation="0" wrapText="0" indent="0" justifyLastLine="0" shrinkToFit="1" readingOrder="0"/>
    </dxf>
    <dxf>
      <font>
        <b/>
        <i val="0"/>
        <strike val="0"/>
        <condense val="0"/>
        <extend val="0"/>
        <outline val="0"/>
        <shadow val="0"/>
        <u val="none"/>
        <vertAlign val="baseline"/>
        <sz val="11"/>
        <color theme="0"/>
        <name val="Arial"/>
        <family val="2"/>
        <scheme val="none"/>
      </font>
      <fill>
        <patternFill patternType="solid">
          <fgColor theme="4"/>
          <bgColor theme="4"/>
        </patternFill>
      </fill>
      <alignment horizontal="center" vertical="bottom" textRotation="0" wrapText="1"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9" formatCode="0.0%"/>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outline="0">
        <left/>
        <right/>
        <top style="thin">
          <color theme="0"/>
        </top>
        <bottom/>
      </border>
    </dxf>
    <dxf>
      <alignment horizontal="center" vertical="center" textRotation="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theme="4"/>
          <bgColor rgb="FF445A1B"/>
        </patternFill>
      </fill>
      <alignment horizontal="center" vertical="center" textRotation="0" wrapText="1"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9" formatCode="0.0%"/>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outline="0">
        <left/>
        <right/>
        <top style="thin">
          <color theme="0"/>
        </top>
        <bottom/>
      </border>
    </dxf>
    <dxf>
      <alignment horizontal="center" vertical="center" textRotation="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theme="4"/>
          <bgColor rgb="FF445A1B"/>
        </patternFill>
      </fill>
      <alignment horizontal="center" vertical="center" textRotation="0" wrapText="1"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theme="4"/>
          <bgColor rgb="FF445A1B"/>
        </patternFill>
      </fill>
      <alignment horizontal="center" vertical="center" textRotation="0" wrapText="1" indent="0" justifyLastLine="0" shrinkToFit="0" readingOrder="0"/>
    </dxf>
    <dxf>
      <font>
        <strike val="0"/>
        <outline val="0"/>
        <shadow val="0"/>
        <u val="none"/>
        <vertAlign val="baseline"/>
        <sz val="11"/>
        <color theme="1"/>
        <name val="Arial"/>
        <family val="2"/>
        <scheme val="none"/>
      </font>
      <alignment horizontal="center" vertical="bottom" textRotation="0" indent="0" justifyLastLine="0" shrinkToFit="0" readingOrder="0"/>
    </dxf>
    <dxf>
      <font>
        <strike val="0"/>
        <outline val="0"/>
        <shadow val="0"/>
        <u val="none"/>
        <vertAlign val="baseline"/>
        <sz val="11"/>
        <color theme="1"/>
        <name val="Arial"/>
        <family val="2"/>
        <scheme val="none"/>
      </font>
      <alignment horizontal="center" vertical="bottom" textRotation="0" indent="0" justifyLastLine="0" shrinkToFit="0" readingOrder="0"/>
    </dxf>
    <dxf>
      <font>
        <strike val="0"/>
        <outline val="0"/>
        <shadow val="0"/>
        <u val="none"/>
        <vertAlign val="baseline"/>
        <sz val="11"/>
        <color theme="1"/>
        <name val="Arial"/>
        <family val="2"/>
        <scheme val="none"/>
      </font>
      <alignment horizontal="center" vertical="bottom" textRotation="0" indent="0" justifyLastLine="0" shrinkToFit="0" readingOrder="0"/>
    </dxf>
    <dxf>
      <font>
        <strike val="0"/>
        <outline val="0"/>
        <shadow val="0"/>
        <u val="none"/>
        <vertAlign val="baseline"/>
        <sz val="11"/>
        <color theme="1"/>
        <name val="Arial"/>
        <family val="2"/>
        <scheme val="none"/>
      </font>
      <alignment horizontal="center" vertical="bottom" textRotation="0" indent="0" justifyLastLine="0" shrinkToFit="0" readingOrder="0"/>
    </dxf>
    <dxf>
      <font>
        <strike val="0"/>
        <outline val="0"/>
        <shadow val="0"/>
        <u val="none"/>
        <vertAlign val="baseline"/>
        <sz val="11"/>
        <color theme="1"/>
        <name val="Arial"/>
        <family val="2"/>
        <scheme val="none"/>
      </font>
      <alignment horizontal="center" vertical="bottom" textRotation="0" indent="0" justifyLastLine="0" shrinkToFit="0" readingOrder="0"/>
    </dxf>
    <dxf>
      <font>
        <strike val="0"/>
        <outline val="0"/>
        <shadow val="0"/>
        <u val="none"/>
        <vertAlign val="baseline"/>
        <sz val="11"/>
        <color theme="1"/>
        <name val="Arial"/>
        <family val="2"/>
        <scheme val="none"/>
      </font>
      <alignment horizontal="center" vertical="bottom" textRotation="0" indent="0" justifyLastLine="0" shrinkToFit="0" readingOrder="0"/>
    </dxf>
    <dxf>
      <font>
        <strike val="0"/>
        <outline val="0"/>
        <shadow val="0"/>
        <u val="none"/>
        <vertAlign val="baseline"/>
        <sz val="11"/>
        <color theme="1"/>
        <name val="Arial"/>
        <family val="2"/>
        <scheme val="none"/>
      </font>
      <numFmt numFmtId="32" formatCode="_(&quot;$&quot;* #,##0_);_(&quot;$&quot;* \(#,##0\);_(&quot;$&quot;* &quot;-&quot;_);_(@_)"/>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32" formatCode="_(&quot;$&quot;* #,##0_);_(&quot;$&quot;* \(#,##0\);_(&quot;$&quot;* &quot;-&quot;_);_(@_)"/>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32" formatCode="_(&quot;$&quot;* #,##0_);_(&quot;$&quot;* \(#,##0\);_(&quot;$&quot;* &quot;-&quot;_);_(@_)"/>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32" formatCode="_(&quot;$&quot;* #,##0_);_(&quot;$&quot;* \(#,##0\);_(&quot;$&quot;* &quot;-&quot;_);_(@_)"/>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32" formatCode="_(&quot;$&quot;* #,##0_);_(&quot;$&quot;* \(#,##0\);_(&quot;$&quot;* &quot;-&quot;_);_(@_)"/>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32" formatCode="_(&quot;$&quot;* #,##0_);_(&quot;$&quot;* \(#,##0\);_(&quot;$&quot;* &quot;-&quot;_);_(@_)"/>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32" formatCode="_(&quot;$&quot;* #,##0_);_(&quot;$&quot;* \(#,##0\);_(&quot;$&quot;* &quot;-&quot;_);_(@_)"/>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32" formatCode="_(&quot;$&quot;* #,##0_);_(&quot;$&quot;* \(#,##0\);_(&quot;$&quot;* &quot;-&quot;_);_(@_)"/>
      <alignment horizontal="center" vertical="center" textRotation="0" wrapText="0" indent="0" justifyLastLine="0" shrinkToFit="0" readingOrder="0"/>
    </dxf>
    <dxf>
      <font>
        <strike val="0"/>
        <outline val="0"/>
        <shadow val="0"/>
        <u val="none"/>
        <vertAlign val="baseline"/>
        <sz val="11"/>
        <color theme="1"/>
        <name val="Arial"/>
        <family val="2"/>
        <scheme val="none"/>
      </font>
      <numFmt numFmtId="32" formatCode="_(&quot;$&quot;* #,##0_);_(&quot;$&quot;* \(#,##0\);_(&quot;$&quot;* &quot;-&quot;_);_(@_)"/>
      <alignment horizontal="center" vertical="center" textRotation="0" wrapText="0" indent="0" justifyLastLine="0" shrinkToFit="0" readingOrder="0"/>
    </dxf>
    <dxf>
      <font>
        <strike val="0"/>
        <outline val="0"/>
        <shadow val="0"/>
        <u val="none"/>
        <vertAlign val="baseline"/>
        <sz val="11"/>
        <color theme="1"/>
        <name val="Arial"/>
        <family val="2"/>
        <scheme val="none"/>
      </font>
      <alignment horizontal="center" vertical="bottom" textRotation="0" indent="0" justifyLastLine="0" shrinkToFit="0" readingOrder="0"/>
    </dxf>
    <dxf>
      <font>
        <strike val="0"/>
        <outline val="0"/>
        <shadow val="0"/>
        <u val="none"/>
        <vertAlign val="baseline"/>
        <sz val="11"/>
        <color theme="1"/>
        <name val="Arial"/>
        <family val="2"/>
        <scheme val="none"/>
      </font>
      <alignment horizontal="center" vertical="bottom" textRotation="0" indent="0" justifyLastLine="0" shrinkToFit="0" readingOrder="0"/>
    </dxf>
    <dxf>
      <font>
        <b/>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border diagonalUp="0" diagonalDown="0" outline="0">
        <left/>
        <right/>
        <top style="thin">
          <color theme="0"/>
        </top>
        <bottom/>
      </border>
    </dxf>
    <dxf>
      <alignment horizontal="center" vertical="bottom" textRotation="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theme="4"/>
          <bgColor rgb="FF445A1B"/>
        </patternFill>
      </fill>
      <alignment horizontal="center" vertical="bottom" textRotation="0" wrapText="1"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numFmt numFmtId="166" formatCode="&quot;$&quot;#,##0"/>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outline="0">
        <left/>
        <right/>
        <top style="thin">
          <color theme="0"/>
        </top>
        <bottom/>
      </border>
    </dxf>
    <dxf>
      <alignment horizontal="center" vertical="center" textRotation="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theme="4"/>
          <bgColor rgb="FF445A1B"/>
        </patternFill>
      </fill>
      <alignment horizontal="center" vertical="center" textRotation="0" wrapText="1" indent="0" justifyLastLine="0" shrinkToFit="0" readingOrder="0"/>
    </dxf>
  </dxfs>
  <tableStyles count="0" defaultTableStyle="TableStyleMedium2" defaultPivotStyle="PivotStyleLight16"/>
  <colors>
    <mruColors>
      <color rgb="FFE25A33"/>
      <color rgb="FF0D4263"/>
      <color rgb="FF66ACB4"/>
      <color rgb="FF80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7</xdr:col>
      <xdr:colOff>787400</xdr:colOff>
      <xdr:row>46</xdr:row>
      <xdr:rowOff>182880</xdr:rowOff>
    </xdr:to>
    <xdr:sp macro="" textlink="">
      <xdr:nvSpPr>
        <xdr:cNvPr id="2" name="TextBox 1">
          <a:extLst>
            <a:ext uri="{FF2B5EF4-FFF2-40B4-BE49-F238E27FC236}">
              <a16:creationId xmlns:a16="http://schemas.microsoft.com/office/drawing/2014/main" id="{608E9D78-DE5C-4284-BA14-26732B68A079}"/>
            </a:ext>
          </a:extLst>
        </xdr:cNvPr>
        <xdr:cNvSpPr txBox="1"/>
      </xdr:nvSpPr>
      <xdr:spPr>
        <a:xfrm>
          <a:off x="1162050" y="4457700"/>
          <a:ext cx="8089900" cy="4234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Definitions and Sources</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Cost of Living Index (COLI) (%):</a:t>
          </a:r>
          <a:r>
            <a:rPr lang="en-US" sz="1100">
              <a:solidFill>
                <a:schemeClr val="dk1"/>
              </a:solidFill>
              <a:effectLst/>
              <a:latin typeface="+mn-lt"/>
              <a:ea typeface="+mn-ea"/>
              <a:cs typeface="+mn-cs"/>
            </a:rPr>
            <a:t> The average 2014</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cost of living index percentage by state was not available from the Council for Community and Economic Research.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Teacher Wage Penalty (%):</a:t>
          </a:r>
          <a:r>
            <a:rPr lang="en-US" sz="1100">
              <a:solidFill>
                <a:schemeClr val="dk1"/>
              </a:solidFill>
              <a:effectLst/>
              <a:latin typeface="+mn-lt"/>
              <a:ea typeface="+mn-ea"/>
              <a:cs typeface="+mn-cs"/>
            </a:rPr>
            <a:t> How much less, in percentage terms, public school teachers are paid in weekly wages relative to other college-educated workers (after accounting for factors known to affect earnings such as education, experience, and state residence). For 2013-14,</a:t>
          </a:r>
          <a:r>
            <a:rPr lang="en-US" sz="1100" baseline="0">
              <a:solidFill>
                <a:schemeClr val="dk1"/>
              </a:solidFill>
              <a:effectLst/>
              <a:latin typeface="+mn-lt"/>
              <a:ea typeface="+mn-ea"/>
              <a:cs typeface="+mn-cs"/>
            </a:rPr>
            <a:t> state by state data is not available, only national data is provided.</a:t>
          </a:r>
          <a:r>
            <a:rPr lang="en-US" sz="1100">
              <a:solidFill>
                <a:schemeClr val="dk1"/>
              </a:solidFill>
              <a:effectLst/>
              <a:latin typeface="+mn-lt"/>
              <a:ea typeface="+mn-ea"/>
              <a:cs typeface="+mn-cs"/>
            </a:rPr>
            <a:t> Sourced from </a:t>
          </a:r>
          <a:r>
            <a:rPr lang="en-US" sz="1100" u="sng">
              <a:solidFill>
                <a:schemeClr val="dk1"/>
              </a:solidFill>
              <a:effectLst/>
              <a:latin typeface="+mn-lt"/>
              <a:ea typeface="+mn-ea"/>
              <a:cs typeface="+mn-cs"/>
              <a:hlinkClick xmlns:r="http://schemas.openxmlformats.org/officeDocument/2006/relationships" r:id=""/>
            </a:rPr>
            <a:t>Economic Policy Institute 2020 report "Teacher Pay Penalty Dips but Persists in 2019."</a:t>
          </a:r>
          <a:endParaRPr lang="en-US" sz="1100">
            <a:solidFill>
              <a:schemeClr val="dk1"/>
            </a:solidFill>
            <a:effectLst/>
            <a:latin typeface="+mn-lt"/>
            <a:ea typeface="+mn-ea"/>
            <a:cs typeface="+mn-cs"/>
          </a:endParaRP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All Teacher Salary Averages, 2014-15 school year:</a:t>
          </a:r>
          <a:r>
            <a:rPr lang="en-US" sz="1100" u="sng" baseline="0">
              <a:solidFill>
                <a:schemeClr val="dk1"/>
              </a:solidFill>
              <a:effectLst/>
              <a:latin typeface="+mn-lt"/>
              <a:ea typeface="+mn-ea"/>
              <a:cs typeface="+mn-cs"/>
            </a:rPr>
            <a:t> </a:t>
          </a:r>
          <a:r>
            <a:rPr lang="en-US" sz="1100">
              <a:solidFill>
                <a:schemeClr val="dk1"/>
              </a:solidFill>
              <a:effectLst/>
              <a:latin typeface="+mn-lt"/>
              <a:ea typeface="+mn-ea"/>
              <a:cs typeface="+mn-cs"/>
            </a:rPr>
            <a:t>Sourced from two National Education Association reports: "2015</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Rankings of the States and Estimates of School Statistics" and "2013-2014 Teacher Salary Benchmark Report."</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Minimum 0-Yr, 15-Yr, 35-Yr Salary</a:t>
          </a:r>
          <a:r>
            <a:rPr lang="en-US" sz="1100">
              <a:solidFill>
                <a:schemeClr val="dk1"/>
              </a:solidFill>
              <a:effectLst/>
              <a:latin typeface="+mn-lt"/>
              <a:ea typeface="+mn-ea"/>
              <a:cs typeface="+mn-cs"/>
            </a:rPr>
            <a:t>: Based on SREB review of state minimum teacher salary schedules from state websites for teachers with bachelor's and master’s degrees. All figures from the 2013-14 school year. Figures do not include any state or local supplements or additions for higher degree attainment. Florida, Louisiana, Maryland and Virginia do not have  minimum teacher salary schedules.</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Time to Max Salary</a:t>
          </a:r>
          <a:r>
            <a:rPr lang="en-US" sz="1100">
              <a:solidFill>
                <a:schemeClr val="dk1"/>
              </a:solidFill>
              <a:effectLst/>
              <a:latin typeface="+mn-lt"/>
              <a:ea typeface="+mn-ea"/>
              <a:cs typeface="+mn-cs"/>
            </a:rPr>
            <a:t>: The number of years it will take a teacher to reach the maximum salary available on the statewide teacher salary schedule, per degree label. These figures do not include state bonuses or local supplements.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Time to Reach $50,000</a:t>
          </a:r>
          <a:r>
            <a:rPr lang="en-US" sz="1100">
              <a:solidFill>
                <a:schemeClr val="dk1"/>
              </a:solidFill>
              <a:effectLst/>
              <a:latin typeface="+mn-lt"/>
              <a:ea typeface="+mn-ea"/>
              <a:cs typeface="+mn-cs"/>
            </a:rPr>
            <a:t>: The least number of years it will take a teacher to reach $50k based on the state minimum salary schedule, not including state bonuses or local supplements.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xdr:colOff>
      <xdr:row>54</xdr:row>
      <xdr:rowOff>125730</xdr:rowOff>
    </xdr:from>
    <xdr:to>
      <xdr:col>11</xdr:col>
      <xdr:colOff>761999</xdr:colOff>
      <xdr:row>64</xdr:row>
      <xdr:rowOff>144780</xdr:rowOff>
    </xdr:to>
    <xdr:sp macro="" textlink="">
      <xdr:nvSpPr>
        <xdr:cNvPr id="2" name="TextBox 1">
          <a:extLst>
            <a:ext uri="{FF2B5EF4-FFF2-40B4-BE49-F238E27FC236}">
              <a16:creationId xmlns:a16="http://schemas.microsoft.com/office/drawing/2014/main" id="{5A1618B2-6727-44F5-B576-346F7EAFD255}"/>
            </a:ext>
          </a:extLst>
        </xdr:cNvPr>
        <xdr:cNvSpPr txBox="1"/>
      </xdr:nvSpPr>
      <xdr:spPr>
        <a:xfrm>
          <a:off x="1135380" y="10321290"/>
          <a:ext cx="11818619" cy="184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*Assumptions: Calculations do NOT include extra costs for additional health benefits, FSA or HSA options, etc., nor additional retirement savings by employees. </a:t>
          </a:r>
          <a:r>
            <a:rPr lang="en-US"/>
            <a:t> </a:t>
          </a:r>
        </a:p>
        <a:p>
          <a:r>
            <a:rPr lang="en-US" sz="1100" b="0" i="0" u="none" strike="noStrike">
              <a:solidFill>
                <a:schemeClr val="dk1"/>
              </a:solidFill>
              <a:effectLst/>
              <a:latin typeface="+mn-lt"/>
              <a:ea typeface="+mn-ea"/>
              <a:cs typeface="+mn-cs"/>
            </a:rPr>
            <a:t>July 1, 2019 date used for calculation of federal and state taxes using ADP.com with applicable marital status and one allowance. </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Typical 1st year teacher: Hired in 2018. Average state starting bachelor's salary. Single w/ no dependents.Selects HMO plan for Employee only. Eligible for newest pension plan tier or investment/hybrid plan option.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Typical 15th year teacher:  Hired in 2004. Average state salary for all teachers.  Married with two children, spouse is employed. Selects family PPO plan. Eligible for pension plan tier applicable to hire date.</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Typical 35th year teacher:  Hired in 1984. Average state top salary for all teachers. Married with two children under age 26; employed spouse. Selects family PPO plan. Eligible for pension plan tier applicable to hire date.</a:t>
          </a:r>
          <a:r>
            <a:rPr lang="en-US"/>
            <a:t> </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99060</xdr:colOff>
      <xdr:row>54</xdr:row>
      <xdr:rowOff>99060</xdr:rowOff>
    </xdr:from>
    <xdr:to>
      <xdr:col>11</xdr:col>
      <xdr:colOff>967740</xdr:colOff>
      <xdr:row>63</xdr:row>
      <xdr:rowOff>91440</xdr:rowOff>
    </xdr:to>
    <xdr:sp macro="" textlink="">
      <xdr:nvSpPr>
        <xdr:cNvPr id="2" name="TextBox 1">
          <a:extLst>
            <a:ext uri="{FF2B5EF4-FFF2-40B4-BE49-F238E27FC236}">
              <a16:creationId xmlns:a16="http://schemas.microsoft.com/office/drawing/2014/main" id="{E238D7FB-5AFA-410E-8D9B-5D8BA8999A79}"/>
            </a:ext>
          </a:extLst>
        </xdr:cNvPr>
        <xdr:cNvSpPr txBox="1"/>
      </xdr:nvSpPr>
      <xdr:spPr>
        <a:xfrm>
          <a:off x="1120140" y="10294620"/>
          <a:ext cx="1270254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*Assumptions: Calculations do NOT include extra costs for additional health benefits, FSA or HSA options, etc., nor additional retirement savings by employees. </a:t>
          </a:r>
          <a:r>
            <a:rPr lang="en-US"/>
            <a:t> </a:t>
          </a:r>
        </a:p>
        <a:p>
          <a:r>
            <a:rPr lang="en-US" sz="1100" b="0" i="0" u="none" strike="noStrike">
              <a:solidFill>
                <a:schemeClr val="dk1"/>
              </a:solidFill>
              <a:effectLst/>
              <a:latin typeface="+mn-lt"/>
              <a:ea typeface="+mn-ea"/>
              <a:cs typeface="+mn-cs"/>
            </a:rPr>
            <a:t>July 1, 2020 date used for calculation of federal and state taxes using ADP.com with applicable marital status and one allowance. </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Typical 1st year teacher: Hired in 2019. Average state starting bachelor's salary. Single w/ no dependents.Selects HMO plan for Employee only. Eligible for newest pension plan tier or investment/hybrid plan option.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Typical 15th year teacher:  Hired in 2005. Average state salary for all teachers.  Married with two children, spouse is employed. Selects family PPO plan. Eligible for pension plan tier applicable to hire date.</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Typical 35th year teacher:  Hired in 1985. Average state top salary for all teachers. Married with two children under age 26; employed spouse. Selects family PPO plan. Eligible for pension plan tier applicable to hire date.</a:t>
          </a:r>
          <a:r>
            <a:rPr lang="en-US"/>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22</xdr:row>
      <xdr:rowOff>99060</xdr:rowOff>
    </xdr:from>
    <xdr:to>
      <xdr:col>12</xdr:col>
      <xdr:colOff>701040</xdr:colOff>
      <xdr:row>40</xdr:row>
      <xdr:rowOff>167640</xdr:rowOff>
    </xdr:to>
    <xdr:sp macro="" textlink="">
      <xdr:nvSpPr>
        <xdr:cNvPr id="2" name="TextBox 1">
          <a:extLst>
            <a:ext uri="{FF2B5EF4-FFF2-40B4-BE49-F238E27FC236}">
              <a16:creationId xmlns:a16="http://schemas.microsoft.com/office/drawing/2014/main" id="{3DEAA993-18E3-4667-8E73-DC76B3047034}"/>
            </a:ext>
          </a:extLst>
        </xdr:cNvPr>
        <xdr:cNvSpPr txBox="1"/>
      </xdr:nvSpPr>
      <xdr:spPr>
        <a:xfrm>
          <a:off x="1249680" y="4678680"/>
          <a:ext cx="11864340" cy="3360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Definitions and Sources</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Cost of Living Index (COLI) (%):</a:t>
          </a:r>
          <a:r>
            <a:rPr lang="en-US" sz="1100">
              <a:solidFill>
                <a:schemeClr val="dk1"/>
              </a:solidFill>
              <a:effectLst/>
              <a:latin typeface="+mn-lt"/>
              <a:ea typeface="+mn-ea"/>
              <a:cs typeface="+mn-cs"/>
            </a:rPr>
            <a:t> The average 2015</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cost of living index percentage by state was not available from the Council for Community and Economic Research.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Teacher Wage Penalty (%):</a:t>
          </a:r>
          <a:r>
            <a:rPr lang="en-US" sz="1100">
              <a:solidFill>
                <a:schemeClr val="dk1"/>
              </a:solidFill>
              <a:effectLst/>
              <a:latin typeface="+mn-lt"/>
              <a:ea typeface="+mn-ea"/>
              <a:cs typeface="+mn-cs"/>
            </a:rPr>
            <a:t> How much less, in percentage terms, public school teachers are paid in weekly wages relative to other college-educated workers (after accounting for factors known to affect earnings such as education, experience, and state residence). For 2014-15,</a:t>
          </a:r>
          <a:r>
            <a:rPr lang="en-US" sz="1100" baseline="0">
              <a:solidFill>
                <a:schemeClr val="dk1"/>
              </a:solidFill>
              <a:effectLst/>
              <a:latin typeface="+mn-lt"/>
              <a:ea typeface="+mn-ea"/>
              <a:cs typeface="+mn-cs"/>
            </a:rPr>
            <a:t> state by state data is not available, only national data is provided.</a:t>
          </a:r>
          <a:r>
            <a:rPr lang="en-US" sz="1100">
              <a:solidFill>
                <a:schemeClr val="dk1"/>
              </a:solidFill>
              <a:effectLst/>
              <a:latin typeface="+mn-lt"/>
              <a:ea typeface="+mn-ea"/>
              <a:cs typeface="+mn-cs"/>
            </a:rPr>
            <a:t> Sourced from </a:t>
          </a:r>
          <a:r>
            <a:rPr lang="en-US" sz="1100" u="sng">
              <a:solidFill>
                <a:schemeClr val="dk1"/>
              </a:solidFill>
              <a:effectLst/>
              <a:latin typeface="+mn-lt"/>
              <a:ea typeface="+mn-ea"/>
              <a:cs typeface="+mn-cs"/>
              <a:hlinkClick xmlns:r="http://schemas.openxmlformats.org/officeDocument/2006/relationships" r:id=""/>
            </a:rPr>
            <a:t>Economic Policy Institute 2020 report "Teacher Pay Penalty Dips but Persists in 2019."</a:t>
          </a:r>
          <a:endParaRPr lang="en-US" sz="1100">
            <a:solidFill>
              <a:schemeClr val="dk1"/>
            </a:solidFill>
            <a:effectLst/>
            <a:latin typeface="+mn-lt"/>
            <a:ea typeface="+mn-ea"/>
            <a:cs typeface="+mn-cs"/>
          </a:endParaRP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All Teacher Salary Averages, 2014-15 school year:</a:t>
          </a:r>
          <a:r>
            <a:rPr lang="en-US" sz="1100" u="sng" baseline="0">
              <a:solidFill>
                <a:schemeClr val="dk1"/>
              </a:solidFill>
              <a:effectLst/>
              <a:latin typeface="+mn-lt"/>
              <a:ea typeface="+mn-ea"/>
              <a:cs typeface="+mn-cs"/>
            </a:rPr>
            <a:t> </a:t>
          </a:r>
          <a:r>
            <a:rPr lang="en-US" sz="1100">
              <a:solidFill>
                <a:schemeClr val="dk1"/>
              </a:solidFill>
              <a:effectLst/>
              <a:latin typeface="+mn-lt"/>
              <a:ea typeface="+mn-ea"/>
              <a:cs typeface="+mn-cs"/>
            </a:rPr>
            <a:t>Sourced from two National Education Association reports: "2016</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Rankings of the States and Estimates of School Statistics" and "2014-2015 Teacher Salary Benchmark Report."</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Minimum 0-Yr, 15-Yr, 35-Yr Salary</a:t>
          </a:r>
          <a:r>
            <a:rPr lang="en-US" sz="1100">
              <a:solidFill>
                <a:schemeClr val="dk1"/>
              </a:solidFill>
              <a:effectLst/>
              <a:latin typeface="+mn-lt"/>
              <a:ea typeface="+mn-ea"/>
              <a:cs typeface="+mn-cs"/>
            </a:rPr>
            <a:t>: Based on SREB review of state minimum teacher salary schedules from state websites for teachers with bachelor's and master’s degrees. All figures from the 2014-15 school year. Figures do not include any state or local supplements or additions for higher degree attainment. Florida, Louisiana, Maryland and Virginia do not have  minimum teacher salary schedules.</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Time to Max Salary</a:t>
          </a:r>
          <a:r>
            <a:rPr lang="en-US" sz="1100">
              <a:solidFill>
                <a:schemeClr val="dk1"/>
              </a:solidFill>
              <a:effectLst/>
              <a:latin typeface="+mn-lt"/>
              <a:ea typeface="+mn-ea"/>
              <a:cs typeface="+mn-cs"/>
            </a:rPr>
            <a:t>: The number of years it will take a teacher to reach the maximum salary available on the statewide teacher salary schedule, per degree label. These figures do not include state bonuses or local supplements.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Time to Reach $50,000</a:t>
          </a:r>
          <a:r>
            <a:rPr lang="en-US" sz="1100">
              <a:solidFill>
                <a:schemeClr val="dk1"/>
              </a:solidFill>
              <a:effectLst/>
              <a:latin typeface="+mn-lt"/>
              <a:ea typeface="+mn-ea"/>
              <a:cs typeface="+mn-cs"/>
            </a:rPr>
            <a:t>: The least number of years it will take a teacher to reach $50k based on the state minimum salary schedule, not including state bonuses or local supplements.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68580</xdr:colOff>
      <xdr:row>22</xdr:row>
      <xdr:rowOff>99060</xdr:rowOff>
    </xdr:from>
    <xdr:to>
      <xdr:col>12</xdr:col>
      <xdr:colOff>350520</xdr:colOff>
      <xdr:row>41</xdr:row>
      <xdr:rowOff>68580</xdr:rowOff>
    </xdr:to>
    <xdr:sp macro="" textlink="">
      <xdr:nvSpPr>
        <xdr:cNvPr id="2" name="TextBox 1">
          <a:extLst>
            <a:ext uri="{FF2B5EF4-FFF2-40B4-BE49-F238E27FC236}">
              <a16:creationId xmlns:a16="http://schemas.microsoft.com/office/drawing/2014/main" id="{D25EE1F6-BFD1-4F92-A2D7-837AB728EFD9}"/>
            </a:ext>
          </a:extLst>
        </xdr:cNvPr>
        <xdr:cNvSpPr txBox="1"/>
      </xdr:nvSpPr>
      <xdr:spPr>
        <a:xfrm>
          <a:off x="1203960" y="4678680"/>
          <a:ext cx="11361420" cy="3444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Definitions and Sources</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Cost of Living Index (COLI) (%):</a:t>
          </a:r>
          <a:r>
            <a:rPr lang="en-US" sz="1100">
              <a:solidFill>
                <a:schemeClr val="dk1"/>
              </a:solidFill>
              <a:effectLst/>
              <a:latin typeface="+mn-lt"/>
              <a:ea typeface="+mn-ea"/>
              <a:cs typeface="+mn-cs"/>
            </a:rPr>
            <a:t> The average 2016</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cost of living index percentage by state was not available from the Council for Community and Economic Research.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Teacher Wage Penalty (%):</a:t>
          </a:r>
          <a:r>
            <a:rPr lang="en-US" sz="1100">
              <a:solidFill>
                <a:schemeClr val="dk1"/>
              </a:solidFill>
              <a:effectLst/>
              <a:latin typeface="+mn-lt"/>
              <a:ea typeface="+mn-ea"/>
              <a:cs typeface="+mn-cs"/>
            </a:rPr>
            <a:t> How much less, in percentage terms, public school teachers are paid in weekly wages relative to other college-educated workers (after accounting for factors known to affect earnings such as education, experience, and state residence). Sourced from </a:t>
          </a:r>
          <a:r>
            <a:rPr lang="en-US" sz="1100" u="sng">
              <a:solidFill>
                <a:schemeClr val="dk1"/>
              </a:solidFill>
              <a:effectLst/>
              <a:latin typeface="+mn-lt"/>
              <a:ea typeface="+mn-ea"/>
              <a:cs typeface="+mn-cs"/>
              <a:hlinkClick xmlns:r="http://schemas.openxmlformats.org/officeDocument/2006/relationships" r:id=""/>
            </a:rPr>
            <a:t>Economic Policy Institute 2020 report "Teacher Pay Penalty Dips but Persists in 2019."</a:t>
          </a:r>
          <a:endParaRPr lang="en-US" sz="1100">
            <a:solidFill>
              <a:schemeClr val="dk1"/>
            </a:solidFill>
            <a:effectLst/>
            <a:latin typeface="+mn-lt"/>
            <a:ea typeface="+mn-ea"/>
            <a:cs typeface="+mn-cs"/>
          </a:endParaRP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All Teacher Salary Averages, 2016-17 school year:</a:t>
          </a:r>
          <a:r>
            <a:rPr lang="en-US" sz="1100" u="sng" baseline="0">
              <a:solidFill>
                <a:schemeClr val="dk1"/>
              </a:solidFill>
              <a:effectLst/>
              <a:latin typeface="+mn-lt"/>
              <a:ea typeface="+mn-ea"/>
              <a:cs typeface="+mn-cs"/>
            </a:rPr>
            <a:t> </a:t>
          </a:r>
          <a:r>
            <a:rPr lang="en-US" sz="1100">
              <a:solidFill>
                <a:schemeClr val="dk1"/>
              </a:solidFill>
              <a:effectLst/>
              <a:latin typeface="+mn-lt"/>
              <a:ea typeface="+mn-ea"/>
              <a:cs typeface="+mn-cs"/>
            </a:rPr>
            <a:t>Sourced from two National Education Association reports: "2017</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Rankings of the States and Estimates of School Statistics" and "2015-2016 Teacher Salary Benchmark Report."</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Minimum 0-Yr, 15-Yr, 35-Yr Salary</a:t>
          </a:r>
          <a:r>
            <a:rPr lang="en-US" sz="1100">
              <a:solidFill>
                <a:schemeClr val="dk1"/>
              </a:solidFill>
              <a:effectLst/>
              <a:latin typeface="+mn-lt"/>
              <a:ea typeface="+mn-ea"/>
              <a:cs typeface="+mn-cs"/>
            </a:rPr>
            <a:t>: Based on SREB review of state minimum teacher salary schedules from state websites for teachers with bachelor's and master’s degrees. All figures from the 2015-16 school year. Figures do not include any state or local supplements or additions for higher degree attainment. Florida, Louisiana, Maryland and Virginia do not have  minimum teacher salary schedules.</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Time to Max Salary</a:t>
          </a:r>
          <a:r>
            <a:rPr lang="en-US" sz="1100">
              <a:solidFill>
                <a:schemeClr val="dk1"/>
              </a:solidFill>
              <a:effectLst/>
              <a:latin typeface="+mn-lt"/>
              <a:ea typeface="+mn-ea"/>
              <a:cs typeface="+mn-cs"/>
            </a:rPr>
            <a:t>: The number of years it will take a teacher to reach the maximum salary available on the statewide teacher salary schedule, per degree label. These figures do not include state bonuses or local supplements.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Time to Reach $50,000</a:t>
          </a:r>
          <a:r>
            <a:rPr lang="en-US" sz="1100">
              <a:solidFill>
                <a:schemeClr val="dk1"/>
              </a:solidFill>
              <a:effectLst/>
              <a:latin typeface="+mn-lt"/>
              <a:ea typeface="+mn-ea"/>
              <a:cs typeface="+mn-cs"/>
            </a:rPr>
            <a:t>: The least number of years it will take a teacher to reach $50k based on the state minimum salary schedule, not including state bonuses or local supplements.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144780</xdr:colOff>
      <xdr:row>22</xdr:row>
      <xdr:rowOff>91440</xdr:rowOff>
    </xdr:from>
    <xdr:to>
      <xdr:col>13</xdr:col>
      <xdr:colOff>144780</xdr:colOff>
      <xdr:row>41</xdr:row>
      <xdr:rowOff>7620</xdr:rowOff>
    </xdr:to>
    <xdr:sp macro="" textlink="">
      <xdr:nvSpPr>
        <xdr:cNvPr id="2" name="TextBox 1">
          <a:extLst>
            <a:ext uri="{FF2B5EF4-FFF2-40B4-BE49-F238E27FC236}">
              <a16:creationId xmlns:a16="http://schemas.microsoft.com/office/drawing/2014/main" id="{61E78EDF-BD5B-4881-8C07-477F15FDFA63}"/>
            </a:ext>
          </a:extLst>
        </xdr:cNvPr>
        <xdr:cNvSpPr txBox="1"/>
      </xdr:nvSpPr>
      <xdr:spPr>
        <a:xfrm>
          <a:off x="1280160" y="4671060"/>
          <a:ext cx="12062460" cy="339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Definitions and Sources</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Cost of Living Index (COLI) (%):</a:t>
          </a:r>
          <a:r>
            <a:rPr lang="en-US" sz="1100">
              <a:solidFill>
                <a:schemeClr val="dk1"/>
              </a:solidFill>
              <a:effectLst/>
              <a:latin typeface="+mn-lt"/>
              <a:ea typeface="+mn-ea"/>
              <a:cs typeface="+mn-cs"/>
            </a:rPr>
            <a:t> The average 2017</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cost of living index percentage by state, assuming the national COLI is 100%. It is the cost of achieving a certain level of utility (or standard of living) in one year relative to the cost of achieving the same level the next year. Sourced from the Council for Community and Economic Research.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Teacher Wage Penalty (%):</a:t>
          </a:r>
          <a:r>
            <a:rPr lang="en-US" sz="1100">
              <a:solidFill>
                <a:schemeClr val="dk1"/>
              </a:solidFill>
              <a:effectLst/>
              <a:latin typeface="+mn-lt"/>
              <a:ea typeface="+mn-ea"/>
              <a:cs typeface="+mn-cs"/>
            </a:rPr>
            <a:t> How much less, in percentage terms, public school teachers are paid in weekly wages relative to other college-educated workers (after accounting for factors known to affect earnings such as education, experience, and state residence). Sourced from </a:t>
          </a:r>
          <a:r>
            <a:rPr lang="en-US" sz="1100" u="sng">
              <a:solidFill>
                <a:schemeClr val="dk1"/>
              </a:solidFill>
              <a:effectLst/>
              <a:latin typeface="+mn-lt"/>
              <a:ea typeface="+mn-ea"/>
              <a:cs typeface="+mn-cs"/>
              <a:hlinkClick xmlns:r="http://schemas.openxmlformats.org/officeDocument/2006/relationships" r:id=""/>
            </a:rPr>
            <a:t>Economic Policy Institute 2020 report "Teacher Pay Penalty Dips but Persists in 2019."</a:t>
          </a:r>
          <a:endParaRPr lang="en-US" sz="1100">
            <a:solidFill>
              <a:schemeClr val="dk1"/>
            </a:solidFill>
            <a:effectLst/>
            <a:latin typeface="+mn-lt"/>
            <a:ea typeface="+mn-ea"/>
            <a:cs typeface="+mn-cs"/>
          </a:endParaRP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All Teacher Salary Averages, 2017-18 school year:</a:t>
          </a:r>
          <a:r>
            <a:rPr lang="en-US" sz="1100" u="sng" baseline="0">
              <a:solidFill>
                <a:schemeClr val="dk1"/>
              </a:solidFill>
              <a:effectLst/>
              <a:latin typeface="+mn-lt"/>
              <a:ea typeface="+mn-ea"/>
              <a:cs typeface="+mn-cs"/>
            </a:rPr>
            <a:t> </a:t>
          </a:r>
          <a:r>
            <a:rPr lang="en-US" sz="1100">
              <a:solidFill>
                <a:schemeClr val="dk1"/>
              </a:solidFill>
              <a:effectLst/>
              <a:latin typeface="+mn-lt"/>
              <a:ea typeface="+mn-ea"/>
              <a:cs typeface="+mn-cs"/>
            </a:rPr>
            <a:t>Sourced from two National Education Association reports: "2018</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Rankings of the States and Estimates of School Statistics" and "2016-2017 Teacher Salary Benchmark Report."</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Minimum 0-Yr, 15-Yr, 35-Yr Salary</a:t>
          </a:r>
          <a:r>
            <a:rPr lang="en-US" sz="1100">
              <a:solidFill>
                <a:schemeClr val="dk1"/>
              </a:solidFill>
              <a:effectLst/>
              <a:latin typeface="+mn-lt"/>
              <a:ea typeface="+mn-ea"/>
              <a:cs typeface="+mn-cs"/>
            </a:rPr>
            <a:t>: Based on SREB review of state minimum teacher salary schedules from state websites for teachers with bachelor's and master’s degrees. All figures from the 2016-17 school year. Figures do not include any state or local supplements or additions for higher degree attainment. Florida, Louisiana, Maryland and Virginia do not have  minimum teacher salary schedules.</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Time to Max Salary</a:t>
          </a:r>
          <a:r>
            <a:rPr lang="en-US" sz="1100">
              <a:solidFill>
                <a:schemeClr val="dk1"/>
              </a:solidFill>
              <a:effectLst/>
              <a:latin typeface="+mn-lt"/>
              <a:ea typeface="+mn-ea"/>
              <a:cs typeface="+mn-cs"/>
            </a:rPr>
            <a:t>: The number of years it will take a teacher to reach the maximum salary available on the statewide teacher salary schedule, per degree label. These figures do not include state bonuses or local supplements.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Time to Reach $50,000</a:t>
          </a:r>
          <a:r>
            <a:rPr lang="en-US" sz="1100">
              <a:solidFill>
                <a:schemeClr val="dk1"/>
              </a:solidFill>
              <a:effectLst/>
              <a:latin typeface="+mn-lt"/>
              <a:ea typeface="+mn-ea"/>
              <a:cs typeface="+mn-cs"/>
            </a:rPr>
            <a:t>: The least number of years it will take a teacher to reach $50k based on the state minimum salary schedule, not including state bonuses or local supplements.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91440</xdr:colOff>
      <xdr:row>22</xdr:row>
      <xdr:rowOff>114300</xdr:rowOff>
    </xdr:from>
    <xdr:to>
      <xdr:col>12</xdr:col>
      <xdr:colOff>929640</xdr:colOff>
      <xdr:row>41</xdr:row>
      <xdr:rowOff>15240</xdr:rowOff>
    </xdr:to>
    <xdr:sp macro="" textlink="">
      <xdr:nvSpPr>
        <xdr:cNvPr id="2" name="TextBox 1">
          <a:extLst>
            <a:ext uri="{FF2B5EF4-FFF2-40B4-BE49-F238E27FC236}">
              <a16:creationId xmlns:a16="http://schemas.microsoft.com/office/drawing/2014/main" id="{910B19A8-B6AF-4F0D-8ED7-DE0B6EA989D2}"/>
            </a:ext>
          </a:extLst>
        </xdr:cNvPr>
        <xdr:cNvSpPr txBox="1"/>
      </xdr:nvSpPr>
      <xdr:spPr>
        <a:xfrm>
          <a:off x="1226820" y="4693920"/>
          <a:ext cx="11871960" cy="3375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Definitions and Sources</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Cost of Living Index (COLI) (%):</a:t>
          </a:r>
          <a:r>
            <a:rPr lang="en-US" sz="1100">
              <a:solidFill>
                <a:schemeClr val="dk1"/>
              </a:solidFill>
              <a:effectLst/>
              <a:latin typeface="+mn-lt"/>
              <a:ea typeface="+mn-ea"/>
              <a:cs typeface="+mn-cs"/>
            </a:rPr>
            <a:t> The average 2018</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cost of living index percentage by state, assuming the national COLI is 100%. It is the cost of achieving a certain level of utility (or standard of living) in one year relative to the cost of achieving the same level the next year. Sourced from the Council for Community and Economic Research.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Teacher Wage Penalty (%):</a:t>
          </a:r>
          <a:r>
            <a:rPr lang="en-US" sz="1100">
              <a:solidFill>
                <a:schemeClr val="dk1"/>
              </a:solidFill>
              <a:effectLst/>
              <a:latin typeface="+mn-lt"/>
              <a:ea typeface="+mn-ea"/>
              <a:cs typeface="+mn-cs"/>
            </a:rPr>
            <a:t> How much less, in percentage terms, public school teachers are paid in weekly wages relative to other college-educated workers (after accounting for factors known to affect earnings such as education, experience, and state residence). Sourced from </a:t>
          </a:r>
          <a:r>
            <a:rPr lang="en-US" sz="1100" u="sng">
              <a:solidFill>
                <a:schemeClr val="dk1"/>
              </a:solidFill>
              <a:effectLst/>
              <a:latin typeface="+mn-lt"/>
              <a:ea typeface="+mn-ea"/>
              <a:cs typeface="+mn-cs"/>
              <a:hlinkClick xmlns:r="http://schemas.openxmlformats.org/officeDocument/2006/relationships" r:id=""/>
            </a:rPr>
            <a:t>Economic Policy Institute 2020 report "Teacher Pay Penalty Dips but Persists in 2019."</a:t>
          </a:r>
          <a:endParaRPr lang="en-US" sz="1100">
            <a:solidFill>
              <a:schemeClr val="dk1"/>
            </a:solidFill>
            <a:effectLst/>
            <a:latin typeface="+mn-lt"/>
            <a:ea typeface="+mn-ea"/>
            <a:cs typeface="+mn-cs"/>
          </a:endParaRP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All Teacher Salary Averages, 2017-18 school year:</a:t>
          </a:r>
          <a:r>
            <a:rPr lang="en-US" sz="1100" u="sng" baseline="0">
              <a:solidFill>
                <a:schemeClr val="dk1"/>
              </a:solidFill>
              <a:effectLst/>
              <a:latin typeface="+mn-lt"/>
              <a:ea typeface="+mn-ea"/>
              <a:cs typeface="+mn-cs"/>
            </a:rPr>
            <a:t> </a:t>
          </a:r>
          <a:r>
            <a:rPr lang="en-US" sz="1100">
              <a:solidFill>
                <a:schemeClr val="dk1"/>
              </a:solidFill>
              <a:effectLst/>
              <a:latin typeface="+mn-lt"/>
              <a:ea typeface="+mn-ea"/>
              <a:cs typeface="+mn-cs"/>
            </a:rPr>
            <a:t>Sourced from two National Education Association reports: "2019</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Rankings of the States and Estimates of School Statistics" and "2017-2018 Teacher Salary Benchmark Report."</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Minimum 0-Yr, 15-Yr, 35-Yr Salary</a:t>
          </a:r>
          <a:r>
            <a:rPr lang="en-US" sz="1100">
              <a:solidFill>
                <a:schemeClr val="dk1"/>
              </a:solidFill>
              <a:effectLst/>
              <a:latin typeface="+mn-lt"/>
              <a:ea typeface="+mn-ea"/>
              <a:cs typeface="+mn-cs"/>
            </a:rPr>
            <a:t>: Based on SREB review of state minimum teacher salary schedules from state websites for teachers with bachelor's and master’s degrees. All figures from the 2017-18 school year. Figures do not include any state or local supplements or additions for higher degree attainment. Florida, Louisiana, Maryland and Virginia do not have  minimum teacher salary schedules.</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Time to Max Salary</a:t>
          </a:r>
          <a:r>
            <a:rPr lang="en-US" sz="1100">
              <a:solidFill>
                <a:schemeClr val="dk1"/>
              </a:solidFill>
              <a:effectLst/>
              <a:latin typeface="+mn-lt"/>
              <a:ea typeface="+mn-ea"/>
              <a:cs typeface="+mn-cs"/>
            </a:rPr>
            <a:t>: The number of years it will take a teacher to reach the maximum salary available on the statewide teacher salary schedule, per degree label. These figures do not include state bonuses or local supplements.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Time to Reach $50,000</a:t>
          </a:r>
          <a:r>
            <a:rPr lang="en-US" sz="1100">
              <a:solidFill>
                <a:schemeClr val="dk1"/>
              </a:solidFill>
              <a:effectLst/>
              <a:latin typeface="+mn-lt"/>
              <a:ea typeface="+mn-ea"/>
              <a:cs typeface="+mn-cs"/>
            </a:rPr>
            <a:t>: The least number of years it will take a teacher to reach $50k based on the state minimum salary schedule, not including state bonuses or local supplements.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51434</xdr:colOff>
      <xdr:row>22</xdr:row>
      <xdr:rowOff>78105</xdr:rowOff>
    </xdr:from>
    <xdr:to>
      <xdr:col>12</xdr:col>
      <xdr:colOff>838199</xdr:colOff>
      <xdr:row>42</xdr:row>
      <xdr:rowOff>99060</xdr:rowOff>
    </xdr:to>
    <xdr:sp macro="" textlink="">
      <xdr:nvSpPr>
        <xdr:cNvPr id="2" name="TextBox 1">
          <a:extLst>
            <a:ext uri="{FF2B5EF4-FFF2-40B4-BE49-F238E27FC236}">
              <a16:creationId xmlns:a16="http://schemas.microsoft.com/office/drawing/2014/main" id="{0E1F9690-694D-46B4-A2E3-E5EC7B1AF038}"/>
            </a:ext>
          </a:extLst>
        </xdr:cNvPr>
        <xdr:cNvSpPr txBox="1"/>
      </xdr:nvSpPr>
      <xdr:spPr>
        <a:xfrm>
          <a:off x="1186814" y="4520565"/>
          <a:ext cx="11866245" cy="3526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Definitions and Sources</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Cost of Living Index (COLI) (%):</a:t>
          </a:r>
          <a:r>
            <a:rPr lang="en-US" sz="1100">
              <a:solidFill>
                <a:schemeClr val="dk1"/>
              </a:solidFill>
              <a:effectLst/>
              <a:latin typeface="+mn-lt"/>
              <a:ea typeface="+mn-ea"/>
              <a:cs typeface="+mn-cs"/>
            </a:rPr>
            <a:t> The average 2019 cost of living index percentage by state, assuming the national COLI is 100%. It is the cost of achieving a certain level of utility (or standard of living) in one year relative to the cost of achieving the same level the next year. Sourced from the Council for Community and Economic Research.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Teacher Wage Penalty (%):</a:t>
          </a:r>
          <a:r>
            <a:rPr lang="en-US" sz="1100">
              <a:solidFill>
                <a:schemeClr val="dk1"/>
              </a:solidFill>
              <a:effectLst/>
              <a:latin typeface="+mn-lt"/>
              <a:ea typeface="+mn-ea"/>
              <a:cs typeface="+mn-cs"/>
            </a:rPr>
            <a:t> How much less, in percentage terms, public school teachers are paid in weekly wages relative to other college-educated workers (after accounting for factors known to affect earnings such as education, experience, and state residence). Sourced from </a:t>
          </a:r>
          <a:r>
            <a:rPr lang="en-US" sz="1100" u="sng">
              <a:solidFill>
                <a:schemeClr val="dk1"/>
              </a:solidFill>
              <a:effectLst/>
              <a:latin typeface="+mn-lt"/>
              <a:ea typeface="+mn-ea"/>
              <a:cs typeface="+mn-cs"/>
              <a:hlinkClick xmlns:r="http://schemas.openxmlformats.org/officeDocument/2006/relationships" r:id=""/>
            </a:rPr>
            <a:t>Economic Policy Institute 2020 report "Teacher Pay Penalty Dips but Persists in 2019."</a:t>
          </a:r>
          <a:endParaRPr lang="en-US" sz="1100">
            <a:solidFill>
              <a:schemeClr val="dk1"/>
            </a:solidFill>
            <a:effectLst/>
            <a:latin typeface="+mn-lt"/>
            <a:ea typeface="+mn-ea"/>
            <a:cs typeface="+mn-cs"/>
          </a:endParaRP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All Teacher Salary Averages, 2018-19 school year:</a:t>
          </a:r>
          <a:r>
            <a:rPr lang="en-US" sz="1100" u="sng" baseline="0">
              <a:solidFill>
                <a:schemeClr val="dk1"/>
              </a:solidFill>
              <a:effectLst/>
              <a:latin typeface="+mn-lt"/>
              <a:ea typeface="+mn-ea"/>
              <a:cs typeface="+mn-cs"/>
            </a:rPr>
            <a:t> </a:t>
          </a:r>
          <a:r>
            <a:rPr lang="en-US" sz="1100">
              <a:solidFill>
                <a:schemeClr val="dk1"/>
              </a:solidFill>
              <a:effectLst/>
              <a:latin typeface="+mn-lt"/>
              <a:ea typeface="+mn-ea"/>
              <a:cs typeface="+mn-cs"/>
            </a:rPr>
            <a:t>Sourced from two National Education Association reports: "2020</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Rankings of the States and Estimates of School Statistics" and "2018-2019 Teacher Salary Benchmark Report."</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Minimum 0-Yr, 15-Yr, 35-Yr Salary</a:t>
          </a:r>
          <a:r>
            <a:rPr lang="en-US" sz="1100">
              <a:solidFill>
                <a:schemeClr val="dk1"/>
              </a:solidFill>
              <a:effectLst/>
              <a:latin typeface="+mn-lt"/>
              <a:ea typeface="+mn-ea"/>
              <a:cs typeface="+mn-cs"/>
            </a:rPr>
            <a:t>: Based on SREB review of state minimum teacher salary schedules from state websites for teachers with bachelor's and master’s degrees. All figures from the 2018-19 school year, except for Delaware using 2019-20. Figures do not include any state or local supplements or additions for higher degree attainment. Florida, Louisiana, Maryland and Virginia do not have  minimum teacher salary schedules.</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Time to Max Salary</a:t>
          </a:r>
          <a:r>
            <a:rPr lang="en-US" sz="1100">
              <a:solidFill>
                <a:schemeClr val="dk1"/>
              </a:solidFill>
              <a:effectLst/>
              <a:latin typeface="+mn-lt"/>
              <a:ea typeface="+mn-ea"/>
              <a:cs typeface="+mn-cs"/>
            </a:rPr>
            <a:t>: The number of years it will take a teacher to reach the maximum salary available on the statewide teacher salary schedule, per degree label. These figures do not include state bonuses or local supplements.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Time to Reach $50,000</a:t>
          </a:r>
          <a:r>
            <a:rPr lang="en-US" sz="1100">
              <a:solidFill>
                <a:schemeClr val="dk1"/>
              </a:solidFill>
              <a:effectLst/>
              <a:latin typeface="+mn-lt"/>
              <a:ea typeface="+mn-ea"/>
              <a:cs typeface="+mn-cs"/>
            </a:rPr>
            <a:t>: The least number of years it will take a teacher to reach $50k based on the state minimum salary schedule, not including state bonuses or local supplements.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0</xdr:rowOff>
    </xdr:from>
    <xdr:to>
      <xdr:col>13</xdr:col>
      <xdr:colOff>274320</xdr:colOff>
      <xdr:row>41</xdr:row>
      <xdr:rowOff>91440</xdr:rowOff>
    </xdr:to>
    <xdr:sp macro="" textlink="">
      <xdr:nvSpPr>
        <xdr:cNvPr id="2" name="TextBox 1">
          <a:extLst>
            <a:ext uri="{FF2B5EF4-FFF2-40B4-BE49-F238E27FC236}">
              <a16:creationId xmlns:a16="http://schemas.microsoft.com/office/drawing/2014/main" id="{8BE57D71-7702-41E7-A35D-1145BC990D23}"/>
            </a:ext>
          </a:extLst>
        </xdr:cNvPr>
        <xdr:cNvSpPr txBox="1"/>
      </xdr:nvSpPr>
      <xdr:spPr>
        <a:xfrm>
          <a:off x="1135380" y="4747260"/>
          <a:ext cx="11757660" cy="3383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Definitions and Sources</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Cost of Living Index (COLI) (%):</a:t>
          </a:r>
          <a:r>
            <a:rPr lang="en-US" sz="1100">
              <a:solidFill>
                <a:schemeClr val="dk1"/>
              </a:solidFill>
              <a:effectLst/>
              <a:latin typeface="+mn-lt"/>
              <a:ea typeface="+mn-ea"/>
              <a:cs typeface="+mn-cs"/>
            </a:rPr>
            <a:t> The average 2020</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cost of living index percentage by state, assuming the national COLI is 100%. It is the cost of achieving a certain level of utility (or standard of living) in one year relative to the cost of achieving the same level the next year. Sourced from the Council for Community and Economic Research.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Teacher Wage Penalty (%):</a:t>
          </a:r>
          <a:r>
            <a:rPr lang="en-US" sz="1100">
              <a:solidFill>
                <a:schemeClr val="dk1"/>
              </a:solidFill>
              <a:effectLst/>
              <a:latin typeface="+mn-lt"/>
              <a:ea typeface="+mn-ea"/>
              <a:cs typeface="+mn-cs"/>
            </a:rPr>
            <a:t> How much less, in percentage terms, public school teachers are paid in weekly wages relative to other college-educated workers (after accounting for factors known to affect earnings such as education, experience, and state residence). Sourced from </a:t>
          </a:r>
          <a:endParaRPr lang="en-US" sz="1100" u="sng">
            <a:solidFill>
              <a:schemeClr val="dk1"/>
            </a:solidFill>
            <a:effectLst/>
            <a:latin typeface="+mn-lt"/>
            <a:ea typeface="+mn-ea"/>
            <a:cs typeface="+mn-cs"/>
          </a:endParaRP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All Teacher Salary Averages, 2019-29 school year:</a:t>
          </a:r>
          <a:r>
            <a:rPr lang="en-US" sz="1100" u="sng" baseline="0">
              <a:solidFill>
                <a:schemeClr val="dk1"/>
              </a:solidFill>
              <a:effectLst/>
              <a:latin typeface="+mn-lt"/>
              <a:ea typeface="+mn-ea"/>
              <a:cs typeface="+mn-cs"/>
            </a:rPr>
            <a:t> </a:t>
          </a:r>
          <a:r>
            <a:rPr lang="en-US" sz="1100">
              <a:solidFill>
                <a:schemeClr val="dk1"/>
              </a:solidFill>
              <a:effectLst/>
              <a:latin typeface="+mn-lt"/>
              <a:ea typeface="+mn-ea"/>
              <a:cs typeface="+mn-cs"/>
            </a:rPr>
            <a:t>Sourced from two National Education Association reports: "2021</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Rankings of the States and Estimates of School Statistics" and "2019-2020 Teacher Salary Benchmark Report."</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Minimum 0-Yr, 15-Yr, 35-Yr Salary</a:t>
          </a:r>
          <a:r>
            <a:rPr lang="en-US" sz="1100">
              <a:solidFill>
                <a:schemeClr val="dk1"/>
              </a:solidFill>
              <a:effectLst/>
              <a:latin typeface="+mn-lt"/>
              <a:ea typeface="+mn-ea"/>
              <a:cs typeface="+mn-cs"/>
            </a:rPr>
            <a:t>: Based on SREB review of state minimum teacher salary schedules from state websites for teachers with bachelor's and master’s degrees. All figures from the 2019-20 school year. Figures do not include any state or local supplements or additions for higher degree attainment. Florida, Louisiana, Maryland and Virginia do not have  minimum teacher salary schedules.</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Time to Max Salary</a:t>
          </a:r>
          <a:r>
            <a:rPr lang="en-US" sz="1100">
              <a:solidFill>
                <a:schemeClr val="dk1"/>
              </a:solidFill>
              <a:effectLst/>
              <a:latin typeface="+mn-lt"/>
              <a:ea typeface="+mn-ea"/>
              <a:cs typeface="+mn-cs"/>
            </a:rPr>
            <a:t>: The number of years it will take a teacher to reach the maximum salary available on the statewide teacher salary schedule, per degree label. These figures do not include state bonuses or local supplements.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Time to Reach $50,000</a:t>
          </a:r>
          <a:r>
            <a:rPr lang="en-US" sz="1100">
              <a:solidFill>
                <a:schemeClr val="dk1"/>
              </a:solidFill>
              <a:effectLst/>
              <a:latin typeface="+mn-lt"/>
              <a:ea typeface="+mn-ea"/>
              <a:cs typeface="+mn-cs"/>
            </a:rPr>
            <a:t>: The least number of years it will take a teacher to reach $50k based on the state minimum salary schedule, not including state bonuses or local supplements.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86572</xdr:colOff>
      <xdr:row>62</xdr:row>
      <xdr:rowOff>71543</xdr:rowOff>
    </xdr:from>
    <xdr:to>
      <xdr:col>12</xdr:col>
      <xdr:colOff>6773</xdr:colOff>
      <xdr:row>116</xdr:row>
      <xdr:rowOff>10796</xdr:rowOff>
    </xdr:to>
    <xdr:sp macro="" textlink="">
      <xdr:nvSpPr>
        <xdr:cNvPr id="2" name="TextBox 1">
          <a:extLst>
            <a:ext uri="{FF2B5EF4-FFF2-40B4-BE49-F238E27FC236}">
              <a16:creationId xmlns:a16="http://schemas.microsoft.com/office/drawing/2014/main" id="{585A97A3-BDD3-4025-9E46-A2A704FCA655}"/>
            </a:ext>
          </a:extLst>
        </xdr:cNvPr>
        <xdr:cNvSpPr txBox="1"/>
      </xdr:nvSpPr>
      <xdr:spPr>
        <a:xfrm>
          <a:off x="7082155" y="24635460"/>
          <a:ext cx="14133618" cy="96547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Definitions and Sources</a:t>
          </a:r>
        </a:p>
        <a:p>
          <a:r>
            <a:rPr lang="en-US" sz="1100" b="1">
              <a:solidFill>
                <a:schemeClr val="dk1"/>
              </a:solidFill>
              <a:effectLst/>
              <a:latin typeface="+mn-lt"/>
              <a:ea typeface="+mn-ea"/>
              <a:cs typeface="+mn-cs"/>
            </a:rPr>
            <a:t>Defined benefit:</a:t>
          </a:r>
          <a:r>
            <a:rPr lang="en-US" sz="1100">
              <a:solidFill>
                <a:schemeClr val="dk1"/>
              </a:solidFill>
              <a:effectLst/>
              <a:latin typeface="+mn-lt"/>
              <a:ea typeface="+mn-ea"/>
              <a:cs typeface="+mn-cs"/>
            </a:rPr>
            <a:t> A pension plan that is designed to provide participants with a predefined, predictable and guaranteed benefit based on a formula that takes into account an employee’s compensation, years of service and age, or a combination thereof. Many states have instituted tiered levels with plan changes based on year hired.</a:t>
          </a:r>
        </a:p>
        <a:p>
          <a:r>
            <a:rPr lang="en-US" sz="1100" b="1">
              <a:solidFill>
                <a:schemeClr val="dk1"/>
              </a:solidFill>
              <a:effectLst/>
              <a:latin typeface="+mn-lt"/>
              <a:ea typeface="+mn-ea"/>
              <a:cs typeface="+mn-cs"/>
            </a:rPr>
            <a:t>Defined contribution:</a:t>
          </a:r>
          <a:r>
            <a:rPr lang="en-US" sz="1100">
              <a:solidFill>
                <a:schemeClr val="dk1"/>
              </a:solidFill>
              <a:effectLst/>
              <a:latin typeface="+mn-lt"/>
              <a:ea typeface="+mn-ea"/>
              <a:cs typeface="+mn-cs"/>
            </a:rPr>
            <a:t> Plans such as 401(k), 403(b) or 457(b) in which retirement savings grow through contribution amounts and investment strategy. The retirement benefit is not pre-determined and is entirely dependent upon the account balance at retirement.</a:t>
          </a:r>
        </a:p>
        <a:p>
          <a:r>
            <a:rPr lang="en-US" sz="1100" b="1">
              <a:solidFill>
                <a:schemeClr val="dk1"/>
              </a:solidFill>
              <a:effectLst/>
              <a:latin typeface="+mn-lt"/>
              <a:ea typeface="+mn-ea"/>
              <a:cs typeface="+mn-cs"/>
            </a:rPr>
            <a:t>State Pension Benefit Formulas:</a:t>
          </a:r>
          <a:r>
            <a:rPr lang="en-US" sz="1100">
              <a:solidFill>
                <a:schemeClr val="dk1"/>
              </a:solidFill>
              <a:effectLst/>
              <a:latin typeface="+mn-lt"/>
              <a:ea typeface="+mn-ea"/>
              <a:cs typeface="+mn-cs"/>
            </a:rPr>
            <a:t> Multiplier percentage multiplied by average final salary calculation multiplied by years of service. Sourced from state retirement system handbooks. </a:t>
          </a:r>
        </a:p>
        <a:p>
          <a:r>
            <a:rPr lang="en-US" sz="1100" b="1">
              <a:solidFill>
                <a:schemeClr val="dk1"/>
              </a:solidFill>
              <a:effectLst/>
              <a:latin typeface="+mn-lt"/>
              <a:ea typeface="+mn-ea"/>
              <a:cs typeface="+mn-cs"/>
            </a:rPr>
            <a:t>Social Security:</a:t>
          </a:r>
          <a:r>
            <a:rPr lang="en-US" sz="1100">
              <a:solidFill>
                <a:schemeClr val="dk1"/>
              </a:solidFill>
              <a:effectLst/>
              <a:latin typeface="+mn-lt"/>
              <a:ea typeface="+mn-ea"/>
              <a:cs typeface="+mn-cs"/>
            </a:rPr>
            <a:t> Social Security originally only covered private workers, but in the 1950s, Congress allowed states to extend coverage to their workers. Some states opted out of enrolling their workers and instead relied on pension plan payout formulas. About 40% of public-school teachers (more than 1 million) are not covered by Social Security according to Bellwether Education Partners. </a:t>
          </a:r>
        </a:p>
        <a:p>
          <a:r>
            <a:rPr lang="en-US" sz="1100" b="1">
              <a:solidFill>
                <a:schemeClr val="dk1"/>
              </a:solidFill>
              <a:effectLst/>
              <a:latin typeface="+mn-lt"/>
              <a:ea typeface="+mn-ea"/>
              <a:cs typeface="+mn-cs"/>
            </a:rPr>
            <a:t>Vesting period:</a:t>
          </a:r>
          <a:r>
            <a:rPr lang="en-US" sz="1100">
              <a:solidFill>
                <a:schemeClr val="dk1"/>
              </a:solidFill>
              <a:effectLst/>
              <a:latin typeface="+mn-lt"/>
              <a:ea typeface="+mn-ea"/>
              <a:cs typeface="+mn-cs"/>
            </a:rPr>
            <a:t> A federally mandated minimum period before a retirement plan is unconditionally owned by an employee.</a:t>
          </a:r>
        </a:p>
        <a:p>
          <a:r>
            <a:rPr lang="en-US" sz="1100" b="1">
              <a:solidFill>
                <a:schemeClr val="dk1"/>
              </a:solidFill>
              <a:effectLst/>
              <a:latin typeface="+mn-lt"/>
              <a:ea typeface="+mn-ea"/>
              <a:cs typeface="+mn-cs"/>
            </a:rPr>
            <a:t>Employee and Employer Contribution (%):</a:t>
          </a:r>
          <a:r>
            <a:rPr lang="en-US" sz="1100">
              <a:solidFill>
                <a:schemeClr val="dk1"/>
              </a:solidFill>
              <a:effectLst/>
              <a:latin typeface="+mn-lt"/>
              <a:ea typeface="+mn-ea"/>
              <a:cs typeface="+mn-cs"/>
            </a:rPr>
            <a:t> Percentage contribution amounts mandated by each system. Employee contribution (%) is sourced from state retirement system handbooks. 	</a:t>
          </a:r>
        </a:p>
        <a:p>
          <a:r>
            <a:rPr lang="en-US" sz="1100">
              <a:solidFill>
                <a:schemeClr val="dk1"/>
              </a:solidFill>
              <a:effectLst/>
              <a:latin typeface="+mn-lt"/>
              <a:ea typeface="+mn-ea"/>
              <a:cs typeface="+mn-cs"/>
            </a:rPr>
            <a:t>Employer Contribution (%) is the individual percentage contribution required by state and district funds; percentages sourced from state retirement system handbooks or actuarial reports. The pension and hybrid plan contributions are actuarial contributions. The figures used are the latest calculations from Teacherpensions.org when not found in state financial reports.</a:t>
          </a:r>
        </a:p>
        <a:p>
          <a:r>
            <a:rPr lang="en-US" sz="1100" b="1">
              <a:solidFill>
                <a:schemeClr val="dk1"/>
              </a:solidFill>
              <a:effectLst/>
              <a:latin typeface="+mn-lt"/>
              <a:ea typeface="+mn-ea"/>
              <a:cs typeface="+mn-cs"/>
            </a:rPr>
            <a:t>Employer Normal Cost Rate (%):</a:t>
          </a:r>
          <a:r>
            <a:rPr lang="en-US" sz="1100">
              <a:solidFill>
                <a:schemeClr val="dk1"/>
              </a:solidFill>
              <a:effectLst/>
              <a:latin typeface="+mn-lt"/>
              <a:ea typeface="+mn-ea"/>
              <a:cs typeface="+mn-cs"/>
            </a:rPr>
            <a:t> The amount of an employer’s contribution that goes toward a teacher’s retirement benefit (as opposed to paying for unfunded liabilities). Sourced from state retirement system financial reports. </a:t>
          </a:r>
        </a:p>
        <a:p>
          <a:r>
            <a:rPr lang="en-US" sz="1100" b="1">
              <a:solidFill>
                <a:schemeClr val="dk1"/>
              </a:solidFill>
              <a:effectLst/>
              <a:latin typeface="+mn-lt"/>
              <a:ea typeface="+mn-ea"/>
              <a:cs typeface="+mn-cs"/>
            </a:rPr>
            <a:t>Total Contribution to Teacher Benefit (%):</a:t>
          </a:r>
          <a:r>
            <a:rPr lang="en-US" sz="1100">
              <a:solidFill>
                <a:schemeClr val="dk1"/>
              </a:solidFill>
              <a:effectLst/>
              <a:latin typeface="+mn-lt"/>
              <a:ea typeface="+mn-ea"/>
              <a:cs typeface="+mn-cs"/>
            </a:rPr>
            <a:t> The total contribution amount that goes directly to a teacher’s retirement benefit, which is calculated by adding the Employee Contribution + the Employer Normal Cost Rate.</a:t>
          </a:r>
        </a:p>
        <a:p>
          <a:r>
            <a:rPr lang="en-US" sz="1100" b="1">
              <a:solidFill>
                <a:schemeClr val="dk1"/>
              </a:solidFill>
              <a:effectLst/>
              <a:latin typeface="+mn-lt"/>
              <a:ea typeface="+mn-ea"/>
              <a:cs typeface="+mn-cs"/>
            </a:rPr>
            <a:t>Contribution to Unfunded Liabilities (%):</a:t>
          </a:r>
          <a:r>
            <a:rPr lang="en-US" sz="1100">
              <a:solidFill>
                <a:schemeClr val="dk1"/>
              </a:solidFill>
              <a:effectLst/>
              <a:latin typeface="+mn-lt"/>
              <a:ea typeface="+mn-ea"/>
              <a:cs typeface="+mn-cs"/>
            </a:rPr>
            <a:t> The amount from an employer’s contribution that is used for  paying down unfunded liabilities (as opposed to contributing directly to a teacher’s retirement benefit). Sourced from state retirement system financial reports and handbooks.</a:t>
          </a:r>
        </a:p>
        <a:p>
          <a:r>
            <a:rPr lang="en-US" sz="1100" b="1">
              <a:solidFill>
                <a:schemeClr val="dk1"/>
              </a:solidFill>
              <a:effectLst/>
              <a:latin typeface="+mn-lt"/>
              <a:ea typeface="+mn-ea"/>
              <a:cs typeface="+mn-cs"/>
            </a:rPr>
            <a:t>Full Retirement Status:</a:t>
          </a:r>
          <a:r>
            <a:rPr lang="en-US" sz="1100">
              <a:solidFill>
                <a:schemeClr val="dk1"/>
              </a:solidFill>
              <a:effectLst/>
              <a:latin typeface="+mn-lt"/>
              <a:ea typeface="+mn-ea"/>
              <a:cs typeface="+mn-cs"/>
            </a:rPr>
            <a:t> Reflects eligibility to retire with full benefits. All states offer an early retirement option with partial benefits. Retirement status in any state is still subject to federal IRS regulation. Sourced from state retirement system handbooks.</a:t>
          </a:r>
        </a:p>
        <a:p>
          <a:r>
            <a:rPr lang="en-US" sz="1100" b="1">
              <a:solidFill>
                <a:schemeClr val="dk1"/>
              </a:solidFill>
              <a:effectLst/>
              <a:latin typeface="+mn-lt"/>
              <a:ea typeface="+mn-ea"/>
              <a:cs typeface="+mn-cs"/>
            </a:rPr>
            <a:t>Typical Gross Annual Pension Benefit</a:t>
          </a:r>
          <a:r>
            <a:rPr lang="en-US" sz="1100">
              <a:solidFill>
                <a:schemeClr val="dk1"/>
              </a:solidFill>
              <a:effectLst/>
              <a:latin typeface="+mn-lt"/>
              <a:ea typeface="+mn-ea"/>
              <a:cs typeface="+mn-cs"/>
            </a:rPr>
            <a:t>: What the average teacher retiree may gross annually in retirement income. Net benefits and social security benefits are not calculated. This calculation provides a potential typical gross annual pension benefit in each year by state retirement tier. This calculation is not provided for defined contribution or hybrid plans due to the vast number of variables in investments and returns. </a:t>
          </a:r>
        </a:p>
        <a:p>
          <a:r>
            <a:rPr lang="en-US" sz="1100">
              <a:solidFill>
                <a:schemeClr val="dk1"/>
              </a:solidFill>
              <a:effectLst/>
              <a:latin typeface="+mn-lt"/>
              <a:ea typeface="+mn-ea"/>
              <a:cs typeface="+mn-cs"/>
            </a:rPr>
            <a:t>SREB Assumptions for Typical Gross Annual Pension Benefit</a:t>
          </a:r>
        </a:p>
        <a:p>
          <a:pPr lvl="0"/>
          <a:r>
            <a:rPr lang="en-US" sz="1100">
              <a:solidFill>
                <a:schemeClr val="dk1"/>
              </a:solidFill>
              <a:effectLst/>
              <a:latin typeface="+mn-lt"/>
              <a:ea typeface="+mn-ea"/>
              <a:cs typeface="+mn-cs"/>
            </a:rPr>
            <a:t>The calculations utilize the state plan’s benefit formula which is usually: a multiplier, times average of highest pay over a certain number of years, times total years of service. For all calculations, teacher retirees were assumed to be aged 65 with 30 years of service – the common age and service requirement across the region to receive full pension benefits.</a:t>
          </a:r>
        </a:p>
        <a:p>
          <a:pPr lvl="0"/>
          <a:r>
            <a:rPr lang="en-US" sz="1100">
              <a:solidFill>
                <a:schemeClr val="dk1"/>
              </a:solidFill>
              <a:effectLst/>
              <a:latin typeface="+mn-lt"/>
              <a:ea typeface="+mn-ea"/>
              <a:cs typeface="+mn-cs"/>
            </a:rPr>
            <a:t>SREB calculated the highest average pay over a certain number of years by: 1) assuming the state’s average top salary as the highest salary amount, 2) calculating the additional highest years of salary by reducing the average top salary amount by the regional average step increase amount linked to years of service that most states utilize in their teacher salary schedule, and 3) averaging these salary amounts for the number of years required in each state’s pension benefit formula.</a:t>
          </a:r>
        </a:p>
        <a:p>
          <a:r>
            <a:rPr lang="en-US" sz="1100" b="1">
              <a:solidFill>
                <a:schemeClr val="dk1"/>
              </a:solidFill>
              <a:effectLst/>
              <a:latin typeface="+mn-lt"/>
              <a:ea typeface="+mn-ea"/>
              <a:cs typeface="+mn-cs"/>
            </a:rPr>
            <a:t>Years to Break Even and Percentage of Teachers Who Will Not Break Even:</a:t>
          </a:r>
          <a:r>
            <a:rPr lang="en-US" sz="1100">
              <a:solidFill>
                <a:schemeClr val="dk1"/>
              </a:solidFill>
              <a:effectLst/>
              <a:latin typeface="+mn-lt"/>
              <a:ea typeface="+mn-ea"/>
              <a:cs typeface="+mn-cs"/>
            </a:rPr>
            <a:t> The number of years it will take a teacher in each plan to earn a pension worth more than their own contributions plus interest and the percent of teachers in the state who will not exceed this point. This analysis does not apply to defined contribution or hybrid plans. Sourced from an analysis by Aldeman and Johnson: </a:t>
          </a:r>
          <a:r>
            <a:rPr lang="en-US" sz="1100" u="sng">
              <a:solidFill>
                <a:schemeClr val="dk1"/>
              </a:solidFill>
              <a:effectLst/>
              <a:latin typeface="+mn-lt"/>
              <a:ea typeface="+mn-ea"/>
              <a:cs typeface="+mn-cs"/>
              <a:hlinkClick xmlns:r="http://schemas.openxmlformats.org/officeDocument/2006/relationships" r:id=""/>
            </a:rPr>
            <a:t>https://www.teacherpensions.org/sites/default/files/TeacherPensions_Negative%20Returns_Final.pdf</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Individual State Notes</a:t>
          </a:r>
        </a:p>
        <a:p>
          <a:r>
            <a:rPr lang="en-US" sz="1100" b="1">
              <a:solidFill>
                <a:schemeClr val="dk1"/>
              </a:solidFill>
              <a:effectLst/>
              <a:latin typeface="+mn-lt"/>
              <a:ea typeface="+mn-ea"/>
              <a:cs typeface="+mn-cs"/>
            </a:rPr>
            <a:t>Alabama</a:t>
          </a:r>
          <a:r>
            <a:rPr lang="en-US" sz="1100">
              <a:solidFill>
                <a:schemeClr val="dk1"/>
              </a:solidFill>
              <a:effectLst/>
              <a:latin typeface="+mn-lt"/>
              <a:ea typeface="+mn-ea"/>
              <a:cs typeface="+mn-cs"/>
            </a:rPr>
            <a:t> plans are based on year hired. Tier I: teachers hired before 2013; Tier II: teachers hired in or after 2013.</a:t>
          </a:r>
        </a:p>
        <a:p>
          <a:r>
            <a:rPr lang="en-US" sz="1100" b="1">
              <a:solidFill>
                <a:schemeClr val="dk1"/>
              </a:solidFill>
              <a:effectLst/>
              <a:latin typeface="+mn-lt"/>
              <a:ea typeface="+mn-ea"/>
              <a:cs typeface="+mn-cs"/>
            </a:rPr>
            <a:t>Delaware</a:t>
          </a:r>
          <a:r>
            <a:rPr lang="en-US" sz="1100">
              <a:solidFill>
                <a:schemeClr val="dk1"/>
              </a:solidFill>
              <a:effectLst/>
              <a:latin typeface="+mn-lt"/>
              <a:ea typeface="+mn-ea"/>
              <a:cs typeface="+mn-cs"/>
            </a:rPr>
            <a:t> Tier I: teachers hired before 2012; Tier II: teachers hired in or after 2012.</a:t>
          </a:r>
        </a:p>
        <a:p>
          <a:r>
            <a:rPr lang="en-US" sz="1100" b="1">
              <a:solidFill>
                <a:schemeClr val="dk1"/>
              </a:solidFill>
              <a:effectLst/>
              <a:latin typeface="+mn-lt"/>
              <a:ea typeface="+mn-ea"/>
              <a:cs typeface="+mn-cs"/>
            </a:rPr>
            <a:t>Florida </a:t>
          </a:r>
          <a:r>
            <a:rPr lang="en-US" sz="1100">
              <a:solidFill>
                <a:schemeClr val="dk1"/>
              </a:solidFill>
              <a:effectLst/>
              <a:latin typeface="+mn-lt"/>
              <a:ea typeface="+mn-ea"/>
              <a:cs typeface="+mn-cs"/>
            </a:rPr>
            <a:t>Tier I: teachers hired before July 1, 2011. The pension formula is calculated by a range multiplier based on age and years of service (age 62 or 30 years 1.60%; age 63 or 31 years 1.63%; age 64 or 32 years 1.65%; age 65 or 33 years 1.68%). Tier II: hired on or after July 1, 2011. The pension formula range multiplier changes (age 65 or 33 years 1.60%; age 66 or 34 years 1.63%; age 67 or 35 years 1.65%; age 68 or 36 years 1.68%). New teachers are automatically enrolled in the Investment (DC) plan but can opt to switch to the defined benefit plan at any time. Current teachers hired before July 1, 2011 with 5 years of service and those hired on or after July 1, 2011 with 8 years of service can also opt into a hybrid option within the Investment plan to include partial pension benefits. </a:t>
          </a:r>
        </a:p>
        <a:p>
          <a:r>
            <a:rPr lang="en-US" sz="1100" b="1">
              <a:solidFill>
                <a:schemeClr val="dk1"/>
              </a:solidFill>
              <a:effectLst/>
              <a:latin typeface="+mn-lt"/>
              <a:ea typeface="+mn-ea"/>
              <a:cs typeface="+mn-cs"/>
            </a:rPr>
            <a:t>Georgia </a:t>
          </a:r>
          <a:r>
            <a:rPr lang="en-US" sz="1100">
              <a:solidFill>
                <a:schemeClr val="dk1"/>
              </a:solidFill>
              <a:effectLst/>
              <a:latin typeface="+mn-lt"/>
              <a:ea typeface="+mn-ea"/>
              <a:cs typeface="+mn-cs"/>
            </a:rPr>
            <a:t>Defined Benefit Legacy: teachers hired before 2009; GSEPS Georgia State Employees Pension and Savings plan: teachers hired in or after 2009.</a:t>
          </a:r>
        </a:p>
        <a:p>
          <a:r>
            <a:rPr lang="en-US" sz="1100" b="1">
              <a:solidFill>
                <a:schemeClr val="dk1"/>
              </a:solidFill>
              <a:effectLst/>
              <a:latin typeface="+mn-lt"/>
              <a:ea typeface="+mn-ea"/>
              <a:cs typeface="+mn-cs"/>
            </a:rPr>
            <a:t>Kentucky</a:t>
          </a:r>
          <a:r>
            <a:rPr lang="en-US" sz="1100">
              <a:solidFill>
                <a:schemeClr val="dk1"/>
              </a:solidFill>
              <a:effectLst/>
              <a:latin typeface="+mn-lt"/>
              <a:ea typeface="+mn-ea"/>
              <a:cs typeface="+mn-cs"/>
            </a:rPr>
            <a:t> TRS I: hired prior to July 1, 2002; TRS II: between July 2002-2008; TRS III: July 1, 2008 or after</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TRS IV applies to future teachers hired on or after Jan 1, 2022 – there are currently no teachers in this tier.</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pension formula is calculated by a range multiplier based on a scale of years of service for those hired after 2008. Ranges include 1-10 years (1.7); 10.01-20 (2); 20.01-26 (2.3); 26.01-30 (2.5); 30+ (3). </a:t>
          </a:r>
        </a:p>
        <a:p>
          <a:r>
            <a:rPr lang="en-US" sz="1100" b="1">
              <a:solidFill>
                <a:schemeClr val="dk1"/>
              </a:solidFill>
              <a:effectLst/>
              <a:latin typeface="+mn-lt"/>
              <a:ea typeface="+mn-ea"/>
              <a:cs typeface="+mn-cs"/>
            </a:rPr>
            <a:t>Louisiana </a:t>
          </a:r>
          <a:r>
            <a:rPr lang="en-US" sz="1100">
              <a:solidFill>
                <a:schemeClr val="dk1"/>
              </a:solidFill>
              <a:effectLst/>
              <a:latin typeface="+mn-lt"/>
              <a:ea typeface="+mn-ea"/>
              <a:cs typeface="+mn-cs"/>
            </a:rPr>
            <a:t>Tier I: system member before July 1, 1999. Those who retire later (age 65+ or 30+ years of service) are incentivized with a 2.5% benefit multiplier. Tier II: system member between July 1, 1999 and December 31, 2010; Tier III: system member between 2011 and June 30, 2015; Tier IV: system member from July 1, 2015 on. </a:t>
          </a:r>
        </a:p>
        <a:p>
          <a:r>
            <a:rPr lang="en-US" sz="1100" b="1">
              <a:solidFill>
                <a:schemeClr val="dk1"/>
              </a:solidFill>
              <a:effectLst/>
              <a:latin typeface="+mn-lt"/>
              <a:ea typeface="+mn-ea"/>
              <a:cs typeface="+mn-cs"/>
            </a:rPr>
            <a:t>Maryland </a:t>
          </a:r>
          <a:r>
            <a:rPr lang="en-US" sz="1100">
              <a:solidFill>
                <a:schemeClr val="dk1"/>
              </a:solidFill>
              <a:effectLst/>
              <a:latin typeface="+mn-lt"/>
              <a:ea typeface="+mn-ea"/>
              <a:cs typeface="+mn-cs"/>
            </a:rPr>
            <a:t>has two tiers including the Alternate Contributory Pension Selection plan for teachers hired before July 1, 2011 and the Reformed Contributory Pension Benefit plan for those hired on or after July 1, 2011. Teachers may opt into supplemental defined contribution plans — 457, 401(k) and 403(b) options are available — but there is no employer contribution to these options. </a:t>
          </a:r>
        </a:p>
        <a:p>
          <a:r>
            <a:rPr lang="en-US" sz="1100" b="1">
              <a:solidFill>
                <a:schemeClr val="dk1"/>
              </a:solidFill>
              <a:effectLst/>
              <a:latin typeface="+mn-lt"/>
              <a:ea typeface="+mn-ea"/>
              <a:cs typeface="+mn-cs"/>
            </a:rPr>
            <a:t>Mississippi </a:t>
          </a:r>
          <a:r>
            <a:rPr lang="en-US" sz="1100">
              <a:solidFill>
                <a:schemeClr val="dk1"/>
              </a:solidFill>
              <a:effectLst/>
              <a:latin typeface="+mn-lt"/>
              <a:ea typeface="+mn-ea"/>
              <a:cs typeface="+mn-cs"/>
            </a:rPr>
            <a:t>Tier I: hired before July 1, 2007; Tier II: hired between July 1, 2007 and June 30, 2011; Tier III: hired on or after July 1, 2011.</a:t>
          </a:r>
        </a:p>
        <a:p>
          <a:r>
            <a:rPr lang="en-US" sz="1100" b="1">
              <a:solidFill>
                <a:schemeClr val="dk1"/>
              </a:solidFill>
              <a:effectLst/>
              <a:latin typeface="+mn-lt"/>
              <a:ea typeface="+mn-ea"/>
              <a:cs typeface="+mn-cs"/>
            </a:rPr>
            <a:t>North Carolina </a:t>
          </a:r>
          <a:r>
            <a:rPr lang="en-US" sz="1100">
              <a:solidFill>
                <a:schemeClr val="dk1"/>
              </a:solidFill>
              <a:effectLst/>
              <a:latin typeface="+mn-lt"/>
              <a:ea typeface="+mn-ea"/>
              <a:cs typeface="+mn-cs"/>
            </a:rPr>
            <a:t>has instituted a contributions-based benefit cap of $100,000 (adjusted annually for inflation) on a teachers' average final compensation</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Oklahoma </a:t>
          </a:r>
          <a:r>
            <a:rPr lang="en-US" sz="1100">
              <a:solidFill>
                <a:schemeClr val="dk1"/>
              </a:solidFill>
              <a:effectLst/>
              <a:latin typeface="+mn-lt"/>
              <a:ea typeface="+mn-ea"/>
              <a:cs typeface="+mn-cs"/>
            </a:rPr>
            <a:t>Tier I: hired before July 1, 1992; Tier II: hired between July 1, 1992 and November 1, 2011; Tier III: hired after Nov 1, 2011. There is also an optional 403(b) defined contribution plan but offering this is left up to districts. </a:t>
          </a:r>
        </a:p>
        <a:p>
          <a:r>
            <a:rPr lang="en-US" sz="1100" b="1">
              <a:solidFill>
                <a:schemeClr val="dk1"/>
              </a:solidFill>
              <a:effectLst/>
              <a:latin typeface="+mn-lt"/>
              <a:ea typeface="+mn-ea"/>
              <a:cs typeface="+mn-cs"/>
            </a:rPr>
            <a:t>South Carolina </a:t>
          </a:r>
          <a:r>
            <a:rPr lang="en-US" sz="1100">
              <a:solidFill>
                <a:schemeClr val="dk1"/>
              </a:solidFill>
              <a:effectLst/>
              <a:latin typeface="+mn-lt"/>
              <a:ea typeface="+mn-ea"/>
              <a:cs typeface="+mn-cs"/>
            </a:rPr>
            <a:t>Class 2:</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hired before July 1, 2012; Class 3: hired on or after July 1, 2012. Teachers can also opt between the defined benefit applicable to their hire date or the defined contribution plan. </a:t>
          </a:r>
        </a:p>
        <a:p>
          <a:r>
            <a:rPr lang="en-US" sz="1100" b="1">
              <a:solidFill>
                <a:schemeClr val="dk1"/>
              </a:solidFill>
              <a:effectLst/>
              <a:latin typeface="+mn-lt"/>
              <a:ea typeface="+mn-ea"/>
              <a:cs typeface="+mn-cs"/>
            </a:rPr>
            <a:t>Tennessee</a:t>
          </a:r>
          <a:r>
            <a:rPr lang="en-US" sz="1100">
              <a:solidFill>
                <a:schemeClr val="dk1"/>
              </a:solidFill>
              <a:effectLst/>
              <a:latin typeface="+mn-lt"/>
              <a:ea typeface="+mn-ea"/>
              <a:cs typeface="+mn-cs"/>
            </a:rPr>
            <a:t>'s newly hired teachers enroll in a hybrid plan. Those hired before 2014 participate in the Legacy DB plan and optional 401(k). Tennessee’s hybrid plan option to teachers includes partial pension and investment savings options. Teachers are automatically vested into the investment plan portion, while it takes five years to vest in the pension plan portion. Employees contribute 2% to the investment and 5% to the pension portion, while the employer contributes 5% to the investment and 4% to the pension portion.</a:t>
          </a:r>
        </a:p>
        <a:p>
          <a:r>
            <a:rPr lang="en-US" sz="1100" b="1">
              <a:solidFill>
                <a:schemeClr val="dk1"/>
              </a:solidFill>
              <a:effectLst/>
              <a:latin typeface="+mn-lt"/>
              <a:ea typeface="+mn-ea"/>
              <a:cs typeface="+mn-cs"/>
            </a:rPr>
            <a:t>Texas </a:t>
          </a:r>
          <a:r>
            <a:rPr lang="en-US" sz="1100">
              <a:solidFill>
                <a:schemeClr val="dk1"/>
              </a:solidFill>
              <a:effectLst/>
              <a:latin typeface="+mn-lt"/>
              <a:ea typeface="+mn-ea"/>
              <a:cs typeface="+mn-cs"/>
            </a:rPr>
            <a:t>has six tiers in its teacher retirement system based on multiple eligibility criteria including qualified to be grandfathered, when service began, when vested, and active status. See this handbook for details: </a:t>
          </a:r>
          <a:r>
            <a:rPr lang="en-US" sz="1100" u="sng">
              <a:solidFill>
                <a:schemeClr val="dk1"/>
              </a:solidFill>
              <a:effectLst/>
              <a:latin typeface="+mn-lt"/>
              <a:ea typeface="+mn-ea"/>
              <a:cs typeface="+mn-cs"/>
              <a:hlinkClick xmlns:r="http://schemas.openxmlformats.org/officeDocument/2006/relationships" r:id=""/>
            </a:rPr>
            <a:t>https://www.trs.texas.gov/TRS%20Documents/benefits_handbook.pdf</a:t>
          </a:r>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Virginia</a:t>
          </a:r>
          <a:r>
            <a:rPr lang="en-US" sz="1100">
              <a:solidFill>
                <a:schemeClr val="dk1"/>
              </a:solidFill>
              <a:effectLst/>
              <a:latin typeface="+mn-lt"/>
              <a:ea typeface="+mn-ea"/>
              <a:cs typeface="+mn-cs"/>
            </a:rPr>
            <a:t>'s current teachers had the option of choosing one of two defined benefit plans and could opt into the new hybrid plan. Teachers hired after 2014 enroll in a hybrid pension and investment plan. Virginia's defined contribution portion of the hybrid plan has a gradual vesting period (50% vested after 2 years, 75% vested after 3 years, fully vested after 4 years). Employees contribute between 1 to 5%, to the investment portion and 5% to the pension portion. The employer contributes between 1 to 3.5% to the investment portion and 15.68% to the pension portion. An optional 457 Deferred Compensation plan is also available to teachers. </a:t>
          </a:r>
        </a:p>
        <a:p>
          <a:r>
            <a:rPr lang="en-US" sz="1100" b="1">
              <a:solidFill>
                <a:schemeClr val="dk1"/>
              </a:solidFill>
              <a:effectLst/>
              <a:latin typeface="+mn-lt"/>
              <a:ea typeface="+mn-ea"/>
              <a:cs typeface="+mn-cs"/>
            </a:rPr>
            <a:t>West Virginia </a:t>
          </a:r>
          <a:r>
            <a:rPr lang="en-US" sz="1100">
              <a:solidFill>
                <a:schemeClr val="dk1"/>
              </a:solidFill>
              <a:effectLst/>
              <a:latin typeface="+mn-lt"/>
              <a:ea typeface="+mn-ea"/>
              <a:cs typeface="+mn-cs"/>
            </a:rPr>
            <a:t>Tier I: teachers hired before July 2015; Tier II: teachers hired after July 1, 2015. Teachers in Tier I who were members of the state retirement plan before July 1, 1991 receive 15% employer contributions. West Virginia had a defined contribution plan option between 1991 and 2005 when it was closed to new membership; it is not an option for new teachers to participate in this plan currently. For those who opted into this plan prior to 2005, the plan had a gradual vesting period of (1/3 vested at 6 years, 2/3 vested at 9 years, and fully vested at 12 years).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112184</xdr:colOff>
      <xdr:row>65</xdr:row>
      <xdr:rowOff>105832</xdr:rowOff>
    </xdr:from>
    <xdr:to>
      <xdr:col>9</xdr:col>
      <xdr:colOff>296334</xdr:colOff>
      <xdr:row>119</xdr:row>
      <xdr:rowOff>84667</xdr:rowOff>
    </xdr:to>
    <xdr:sp macro="" textlink="">
      <xdr:nvSpPr>
        <xdr:cNvPr id="2" name="TextBox 1">
          <a:extLst>
            <a:ext uri="{FF2B5EF4-FFF2-40B4-BE49-F238E27FC236}">
              <a16:creationId xmlns:a16="http://schemas.microsoft.com/office/drawing/2014/main" id="{1A9935AE-2EFB-4BF5-A0D3-25F09F044B7F}"/>
            </a:ext>
          </a:extLst>
        </xdr:cNvPr>
        <xdr:cNvSpPr txBox="1"/>
      </xdr:nvSpPr>
      <xdr:spPr>
        <a:xfrm>
          <a:off x="1373717" y="31796565"/>
          <a:ext cx="14052550" cy="10037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Definitions and Sources</a:t>
          </a:r>
        </a:p>
        <a:p>
          <a:r>
            <a:rPr lang="en-US" sz="1100" b="1">
              <a:solidFill>
                <a:schemeClr val="dk1"/>
              </a:solidFill>
              <a:effectLst/>
              <a:latin typeface="+mn-lt"/>
              <a:ea typeface="+mn-ea"/>
              <a:cs typeface="+mn-cs"/>
            </a:rPr>
            <a:t>Defined benefit:</a:t>
          </a:r>
          <a:r>
            <a:rPr lang="en-US" sz="1100">
              <a:solidFill>
                <a:schemeClr val="dk1"/>
              </a:solidFill>
              <a:effectLst/>
              <a:latin typeface="+mn-lt"/>
              <a:ea typeface="+mn-ea"/>
              <a:cs typeface="+mn-cs"/>
            </a:rPr>
            <a:t> A pension plan that is designed to provide participants with a predefined, predictable and guaranteed benefit based on a formula that takes into account an employee’s compensation, years of service and age, or a combination thereof. Many states have instituted tiered levels with plan changes based on year hired.</a:t>
          </a:r>
        </a:p>
        <a:p>
          <a:r>
            <a:rPr lang="en-US" sz="1100" b="1">
              <a:solidFill>
                <a:schemeClr val="dk1"/>
              </a:solidFill>
              <a:effectLst/>
              <a:latin typeface="+mn-lt"/>
              <a:ea typeface="+mn-ea"/>
              <a:cs typeface="+mn-cs"/>
            </a:rPr>
            <a:t>Defined contribution:</a:t>
          </a:r>
          <a:r>
            <a:rPr lang="en-US" sz="1100">
              <a:solidFill>
                <a:schemeClr val="dk1"/>
              </a:solidFill>
              <a:effectLst/>
              <a:latin typeface="+mn-lt"/>
              <a:ea typeface="+mn-ea"/>
              <a:cs typeface="+mn-cs"/>
            </a:rPr>
            <a:t> Plans such as 401(k), 403(b) or 457(b) in which retirement savings grow through contribution amounts and investment strategy. The retirement benefit is not pre-determined and is entirely dependent upon the account balance at retirement.</a:t>
          </a:r>
        </a:p>
        <a:p>
          <a:r>
            <a:rPr lang="en-US" sz="1100" b="1">
              <a:solidFill>
                <a:schemeClr val="dk1"/>
              </a:solidFill>
              <a:effectLst/>
              <a:latin typeface="+mn-lt"/>
              <a:ea typeface="+mn-ea"/>
              <a:cs typeface="+mn-cs"/>
            </a:rPr>
            <a:t>State Pension Benefit Formulas:</a:t>
          </a:r>
          <a:r>
            <a:rPr lang="en-US" sz="1100">
              <a:solidFill>
                <a:schemeClr val="dk1"/>
              </a:solidFill>
              <a:effectLst/>
              <a:latin typeface="+mn-lt"/>
              <a:ea typeface="+mn-ea"/>
              <a:cs typeface="+mn-cs"/>
            </a:rPr>
            <a:t> Multiplier percentage multiplied by average final salary calculation multiplied by years of service. Sourced from state retirement system handbooks. </a:t>
          </a:r>
        </a:p>
        <a:p>
          <a:r>
            <a:rPr lang="en-US" sz="1100" b="1">
              <a:solidFill>
                <a:schemeClr val="dk1"/>
              </a:solidFill>
              <a:effectLst/>
              <a:latin typeface="+mn-lt"/>
              <a:ea typeface="+mn-ea"/>
              <a:cs typeface="+mn-cs"/>
            </a:rPr>
            <a:t>Social Security:</a:t>
          </a:r>
          <a:r>
            <a:rPr lang="en-US" sz="1100">
              <a:solidFill>
                <a:schemeClr val="dk1"/>
              </a:solidFill>
              <a:effectLst/>
              <a:latin typeface="+mn-lt"/>
              <a:ea typeface="+mn-ea"/>
              <a:cs typeface="+mn-cs"/>
            </a:rPr>
            <a:t> Social Security originally only covered private workers, but in the 1950s, Congress allowed states to extend coverage to their workers. Some states opted out of enrolling their workers and instead relied on pension plan payout formulas. About 40% of public-school teachers (more than 1 million) are not covered by Social Security according to Bellwether Education Partners. </a:t>
          </a:r>
        </a:p>
        <a:p>
          <a:r>
            <a:rPr lang="en-US" sz="1100" b="1">
              <a:solidFill>
                <a:schemeClr val="dk1"/>
              </a:solidFill>
              <a:effectLst/>
              <a:latin typeface="+mn-lt"/>
              <a:ea typeface="+mn-ea"/>
              <a:cs typeface="+mn-cs"/>
            </a:rPr>
            <a:t>Vesting period:</a:t>
          </a:r>
          <a:r>
            <a:rPr lang="en-US" sz="1100">
              <a:solidFill>
                <a:schemeClr val="dk1"/>
              </a:solidFill>
              <a:effectLst/>
              <a:latin typeface="+mn-lt"/>
              <a:ea typeface="+mn-ea"/>
              <a:cs typeface="+mn-cs"/>
            </a:rPr>
            <a:t> A federally mandated minimum period before a retirement plan is unconditionally owned by an employee.</a:t>
          </a:r>
        </a:p>
        <a:p>
          <a:r>
            <a:rPr lang="en-US" sz="1100" b="1">
              <a:solidFill>
                <a:schemeClr val="dk1"/>
              </a:solidFill>
              <a:effectLst/>
              <a:latin typeface="+mn-lt"/>
              <a:ea typeface="+mn-ea"/>
              <a:cs typeface="+mn-cs"/>
            </a:rPr>
            <a:t>Employee and Employer Contribution (%):</a:t>
          </a:r>
          <a:r>
            <a:rPr lang="en-US" sz="1100">
              <a:solidFill>
                <a:schemeClr val="dk1"/>
              </a:solidFill>
              <a:effectLst/>
              <a:latin typeface="+mn-lt"/>
              <a:ea typeface="+mn-ea"/>
              <a:cs typeface="+mn-cs"/>
            </a:rPr>
            <a:t> Percentage contribution amounts mandated by each system. Employee contribution (%) is sourced from state retirement system handbooks. 	</a:t>
          </a:r>
        </a:p>
        <a:p>
          <a:r>
            <a:rPr lang="en-US" sz="1100">
              <a:solidFill>
                <a:schemeClr val="dk1"/>
              </a:solidFill>
              <a:effectLst/>
              <a:latin typeface="+mn-lt"/>
              <a:ea typeface="+mn-ea"/>
              <a:cs typeface="+mn-cs"/>
            </a:rPr>
            <a:t>Employer Contribution (%) is the individual percentage contribution required by state and district funds; percentages sourced from state retirement system handbooks or actuarial reports. The pension and hybrid plan contributions are actuarial contributions. The figures used are the latest calculations from Teacherpensions.org when not found in state financial reports.</a:t>
          </a:r>
        </a:p>
        <a:p>
          <a:r>
            <a:rPr lang="en-US" sz="1100" b="1">
              <a:solidFill>
                <a:schemeClr val="dk1"/>
              </a:solidFill>
              <a:effectLst/>
              <a:latin typeface="+mn-lt"/>
              <a:ea typeface="+mn-ea"/>
              <a:cs typeface="+mn-cs"/>
            </a:rPr>
            <a:t>Employer Normal Cost Rate (%):</a:t>
          </a:r>
          <a:r>
            <a:rPr lang="en-US" sz="1100">
              <a:solidFill>
                <a:schemeClr val="dk1"/>
              </a:solidFill>
              <a:effectLst/>
              <a:latin typeface="+mn-lt"/>
              <a:ea typeface="+mn-ea"/>
              <a:cs typeface="+mn-cs"/>
            </a:rPr>
            <a:t> The amount of an employer’s contribution that goes toward a teacher’s retirement benefit (as opposed to paying for unfunded liabilities). Sourced from state retirement system financial reports. </a:t>
          </a:r>
        </a:p>
        <a:p>
          <a:r>
            <a:rPr lang="en-US" sz="1100" b="1">
              <a:solidFill>
                <a:schemeClr val="dk1"/>
              </a:solidFill>
              <a:effectLst/>
              <a:latin typeface="+mn-lt"/>
              <a:ea typeface="+mn-ea"/>
              <a:cs typeface="+mn-cs"/>
            </a:rPr>
            <a:t>Total Contribution to Teacher Benefit (%):</a:t>
          </a:r>
          <a:r>
            <a:rPr lang="en-US" sz="1100">
              <a:solidFill>
                <a:schemeClr val="dk1"/>
              </a:solidFill>
              <a:effectLst/>
              <a:latin typeface="+mn-lt"/>
              <a:ea typeface="+mn-ea"/>
              <a:cs typeface="+mn-cs"/>
            </a:rPr>
            <a:t> The total contribution amount that goes directly to a teacher’s retirement benefit, which is calculated by adding the Employee Contribution + the Employer Normal Cost Rate.</a:t>
          </a:r>
        </a:p>
        <a:p>
          <a:r>
            <a:rPr lang="en-US" sz="1100" b="1">
              <a:solidFill>
                <a:schemeClr val="dk1"/>
              </a:solidFill>
              <a:effectLst/>
              <a:latin typeface="+mn-lt"/>
              <a:ea typeface="+mn-ea"/>
              <a:cs typeface="+mn-cs"/>
            </a:rPr>
            <a:t>Contribution to Unfunded Liabilities (%):</a:t>
          </a:r>
          <a:r>
            <a:rPr lang="en-US" sz="1100">
              <a:solidFill>
                <a:schemeClr val="dk1"/>
              </a:solidFill>
              <a:effectLst/>
              <a:latin typeface="+mn-lt"/>
              <a:ea typeface="+mn-ea"/>
              <a:cs typeface="+mn-cs"/>
            </a:rPr>
            <a:t> The amount from an employer’s contribution that is used for  paying down unfunded liabilities (as opposed to contributing directly to a teacher’s retirement benefit). Sourced from state retirement system financial reports and handbooks.</a:t>
          </a:r>
        </a:p>
        <a:p>
          <a:r>
            <a:rPr lang="en-US" sz="1100" b="1">
              <a:solidFill>
                <a:schemeClr val="dk1"/>
              </a:solidFill>
              <a:effectLst/>
              <a:latin typeface="+mn-lt"/>
              <a:ea typeface="+mn-ea"/>
              <a:cs typeface="+mn-cs"/>
            </a:rPr>
            <a:t>Full Retirement Status:</a:t>
          </a:r>
          <a:r>
            <a:rPr lang="en-US" sz="1100">
              <a:solidFill>
                <a:schemeClr val="dk1"/>
              </a:solidFill>
              <a:effectLst/>
              <a:latin typeface="+mn-lt"/>
              <a:ea typeface="+mn-ea"/>
              <a:cs typeface="+mn-cs"/>
            </a:rPr>
            <a:t> Reflects eligibility to retire with full benefits. All states offer an early retirement option with partial benefits. Retirement status in any state is still subject to federal IRS regulation. Sourced from state retirement system handbooks.</a:t>
          </a:r>
        </a:p>
        <a:p>
          <a:r>
            <a:rPr lang="en-US" sz="1100" b="1">
              <a:solidFill>
                <a:schemeClr val="dk1"/>
              </a:solidFill>
              <a:effectLst/>
              <a:latin typeface="+mn-lt"/>
              <a:ea typeface="+mn-ea"/>
              <a:cs typeface="+mn-cs"/>
            </a:rPr>
            <a:t>Typical Gross Annual Pension Benefit</a:t>
          </a:r>
          <a:r>
            <a:rPr lang="en-US" sz="1100">
              <a:solidFill>
                <a:schemeClr val="dk1"/>
              </a:solidFill>
              <a:effectLst/>
              <a:latin typeface="+mn-lt"/>
              <a:ea typeface="+mn-ea"/>
              <a:cs typeface="+mn-cs"/>
            </a:rPr>
            <a:t>: What the average teacher retiree may gross annually in retirement income. Net benefits and social security benefits are not calculated. This calculation provides a potential typical gross annual pension benefit in each year by state retirement tier. This calculation is not provided for defined contribution or hybrid plans due to the vast number of variables in investments and returns. </a:t>
          </a:r>
        </a:p>
        <a:p>
          <a:r>
            <a:rPr lang="en-US" sz="1100">
              <a:solidFill>
                <a:schemeClr val="dk1"/>
              </a:solidFill>
              <a:effectLst/>
              <a:latin typeface="+mn-lt"/>
              <a:ea typeface="+mn-ea"/>
              <a:cs typeface="+mn-cs"/>
            </a:rPr>
            <a:t>SREB Assumptions for Typical Gross Annual Pension Benefit</a:t>
          </a:r>
        </a:p>
        <a:p>
          <a:pPr lvl="0"/>
          <a:r>
            <a:rPr lang="en-US" sz="1100">
              <a:solidFill>
                <a:schemeClr val="dk1"/>
              </a:solidFill>
              <a:effectLst/>
              <a:latin typeface="+mn-lt"/>
              <a:ea typeface="+mn-ea"/>
              <a:cs typeface="+mn-cs"/>
            </a:rPr>
            <a:t>The calculations utilize the state plan’s benefit formula which is usually: a multiplier, times average of highest pay over a certain number of years, times total years of service. For all calculations, teacher retirees were assumed to be aged 65 with 30 years of service – the common age and service requirement across the region to receive full pension benefits.</a:t>
          </a:r>
        </a:p>
        <a:p>
          <a:pPr lvl="0"/>
          <a:r>
            <a:rPr lang="en-US" sz="1100">
              <a:solidFill>
                <a:schemeClr val="dk1"/>
              </a:solidFill>
              <a:effectLst/>
              <a:latin typeface="+mn-lt"/>
              <a:ea typeface="+mn-ea"/>
              <a:cs typeface="+mn-cs"/>
            </a:rPr>
            <a:t>SREB calculated the highest average pay over a certain number of years by: 1) assuming the state’s average top salary as the highest salary amount, 2) calculating the additional highest years of salary by reducing the average top salary amount by the regional average step increase amount linked to years of service that most states utilize in their teacher salary schedule, and 3) averaging these salary amounts for the number of years required in each state’s pension benefit formula.</a:t>
          </a:r>
        </a:p>
        <a:p>
          <a:r>
            <a:rPr lang="en-US" sz="1100" b="1">
              <a:solidFill>
                <a:schemeClr val="dk1"/>
              </a:solidFill>
              <a:effectLst/>
              <a:latin typeface="+mn-lt"/>
              <a:ea typeface="+mn-ea"/>
              <a:cs typeface="+mn-cs"/>
            </a:rPr>
            <a:t>Years to Break Even and Percentage of Teachers Who Will Not Break Even:</a:t>
          </a:r>
          <a:r>
            <a:rPr lang="en-US" sz="1100">
              <a:solidFill>
                <a:schemeClr val="dk1"/>
              </a:solidFill>
              <a:effectLst/>
              <a:latin typeface="+mn-lt"/>
              <a:ea typeface="+mn-ea"/>
              <a:cs typeface="+mn-cs"/>
            </a:rPr>
            <a:t> The number of years it will take a teacher in each plan to earn a pension worth more than their own contributions plus interest and the percent of teachers in the state who will not exceed this point. This analysis does not apply to defined contribution or hybrid plans. Sourced from an analysis by Aldeman and Johnson: </a:t>
          </a:r>
          <a:r>
            <a:rPr lang="en-US" sz="1100" u="sng">
              <a:solidFill>
                <a:schemeClr val="dk1"/>
              </a:solidFill>
              <a:effectLst/>
              <a:latin typeface="+mn-lt"/>
              <a:ea typeface="+mn-ea"/>
              <a:cs typeface="+mn-cs"/>
              <a:hlinkClick xmlns:r="http://schemas.openxmlformats.org/officeDocument/2006/relationships" r:id=""/>
            </a:rPr>
            <a:t>https://www.teacherpensions.org/sites/default/files/TeacherPensions_Negative%20Returns_Final.pdf</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Individual State Notes</a:t>
          </a:r>
        </a:p>
        <a:p>
          <a:r>
            <a:rPr lang="en-US" sz="1100" b="1">
              <a:solidFill>
                <a:schemeClr val="dk1"/>
              </a:solidFill>
              <a:effectLst/>
              <a:latin typeface="+mn-lt"/>
              <a:ea typeface="+mn-ea"/>
              <a:cs typeface="+mn-cs"/>
            </a:rPr>
            <a:t>Alabama</a:t>
          </a:r>
          <a:r>
            <a:rPr lang="en-US" sz="1100">
              <a:solidFill>
                <a:schemeClr val="dk1"/>
              </a:solidFill>
              <a:effectLst/>
              <a:latin typeface="+mn-lt"/>
              <a:ea typeface="+mn-ea"/>
              <a:cs typeface="+mn-cs"/>
            </a:rPr>
            <a:t> plans are based on year hired. Tier I: teachers hired before 2013; Tier II: teachers hired in or after 2013.</a:t>
          </a:r>
        </a:p>
        <a:p>
          <a:r>
            <a:rPr lang="en-US" sz="1100" b="1">
              <a:solidFill>
                <a:schemeClr val="dk1"/>
              </a:solidFill>
              <a:effectLst/>
              <a:latin typeface="+mn-lt"/>
              <a:ea typeface="+mn-ea"/>
              <a:cs typeface="+mn-cs"/>
            </a:rPr>
            <a:t>Delaware</a:t>
          </a:r>
          <a:r>
            <a:rPr lang="en-US" sz="1100">
              <a:solidFill>
                <a:schemeClr val="dk1"/>
              </a:solidFill>
              <a:effectLst/>
              <a:latin typeface="+mn-lt"/>
              <a:ea typeface="+mn-ea"/>
              <a:cs typeface="+mn-cs"/>
            </a:rPr>
            <a:t> Tier I: teachers hired before 2012; Tier II: teachers hired in or after 2012.</a:t>
          </a:r>
        </a:p>
        <a:p>
          <a:r>
            <a:rPr lang="en-US" sz="1100" b="1">
              <a:solidFill>
                <a:schemeClr val="dk1"/>
              </a:solidFill>
              <a:effectLst/>
              <a:latin typeface="+mn-lt"/>
              <a:ea typeface="+mn-ea"/>
              <a:cs typeface="+mn-cs"/>
            </a:rPr>
            <a:t>Florida </a:t>
          </a:r>
          <a:r>
            <a:rPr lang="en-US" sz="1100">
              <a:solidFill>
                <a:schemeClr val="dk1"/>
              </a:solidFill>
              <a:effectLst/>
              <a:latin typeface="+mn-lt"/>
              <a:ea typeface="+mn-ea"/>
              <a:cs typeface="+mn-cs"/>
            </a:rPr>
            <a:t>Tier I: teachers hired before July 1, 2011. The pension formula is calculated by a range multiplier based on age and years of service (age 62 or 30 years 1.60%; age 63 or 31 years 1.63%; age 64 or 32 years 1.65%; age 65 or 33 years 1.68%). Tier II: hired on or after July 1, 2011. The pension formula range multiplier changes (age 65 or 33 years 1.60%; age 66 or 34 years 1.63%; age 67 or 35 years 1.65%; age 68 or 36 years 1.68%). New teachers are automatically enrolled in the Investment (DC) plan but can opt to switch to the defined benefit plan at any time. Current teachers hired before July 1, 2011 with 5 years of service and those hired on or after July 1, 2011 with 8 years of service can also opt into a hybrid option within the Investment plan to include partial pension benefits. </a:t>
          </a:r>
        </a:p>
        <a:p>
          <a:r>
            <a:rPr lang="en-US" sz="1100" b="1">
              <a:solidFill>
                <a:schemeClr val="dk1"/>
              </a:solidFill>
              <a:effectLst/>
              <a:latin typeface="+mn-lt"/>
              <a:ea typeface="+mn-ea"/>
              <a:cs typeface="+mn-cs"/>
            </a:rPr>
            <a:t>Georgia </a:t>
          </a:r>
          <a:r>
            <a:rPr lang="en-US" sz="1100">
              <a:solidFill>
                <a:schemeClr val="dk1"/>
              </a:solidFill>
              <a:effectLst/>
              <a:latin typeface="+mn-lt"/>
              <a:ea typeface="+mn-ea"/>
              <a:cs typeface="+mn-cs"/>
            </a:rPr>
            <a:t>Defined Benefit Legacy: teachers hired before 2009; GSEPS Georgia State Employees Pension and Savings plan: teachers hired in or after 2009.</a:t>
          </a:r>
        </a:p>
        <a:p>
          <a:r>
            <a:rPr lang="en-US" sz="1100" b="1">
              <a:solidFill>
                <a:schemeClr val="dk1"/>
              </a:solidFill>
              <a:effectLst/>
              <a:latin typeface="+mn-lt"/>
              <a:ea typeface="+mn-ea"/>
              <a:cs typeface="+mn-cs"/>
            </a:rPr>
            <a:t>Kentucky</a:t>
          </a:r>
          <a:r>
            <a:rPr lang="en-US" sz="1100">
              <a:solidFill>
                <a:schemeClr val="dk1"/>
              </a:solidFill>
              <a:effectLst/>
              <a:latin typeface="+mn-lt"/>
              <a:ea typeface="+mn-ea"/>
              <a:cs typeface="+mn-cs"/>
            </a:rPr>
            <a:t> TRS I: hired prior to July 1, 2002; TRS II: between July 2002-2008; TRS III: July 1, 2008 or after</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TRS IV applies to future teachers hired on or after Jan 1, 2022 – there are currently no teachers in this tier.</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pension formula is calculated by a range multiplier based on a scale of years of service for those hired after 2008. Ranges include 1-10 years (1.7); 10.01-20 (2); 20.01-26 (2.3); 26.01-30 (2.5); 30+ (3). </a:t>
          </a:r>
        </a:p>
        <a:p>
          <a:r>
            <a:rPr lang="en-US" sz="1100" b="1">
              <a:solidFill>
                <a:schemeClr val="dk1"/>
              </a:solidFill>
              <a:effectLst/>
              <a:latin typeface="+mn-lt"/>
              <a:ea typeface="+mn-ea"/>
              <a:cs typeface="+mn-cs"/>
            </a:rPr>
            <a:t>Louisiana </a:t>
          </a:r>
          <a:r>
            <a:rPr lang="en-US" sz="1100">
              <a:solidFill>
                <a:schemeClr val="dk1"/>
              </a:solidFill>
              <a:effectLst/>
              <a:latin typeface="+mn-lt"/>
              <a:ea typeface="+mn-ea"/>
              <a:cs typeface="+mn-cs"/>
            </a:rPr>
            <a:t>Tier I: system member before July 1, 1999. Those who retire later (age 65+ or 30+ years of service) are incentivized with a 2.5% benefit multiplier. Tier II: system member between July 1, 1999 and December 31, 2010; Tier III: system member between 2011 and June 30, 2015; Tier IV: system member from July 1, 2015 on. </a:t>
          </a:r>
        </a:p>
        <a:p>
          <a:r>
            <a:rPr lang="en-US" sz="1100" b="1">
              <a:solidFill>
                <a:schemeClr val="dk1"/>
              </a:solidFill>
              <a:effectLst/>
              <a:latin typeface="+mn-lt"/>
              <a:ea typeface="+mn-ea"/>
              <a:cs typeface="+mn-cs"/>
            </a:rPr>
            <a:t>Maryland </a:t>
          </a:r>
          <a:r>
            <a:rPr lang="en-US" sz="1100">
              <a:solidFill>
                <a:schemeClr val="dk1"/>
              </a:solidFill>
              <a:effectLst/>
              <a:latin typeface="+mn-lt"/>
              <a:ea typeface="+mn-ea"/>
              <a:cs typeface="+mn-cs"/>
            </a:rPr>
            <a:t>has two tiers including the Alternate Contributory Pension Selection plan for teachers hired before July 1, 2011 and the Reformed Contributory Pension Benefit plan for those hired on or after July 1, 2011. Teachers may opt into supplemental defined contribution plans — 457, 401(k) and 403(b) options are available — but there is no employer contribution to these options. </a:t>
          </a:r>
        </a:p>
        <a:p>
          <a:r>
            <a:rPr lang="en-US" sz="1100" b="1">
              <a:solidFill>
                <a:schemeClr val="dk1"/>
              </a:solidFill>
              <a:effectLst/>
              <a:latin typeface="+mn-lt"/>
              <a:ea typeface="+mn-ea"/>
              <a:cs typeface="+mn-cs"/>
            </a:rPr>
            <a:t>Mississippi </a:t>
          </a:r>
          <a:r>
            <a:rPr lang="en-US" sz="1100">
              <a:solidFill>
                <a:schemeClr val="dk1"/>
              </a:solidFill>
              <a:effectLst/>
              <a:latin typeface="+mn-lt"/>
              <a:ea typeface="+mn-ea"/>
              <a:cs typeface="+mn-cs"/>
            </a:rPr>
            <a:t>Tier I: hired before July 1, 2007; Tier II: hired between July 1, 2007 and June 30, 2011; Tier III: hired on or after July 1, 2011.</a:t>
          </a:r>
        </a:p>
        <a:p>
          <a:r>
            <a:rPr lang="en-US" sz="1100" b="1">
              <a:solidFill>
                <a:schemeClr val="dk1"/>
              </a:solidFill>
              <a:effectLst/>
              <a:latin typeface="+mn-lt"/>
              <a:ea typeface="+mn-ea"/>
              <a:cs typeface="+mn-cs"/>
            </a:rPr>
            <a:t>North Carolina </a:t>
          </a:r>
          <a:r>
            <a:rPr lang="en-US" sz="1100">
              <a:solidFill>
                <a:schemeClr val="dk1"/>
              </a:solidFill>
              <a:effectLst/>
              <a:latin typeface="+mn-lt"/>
              <a:ea typeface="+mn-ea"/>
              <a:cs typeface="+mn-cs"/>
            </a:rPr>
            <a:t>has instituted a contributions-based benefit cap of $100,000 (adjusted annually for inflation) on a teachers' average final compensation</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Oklahoma </a:t>
          </a:r>
          <a:r>
            <a:rPr lang="en-US" sz="1100">
              <a:solidFill>
                <a:schemeClr val="dk1"/>
              </a:solidFill>
              <a:effectLst/>
              <a:latin typeface="+mn-lt"/>
              <a:ea typeface="+mn-ea"/>
              <a:cs typeface="+mn-cs"/>
            </a:rPr>
            <a:t>Tier I: hired before July 1, 1992; Tier II: hired between July 1, 1992 and November 1, 2011; Tier III: hired after Nov 1, 2011. There is also an optional 403(b) defined contribution plan but offering this is left up to districts. </a:t>
          </a:r>
        </a:p>
        <a:p>
          <a:r>
            <a:rPr lang="en-US" sz="1100" b="1">
              <a:solidFill>
                <a:schemeClr val="dk1"/>
              </a:solidFill>
              <a:effectLst/>
              <a:latin typeface="+mn-lt"/>
              <a:ea typeface="+mn-ea"/>
              <a:cs typeface="+mn-cs"/>
            </a:rPr>
            <a:t>South Carolina </a:t>
          </a:r>
          <a:r>
            <a:rPr lang="en-US" sz="1100">
              <a:solidFill>
                <a:schemeClr val="dk1"/>
              </a:solidFill>
              <a:effectLst/>
              <a:latin typeface="+mn-lt"/>
              <a:ea typeface="+mn-ea"/>
              <a:cs typeface="+mn-cs"/>
            </a:rPr>
            <a:t>Class 2:</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hired before July 1, 2012; Class 3: hired on or after July 1, 2012. Teachers can also opt between the defined benefit applicable to their hire date or the defined contribution plan. </a:t>
          </a:r>
        </a:p>
        <a:p>
          <a:r>
            <a:rPr lang="en-US" sz="1100" b="1">
              <a:solidFill>
                <a:schemeClr val="dk1"/>
              </a:solidFill>
              <a:effectLst/>
              <a:latin typeface="+mn-lt"/>
              <a:ea typeface="+mn-ea"/>
              <a:cs typeface="+mn-cs"/>
            </a:rPr>
            <a:t>Tennessee</a:t>
          </a:r>
          <a:r>
            <a:rPr lang="en-US" sz="1100">
              <a:solidFill>
                <a:schemeClr val="dk1"/>
              </a:solidFill>
              <a:effectLst/>
              <a:latin typeface="+mn-lt"/>
              <a:ea typeface="+mn-ea"/>
              <a:cs typeface="+mn-cs"/>
            </a:rPr>
            <a:t>'s newly hired teachers enroll in a hybrid plan. Those hired before 2014 participate in the Legacy DB plan and optional 401(k). Tennessee’s hybrid plan option to teachers includes partial pension and investment savings options. Teachers are automatically vested into the investment plan portion, while it takes five years to vest in the pension plan portion. Employees contribute 2% to the investment and 5% to the pension portion, while the employer contributes 5% to the investment and 4% to the pension portion.</a:t>
          </a:r>
        </a:p>
        <a:p>
          <a:r>
            <a:rPr lang="en-US" sz="1100" b="1">
              <a:solidFill>
                <a:schemeClr val="dk1"/>
              </a:solidFill>
              <a:effectLst/>
              <a:latin typeface="+mn-lt"/>
              <a:ea typeface="+mn-ea"/>
              <a:cs typeface="+mn-cs"/>
            </a:rPr>
            <a:t>Texas </a:t>
          </a:r>
          <a:r>
            <a:rPr lang="en-US" sz="1100">
              <a:solidFill>
                <a:schemeClr val="dk1"/>
              </a:solidFill>
              <a:effectLst/>
              <a:latin typeface="+mn-lt"/>
              <a:ea typeface="+mn-ea"/>
              <a:cs typeface="+mn-cs"/>
            </a:rPr>
            <a:t>has six tiers in its teacher retirement system based on multiple eligibility criteria including qualified to be grandfathered, when service began, when vested, and active status. See this handbook for details: </a:t>
          </a:r>
          <a:r>
            <a:rPr lang="en-US" sz="1100" u="sng">
              <a:solidFill>
                <a:schemeClr val="dk1"/>
              </a:solidFill>
              <a:effectLst/>
              <a:latin typeface="+mn-lt"/>
              <a:ea typeface="+mn-ea"/>
              <a:cs typeface="+mn-cs"/>
              <a:hlinkClick xmlns:r="http://schemas.openxmlformats.org/officeDocument/2006/relationships" r:id=""/>
            </a:rPr>
            <a:t>https://www.trs.texas.gov/TRS%20Documents/benefits_handbook.pdf</a:t>
          </a:r>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Virginia</a:t>
          </a:r>
          <a:r>
            <a:rPr lang="en-US" sz="1100">
              <a:solidFill>
                <a:schemeClr val="dk1"/>
              </a:solidFill>
              <a:effectLst/>
              <a:latin typeface="+mn-lt"/>
              <a:ea typeface="+mn-ea"/>
              <a:cs typeface="+mn-cs"/>
            </a:rPr>
            <a:t>'s current teachers had the option of choosing one of two defined benefit plans and could opt into the new hybrid plan. Teachers hired after 2014 enroll in a hybrid pension and investment plan. Virginia's defined contribution portion of the hybrid plan has a gradual vesting period (50% vested after 2 years, 75% vested after 3 years, fully vested after 4 years). Employees contribute between 1 to 5%, to the investment portion and 5% to the pension portion. The employer contributes between 1 to 3.5% to the investment portion and 15.68% to the pension portion. An optional 457 Deferred Compensation plan is also available to teachers. </a:t>
          </a:r>
        </a:p>
        <a:p>
          <a:r>
            <a:rPr lang="en-US" sz="1100" b="1">
              <a:solidFill>
                <a:schemeClr val="dk1"/>
              </a:solidFill>
              <a:effectLst/>
              <a:latin typeface="+mn-lt"/>
              <a:ea typeface="+mn-ea"/>
              <a:cs typeface="+mn-cs"/>
            </a:rPr>
            <a:t>West Virginia </a:t>
          </a:r>
          <a:r>
            <a:rPr lang="en-US" sz="1100">
              <a:solidFill>
                <a:schemeClr val="dk1"/>
              </a:solidFill>
              <a:effectLst/>
              <a:latin typeface="+mn-lt"/>
              <a:ea typeface="+mn-ea"/>
              <a:cs typeface="+mn-cs"/>
            </a:rPr>
            <a:t>Tier I: teachers hired before July 2015; Tier II: teachers hired after July 1, 2015. Teachers in Tier I who were members of the state retirement plan before July 1, 1991 receive 15% employer contributions. West Virginia had a defined contribution plan option between 1991 and 2005 when it was closed to new membership; it is not an option for new teachers to participate in this plan currently. For those who opted into this plan prior to 2005, the plan had a gradual vesting period of (1/3 vested at 6 years, 2/3 vested at 9 years, and fully vested at 12 years).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B397F42-10F6-46CC-8BAC-63B49106C413}" name="Table14" displayName="Table14" ref="A4:R22" totalsRowShown="0" headerRowDxfId="213" dataDxfId="212">
  <autoFilter ref="A4:R22" xr:uid="{8B397F42-10F6-46CC-8BAC-63B49106C413}"/>
  <tableColumns count="18">
    <tableColumn id="1" xr3:uid="{7066535D-8D45-44EA-A11B-8330D2E6DDA3}" name="State" dataDxfId="211"/>
    <tableColumn id="2" xr3:uid="{20F94994-1DFA-4788-A65B-0CCC2904D583}" name="COLI (%)" dataDxfId="210"/>
    <tableColumn id="3" xr3:uid="{DEA3462C-15D0-487A-9B9B-96FC4CA3A24E}" name="Teacher Wage Penalty (%)" dataDxfId="209"/>
    <tableColumn id="4" xr3:uid="{1AB95191-0EB1-40AF-BCBA-3D9DE197EB82}" name="Avg. Starting BA" dataDxfId="208"/>
    <tableColumn id="5" xr3:uid="{E2B5544C-972C-404E-9DAB-1F583DF6A08F}" name="Avg. Top BA" dataDxfId="207"/>
    <tableColumn id="6" xr3:uid="{4B7241C5-44FA-472E-AFBD-F05346F19C09}" name="Avg. Starting MA" dataDxfId="206"/>
    <tableColumn id="7" xr3:uid="{E114F0AE-FE5D-458F-8661-437C8763AA9E}" name="Avg. Top MA" dataDxfId="205"/>
    <tableColumn id="8" xr3:uid="{1CA5A21B-F5D6-431E-9B0F-ADE0A9BAF6C0}" name="Avg. Salary" dataDxfId="204"/>
    <tableColumn id="9" xr3:uid="{879BE2D2-7C87-47C4-979D-BBC5BE1E2EC4}" name="Avg. Top" dataDxfId="203"/>
    <tableColumn id="10" xr3:uid="{687B9DA9-28F6-4530-BB82-4B559CC7B316}" name="State Min. 0-Year (BA)" dataDxfId="202"/>
    <tableColumn id="11" xr3:uid="{0C458A8D-A2B5-42CF-A988-1FE8188BCF1F}" name="State Min. 15-Year (BA)" dataDxfId="201"/>
    <tableColumn id="12" xr3:uid="{D40C3057-8AC5-4F2D-B0DD-FF682C5BB14D}" name="State Min at Top of Salary Schedule (BA)" dataDxfId="200"/>
    <tableColumn id="13" xr3:uid="{E7EEC0A5-ED08-40C6-BD09-0BD56B2ED1FC}" name="Years to Top of Salary Schedule (BA)" dataDxfId="199"/>
    <tableColumn id="14" xr3:uid="{7ACAFD13-B6C1-4084-9D3F-FA407A67F115}" name="State Min. 0-Year (MA)" dataDxfId="198"/>
    <tableColumn id="15" xr3:uid="{3E5CFE84-E248-4091-BF97-276B94259451}" name="State Min. 15-Year (MA)" dataDxfId="197"/>
    <tableColumn id="16" xr3:uid="{B70AC9A5-5988-48E5-AAFE-A2167552F079}" name="State Min at Top of Salary Schedule(MA)" dataDxfId="196"/>
    <tableColumn id="17" xr3:uid="{FAE0557B-642B-4870-9CB8-0EC36873FA25}" name="Years to Top of Salary Schedule (MA)" dataDxfId="195"/>
    <tableColumn id="18" xr3:uid="{E41B602D-FD88-4BF9-910E-0E68064A5F25}" name="Years to $50k" dataDxfId="194"/>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F2E94A1-6AD6-4F34-A3BF-4330DAEE35D1}" name="Table111720" displayName="Table111720" ref="A2:Q62" totalsRowCount="1" headerRowDxfId="63" dataDxfId="62" totalsRowDxfId="61">
  <autoFilter ref="A2:Q61" xr:uid="{D4D43032-B65B-4C59-950C-B209F14380FF}"/>
  <tableColumns count="17">
    <tableColumn id="8" xr3:uid="{75B546CD-5A61-4BBD-91A8-73EECDABC2DA}" name="State" totalsRowLabel="SREB Regional Average" dataDxfId="59" totalsRowDxfId="60"/>
    <tableColumn id="19" xr3:uid="{E5B64CB2-02D1-4323-AD2C-25E0014A9D61}" name="Retirement System Name" dataDxfId="57" totalsRowDxfId="58"/>
    <tableColumn id="1" xr3:uid="{EE25EAA6-A7B4-4596-AC5F-B1AB78654062}" name="Plan" dataDxfId="55" totalsRowDxfId="56"/>
    <tableColumn id="9" xr3:uid="{9D538D97-18D7-4B66-B5EF-24621E39C0A8}" name="Basic Description" dataDxfId="53" totalsRowDxfId="54"/>
    <tableColumn id="13" xr3:uid="{18B80204-A80C-455C-A949-AF86E46538D8}" name="Currently Available to New Teachers" dataDxfId="51" totalsRowDxfId="52"/>
    <tableColumn id="2" xr3:uid="{13F99E1D-A3B8-45ED-B3D9-7AC98D80EEC7}" name="Vesting Period (Years)" totalsRowFunction="custom" dataDxfId="49" totalsRowDxfId="50">
      <totalsRowFormula>AVERAGE(F3:F4,F6,F8:F9,F11:F13,F15,F17:F19,F21:F24,F26:F27,F29:F31,F33,F35:F38,F40:F42,F44,F45,F47:F52,F54:F56,F58:F60)</totalsRowFormula>
    </tableColumn>
    <tableColumn id="3" xr3:uid="{66AF4D8E-577B-40B7-9DC9-F13A6A0DB891}" name="Employee Contribution (%)" totalsRowFunction="custom" dataDxfId="47" totalsRowDxfId="48">
      <totalsRowFormula>AVERAGE(G3:G4,G6,G8:G9,G11:G13,G15,G17:G19,G21:G24,G26:G27,G29:G31,G33,G35:G37,G40:G42,G44:G45,G47:G52,G54:G56,G58:G60)</totalsRowFormula>
    </tableColumn>
    <tableColumn id="4" xr3:uid="{EECE0177-5D2C-4BEA-9425-FB0BBB581E48}" name="Employer Contribution (%)" totalsRowFunction="custom" dataDxfId="45" totalsRowDxfId="46">
      <totalsRowFormula>AVERAGE(H3:H4,H6,H8:H9,H11:H13,H15,H17:H19,H21:H24,H26:H27,H29:H31,H33,H35:H38,H40:H42,H44,H45,H47:H52,H54:H56,H58:H60)</totalsRowFormula>
    </tableColumn>
    <tableColumn id="10" xr3:uid="{63EB7A3B-D125-4962-AD9A-B9E8A991DB6B}" name="Employer Normal Cost (%)" totalsRowFunction="custom" dataDxfId="43" totalsRowDxfId="44">
      <totalsRowFormula>AVERAGE(I3:I4,I6,I8:I9,I11:I13,I15,I17:I19,I21:I24,I26:I27,I29:I31,I33,I35:I37,I40:I42,I44,I45,I47:I52,I54:I56,I58:I60)</totalsRowFormula>
    </tableColumn>
    <tableColumn id="14" xr3:uid="{24B3984F-1FA1-4541-9A45-1257E17E39E9}" name="Total Contribution toward a Teacher's Benefit (%)" totalsRowFunction="custom" dataDxfId="41" totalsRowDxfId="42">
      <totalsRowFormula>AVERAGE(J3:J4,J6,J8:J9,J11:J13,J15,J17:J19,J21:J24,J26:J27,J29:J31,J33,J35:J37,J40:J42,J44,J45,J47:J52,J54:J56,J58:J60)</totalsRowFormula>
    </tableColumn>
    <tableColumn id="18" xr3:uid="{3659662B-8467-4513-81E5-BD554D445391}" name="Total Contribution toward State Unfunded Liabilities (%)" totalsRowFunction="custom" dataDxfId="39" totalsRowDxfId="40">
      <totalsRowFormula>AVERAGE(K3:K4,K6,K8:K9,K11:K13,K15,K17:K19,K21:K24,K26:K27,K29:K31,K33,K35:K38,K40:K42,K44,K45,K47:K52,K54:K56,K58:K60)</totalsRowFormula>
    </tableColumn>
    <tableColumn id="5" xr3:uid="{4311215F-7EC1-4EC9-81A6-CF1542B3C32B}" name="Social Security" dataDxfId="37" totalsRowDxfId="38"/>
    <tableColumn id="7" xr3:uid="{3B477D20-EA75-4963-99A3-4AF8DA04F564}" name="Full Retirement Status" dataDxfId="35" totalsRowDxfId="36"/>
    <tableColumn id="6" xr3:uid="{5E6AA252-452F-4576-A8F4-8EB27A97DCB5}" name="Pension Benefit Formula" dataDxfId="33" totalsRowDxfId="34"/>
    <tableColumn id="15" xr3:uid="{377298DE-867C-481F-ADD8-FAD90A980135}" name="Potential Gross Annual Pension Benefit Calculation" totalsRowFunction="custom" dataDxfId="31" totalsRowDxfId="32">
      <totalsRowFormula>AVERAGE(O3:O4,O6,O8:O9,O11:O12,O15,O17:O19,O21:O24,O26:O27,O29:O31,O33,O35:O37,O40:O41,O44,,O47:O52,O54:O55,O58:O59)</totalsRowFormula>
    </tableColumn>
    <tableColumn id="12" xr3:uid="{60F64E94-9552-466B-9CF8-77FB2B0356EC}" name="Years to Break Even on Benefit" dataDxfId="29" totalsRowDxfId="30"/>
    <tableColumn id="11" xr3:uid="{E6D29CBE-8E83-4D10-9FFD-6984C9952EF3}" name="Percent of Teachers who will NOT Break Even" dataDxfId="27" totalsRowDxfId="28"/>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3B3D6A7-72AE-4A9E-B8C3-820F43EDCB29}" name="Table1" displayName="Table1" ref="A3:L56" totalsRowShown="0" headerRowDxfId="26" dataDxfId="25">
  <autoFilter ref="A3:L56" xr:uid="{C23BF3AC-CE2F-461C-A67F-ADFBB0632B4C}"/>
  <tableColumns count="12">
    <tableColumn id="1" xr3:uid="{3B6A1DE3-0C17-4BAE-9FCA-730666DCF55B}" name="State" dataDxfId="24"/>
    <tableColumn id="2" xr3:uid="{08AF5851-B2C4-455A-B205-A057658B7AAE}" name="Teacher Type" dataDxfId="23"/>
    <tableColumn id="3" xr3:uid="{FE734F4A-56BE-4FA0-938B-5AC961AE863E}" name="Annual Gross Salary" dataDxfId="22"/>
    <tableColumn id="4" xr3:uid="{6CF138FB-5DCF-405C-A373-E55E3637E00D}" name="Monthly Gross Salary" dataDxfId="21"/>
    <tableColumn id="5" xr3:uid="{39DD9AAC-31AD-45B0-AE0E-FC4C9D391058}" name="Annual Net Salary" dataDxfId="20"/>
    <tableColumn id="6" xr3:uid="{E0053249-5F7E-4F40-BB43-B8A5D199638F}" name="Monthly Net Salary" dataDxfId="19"/>
    <tableColumn id="7" xr3:uid="{762BE341-4080-40BC-A836-76DE41C66F43}" name="Monthly Retirement Contribution" dataDxfId="18"/>
    <tableColumn id="8" xr3:uid="{BA1738E1-06F9-475D-A86A-3B943BC7FDED}" name="Monthly Health Premium" dataDxfId="17"/>
    <tableColumn id="9" xr3:uid="{0BE85FC9-612D-4F30-AE67-787090737984}" name="Federal Tax" dataDxfId="16"/>
    <tableColumn id="10" xr3:uid="{C07731E8-E34C-473C-88A4-E016639B5511}" name="FICA" dataDxfId="15"/>
    <tableColumn id="11" xr3:uid="{8015C41B-09DE-4810-B598-DB1030412BAA}" name="Medicare " dataDxfId="14"/>
    <tableColumn id="12" xr3:uid="{C921173E-20BF-44B9-ADD3-4D13E64E1338}" name="State Tax" dataDxfId="13"/>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B730DFB-D438-4D81-B6D1-5B39EB9AEC56}" name="Table9" displayName="Table9" ref="A3:L54" totalsRowShown="0" headerRowDxfId="12">
  <autoFilter ref="A3:L54" xr:uid="{BB730DFB-D438-4D81-B6D1-5B39EB9AEC56}"/>
  <tableColumns count="12">
    <tableColumn id="1" xr3:uid="{FD7F36A6-B586-4D56-9EC7-3671113ADC1C}" name="State" dataDxfId="11"/>
    <tableColumn id="2" xr3:uid="{2E7CB01D-E536-4B2E-9B94-2E435D16682B}" name="Teacher Type" dataDxfId="10"/>
    <tableColumn id="3" xr3:uid="{5B01047B-0A62-40C8-B705-26347DCC1EF2}" name="Annual Gross Salary" dataDxfId="9"/>
    <tableColumn id="4" xr3:uid="{629C6A5D-A90B-45BF-A304-6B8AACB151C7}" name="Monthly Gross Salary" dataDxfId="8"/>
    <tableColumn id="5" xr3:uid="{9EC9D439-7A8D-469E-A858-05DE684DA05B}" name="Annual Net Salary" dataDxfId="7"/>
    <tableColumn id="6" xr3:uid="{A6945698-5FAF-4793-9FC1-2C1BC237259D}" name="Monthly Net Salary" dataDxfId="6"/>
    <tableColumn id="7" xr3:uid="{90DAB791-070A-4ACB-AADD-D0C33182F89D}" name="Monthly Retirement Contribution" dataDxfId="5"/>
    <tableColumn id="8" xr3:uid="{9F5C539D-A6AB-41F8-8CBC-937DDB01FC92}" name="Monthly Health Premium" dataDxfId="4"/>
    <tableColumn id="9" xr3:uid="{FD673BF9-4B16-49CD-9BAE-F099B720B2D7}" name="Federal Tax" dataDxfId="3"/>
    <tableColumn id="10" xr3:uid="{D03BBA16-D8FB-49A9-90B6-CC52A2063B24}" name="FICA" dataDxfId="2"/>
    <tableColumn id="11" xr3:uid="{F874ECC6-13D8-4320-898E-2C9EF80B0802}" name="Medicare " dataDxfId="1"/>
    <tableColumn id="12" xr3:uid="{FEAAFB36-0D69-46AC-84CA-35A0F0520241}" name="State Tax"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0091082-2497-4E72-ACD2-0FCC15FA803C}" name="Table13" displayName="Table13" ref="A4:R22" totalsRowShown="0" headerRowDxfId="193" dataDxfId="192">
  <autoFilter ref="A4:R22" xr:uid="{10091082-2497-4E72-ACD2-0FCC15FA803C}"/>
  <tableColumns count="18">
    <tableColumn id="1" xr3:uid="{04FF6849-71A4-4725-AA41-5F63BB2EAF47}" name="State" dataDxfId="191"/>
    <tableColumn id="2" xr3:uid="{96EA1C5A-51D5-450B-9D06-E658BAB51B21}" name="COLI (%)" dataDxfId="190"/>
    <tableColumn id="3" xr3:uid="{26F7E38B-0835-42EB-9C5D-139ABFACDE32}" name="Teacher Wage Penalty (%)" dataDxfId="189"/>
    <tableColumn id="4" xr3:uid="{70FD7329-D9F4-454F-9EBE-02FAD21167A5}" name="Avg. Starting BA" dataDxfId="188"/>
    <tableColumn id="5" xr3:uid="{88FA195E-1FC4-45EC-8E55-34A9FF230CC6}" name="Avg. Top BA" dataDxfId="187"/>
    <tableColumn id="6" xr3:uid="{1C943EA4-AF33-458A-A914-E9FD8C5D4717}" name="Avg. Starting MA" dataDxfId="186"/>
    <tableColumn id="7" xr3:uid="{2F8FAA77-D2DB-4278-B4AA-95F279083655}" name="Avg. Top MA" dataDxfId="185"/>
    <tableColumn id="8" xr3:uid="{FC3EE507-BD56-4266-9453-BAE8A0D6A977}" name="Avg. Salary" dataDxfId="184"/>
    <tableColumn id="9" xr3:uid="{20D7F5B6-9B51-4D50-A601-D23072447CD6}" name="Avg. Top" dataDxfId="183"/>
    <tableColumn id="10" xr3:uid="{7EA56A76-2E0B-4329-8A0D-20449A24BEE0}" name="State Min. 0-Year (BA)" dataDxfId="182"/>
    <tableColumn id="11" xr3:uid="{A5F79E68-F743-48E6-BC43-DFFB5F6AE4E1}" name="State Min. 15-Year (BA)" dataDxfId="181"/>
    <tableColumn id="12" xr3:uid="{FD5E65B9-AC64-4935-9DDC-8B594C36513B}" name="State Min at Top of Salary Schedule (BA)" dataDxfId="180"/>
    <tableColumn id="13" xr3:uid="{078E722E-2ED0-4798-9583-230CDB504879}" name="Years to Top of Salary Schedule (BA)" dataDxfId="179"/>
    <tableColumn id="14" xr3:uid="{2D64BA2E-736F-4888-8D11-EA1449A4F899}" name="State Min. 0-Year (MA)" dataDxfId="178"/>
    <tableColumn id="15" xr3:uid="{D2D22A6A-F90A-4B15-8787-0DB1C0A020B1}" name="State Min. 15-Year (MA)" dataDxfId="177"/>
    <tableColumn id="16" xr3:uid="{81191D26-711A-42B0-8A0F-5358ABACE66A}" name="State Min at Top of Salary Schedule(MA)" dataDxfId="176"/>
    <tableColumn id="17" xr3:uid="{32960D03-A72A-4A86-A746-B4548999C598}" name="Years to Top of Salary Schedule (MA)" dataDxfId="175"/>
    <tableColumn id="18" xr3:uid="{7B363539-3F7B-4E4B-A2E7-1915E2E2D689}" name="Years to $50k" dataDxfId="174"/>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4313950-1091-457D-BC19-03101ABEF0F1}" name="Table12" displayName="Table12" ref="A4:R22" totalsRowShown="0" headerRowDxfId="173" dataDxfId="172">
  <autoFilter ref="A4:R22" xr:uid="{C4313950-1091-457D-BC19-03101ABEF0F1}"/>
  <tableColumns count="18">
    <tableColumn id="1" xr3:uid="{F1A1E2CD-65F5-430D-AFBA-8796976B9730}" name="State" dataDxfId="171"/>
    <tableColumn id="2" xr3:uid="{0DACDEA0-9962-4093-A6EF-AB0DC9BCF5CA}" name="COLI (%)" dataDxfId="170"/>
    <tableColumn id="3" xr3:uid="{A6636235-0AB1-4B44-9BB9-2F6F31012525}" name="Teacher Wage Penalty (%)" dataDxfId="169"/>
    <tableColumn id="4" xr3:uid="{AB523A2E-99D3-4C81-B539-600BB6C79740}" name="Avg. Starting BA" dataDxfId="168"/>
    <tableColumn id="5" xr3:uid="{1267332D-2CBA-4685-A277-55BD42A5DA59}" name="Avg. Top BA" dataDxfId="167"/>
    <tableColumn id="6" xr3:uid="{27973FF5-ABC5-4311-AA30-E596D30FD777}" name="Avg. Starting MA" dataDxfId="166"/>
    <tableColumn id="7" xr3:uid="{56B8D772-F7D2-40EF-A7AC-DC517675D285}" name="Avg. Top MA" dataDxfId="165"/>
    <tableColumn id="8" xr3:uid="{8CA744DA-AFFA-4758-8C56-6C1C8ED3EC1B}" name="Avg. Salary" dataDxfId="164"/>
    <tableColumn id="9" xr3:uid="{A4C3EE74-5029-4E89-97B0-4AA1B82D4515}" name="Avg. Top" dataDxfId="163"/>
    <tableColumn id="10" xr3:uid="{0845BFFD-0ABB-4118-BD28-1366345747C1}" name="State Min. 0-Year (BA)" dataDxfId="162"/>
    <tableColumn id="11" xr3:uid="{BB6E73B3-BA15-4683-8958-62BD7F83F90A}" name="State Min. 15-Year (BA)" dataDxfId="161"/>
    <tableColumn id="12" xr3:uid="{D4239D75-09B9-42E1-B3BF-9203CC3F618C}" name="State Min at Top of Salary Schedule (BA)" dataDxfId="160"/>
    <tableColumn id="13" xr3:uid="{7AB82519-990C-441B-8970-E2A5E2D39C0F}" name="Years to Top of Salary Schedule (BA)" dataDxfId="159"/>
    <tableColumn id="14" xr3:uid="{4D36273A-D466-4B1F-A33D-086C700BCE9C}" name="State Min. 0-Year (MA)" dataDxfId="158"/>
    <tableColumn id="15" xr3:uid="{005BAB7D-859D-4B7D-835B-D4155BC542E0}" name="State Min. 15-Year (MA)" dataDxfId="157"/>
    <tableColumn id="16" xr3:uid="{761B7617-8D13-4FFD-90B6-D6E4FFC235D5}" name="State Min at Top of Salary Schedule(MA)" dataDxfId="156"/>
    <tableColumn id="17" xr3:uid="{43EDE7AB-819C-4C6D-8B03-E4A76E0AAF40}" name="Years to Top of Salary Schedule (MA)" dataDxfId="155"/>
    <tableColumn id="18" xr3:uid="{0A791AC8-8744-43C0-A655-BC704C0A2F33}" name="Years to $50k" dataDxfId="15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3D56BE1-A339-4DDF-A4A4-B6BAC4ACD198}" name="Table11" displayName="Table11" ref="A4:R22" totalsRowShown="0" headerRowDxfId="153" dataDxfId="152">
  <autoFilter ref="A4:R22" xr:uid="{03D56BE1-A339-4DDF-A4A4-B6BAC4ACD198}"/>
  <tableColumns count="18">
    <tableColumn id="1" xr3:uid="{C92CB92A-A310-483A-89DE-34709766F2B5}" name="State" dataDxfId="151"/>
    <tableColumn id="2" xr3:uid="{D60216A7-8E40-4263-9C82-67BAC0C890E3}" name="COLI (%)" dataDxfId="150"/>
    <tableColumn id="3" xr3:uid="{59D229E0-9C6C-4536-85B9-ABF916F892FE}" name="Teacher Wage Penalty (%)" dataDxfId="149"/>
    <tableColumn id="4" xr3:uid="{9B6B35A1-93B0-4FD5-BAA8-A763C0819F79}" name="Avg. Starting BA" dataDxfId="148"/>
    <tableColumn id="5" xr3:uid="{B3D0A85C-DEF2-44BF-8D2C-F275CFEFB74D}" name="Avg. Top BA" dataDxfId="147"/>
    <tableColumn id="6" xr3:uid="{3AB112C8-02F2-4D07-B856-99DB4A1A171D}" name="Avg. Starting MA" dataDxfId="146"/>
    <tableColumn id="7" xr3:uid="{7C69356B-91A9-4C0B-B09F-064AB3A11BF8}" name="Avg. Top MA" dataDxfId="145"/>
    <tableColumn id="8" xr3:uid="{B9BC7A64-B96F-4DB4-9A81-3B622E0105BF}" name="Avg. Salary" dataDxfId="144"/>
    <tableColumn id="9" xr3:uid="{A822B171-D0B5-4DF9-B8DC-0FF3FC31F648}" name="Avg. Top" dataDxfId="143"/>
    <tableColumn id="10" xr3:uid="{17695E37-70D6-4677-808A-E4041DF067CE}" name="State Min. 0-Year (BA)" dataDxfId="142"/>
    <tableColumn id="11" xr3:uid="{8410ED66-7263-4388-BAC8-483924D53CA2}" name="State Min. 15-Year (BA)" dataDxfId="141"/>
    <tableColumn id="12" xr3:uid="{49AFF1E7-9958-4FFC-9581-F473091F63DC}" name="State Min at Top of Salary Schedule (BA)" dataDxfId="140"/>
    <tableColumn id="13" xr3:uid="{BD33BAC5-71AD-4D01-92C0-B1C7B0E0155C}" name="Years to Top of Salary Schedule (BA)" dataDxfId="139"/>
    <tableColumn id="14" xr3:uid="{032FC39B-37AA-434A-9047-C0BF2FC83767}" name="State Min. 0-Year (MA)" dataDxfId="138"/>
    <tableColumn id="15" xr3:uid="{E4D1DD88-0E0A-4FDE-82A7-DF8D8B6C2849}" name="State Min. 15-Year (MA)" dataDxfId="137"/>
    <tableColumn id="16" xr3:uid="{8421A7E3-499C-4FC9-9B88-C55DE7855F46}" name="State Min at Top of Salary Schedule(MA)" dataDxfId="136"/>
    <tableColumn id="17" xr3:uid="{11076513-9F7B-429C-81D1-BF3DAEA2ECD3}" name="Years to Top of Salary Schedule (MA)" dataDxfId="135"/>
    <tableColumn id="18" xr3:uid="{AF0EF608-5F1C-40C5-93D9-A1A969E621E2}" name="Years to $50k" dataDxfId="134"/>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0D3CBE7-CDBE-4634-8D1B-28C29897731B}" name="Table10" displayName="Table10" ref="A4:R22" totalsRowShown="0" headerRowDxfId="133" dataDxfId="132">
  <autoFilter ref="A4:R22" xr:uid="{B0D3CBE7-CDBE-4634-8D1B-28C29897731B}"/>
  <tableColumns count="18">
    <tableColumn id="1" xr3:uid="{03492C32-0B1F-492D-857C-556D49650280}" name="State" dataDxfId="131"/>
    <tableColumn id="2" xr3:uid="{D061D47C-B723-4E84-875A-E9DF605DD0C6}" name="COLI (%)" dataDxfId="130"/>
    <tableColumn id="3" xr3:uid="{A74BA878-86D1-4691-8B81-A8090819FB47}" name="Teacher Wage Penalty (%)" dataDxfId="129"/>
    <tableColumn id="4" xr3:uid="{92BE9836-C5ED-4113-8950-0CAC7A03AEEC}" name="Avg. Starting BA" dataDxfId="128"/>
    <tableColumn id="5" xr3:uid="{A26C660F-DB93-4B02-BB6C-484CCC84418A}" name="Avg. Top BA" dataDxfId="127"/>
    <tableColumn id="6" xr3:uid="{82316A75-7847-4706-B209-38DB9B1F9B27}" name="Avg. Starting MA" dataDxfId="126"/>
    <tableColumn id="7" xr3:uid="{93020C52-DF8A-4079-AD3B-5B19E8B61CED}" name="Avg. Top MA" dataDxfId="125"/>
    <tableColumn id="8" xr3:uid="{44019D09-C136-4FF4-ABB8-424F8CC18FC8}" name="Avg. Salary" dataDxfId="124"/>
    <tableColumn id="9" xr3:uid="{0D302AF6-C106-40BC-BEE3-F2BCDAF4C230}" name="Avg. Top" dataDxfId="123"/>
    <tableColumn id="10" xr3:uid="{C5B3765C-AC5D-441F-A515-FD4E75C13B0F}" name="State Min. 0-Year (BA)" dataDxfId="122"/>
    <tableColumn id="11" xr3:uid="{F769F204-FA8A-4262-BC44-4DDE14FAAD1E}" name="State Min. 15-Year (BA)" dataDxfId="121"/>
    <tableColumn id="12" xr3:uid="{9FDDDE78-9C3E-45FA-9D8F-8912DD506249}" name="State Min at Top of Salary Schedule (BA)" dataDxfId="120"/>
    <tableColumn id="13" xr3:uid="{3754968D-7DFB-4408-9857-0A95A6B7E0C2}" name="Years to Top of Salary Schedule (BA)" dataDxfId="119"/>
    <tableColumn id="14" xr3:uid="{1FC443C3-AE15-4015-B6F8-3B25CD17BFA4}" name="State Min. 0-Year (MA)" dataDxfId="118"/>
    <tableColumn id="15" xr3:uid="{1D7AAB39-53E9-4E34-B0DA-2A3BEA8CE403}" name="State Min. 15-Year (MA)" dataDxfId="117"/>
    <tableColumn id="16" xr3:uid="{BD23122B-6D90-4E27-9D74-FD80CD44D058}" name="State Min at Top of Salary Schedule(MA)" dataDxfId="116"/>
    <tableColumn id="17" xr3:uid="{84AE9108-4990-4F28-BEED-4AB8AE3BBF5D}" name="Years to Top of Salary Schedule (MA)" dataDxfId="115"/>
    <tableColumn id="18" xr3:uid="{081815D8-2F9E-4951-AD5E-93F57C862A55}" name="Years to $50k" dataDxfId="114"/>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30F010-FBEB-4DC6-8DEC-005A7B5BA31E}" name="Table3" displayName="Table3" ref="A4:R22" totalsRowShown="0" headerRowDxfId="113" dataDxfId="112">
  <autoFilter ref="A4:R22" xr:uid="{A4189C1D-82D9-44A9-A8B9-565AC31AF6F6}"/>
  <tableColumns count="18">
    <tableColumn id="1" xr3:uid="{E69999C8-3D72-49FB-A943-C4CD312F7D40}" name="State" dataDxfId="111"/>
    <tableColumn id="3" xr3:uid="{C2EB9B05-1912-4424-9645-2B798DEFD4BF}" name="COLI (%)" dataDxfId="110"/>
    <tableColumn id="4" xr3:uid="{062881C3-19CD-4E35-83BE-EF0703AC0AB0}" name="Teacher Wage Penalty (%)" dataDxfId="109"/>
    <tableColumn id="5" xr3:uid="{0472BAF5-346A-4B9E-A9AF-67EDD757C4BE}" name="Avg. Starting BA" dataDxfId="108"/>
    <tableColumn id="19" xr3:uid="{C8E0CCF0-45C9-4A46-9E8E-DB0CE8298C1A}" name="Avg. Top BA" dataDxfId="107"/>
    <tableColumn id="6" xr3:uid="{9427861B-B0E3-4139-9884-D1D98A974D37}" name="Avg. Starting MA" dataDxfId="106"/>
    <tableColumn id="8" xr3:uid="{1182F4E0-91A2-4991-80BA-B3AD5095C529}" name="Avg. Top MA" dataDxfId="105"/>
    <tableColumn id="2" xr3:uid="{94602F26-0383-45CB-A4C6-3CC7B07C76EF}" name="Avg. Salary" dataDxfId="104"/>
    <tableColumn id="9" xr3:uid="{9C82136D-AE94-48E1-BAAB-1F0BB0E29236}" name="Avg. Top" dataDxfId="103"/>
    <tableColumn id="10" xr3:uid="{6EB84297-B3C2-4297-918C-3943EEA33A57}" name="State Min. 0-Year (BA)" dataDxfId="102"/>
    <tableColumn id="11" xr3:uid="{97DD99CF-DFA3-4841-8592-FCECE648F65E}" name="State Min. 15-Year (BA)" dataDxfId="101"/>
    <tableColumn id="12" xr3:uid="{570A85E6-35D6-4CC7-AD80-DE65843485EF}" name="State Min at Top of Salary Schedule (BA)" dataDxfId="100"/>
    <tableColumn id="13" xr3:uid="{46BB56E6-E4CD-4E64-9DA5-E3CB24DE0108}" name="Years to Top of Salary Schedule (BA)" dataDxfId="99"/>
    <tableColumn id="14" xr3:uid="{D7FA736A-F173-461C-9DAA-39E364AF1871}" name="State Min. 0-Year (MA)" dataDxfId="98"/>
    <tableColumn id="15" xr3:uid="{A63B6DE0-5A99-42CA-BEFF-9F478CC7B4BB}" name="State Min. 15-Year (MA)" dataDxfId="97"/>
    <tableColumn id="16" xr3:uid="{34824EDB-30C1-49C6-840C-96895E231259}" name="State Min at Top of Salary Schedule(MA)" dataDxfId="96"/>
    <tableColumn id="17" xr3:uid="{447F09E4-FFDC-456A-9BE8-FBFA52DBC26C}" name="Years to Top of Salary Schedule (MA)" dataDxfId="95"/>
    <tableColumn id="18" xr3:uid="{1A7DF2F5-61F9-472B-8E18-C0C70FFBA268}" name="Years to $50k" dataDxfId="94"/>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193C6E5-8559-4646-8E18-4649365D66B9}" name="Table8" displayName="Table8" ref="A4:R22" totalsRowShown="0" headerRowDxfId="93" dataDxfId="92">
  <autoFilter ref="A4:R22" xr:uid="{0193C6E5-8559-4646-8E18-4649365D66B9}"/>
  <tableColumns count="18">
    <tableColumn id="1" xr3:uid="{E578805B-D12A-4C72-BFD3-AA089FD0EDF1}" name="State" dataDxfId="91"/>
    <tableColumn id="2" xr3:uid="{8B242A6A-C806-4221-837F-477CA75F25B3}" name="COLI (%)" dataDxfId="90"/>
    <tableColumn id="3" xr3:uid="{A497229F-F19A-4583-8383-0B27B21FA33B}" name="Teacher Wage Penalty (%)" dataDxfId="89"/>
    <tableColumn id="4" xr3:uid="{77EB33FC-FBD7-41CB-B7B6-032D85121221}" name="Avg. Starting BA" dataDxfId="88"/>
    <tableColumn id="5" xr3:uid="{8BE43DE4-0CD7-4007-9B39-D8759085C7FD}" name="Avg. Top BA" dataDxfId="87"/>
    <tableColumn id="6" xr3:uid="{5F5BC8F0-7CF8-4C39-8585-077D412251BA}" name="Avg. Starting MA" dataDxfId="86"/>
    <tableColumn id="7" xr3:uid="{B0AD6222-BEC8-4640-A470-97CE321F930E}" name="Avg. Top MA" dataDxfId="85"/>
    <tableColumn id="8" xr3:uid="{0CDF60C6-AB34-4518-B9B4-4421ED17D828}" name="Avg. Salary" dataDxfId="84"/>
    <tableColumn id="9" xr3:uid="{FCDC3FAD-302B-4993-A8DD-B0F607DCDA58}" name="Avg. Top" dataDxfId="83"/>
    <tableColumn id="10" xr3:uid="{79D38710-6723-4105-9ABA-B2DE951651A2}" name="State Min. 0-Year (BA)" dataDxfId="82"/>
    <tableColumn id="11" xr3:uid="{D27565EE-BC1D-4805-BF7B-0500365A2EAC}" name="State Min. 15-Year (BA)" dataDxfId="81"/>
    <tableColumn id="12" xr3:uid="{071347FD-09D6-4DDF-AB99-1D380383E568}" name="State Min at Top of Salary Schedule (BA)" dataDxfId="80"/>
    <tableColumn id="13" xr3:uid="{462BBC8C-2A37-409B-BE00-61F41D1FA5BB}" name="Years to Top of Salary Schedule (BA)" dataDxfId="79"/>
    <tableColumn id="14" xr3:uid="{64B6762B-6399-4DED-BB24-14975DD89F59}" name="State Min. 0-Year (MA)" dataDxfId="78"/>
    <tableColumn id="15" xr3:uid="{3835BC8E-4CFB-46DF-8B62-BCC103427625}" name="State Min. 15-Year (MA)" dataDxfId="77"/>
    <tableColumn id="16" xr3:uid="{86D0326E-202C-4105-AD56-71F2CF0FA71D}" name="State Min at Top of Salary Schedule(MA)" dataDxfId="76"/>
    <tableColumn id="17" xr3:uid="{3DCAFA5D-87D7-4C74-8C17-22DEA32CF1DD}" name="Years to Top of Salary Schedule (MA)" dataDxfId="75"/>
    <tableColumn id="18" xr3:uid="{9E999449-A514-479A-981B-30B14552DBE0}" name="Years to $50k" dataDxfId="74"/>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3F05B6-2B5B-4E14-9132-61AB86AC9219}" name="Table7" displayName="Table7" ref="A2:L90" totalsRowShown="0" headerRowDxfId="73" headerRowBorderDxfId="71" tableBorderDxfId="72">
  <autoFilter ref="A2:L90" xr:uid="{22D186BF-8B3E-4180-A142-2F50ACE8B74F}"/>
  <tableColumns count="12">
    <tableColumn id="1" xr3:uid="{0A783998-E3F0-4B85-B7AD-E315A2D7E81D}" name="State" dataDxfId="70"/>
    <tableColumn id="2" xr3:uid="{75C92614-C4A8-46CE-A8EB-EB58ECAA803F}" name="Plan Name"/>
    <tableColumn id="3" xr3:uid="{23F8218A-0E39-4417-81CF-2D334BD94BDD}" name="Employee Only Monthly Premium (Ind)"/>
    <tableColumn id="4" xr3:uid="{DD7E3AE9-3D45-4773-B2BB-AF9AFBBCC7ED}" name="Deductible In Network (Ind)"/>
    <tableColumn id="5" xr3:uid="{19AA6256-F6BE-4CEB-9097-922E9D579F04}" name="Out-of-Pocket Max (Ind)"/>
    <tableColumn id="6" xr3:uid="{5D6C7EBF-410D-4899-85D1-1EDE428F6AEB}" name="Family Monthly Premium (Fam)"/>
    <tableColumn id="7" xr3:uid="{3BDE89FB-3DCE-4234-8E1F-99AC6F381B58}" name="Deductible In Network (Fam)"/>
    <tableColumn id="8" xr3:uid="{8D6232CD-AA78-4F7D-8A17-5E20F93CF98F}" name="Out-of-Pocket Max (Fam)"/>
    <tableColumn id="9" xr3:uid="{322328BF-2668-443F-B819-41A50B8CEE4B}" name="Prescription Deductible" dataDxfId="69"/>
    <tableColumn id="10" xr3:uid="{531C8AC8-A5A3-4B47-BD62-2FFB82A5AEA1}" name="Dental" dataDxfId="68"/>
    <tableColumn id="11" xr3:uid="{6BBEB246-B05C-41D7-8FB6-ED1A6D086272}" name="Vision" dataDxfId="67"/>
    <tableColumn id="12" xr3:uid="{C5D5EC6E-3A03-4E5D-AD27-27954C380968}" name="Life Insurance" dataDxfId="66"/>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FFA9AB-55D1-43C9-9E37-31D128FAE512}" name="Table6" displayName="Table6" ref="A2:L88" totalsRowShown="0" headerRowDxfId="65" headerRowBorderDxfId="64">
  <autoFilter ref="A2:L88" xr:uid="{08FFA9AB-55D1-43C9-9E37-31D128FAE512}"/>
  <tableColumns count="12">
    <tableColumn id="1" xr3:uid="{646F1175-1EDC-43C7-847C-21CCAF11F8DD}" name="State"/>
    <tableColumn id="2" xr3:uid="{8955816B-F54B-4ABE-A1FA-C5446E746F64}" name="Plan Name"/>
    <tableColumn id="3" xr3:uid="{BD7243D6-6483-4D3B-A44E-B7E91BCBF134}" name="Employee Only Monthly Premium (Ind)"/>
    <tableColumn id="4" xr3:uid="{EC78071B-F18C-4A18-B6C8-298A9FEC71F3}" name="Deductible In Network (Ind)"/>
    <tableColumn id="5" xr3:uid="{2E952BA9-D8E5-4A56-A3B7-1A8D372F847D}" name="Out-of-Pocket Max (Ind)"/>
    <tableColumn id="6" xr3:uid="{230AF141-F120-4114-98D0-C0215F5FA89C}" name="Family Monthly Premium (Fam)"/>
    <tableColumn id="7" xr3:uid="{C14469E4-FBAB-49CF-9BE4-B1F53A46DFFE}" name="Deductible In Network (Fam)"/>
    <tableColumn id="8" xr3:uid="{96D32AE7-DFC6-4326-A78C-9DD5100FFFB2}" name="Out-of-Pocket Max (Fam)"/>
    <tableColumn id="9" xr3:uid="{16E45DF3-AFD4-4BBB-B56D-E993791560FD}" name="Prescription Deductible"/>
    <tableColumn id="10" xr3:uid="{96B977AE-0964-4C2B-BD06-65CCABF0F8D8}" name="Dental"/>
    <tableColumn id="11" xr3:uid="{4D8EB120-20DF-4AE4-8AC8-C474ECC12725}" name="Vision"/>
    <tableColumn id="12" xr3:uid="{ED39F1E6-9FE9-4AEA-8862-A6F5FE7ADF03}" name="Life Insuranc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knowyourbenefits.dfa.ms.gov/" TargetMode="External"/><Relationship Id="rId13" Type="http://schemas.openxmlformats.org/officeDocument/2006/relationships/hyperlink" Target="https://www.mybenefits.myflorida.com/health/health_insurance_plans" TargetMode="External"/><Relationship Id="rId18" Type="http://schemas.openxmlformats.org/officeDocument/2006/relationships/table" Target="../tables/table9.xml"/><Relationship Id="rId3" Type="http://schemas.openxmlformats.org/officeDocument/2006/relationships/hyperlink" Target="https://www.trs.texas.gov/Pages/healthcare_trs_activecare.aspx" TargetMode="External"/><Relationship Id="rId7" Type="http://schemas.openxmlformats.org/officeDocument/2006/relationships/hyperlink" Target="https://www.shpnc.org/" TargetMode="External"/><Relationship Id="rId12" Type="http://schemas.openxmlformats.org/officeDocument/2006/relationships/hyperlink" Target="https://shbp.georgia.gov/" TargetMode="External"/><Relationship Id="rId17" Type="http://schemas.openxmlformats.org/officeDocument/2006/relationships/printerSettings" Target="../printerSettings/printerSettings5.bin"/><Relationship Id="rId2" Type="http://schemas.openxmlformats.org/officeDocument/2006/relationships/hyperlink" Target="https://www.dhrm.virginia.gov/employeebenefits/health-benefits" TargetMode="External"/><Relationship Id="rId16" Type="http://schemas.openxmlformats.org/officeDocument/2006/relationships/hyperlink" Target="https://www.rsa-al.gov/peehip/" TargetMode="External"/><Relationship Id="rId1" Type="http://schemas.openxmlformats.org/officeDocument/2006/relationships/hyperlink" Target="https://peia.wv.gov/health-plans/Pages/default.aspx" TargetMode="External"/><Relationship Id="rId6" Type="http://schemas.openxmlformats.org/officeDocument/2006/relationships/hyperlink" Target="https://omes.ok.gov/services/employees-group-insurance-division" TargetMode="External"/><Relationship Id="rId11" Type="http://schemas.openxmlformats.org/officeDocument/2006/relationships/hyperlink" Target="https://trs.ky.gov/" TargetMode="External"/><Relationship Id="rId5" Type="http://schemas.openxmlformats.org/officeDocument/2006/relationships/hyperlink" Target="https://ed.sc.gov/jobs/human-resources/benefits/" TargetMode="External"/><Relationship Id="rId15" Type="http://schemas.openxmlformats.org/officeDocument/2006/relationships/hyperlink" Target="https://www.healthadvantage-hmo.com/members/employer-coverage/arkansas-state-public-school" TargetMode="External"/><Relationship Id="rId10" Type="http://schemas.openxmlformats.org/officeDocument/2006/relationships/hyperlink" Target="https://info.groupbenefits.org/health-plans/" TargetMode="External"/><Relationship Id="rId4" Type="http://schemas.openxmlformats.org/officeDocument/2006/relationships/hyperlink" Target="https://www.tn.gov/partnersforhealth.html" TargetMode="External"/><Relationship Id="rId9" Type="http://schemas.openxmlformats.org/officeDocument/2006/relationships/hyperlink" Target="https://www.ccboe.com/myccps/index.php/2016-08-28-23-09-30/benefits" TargetMode="External"/><Relationship Id="rId14" Type="http://schemas.openxmlformats.org/officeDocument/2006/relationships/hyperlink" Target="https://dhr.delaware.gov/benefits/oe/education.shtml"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8" Type="http://schemas.openxmlformats.org/officeDocument/2006/relationships/hyperlink" Target="https://knowyourbenefits.dfa.ms.gov/" TargetMode="External"/><Relationship Id="rId13" Type="http://schemas.openxmlformats.org/officeDocument/2006/relationships/hyperlink" Target="https://www.mybenefits.myflorida.com/health/health_insurance_plans" TargetMode="External"/><Relationship Id="rId18" Type="http://schemas.openxmlformats.org/officeDocument/2006/relationships/table" Target="../tables/table8.xml"/><Relationship Id="rId3" Type="http://schemas.openxmlformats.org/officeDocument/2006/relationships/hyperlink" Target="https://www.trs.texas.gov/Pages/healthcare_trs_activecare.aspx" TargetMode="External"/><Relationship Id="rId7" Type="http://schemas.openxmlformats.org/officeDocument/2006/relationships/hyperlink" Target="https://www.shpnc.org/" TargetMode="External"/><Relationship Id="rId12" Type="http://schemas.openxmlformats.org/officeDocument/2006/relationships/hyperlink" Target="https://shbp.georgia.gov/" TargetMode="External"/><Relationship Id="rId17" Type="http://schemas.openxmlformats.org/officeDocument/2006/relationships/printerSettings" Target="../printerSettings/printerSettings4.bin"/><Relationship Id="rId2" Type="http://schemas.openxmlformats.org/officeDocument/2006/relationships/hyperlink" Target="https://www.dhrm.virginia.gov/employeebenefits/health-benefits" TargetMode="External"/><Relationship Id="rId16" Type="http://schemas.openxmlformats.org/officeDocument/2006/relationships/hyperlink" Target="https://www.rsa-al.gov/peehip/" TargetMode="External"/><Relationship Id="rId1" Type="http://schemas.openxmlformats.org/officeDocument/2006/relationships/hyperlink" Target="https://peia.wv.gov/health-plans/Pages/default.aspx" TargetMode="External"/><Relationship Id="rId6" Type="http://schemas.openxmlformats.org/officeDocument/2006/relationships/hyperlink" Target="https://omes.ok.gov/services/employees-group-insurance-division" TargetMode="External"/><Relationship Id="rId11" Type="http://schemas.openxmlformats.org/officeDocument/2006/relationships/hyperlink" Target="https://trs.ky.gov/" TargetMode="External"/><Relationship Id="rId5" Type="http://schemas.openxmlformats.org/officeDocument/2006/relationships/hyperlink" Target="https://ed.sc.gov/jobs/human-resources/benefits/" TargetMode="External"/><Relationship Id="rId15" Type="http://schemas.openxmlformats.org/officeDocument/2006/relationships/hyperlink" Target="https://www.healthadvantage-hmo.com/members/employer-coverage/arkansas-state-public-school" TargetMode="External"/><Relationship Id="rId10" Type="http://schemas.openxmlformats.org/officeDocument/2006/relationships/hyperlink" Target="https://info.groupbenefits.org/health-plans/" TargetMode="External"/><Relationship Id="rId4" Type="http://schemas.openxmlformats.org/officeDocument/2006/relationships/hyperlink" Target="https://www.tn.gov/partnersforhealth.html" TargetMode="External"/><Relationship Id="rId9" Type="http://schemas.openxmlformats.org/officeDocument/2006/relationships/hyperlink" Target="https://www.ccboe.com/myccps/index.php/2016-08-28-23-09-30/benefits" TargetMode="External"/><Relationship Id="rId14" Type="http://schemas.openxmlformats.org/officeDocument/2006/relationships/hyperlink" Target="https://dhr.delaware.gov/benefits/oe/educ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D644A-DBE0-4844-B926-A552A2FBEDCA}">
  <sheetPr>
    <tabColor rgb="FF7030A0"/>
  </sheetPr>
  <dimension ref="A1:B15"/>
  <sheetViews>
    <sheetView zoomScaleNormal="100" workbookViewId="0">
      <selection activeCell="W35" sqref="W35"/>
    </sheetView>
  </sheetViews>
  <sheetFormatPr defaultRowHeight="14.45"/>
  <cols>
    <col min="1" max="1" width="19.42578125" bestFit="1" customWidth="1"/>
    <col min="2" max="2" width="55.140625" customWidth="1"/>
  </cols>
  <sheetData>
    <row r="1" spans="1:2">
      <c r="A1" s="1" t="s">
        <v>0</v>
      </c>
    </row>
    <row r="2" spans="1:2">
      <c r="A2" s="1"/>
    </row>
    <row r="3" spans="1:2">
      <c r="A3" s="1" t="s">
        <v>1</v>
      </c>
      <c r="B3" s="1"/>
    </row>
    <row r="4" spans="1:2">
      <c r="A4" s="1"/>
      <c r="B4" s="2" t="s">
        <v>2</v>
      </c>
    </row>
    <row r="5" spans="1:2">
      <c r="A5" s="1"/>
      <c r="B5" s="2" t="s">
        <v>3</v>
      </c>
    </row>
    <row r="6" spans="1:2">
      <c r="A6" s="1"/>
      <c r="B6" s="2" t="s">
        <v>4</v>
      </c>
    </row>
    <row r="7" spans="1:2">
      <c r="A7" s="1"/>
      <c r="B7" s="2" t="s">
        <v>5</v>
      </c>
    </row>
    <row r="8" spans="1:2">
      <c r="B8" s="2" t="s">
        <v>6</v>
      </c>
    </row>
    <row r="9" spans="1:2">
      <c r="B9" s="2" t="s">
        <v>7</v>
      </c>
    </row>
    <row r="10" spans="1:2">
      <c r="B10" s="3" t="s">
        <v>8</v>
      </c>
    </row>
    <row r="11" spans="1:2">
      <c r="B11" s="3" t="s">
        <v>9</v>
      </c>
    </row>
    <row r="12" spans="1:2">
      <c r="B12" s="161" t="s">
        <v>10</v>
      </c>
    </row>
    <row r="13" spans="1:2">
      <c r="B13" s="161" t="s">
        <v>11</v>
      </c>
    </row>
    <row r="14" spans="1:2">
      <c r="B14" s="4" t="s">
        <v>12</v>
      </c>
    </row>
    <row r="15" spans="1:2">
      <c r="B15" s="4" t="s">
        <v>13</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639F9-6EA0-4FBF-B05F-B52B557D4545}">
  <sheetPr>
    <tabColor rgb="FF66ACB4"/>
  </sheetPr>
  <dimension ref="A1:L118"/>
  <sheetViews>
    <sheetView topLeftCell="A55" workbookViewId="0">
      <selection activeCell="B37" sqref="B37"/>
    </sheetView>
  </sheetViews>
  <sheetFormatPr defaultRowHeight="14.45"/>
  <cols>
    <col min="1" max="1" width="17.42578125" style="58" bestFit="1" customWidth="1"/>
    <col min="2" max="2" width="34.42578125" bestFit="1" customWidth="1"/>
    <col min="3" max="3" width="37.85546875" customWidth="1"/>
    <col min="4" max="4" width="27.85546875" customWidth="1"/>
    <col min="5" max="5" width="24.5703125" customWidth="1"/>
    <col min="6" max="6" width="31.140625" customWidth="1"/>
    <col min="7" max="7" width="29.140625" customWidth="1"/>
    <col min="8" max="8" width="25.85546875" customWidth="1"/>
    <col min="9" max="9" width="25.5703125" customWidth="1"/>
    <col min="10" max="12" width="27.5703125" bestFit="1" customWidth="1"/>
  </cols>
  <sheetData>
    <row r="1" spans="1:12" ht="17.45">
      <c r="A1" s="35" t="s">
        <v>214</v>
      </c>
      <c r="B1" s="1"/>
      <c r="C1" s="1"/>
      <c r="D1" s="1"/>
      <c r="E1" s="1"/>
      <c r="F1" s="1"/>
      <c r="G1" s="1"/>
      <c r="H1" s="1"/>
      <c r="I1" s="1"/>
      <c r="J1" s="1"/>
      <c r="K1" s="1"/>
      <c r="L1" s="1"/>
    </row>
    <row r="2" spans="1:12" s="39" customFormat="1" ht="35.450000000000003" customHeight="1" thickBot="1">
      <c r="A2" s="36" t="s">
        <v>19</v>
      </c>
      <c r="B2" s="37" t="s">
        <v>90</v>
      </c>
      <c r="C2" s="37" t="s">
        <v>91</v>
      </c>
      <c r="D2" s="37" t="s">
        <v>92</v>
      </c>
      <c r="E2" s="38" t="s">
        <v>93</v>
      </c>
      <c r="F2" s="37" t="s">
        <v>94</v>
      </c>
      <c r="G2" s="37" t="s">
        <v>95</v>
      </c>
      <c r="H2" s="37" t="s">
        <v>96</v>
      </c>
      <c r="I2" s="37" t="s">
        <v>97</v>
      </c>
      <c r="J2" s="37" t="s">
        <v>98</v>
      </c>
      <c r="K2" s="37" t="s">
        <v>99</v>
      </c>
      <c r="L2" s="37" t="s">
        <v>100</v>
      </c>
    </row>
    <row r="3" spans="1:12" ht="15" thickTop="1">
      <c r="A3" s="19" t="s">
        <v>37</v>
      </c>
      <c r="B3" s="40" t="s">
        <v>105</v>
      </c>
      <c r="C3" s="41">
        <v>30</v>
      </c>
      <c r="D3" s="41">
        <v>500</v>
      </c>
      <c r="E3" s="42">
        <v>7350</v>
      </c>
      <c r="F3" s="41">
        <v>307</v>
      </c>
      <c r="G3" s="41">
        <v>1500</v>
      </c>
      <c r="H3" s="41">
        <v>14700</v>
      </c>
      <c r="I3" s="41" t="s">
        <v>102</v>
      </c>
      <c r="J3" s="40" t="s">
        <v>103</v>
      </c>
      <c r="K3" s="40" t="s">
        <v>103</v>
      </c>
      <c r="L3" s="43" t="s">
        <v>215</v>
      </c>
    </row>
    <row r="4" spans="1:12">
      <c r="A4" s="19"/>
      <c r="B4" s="40" t="s">
        <v>101</v>
      </c>
      <c r="C4" s="41">
        <v>30</v>
      </c>
      <c r="D4" s="41">
        <v>300</v>
      </c>
      <c r="E4" s="42">
        <v>8550</v>
      </c>
      <c r="F4" s="41">
        <v>307</v>
      </c>
      <c r="G4" s="41">
        <v>900</v>
      </c>
      <c r="H4" s="41">
        <v>17100</v>
      </c>
      <c r="I4" s="41" t="s">
        <v>102</v>
      </c>
      <c r="J4" s="40" t="s">
        <v>103</v>
      </c>
      <c r="K4" s="40" t="s">
        <v>103</v>
      </c>
      <c r="L4" s="43" t="s">
        <v>215</v>
      </c>
    </row>
    <row r="5" spans="1:12">
      <c r="A5" s="44"/>
      <c r="B5" s="45" t="s">
        <v>106</v>
      </c>
      <c r="C5" s="46">
        <v>30</v>
      </c>
      <c r="D5" s="46">
        <v>400</v>
      </c>
      <c r="E5" s="46">
        <v>7950</v>
      </c>
      <c r="F5" s="46">
        <v>307</v>
      </c>
      <c r="G5" s="46">
        <v>1200</v>
      </c>
      <c r="H5" s="46">
        <v>15900</v>
      </c>
      <c r="I5" s="46"/>
      <c r="J5" s="45"/>
      <c r="K5" s="45"/>
      <c r="L5" s="45"/>
    </row>
    <row r="6" spans="1:12">
      <c r="A6" s="19" t="s">
        <v>40</v>
      </c>
      <c r="B6" s="40" t="s">
        <v>216</v>
      </c>
      <c r="C6" s="47">
        <v>208.46</v>
      </c>
      <c r="D6" s="41">
        <v>500</v>
      </c>
      <c r="E6" s="42">
        <v>3000</v>
      </c>
      <c r="F6" s="47">
        <v>858.44</v>
      </c>
      <c r="G6" s="41">
        <v>1000</v>
      </c>
      <c r="H6" s="41">
        <v>6000</v>
      </c>
      <c r="I6" s="41" t="s">
        <v>102</v>
      </c>
      <c r="J6" s="48" t="s">
        <v>215</v>
      </c>
      <c r="K6" s="40" t="s">
        <v>215</v>
      </c>
      <c r="L6" s="40" t="s">
        <v>103</v>
      </c>
    </row>
    <row r="7" spans="1:12">
      <c r="A7" s="19"/>
      <c r="B7" s="40" t="s">
        <v>108</v>
      </c>
      <c r="C7" s="47">
        <v>71.02</v>
      </c>
      <c r="D7" s="41">
        <v>2500</v>
      </c>
      <c r="E7" s="42">
        <v>6450</v>
      </c>
      <c r="F7" s="47">
        <v>383.32</v>
      </c>
      <c r="G7" s="41">
        <v>5000</v>
      </c>
      <c r="H7" s="41">
        <v>12900</v>
      </c>
      <c r="I7" s="40" t="s">
        <v>102</v>
      </c>
      <c r="J7" s="48" t="s">
        <v>215</v>
      </c>
      <c r="K7" s="40" t="s">
        <v>215</v>
      </c>
      <c r="L7" s="40" t="s">
        <v>103</v>
      </c>
    </row>
    <row r="8" spans="1:12">
      <c r="A8" s="19"/>
      <c r="B8" s="40" t="s">
        <v>109</v>
      </c>
      <c r="C8" s="47">
        <v>36.26</v>
      </c>
      <c r="D8" s="41">
        <v>6450</v>
      </c>
      <c r="E8" s="42">
        <v>6450</v>
      </c>
      <c r="F8" s="47">
        <v>300.62</v>
      </c>
      <c r="G8" s="41">
        <v>12900</v>
      </c>
      <c r="H8" s="41">
        <v>12900</v>
      </c>
      <c r="I8" s="40" t="s">
        <v>102</v>
      </c>
      <c r="J8" s="48" t="s">
        <v>215</v>
      </c>
      <c r="K8" s="40" t="s">
        <v>215</v>
      </c>
      <c r="L8" s="40" t="s">
        <v>103</v>
      </c>
    </row>
    <row r="9" spans="1:12">
      <c r="A9" s="44"/>
      <c r="B9" s="45" t="s">
        <v>106</v>
      </c>
      <c r="C9" s="49">
        <v>105.24666666666667</v>
      </c>
      <c r="D9" s="49">
        <v>3150</v>
      </c>
      <c r="E9" s="49">
        <v>5300</v>
      </c>
      <c r="F9" s="49">
        <v>514.12666666666667</v>
      </c>
      <c r="G9" s="49">
        <v>6300</v>
      </c>
      <c r="H9" s="49">
        <v>10600</v>
      </c>
      <c r="I9" s="45"/>
      <c r="J9" s="45"/>
      <c r="K9" s="45"/>
      <c r="L9" s="45"/>
    </row>
    <row r="10" spans="1:12">
      <c r="A10" s="19" t="s">
        <v>42</v>
      </c>
      <c r="B10" s="40" t="s">
        <v>217</v>
      </c>
      <c r="C10" s="47">
        <v>27.84</v>
      </c>
      <c r="D10" s="41">
        <v>500</v>
      </c>
      <c r="E10" s="42">
        <v>2000</v>
      </c>
      <c r="F10" s="47">
        <v>71.92</v>
      </c>
      <c r="G10" s="41">
        <v>1000</v>
      </c>
      <c r="H10" s="41">
        <v>4000</v>
      </c>
      <c r="I10" s="40" t="s">
        <v>102</v>
      </c>
      <c r="J10" s="40" t="s">
        <v>103</v>
      </c>
      <c r="K10" s="40" t="s">
        <v>103</v>
      </c>
      <c r="L10" s="40" t="s">
        <v>103</v>
      </c>
    </row>
    <row r="11" spans="1:12">
      <c r="A11" s="19"/>
      <c r="B11" s="40" t="s">
        <v>218</v>
      </c>
      <c r="C11" s="47">
        <v>35.979999999999997</v>
      </c>
      <c r="D11" s="41">
        <v>1500</v>
      </c>
      <c r="E11" s="42">
        <v>4500</v>
      </c>
      <c r="F11" s="47">
        <v>94.78</v>
      </c>
      <c r="G11" s="41">
        <v>3000</v>
      </c>
      <c r="H11" s="41">
        <v>9000</v>
      </c>
      <c r="I11" s="40" t="s">
        <v>102</v>
      </c>
      <c r="J11" s="40" t="s">
        <v>103</v>
      </c>
      <c r="K11" s="40" t="s">
        <v>103</v>
      </c>
      <c r="L11" s="40" t="s">
        <v>103</v>
      </c>
    </row>
    <row r="12" spans="1:12">
      <c r="A12" s="19"/>
      <c r="B12" s="40" t="s">
        <v>219</v>
      </c>
      <c r="C12" s="47">
        <v>47.16</v>
      </c>
      <c r="D12" s="41" t="s">
        <v>111</v>
      </c>
      <c r="E12" s="42">
        <v>4500</v>
      </c>
      <c r="F12" s="47">
        <v>124.12</v>
      </c>
      <c r="G12" s="41" t="s">
        <v>111</v>
      </c>
      <c r="H12" s="41">
        <v>9000</v>
      </c>
      <c r="I12" s="40" t="s">
        <v>102</v>
      </c>
      <c r="J12" s="40" t="s">
        <v>103</v>
      </c>
      <c r="K12" s="40" t="s">
        <v>103</v>
      </c>
      <c r="L12" s="40" t="s">
        <v>103</v>
      </c>
    </row>
    <row r="13" spans="1:12">
      <c r="A13" s="19"/>
      <c r="B13" s="40" t="s">
        <v>220</v>
      </c>
      <c r="C13" s="47">
        <v>105.18</v>
      </c>
      <c r="D13" s="40" t="s">
        <v>111</v>
      </c>
      <c r="E13" s="42">
        <v>4500</v>
      </c>
      <c r="F13" s="47">
        <v>272.86</v>
      </c>
      <c r="G13" s="40" t="s">
        <v>111</v>
      </c>
      <c r="H13" s="41">
        <v>9000</v>
      </c>
      <c r="I13" s="40" t="s">
        <v>102</v>
      </c>
      <c r="J13" s="40" t="s">
        <v>103</v>
      </c>
      <c r="K13" s="40" t="s">
        <v>103</v>
      </c>
      <c r="L13" s="40" t="s">
        <v>103</v>
      </c>
    </row>
    <row r="14" spans="1:12">
      <c r="A14" s="44"/>
      <c r="B14" s="45" t="s">
        <v>106</v>
      </c>
      <c r="C14" s="49">
        <v>54.04</v>
      </c>
      <c r="D14" s="49">
        <v>1000</v>
      </c>
      <c r="E14" s="49">
        <v>3875</v>
      </c>
      <c r="F14" s="49">
        <v>140.92000000000002</v>
      </c>
      <c r="G14" s="49">
        <v>2000</v>
      </c>
      <c r="H14" s="49">
        <v>7750</v>
      </c>
      <c r="I14" s="45"/>
      <c r="J14" s="45"/>
      <c r="K14" s="45"/>
      <c r="L14" s="45"/>
    </row>
    <row r="15" spans="1:12">
      <c r="A15" s="50" t="s">
        <v>44</v>
      </c>
      <c r="B15" s="40" t="s">
        <v>221</v>
      </c>
      <c r="C15" s="41">
        <v>50</v>
      </c>
      <c r="D15" s="41">
        <v>250</v>
      </c>
      <c r="E15" s="42">
        <v>8550</v>
      </c>
      <c r="F15" s="41">
        <v>180</v>
      </c>
      <c r="G15" s="41">
        <v>500</v>
      </c>
      <c r="H15" s="41">
        <v>17100</v>
      </c>
      <c r="I15" s="40" t="s">
        <v>102</v>
      </c>
      <c r="J15" s="40" t="s">
        <v>103</v>
      </c>
      <c r="K15" s="40" t="s">
        <v>103</v>
      </c>
      <c r="L15" s="40" t="s">
        <v>103</v>
      </c>
    </row>
    <row r="16" spans="1:12">
      <c r="A16" s="19"/>
      <c r="B16" s="40" t="s">
        <v>222</v>
      </c>
      <c r="C16" s="47">
        <v>15</v>
      </c>
      <c r="D16" s="41">
        <v>1400</v>
      </c>
      <c r="E16" s="41">
        <v>4400</v>
      </c>
      <c r="F16" s="47">
        <v>64.3</v>
      </c>
      <c r="G16" s="41">
        <v>2800</v>
      </c>
      <c r="H16" s="41">
        <v>8800</v>
      </c>
      <c r="I16" s="40" t="s">
        <v>102</v>
      </c>
      <c r="J16" s="40" t="s">
        <v>103</v>
      </c>
      <c r="K16" s="40" t="s">
        <v>103</v>
      </c>
      <c r="L16" s="40" t="s">
        <v>103</v>
      </c>
    </row>
    <row r="17" spans="1:12">
      <c r="A17" s="51"/>
      <c r="B17" s="45" t="s">
        <v>106</v>
      </c>
      <c r="C17" s="46">
        <v>32.5</v>
      </c>
      <c r="D17" s="46">
        <v>825</v>
      </c>
      <c r="E17" s="46">
        <v>6475</v>
      </c>
      <c r="F17" s="46">
        <v>122.15</v>
      </c>
      <c r="G17" s="46">
        <v>1650</v>
      </c>
      <c r="H17" s="46">
        <v>12950</v>
      </c>
      <c r="I17" s="45"/>
      <c r="J17" s="45"/>
      <c r="K17" s="45"/>
      <c r="L17" s="45"/>
    </row>
    <row r="18" spans="1:12">
      <c r="A18" s="19" t="s">
        <v>45</v>
      </c>
      <c r="B18" s="40" t="s">
        <v>117</v>
      </c>
      <c r="C18" s="47">
        <v>175.68</v>
      </c>
      <c r="D18" s="41">
        <v>1500</v>
      </c>
      <c r="E18" s="42">
        <v>4000</v>
      </c>
      <c r="F18" s="47">
        <v>580.76</v>
      </c>
      <c r="G18" s="41">
        <v>3000</v>
      </c>
      <c r="H18" s="41">
        <v>8000</v>
      </c>
      <c r="I18" s="40" t="s">
        <v>102</v>
      </c>
      <c r="J18" s="48" t="s">
        <v>215</v>
      </c>
      <c r="K18" s="48" t="s">
        <v>215</v>
      </c>
      <c r="L18" s="48" t="s">
        <v>215</v>
      </c>
    </row>
    <row r="19" spans="1:12">
      <c r="A19" s="19"/>
      <c r="B19" s="40" t="s">
        <v>118</v>
      </c>
      <c r="C19" s="47">
        <v>114.32</v>
      </c>
      <c r="D19" s="41">
        <v>2000</v>
      </c>
      <c r="E19" s="42">
        <v>5000</v>
      </c>
      <c r="F19" s="47">
        <v>408.76</v>
      </c>
      <c r="G19" s="41">
        <v>4000</v>
      </c>
      <c r="H19" s="41">
        <v>10000</v>
      </c>
      <c r="I19" s="40" t="s">
        <v>102</v>
      </c>
      <c r="J19" s="48" t="s">
        <v>215</v>
      </c>
      <c r="K19" s="48" t="s">
        <v>215</v>
      </c>
      <c r="L19" s="48" t="s">
        <v>215</v>
      </c>
    </row>
    <row r="20" spans="1:12">
      <c r="A20" s="19"/>
      <c r="B20" s="40" t="s">
        <v>119</v>
      </c>
      <c r="C20" s="47">
        <v>76.58</v>
      </c>
      <c r="D20" s="41">
        <v>2500</v>
      </c>
      <c r="E20" s="42">
        <v>6000</v>
      </c>
      <c r="F20" s="47">
        <v>303.27999999999997</v>
      </c>
      <c r="G20" s="41">
        <v>5000</v>
      </c>
      <c r="H20" s="41">
        <v>12000</v>
      </c>
      <c r="I20" s="40" t="s">
        <v>102</v>
      </c>
      <c r="J20" s="48" t="s">
        <v>215</v>
      </c>
      <c r="K20" s="48" t="s">
        <v>215</v>
      </c>
      <c r="L20" s="48" t="s">
        <v>215</v>
      </c>
    </row>
    <row r="21" spans="1:12">
      <c r="A21" s="19"/>
      <c r="B21" s="40" t="s">
        <v>120</v>
      </c>
      <c r="C21" s="47">
        <v>143.03</v>
      </c>
      <c r="D21" s="41">
        <v>1300</v>
      </c>
      <c r="E21" s="42">
        <v>4000</v>
      </c>
      <c r="F21" s="47">
        <v>489.34</v>
      </c>
      <c r="G21" s="41">
        <v>2600</v>
      </c>
      <c r="H21" s="41">
        <v>9000</v>
      </c>
      <c r="I21" s="40" t="s">
        <v>102</v>
      </c>
      <c r="J21" s="48" t="s">
        <v>215</v>
      </c>
      <c r="K21" s="48" t="s">
        <v>215</v>
      </c>
      <c r="L21" s="48" t="s">
        <v>215</v>
      </c>
    </row>
    <row r="22" spans="1:12">
      <c r="A22" s="19"/>
      <c r="B22" s="40" t="s">
        <v>121</v>
      </c>
      <c r="C22" s="47">
        <v>174.49</v>
      </c>
      <c r="D22" s="41">
        <v>1300</v>
      </c>
      <c r="E22" s="42">
        <v>4000</v>
      </c>
      <c r="F22" s="47">
        <v>577.42999999999995</v>
      </c>
      <c r="G22" s="41">
        <v>2600</v>
      </c>
      <c r="H22" s="41">
        <v>9000</v>
      </c>
      <c r="I22" s="40" t="s">
        <v>102</v>
      </c>
      <c r="J22" s="48" t="s">
        <v>215</v>
      </c>
      <c r="K22" s="48" t="s">
        <v>215</v>
      </c>
      <c r="L22" s="48" t="s">
        <v>215</v>
      </c>
    </row>
    <row r="23" spans="1:12">
      <c r="A23" s="19"/>
      <c r="B23" s="40" t="s">
        <v>122</v>
      </c>
      <c r="C23" s="47">
        <v>61.83</v>
      </c>
      <c r="D23" s="41">
        <v>3500</v>
      </c>
      <c r="E23" s="42">
        <v>6450</v>
      </c>
      <c r="F23" s="47">
        <v>261.98</v>
      </c>
      <c r="G23" s="41">
        <v>7000</v>
      </c>
      <c r="H23" s="41">
        <v>12900</v>
      </c>
      <c r="I23" s="40" t="s">
        <v>102</v>
      </c>
      <c r="J23" s="48" t="s">
        <v>215</v>
      </c>
      <c r="K23" s="48" t="s">
        <v>215</v>
      </c>
      <c r="L23" s="48" t="s">
        <v>215</v>
      </c>
    </row>
    <row r="24" spans="1:12">
      <c r="A24" s="51"/>
      <c r="B24" s="45" t="s">
        <v>106</v>
      </c>
      <c r="C24" s="49">
        <v>126.44999999999999</v>
      </c>
      <c r="D24" s="49">
        <v>2033.3333333333333</v>
      </c>
      <c r="E24" s="49">
        <v>4816.666666666667</v>
      </c>
      <c r="F24" s="49">
        <v>442.91666666666669</v>
      </c>
      <c r="G24" s="49">
        <v>4066.6666666666665</v>
      </c>
      <c r="H24" s="49">
        <v>10300</v>
      </c>
      <c r="I24" s="45"/>
      <c r="J24" s="45"/>
      <c r="K24" s="45"/>
      <c r="L24" s="45"/>
    </row>
    <row r="25" spans="1:12">
      <c r="A25" s="19" t="s">
        <v>47</v>
      </c>
      <c r="B25" s="40" t="s">
        <v>123</v>
      </c>
      <c r="C25" s="47">
        <v>52.42</v>
      </c>
      <c r="D25" s="41">
        <v>1500</v>
      </c>
      <c r="E25" s="42">
        <v>3000</v>
      </c>
      <c r="F25" s="47">
        <v>379.92</v>
      </c>
      <c r="G25" s="41">
        <v>2750</v>
      </c>
      <c r="H25" s="41">
        <v>5750</v>
      </c>
      <c r="I25" s="40" t="s">
        <v>102</v>
      </c>
      <c r="J25" s="40" t="s">
        <v>103</v>
      </c>
      <c r="K25" s="40" t="s">
        <v>103</v>
      </c>
      <c r="L25" s="40" t="s">
        <v>103</v>
      </c>
    </row>
    <row r="26" spans="1:12">
      <c r="A26" s="19"/>
      <c r="B26" s="40" t="s">
        <v>125</v>
      </c>
      <c r="C26" s="47">
        <v>87.4</v>
      </c>
      <c r="D26" s="41">
        <v>1000</v>
      </c>
      <c r="E26" s="42">
        <v>3000</v>
      </c>
      <c r="F26" s="47">
        <v>702.58</v>
      </c>
      <c r="G26" s="41">
        <v>1750</v>
      </c>
      <c r="H26" s="41">
        <v>5750</v>
      </c>
      <c r="I26" s="40" t="s">
        <v>223</v>
      </c>
      <c r="J26" s="40" t="s">
        <v>103</v>
      </c>
      <c r="K26" s="40" t="s">
        <v>103</v>
      </c>
      <c r="L26" s="40" t="s">
        <v>103</v>
      </c>
    </row>
    <row r="27" spans="1:12">
      <c r="A27" s="19"/>
      <c r="B27" s="40" t="s">
        <v>126</v>
      </c>
      <c r="C27" s="47">
        <v>27.78</v>
      </c>
      <c r="D27" s="41">
        <v>2000</v>
      </c>
      <c r="E27" s="42">
        <v>4000</v>
      </c>
      <c r="F27" s="47">
        <v>331.06</v>
      </c>
      <c r="G27" s="41">
        <v>3750</v>
      </c>
      <c r="H27" s="41">
        <v>7750</v>
      </c>
      <c r="I27" s="40" t="s">
        <v>102</v>
      </c>
      <c r="J27" s="40" t="s">
        <v>103</v>
      </c>
      <c r="K27" s="40" t="s">
        <v>103</v>
      </c>
      <c r="L27" s="40" t="s">
        <v>103</v>
      </c>
    </row>
    <row r="28" spans="1:12">
      <c r="A28" s="19"/>
      <c r="B28" s="40" t="s">
        <v>224</v>
      </c>
      <c r="C28" s="47">
        <v>25</v>
      </c>
      <c r="D28" s="41">
        <v>4250</v>
      </c>
      <c r="E28" s="42">
        <v>5250</v>
      </c>
      <c r="F28" s="47">
        <v>297.95999999999998</v>
      </c>
      <c r="G28" s="41">
        <v>8250</v>
      </c>
      <c r="H28" s="41">
        <v>10250</v>
      </c>
      <c r="I28" s="40" t="s">
        <v>102</v>
      </c>
      <c r="J28" s="40" t="s">
        <v>103</v>
      </c>
      <c r="K28" s="40" t="s">
        <v>103</v>
      </c>
      <c r="L28" s="40" t="s">
        <v>103</v>
      </c>
    </row>
    <row r="29" spans="1:12">
      <c r="A29" s="51"/>
      <c r="B29" s="45" t="s">
        <v>106</v>
      </c>
      <c r="C29" s="49">
        <v>48.15</v>
      </c>
      <c r="D29" s="46">
        <v>2187.5</v>
      </c>
      <c r="E29" s="46">
        <v>3812.5</v>
      </c>
      <c r="F29" s="46">
        <v>427.88</v>
      </c>
      <c r="G29" s="46">
        <v>4125</v>
      </c>
      <c r="H29" s="46">
        <v>7375</v>
      </c>
      <c r="I29" s="45"/>
      <c r="J29" s="45"/>
      <c r="K29" s="45"/>
      <c r="L29" s="45"/>
    </row>
    <row r="30" spans="1:12">
      <c r="A30" s="19" t="s">
        <v>48</v>
      </c>
      <c r="B30" s="40" t="s">
        <v>225</v>
      </c>
      <c r="C30" s="47">
        <v>194.48</v>
      </c>
      <c r="D30" s="41">
        <v>900</v>
      </c>
      <c r="E30" s="42">
        <v>3500</v>
      </c>
      <c r="F30" s="47">
        <v>676.96</v>
      </c>
      <c r="G30" s="41">
        <v>2700</v>
      </c>
      <c r="H30" s="41">
        <v>8500</v>
      </c>
      <c r="I30" s="41">
        <v>1500</v>
      </c>
      <c r="J30" s="48" t="s">
        <v>215</v>
      </c>
      <c r="K30" s="48" t="s">
        <v>215</v>
      </c>
      <c r="L30" s="40" t="s">
        <v>103</v>
      </c>
    </row>
    <row r="31" spans="1:12">
      <c r="A31" s="19"/>
      <c r="B31" s="40" t="s">
        <v>226</v>
      </c>
      <c r="C31" s="47">
        <v>158.56</v>
      </c>
      <c r="D31" s="41">
        <v>400</v>
      </c>
      <c r="E31" s="42">
        <v>2500</v>
      </c>
      <c r="F31" s="47">
        <v>551.98</v>
      </c>
      <c r="G31" s="41">
        <v>12000</v>
      </c>
      <c r="H31" s="41">
        <v>7500</v>
      </c>
      <c r="I31" s="41">
        <v>1500</v>
      </c>
      <c r="J31" s="48" t="s">
        <v>215</v>
      </c>
      <c r="K31" s="48" t="s">
        <v>215</v>
      </c>
      <c r="L31" s="40" t="s">
        <v>103</v>
      </c>
    </row>
    <row r="32" spans="1:12">
      <c r="A32" s="19"/>
      <c r="B32" s="40" t="s">
        <v>227</v>
      </c>
      <c r="C32" s="47">
        <v>187.08</v>
      </c>
      <c r="D32" s="41">
        <v>400</v>
      </c>
      <c r="E32" s="42">
        <v>3500</v>
      </c>
      <c r="F32" s="47">
        <v>651.05999999999995</v>
      </c>
      <c r="G32" s="41">
        <v>1200</v>
      </c>
      <c r="H32" s="41">
        <v>8500</v>
      </c>
      <c r="I32" s="41">
        <v>1500</v>
      </c>
      <c r="J32" s="48" t="s">
        <v>215</v>
      </c>
      <c r="K32" s="48" t="s">
        <v>215</v>
      </c>
      <c r="L32" s="40" t="s">
        <v>103</v>
      </c>
    </row>
    <row r="33" spans="1:12">
      <c r="A33" s="19"/>
      <c r="B33" s="40" t="s">
        <v>228</v>
      </c>
      <c r="C33" s="47">
        <v>67.58</v>
      </c>
      <c r="D33" s="41">
        <v>2000</v>
      </c>
      <c r="E33" s="42">
        <v>5000</v>
      </c>
      <c r="F33" s="47">
        <v>235.3</v>
      </c>
      <c r="G33" s="41">
        <v>4000</v>
      </c>
      <c r="H33" s="41">
        <v>10000</v>
      </c>
      <c r="I33" s="41">
        <v>1500</v>
      </c>
      <c r="J33" s="48" t="s">
        <v>215</v>
      </c>
      <c r="K33" s="48" t="s">
        <v>215</v>
      </c>
      <c r="L33" s="40" t="s">
        <v>103</v>
      </c>
    </row>
    <row r="34" spans="1:12">
      <c r="A34" s="19"/>
      <c r="B34" s="40" t="s">
        <v>229</v>
      </c>
      <c r="C34" s="47">
        <v>116.9</v>
      </c>
      <c r="D34" s="41">
        <v>2000</v>
      </c>
      <c r="E34" s="42">
        <v>5000</v>
      </c>
      <c r="F34" s="47">
        <v>406.8</v>
      </c>
      <c r="G34" s="41">
        <v>4000</v>
      </c>
      <c r="H34" s="41">
        <v>10000</v>
      </c>
      <c r="I34" s="41">
        <v>1500</v>
      </c>
      <c r="J34" s="48" t="s">
        <v>215</v>
      </c>
      <c r="K34" s="48" t="s">
        <v>215</v>
      </c>
      <c r="L34" s="40" t="s">
        <v>103</v>
      </c>
    </row>
    <row r="35" spans="1:12">
      <c r="A35" s="19"/>
      <c r="B35" s="40" t="s">
        <v>230</v>
      </c>
      <c r="C35" s="47">
        <v>186.66</v>
      </c>
      <c r="D35" s="41">
        <v>400</v>
      </c>
      <c r="E35" s="42">
        <v>3500</v>
      </c>
      <c r="F35" s="47">
        <v>649.64</v>
      </c>
      <c r="G35" s="41">
        <v>1200</v>
      </c>
      <c r="H35" s="41">
        <v>8500</v>
      </c>
      <c r="I35" s="41">
        <v>1500</v>
      </c>
      <c r="J35" s="40" t="s">
        <v>103</v>
      </c>
      <c r="K35" s="40" t="s">
        <v>103</v>
      </c>
      <c r="L35" s="40" t="s">
        <v>103</v>
      </c>
    </row>
    <row r="36" spans="1:12">
      <c r="A36" s="51"/>
      <c r="B36" s="45" t="s">
        <v>106</v>
      </c>
      <c r="C36" s="49">
        <v>151.87666666666667</v>
      </c>
      <c r="D36" s="49">
        <v>1016.6666666666666</v>
      </c>
      <c r="E36" s="49">
        <v>3833.3333333333335</v>
      </c>
      <c r="F36" s="49">
        <v>528.62333333333333</v>
      </c>
      <c r="G36" s="49">
        <v>4183.333333333333</v>
      </c>
      <c r="H36" s="49">
        <v>8833.3333333333339</v>
      </c>
      <c r="I36" s="46">
        <v>1500</v>
      </c>
      <c r="J36" s="45"/>
      <c r="K36" s="45"/>
      <c r="L36" s="45"/>
    </row>
    <row r="37" spans="1:12">
      <c r="A37" s="19" t="s">
        <v>49</v>
      </c>
      <c r="B37" s="52" t="s">
        <v>134</v>
      </c>
      <c r="C37" s="47"/>
      <c r="D37" s="41"/>
      <c r="E37" s="42"/>
      <c r="F37" s="47"/>
      <c r="G37" s="41"/>
      <c r="H37" s="41"/>
      <c r="I37" s="40"/>
      <c r="J37" s="40"/>
      <c r="K37" s="40"/>
      <c r="L37" s="40"/>
    </row>
    <row r="38" spans="1:12">
      <c r="A38" s="51"/>
      <c r="B38" s="45" t="s">
        <v>106</v>
      </c>
      <c r="C38" s="49"/>
      <c r="D38" s="46"/>
      <c r="E38" s="53"/>
      <c r="F38" s="49"/>
      <c r="G38" s="46"/>
      <c r="H38" s="46"/>
      <c r="I38" s="45"/>
      <c r="J38" s="45"/>
      <c r="K38" s="45"/>
      <c r="L38" s="45"/>
    </row>
    <row r="39" spans="1:12">
      <c r="A39" s="19" t="s">
        <v>50</v>
      </c>
      <c r="B39" s="40" t="s">
        <v>135</v>
      </c>
      <c r="C39" s="47">
        <v>0</v>
      </c>
      <c r="D39" s="41">
        <v>1800</v>
      </c>
      <c r="E39" s="42">
        <v>6500</v>
      </c>
      <c r="F39" s="47">
        <v>648</v>
      </c>
      <c r="G39" s="41">
        <v>3000</v>
      </c>
      <c r="H39" s="41">
        <v>13000</v>
      </c>
      <c r="I39" s="40">
        <v>75</v>
      </c>
      <c r="J39" s="48" t="s">
        <v>215</v>
      </c>
      <c r="K39" s="48" t="s">
        <v>215</v>
      </c>
      <c r="L39" s="40" t="s">
        <v>103</v>
      </c>
    </row>
    <row r="40" spans="1:12">
      <c r="A40" s="19"/>
      <c r="B40" s="40" t="s">
        <v>136</v>
      </c>
      <c r="C40" s="47">
        <v>41</v>
      </c>
      <c r="D40" s="41">
        <v>1300</v>
      </c>
      <c r="E40" s="42">
        <v>6500</v>
      </c>
      <c r="F40" s="47">
        <v>748</v>
      </c>
      <c r="G40" s="41">
        <v>2600</v>
      </c>
      <c r="H40" s="41">
        <v>13000</v>
      </c>
      <c r="I40" s="40">
        <v>75</v>
      </c>
      <c r="J40" s="48" t="s">
        <v>215</v>
      </c>
      <c r="K40" s="48" t="s">
        <v>215</v>
      </c>
      <c r="L40" s="40" t="s">
        <v>103</v>
      </c>
    </row>
    <row r="41" spans="1:12">
      <c r="A41" s="51"/>
      <c r="B41" s="45" t="s">
        <v>106</v>
      </c>
      <c r="C41" s="49">
        <v>20.5</v>
      </c>
      <c r="D41" s="49">
        <v>1550</v>
      </c>
      <c r="E41" s="49">
        <v>6500</v>
      </c>
      <c r="F41" s="49">
        <v>698</v>
      </c>
      <c r="G41" s="49">
        <v>2800</v>
      </c>
      <c r="H41" s="49">
        <v>13000</v>
      </c>
      <c r="I41" s="45">
        <v>75</v>
      </c>
      <c r="J41" s="45"/>
      <c r="K41" s="45"/>
      <c r="L41" s="45"/>
    </row>
    <row r="42" spans="1:12">
      <c r="A42" s="19" t="s">
        <v>52</v>
      </c>
      <c r="B42" s="40" t="s">
        <v>231</v>
      </c>
      <c r="C42" s="47">
        <v>50</v>
      </c>
      <c r="D42" s="41">
        <v>1250</v>
      </c>
      <c r="E42" s="42">
        <v>4890</v>
      </c>
      <c r="F42" s="47">
        <v>720</v>
      </c>
      <c r="G42" s="41">
        <v>3750</v>
      </c>
      <c r="H42" s="41">
        <v>14670</v>
      </c>
      <c r="I42" s="40" t="s">
        <v>102</v>
      </c>
      <c r="J42" s="48" t="s">
        <v>215</v>
      </c>
      <c r="K42" s="48" t="s">
        <v>215</v>
      </c>
      <c r="L42" s="48" t="s">
        <v>215</v>
      </c>
    </row>
    <row r="43" spans="1:12">
      <c r="A43" s="19"/>
      <c r="B43" s="40" t="s">
        <v>232</v>
      </c>
      <c r="C43" s="47">
        <v>25</v>
      </c>
      <c r="D43" s="41">
        <v>1500</v>
      </c>
      <c r="E43" s="42">
        <v>5900</v>
      </c>
      <c r="F43" s="47">
        <v>598</v>
      </c>
      <c r="G43" s="41">
        <v>4500</v>
      </c>
      <c r="H43" s="41">
        <v>16300</v>
      </c>
      <c r="I43" s="40" t="s">
        <v>102</v>
      </c>
      <c r="J43" s="48" t="s">
        <v>215</v>
      </c>
      <c r="K43" s="48" t="s">
        <v>215</v>
      </c>
      <c r="L43" s="48" t="s">
        <v>215</v>
      </c>
    </row>
    <row r="44" spans="1:12">
      <c r="A44" s="19"/>
      <c r="B44" s="40" t="s">
        <v>233</v>
      </c>
      <c r="C44" s="47">
        <v>96</v>
      </c>
      <c r="D44" s="41">
        <v>5000</v>
      </c>
      <c r="E44" s="42">
        <v>6450</v>
      </c>
      <c r="F44" s="47">
        <v>617</v>
      </c>
      <c r="G44" s="41">
        <v>10000</v>
      </c>
      <c r="H44" s="41">
        <v>12900</v>
      </c>
      <c r="I44" s="40" t="s">
        <v>102</v>
      </c>
      <c r="J44" s="48" t="s">
        <v>215</v>
      </c>
      <c r="K44" s="48" t="s">
        <v>215</v>
      </c>
      <c r="L44" s="48" t="s">
        <v>215</v>
      </c>
    </row>
    <row r="45" spans="1:12">
      <c r="A45" s="51"/>
      <c r="B45" s="45" t="s">
        <v>106</v>
      </c>
      <c r="C45" s="49">
        <v>57</v>
      </c>
      <c r="D45" s="49">
        <v>2583.3333333333335</v>
      </c>
      <c r="E45" s="49">
        <v>5746.666666666667</v>
      </c>
      <c r="F45" s="49">
        <v>645</v>
      </c>
      <c r="G45" s="49">
        <v>6083.333333333333</v>
      </c>
      <c r="H45" s="49">
        <v>14623.333333333334</v>
      </c>
      <c r="I45" s="45"/>
      <c r="J45" s="45"/>
      <c r="K45" s="45"/>
      <c r="L45" s="45"/>
    </row>
    <row r="46" spans="1:12">
      <c r="A46" s="19" t="s">
        <v>54</v>
      </c>
      <c r="B46" s="40" t="s">
        <v>234</v>
      </c>
      <c r="C46" s="47">
        <v>0</v>
      </c>
      <c r="D46" s="41" t="s">
        <v>111</v>
      </c>
      <c r="E46" s="42">
        <v>3500</v>
      </c>
      <c r="F46" s="47">
        <v>1377.3000000000002</v>
      </c>
      <c r="G46" s="41" t="s">
        <v>111</v>
      </c>
      <c r="H46" s="41">
        <v>10500</v>
      </c>
      <c r="I46" s="40" t="s">
        <v>102</v>
      </c>
      <c r="J46" s="40" t="s">
        <v>103</v>
      </c>
      <c r="K46" s="40" t="s">
        <v>103</v>
      </c>
      <c r="L46" s="40" t="s">
        <v>103</v>
      </c>
    </row>
    <row r="47" spans="1:12">
      <c r="A47" s="19"/>
      <c r="B47" s="40" t="s">
        <v>141</v>
      </c>
      <c r="C47" s="47">
        <v>451.38</v>
      </c>
      <c r="D47" s="41" t="s">
        <v>111</v>
      </c>
      <c r="E47" s="42">
        <v>4000</v>
      </c>
      <c r="F47" s="47">
        <v>2875.74</v>
      </c>
      <c r="G47" s="41" t="s">
        <v>111</v>
      </c>
      <c r="H47" s="41">
        <v>8000</v>
      </c>
      <c r="I47" s="40" t="s">
        <v>102</v>
      </c>
      <c r="J47" s="40" t="s">
        <v>103</v>
      </c>
      <c r="K47" s="40" t="s">
        <v>103</v>
      </c>
      <c r="L47" s="40" t="s">
        <v>103</v>
      </c>
    </row>
    <row r="48" spans="1:12">
      <c r="A48" s="19"/>
      <c r="B48" s="40" t="s">
        <v>142</v>
      </c>
      <c r="C48" s="47">
        <v>184.01999999999998</v>
      </c>
      <c r="D48" s="41" t="s">
        <v>111</v>
      </c>
      <c r="E48" s="42">
        <v>4000</v>
      </c>
      <c r="F48" s="47">
        <v>2110.7799999999997</v>
      </c>
      <c r="G48" s="41" t="s">
        <v>111</v>
      </c>
      <c r="H48" s="41">
        <v>12000</v>
      </c>
      <c r="I48" s="40" t="s">
        <v>102</v>
      </c>
      <c r="J48" s="40" t="s">
        <v>103</v>
      </c>
      <c r="K48" s="40" t="s">
        <v>103</v>
      </c>
      <c r="L48" s="40" t="s">
        <v>103</v>
      </c>
    </row>
    <row r="49" spans="1:12">
      <c r="A49" s="19"/>
      <c r="B49" s="40" t="s">
        <v>143</v>
      </c>
      <c r="C49" s="47">
        <v>0</v>
      </c>
      <c r="D49" s="41">
        <v>750</v>
      </c>
      <c r="E49" s="42">
        <v>3300</v>
      </c>
      <c r="F49" s="47">
        <v>1247.8400000000001</v>
      </c>
      <c r="G49" s="41">
        <v>200</v>
      </c>
      <c r="H49" s="41">
        <v>8400</v>
      </c>
      <c r="I49" s="40" t="s">
        <v>235</v>
      </c>
      <c r="J49" s="40" t="s">
        <v>103</v>
      </c>
      <c r="K49" s="40" t="s">
        <v>103</v>
      </c>
      <c r="L49" s="40" t="s">
        <v>103</v>
      </c>
    </row>
    <row r="50" spans="1:12">
      <c r="A50" s="19"/>
      <c r="B50" s="40" t="s">
        <v>145</v>
      </c>
      <c r="C50" s="47">
        <v>0</v>
      </c>
      <c r="D50" s="41">
        <v>1000</v>
      </c>
      <c r="E50" s="42">
        <v>3550</v>
      </c>
      <c r="F50" s="47">
        <v>1247.8400000000001</v>
      </c>
      <c r="G50" s="41">
        <v>2750</v>
      </c>
      <c r="H50" s="41">
        <v>8400</v>
      </c>
      <c r="I50" s="40" t="s">
        <v>235</v>
      </c>
      <c r="J50" s="40" t="s">
        <v>103</v>
      </c>
      <c r="K50" s="40" t="s">
        <v>103</v>
      </c>
      <c r="L50" s="40" t="s">
        <v>103</v>
      </c>
    </row>
    <row r="51" spans="1:12">
      <c r="A51" s="19"/>
      <c r="B51" s="40" t="s">
        <v>148</v>
      </c>
      <c r="C51" s="47">
        <v>0</v>
      </c>
      <c r="D51" s="41">
        <v>1750</v>
      </c>
      <c r="E51" s="42">
        <v>6000</v>
      </c>
      <c r="F51" s="47">
        <v>670.43999999999994</v>
      </c>
      <c r="G51" s="41">
        <v>3500</v>
      </c>
      <c r="H51" s="41">
        <v>12000</v>
      </c>
      <c r="I51" s="40" t="s">
        <v>102</v>
      </c>
      <c r="J51" s="40" t="s">
        <v>103</v>
      </c>
      <c r="K51" s="40" t="s">
        <v>103</v>
      </c>
      <c r="L51" s="40" t="s">
        <v>103</v>
      </c>
    </row>
    <row r="52" spans="1:12">
      <c r="A52" s="19"/>
      <c r="B52" s="40" t="s">
        <v>146</v>
      </c>
      <c r="C52" s="47">
        <v>0</v>
      </c>
      <c r="D52" s="41">
        <v>1000</v>
      </c>
      <c r="E52" s="42">
        <v>4000</v>
      </c>
      <c r="F52" s="47">
        <v>868.56000000000006</v>
      </c>
      <c r="G52" s="41">
        <v>1500</v>
      </c>
      <c r="H52" s="41">
        <v>9000</v>
      </c>
      <c r="I52" s="40" t="s">
        <v>235</v>
      </c>
      <c r="J52" s="40" t="s">
        <v>103</v>
      </c>
      <c r="K52" s="40" t="s">
        <v>103</v>
      </c>
      <c r="L52" s="40" t="s">
        <v>103</v>
      </c>
    </row>
    <row r="53" spans="1:12">
      <c r="A53" s="19"/>
      <c r="B53" s="40" t="s">
        <v>147</v>
      </c>
      <c r="C53" s="47">
        <v>0</v>
      </c>
      <c r="D53" s="41">
        <v>1250</v>
      </c>
      <c r="E53" s="42">
        <v>4000</v>
      </c>
      <c r="F53" s="47">
        <v>868.56000000000006</v>
      </c>
      <c r="G53" s="41">
        <v>1750</v>
      </c>
      <c r="H53" s="41">
        <v>9000</v>
      </c>
      <c r="I53" s="40" t="s">
        <v>235</v>
      </c>
      <c r="J53" s="40" t="s">
        <v>103</v>
      </c>
      <c r="K53" s="40" t="s">
        <v>103</v>
      </c>
      <c r="L53" s="40" t="s">
        <v>103</v>
      </c>
    </row>
    <row r="54" spans="1:12">
      <c r="A54" s="51"/>
      <c r="B54" s="45" t="s">
        <v>106</v>
      </c>
      <c r="C54" s="49">
        <v>79.424999999999997</v>
      </c>
      <c r="D54" s="49">
        <v>1150</v>
      </c>
      <c r="E54" s="49">
        <v>4043.75</v>
      </c>
      <c r="F54" s="49">
        <v>1408.3824999999999</v>
      </c>
      <c r="G54" s="49">
        <v>1940</v>
      </c>
      <c r="H54" s="49">
        <v>9662.5</v>
      </c>
      <c r="I54" s="45"/>
      <c r="J54" s="45"/>
      <c r="K54" s="45"/>
      <c r="L54" s="45"/>
    </row>
    <row r="55" spans="1:12">
      <c r="A55" s="19" t="s">
        <v>55</v>
      </c>
      <c r="B55" s="40" t="s">
        <v>149</v>
      </c>
      <c r="C55" s="47">
        <v>97.68</v>
      </c>
      <c r="D55" s="41">
        <v>490</v>
      </c>
      <c r="E55" s="42">
        <v>2800</v>
      </c>
      <c r="F55" s="47">
        <v>306.56</v>
      </c>
      <c r="G55" s="41">
        <v>980</v>
      </c>
      <c r="H55" s="41">
        <v>5600</v>
      </c>
      <c r="I55" s="40" t="s">
        <v>102</v>
      </c>
      <c r="J55" s="40" t="s">
        <v>103</v>
      </c>
      <c r="K55" s="40" t="s">
        <v>103</v>
      </c>
      <c r="L55" s="40" t="s">
        <v>103</v>
      </c>
    </row>
    <row r="56" spans="1:12">
      <c r="A56" s="19"/>
      <c r="B56" s="40" t="s">
        <v>150</v>
      </c>
      <c r="C56" s="47">
        <v>9.6999999999999993</v>
      </c>
      <c r="D56" s="41">
        <v>3600</v>
      </c>
      <c r="E56" s="42">
        <v>2400</v>
      </c>
      <c r="F56" s="47">
        <v>113</v>
      </c>
      <c r="G56" s="41">
        <v>7200</v>
      </c>
      <c r="H56" s="41">
        <v>4800</v>
      </c>
      <c r="I56" s="40" t="s">
        <v>102</v>
      </c>
      <c r="J56" s="40" t="s">
        <v>103</v>
      </c>
      <c r="K56" s="40" t="s">
        <v>103</v>
      </c>
      <c r="L56" s="40" t="s">
        <v>103</v>
      </c>
    </row>
    <row r="57" spans="1:12">
      <c r="A57" s="51"/>
      <c r="B57" s="45" t="s">
        <v>106</v>
      </c>
      <c r="C57" s="49">
        <v>53.690000000000005</v>
      </c>
      <c r="D57" s="49">
        <v>2045</v>
      </c>
      <c r="E57" s="49">
        <v>2600</v>
      </c>
      <c r="F57" s="49">
        <v>209.78</v>
      </c>
      <c r="G57" s="49">
        <v>4090</v>
      </c>
      <c r="H57" s="49">
        <v>5200</v>
      </c>
      <c r="I57" s="45"/>
      <c r="J57" s="45"/>
      <c r="K57" s="45"/>
      <c r="L57" s="45"/>
    </row>
    <row r="58" spans="1:12">
      <c r="A58" s="19" t="s">
        <v>151</v>
      </c>
      <c r="B58" s="40" t="s">
        <v>152</v>
      </c>
      <c r="C58" s="47">
        <v>352</v>
      </c>
      <c r="D58" s="41">
        <v>500</v>
      </c>
      <c r="E58" s="42">
        <v>3600</v>
      </c>
      <c r="F58" s="47">
        <v>914.65000000000009</v>
      </c>
      <c r="G58" s="41">
        <v>1250</v>
      </c>
      <c r="H58" s="41">
        <v>9000</v>
      </c>
      <c r="I58" s="40" t="s">
        <v>102</v>
      </c>
      <c r="J58" s="40" t="s">
        <v>103</v>
      </c>
      <c r="K58" s="40" t="s">
        <v>103</v>
      </c>
      <c r="L58" s="40" t="s">
        <v>103</v>
      </c>
    </row>
    <row r="59" spans="1:12">
      <c r="A59" s="19"/>
      <c r="B59" s="40" t="s">
        <v>155</v>
      </c>
      <c r="C59" s="47">
        <v>329.45000000000005</v>
      </c>
      <c r="D59" s="41">
        <v>1000</v>
      </c>
      <c r="E59" s="42">
        <v>4000</v>
      </c>
      <c r="F59" s="47">
        <v>856.35</v>
      </c>
      <c r="G59" s="41">
        <v>2500</v>
      </c>
      <c r="H59" s="41">
        <v>10000</v>
      </c>
      <c r="I59" s="40" t="s">
        <v>102</v>
      </c>
      <c r="J59" s="40" t="s">
        <v>103</v>
      </c>
      <c r="K59" s="40" t="s">
        <v>103</v>
      </c>
      <c r="L59" s="40" t="s">
        <v>103</v>
      </c>
    </row>
    <row r="60" spans="1:12">
      <c r="A60" s="19"/>
      <c r="B60" s="40" t="s">
        <v>158</v>
      </c>
      <c r="C60" s="47">
        <v>301.40000000000003</v>
      </c>
      <c r="D60" s="41">
        <v>1800</v>
      </c>
      <c r="E60" s="42">
        <v>6800</v>
      </c>
      <c r="F60" s="47">
        <v>782.65000000000009</v>
      </c>
      <c r="G60" s="41">
        <v>3600</v>
      </c>
      <c r="H60" s="41">
        <v>13600</v>
      </c>
      <c r="I60" s="40" t="s">
        <v>102</v>
      </c>
      <c r="J60" s="40" t="s">
        <v>103</v>
      </c>
      <c r="K60" s="40" t="s">
        <v>103</v>
      </c>
      <c r="L60" s="40" t="s">
        <v>103</v>
      </c>
    </row>
    <row r="61" spans="1:12">
      <c r="A61" s="19"/>
      <c r="B61" s="40" t="s">
        <v>236</v>
      </c>
      <c r="C61" s="47">
        <v>255.75000000000003</v>
      </c>
      <c r="D61" s="41">
        <v>2000</v>
      </c>
      <c r="E61" s="42">
        <v>5000</v>
      </c>
      <c r="F61" s="47">
        <v>664.40000000000009</v>
      </c>
      <c r="G61" s="41">
        <v>4000</v>
      </c>
      <c r="H61" s="41">
        <v>10000</v>
      </c>
      <c r="I61" s="40" t="s">
        <v>102</v>
      </c>
      <c r="J61" s="40" t="s">
        <v>103</v>
      </c>
      <c r="K61" s="40" t="s">
        <v>103</v>
      </c>
      <c r="L61" s="40" t="s">
        <v>103</v>
      </c>
    </row>
    <row r="62" spans="1:12">
      <c r="A62" s="19"/>
      <c r="B62" s="40" t="s">
        <v>153</v>
      </c>
      <c r="C62" s="47">
        <v>352</v>
      </c>
      <c r="D62" s="41">
        <v>500</v>
      </c>
      <c r="E62" s="42">
        <v>3600</v>
      </c>
      <c r="F62" s="47">
        <v>914.65000000000009</v>
      </c>
      <c r="G62" s="41">
        <v>1250</v>
      </c>
      <c r="H62" s="41">
        <v>9000</v>
      </c>
      <c r="I62" s="40" t="s">
        <v>102</v>
      </c>
      <c r="J62" s="40" t="s">
        <v>103</v>
      </c>
      <c r="K62" s="40" t="s">
        <v>103</v>
      </c>
      <c r="L62" s="40" t="s">
        <v>103</v>
      </c>
    </row>
    <row r="63" spans="1:12">
      <c r="A63" s="19"/>
      <c r="B63" s="40" t="s">
        <v>156</v>
      </c>
      <c r="C63" s="47">
        <v>329.45000000000005</v>
      </c>
      <c r="D63" s="41">
        <v>1000</v>
      </c>
      <c r="E63" s="42">
        <v>4000</v>
      </c>
      <c r="F63" s="47">
        <v>856.35</v>
      </c>
      <c r="G63" s="41">
        <v>2500</v>
      </c>
      <c r="H63" s="41">
        <v>10000</v>
      </c>
      <c r="I63" s="40" t="s">
        <v>102</v>
      </c>
      <c r="J63" s="40" t="s">
        <v>103</v>
      </c>
      <c r="K63" s="40" t="s">
        <v>103</v>
      </c>
      <c r="L63" s="40" t="s">
        <v>103</v>
      </c>
    </row>
    <row r="64" spans="1:12">
      <c r="A64" s="19"/>
      <c r="B64" s="40" t="s">
        <v>159</v>
      </c>
      <c r="C64" s="47">
        <v>301.40000000000003</v>
      </c>
      <c r="D64" s="41">
        <v>1800</v>
      </c>
      <c r="E64" s="42">
        <v>6800</v>
      </c>
      <c r="F64" s="47">
        <v>782.65000000000009</v>
      </c>
      <c r="G64" s="41">
        <v>3600</v>
      </c>
      <c r="H64" s="41">
        <v>13600</v>
      </c>
      <c r="I64" s="40" t="s">
        <v>102</v>
      </c>
      <c r="J64" s="40" t="s">
        <v>103</v>
      </c>
      <c r="K64" s="40" t="s">
        <v>103</v>
      </c>
      <c r="L64" s="40" t="s">
        <v>103</v>
      </c>
    </row>
    <row r="65" spans="1:12">
      <c r="A65" s="19"/>
      <c r="B65" s="40" t="s">
        <v>162</v>
      </c>
      <c r="C65" s="47">
        <v>255.75000000000003</v>
      </c>
      <c r="D65" s="41">
        <v>2000</v>
      </c>
      <c r="E65" s="42">
        <v>5000</v>
      </c>
      <c r="F65" s="47">
        <v>664.40000000000009</v>
      </c>
      <c r="G65" s="41">
        <v>4000</v>
      </c>
      <c r="H65" s="41">
        <v>10000</v>
      </c>
      <c r="I65" s="40" t="s">
        <v>102</v>
      </c>
      <c r="J65" s="40" t="s">
        <v>103</v>
      </c>
      <c r="K65" s="40" t="s">
        <v>103</v>
      </c>
      <c r="L65" s="40" t="s">
        <v>103</v>
      </c>
    </row>
    <row r="66" spans="1:12">
      <c r="A66" s="19"/>
      <c r="B66" s="40" t="s">
        <v>237</v>
      </c>
      <c r="C66" s="47">
        <v>374.00000000000006</v>
      </c>
      <c r="D66" s="41">
        <v>500</v>
      </c>
      <c r="E66" s="42">
        <v>3600</v>
      </c>
      <c r="F66" s="47">
        <v>958.65000000000009</v>
      </c>
      <c r="G66" s="41">
        <v>1250</v>
      </c>
      <c r="H66" s="41">
        <v>9000</v>
      </c>
      <c r="I66" s="40" t="s">
        <v>102</v>
      </c>
      <c r="J66" s="40" t="s">
        <v>103</v>
      </c>
      <c r="K66" s="40" t="s">
        <v>103</v>
      </c>
      <c r="L66" s="40" t="s">
        <v>103</v>
      </c>
    </row>
    <row r="67" spans="1:12">
      <c r="A67" s="19"/>
      <c r="B67" s="40" t="s">
        <v>238</v>
      </c>
      <c r="C67" s="47">
        <v>351.45000000000005</v>
      </c>
      <c r="D67" s="41">
        <v>1000</v>
      </c>
      <c r="E67" s="42">
        <v>4000</v>
      </c>
      <c r="F67" s="47">
        <v>900.35</v>
      </c>
      <c r="G67" s="41">
        <v>2500</v>
      </c>
      <c r="H67" s="41">
        <v>10000</v>
      </c>
      <c r="I67" s="40" t="s">
        <v>102</v>
      </c>
      <c r="J67" s="40" t="s">
        <v>103</v>
      </c>
      <c r="K67" s="40" t="s">
        <v>103</v>
      </c>
      <c r="L67" s="40" t="s">
        <v>103</v>
      </c>
    </row>
    <row r="68" spans="1:12">
      <c r="A68" s="19"/>
      <c r="B68" s="40" t="s">
        <v>239</v>
      </c>
      <c r="C68" s="47">
        <v>323.40000000000003</v>
      </c>
      <c r="D68" s="41">
        <v>1800</v>
      </c>
      <c r="E68" s="42">
        <v>6800</v>
      </c>
      <c r="F68" s="47">
        <v>826.65000000000009</v>
      </c>
      <c r="G68" s="41">
        <v>3600</v>
      </c>
      <c r="H68" s="41">
        <v>13600</v>
      </c>
      <c r="I68" s="40" t="s">
        <v>102</v>
      </c>
      <c r="J68" s="40" t="s">
        <v>103</v>
      </c>
      <c r="K68" s="40" t="s">
        <v>103</v>
      </c>
      <c r="L68" s="40" t="s">
        <v>103</v>
      </c>
    </row>
    <row r="69" spans="1:12">
      <c r="A69" s="19"/>
      <c r="B69" s="40" t="s">
        <v>240</v>
      </c>
      <c r="C69" s="47">
        <v>277.75</v>
      </c>
      <c r="D69" s="41">
        <v>2000</v>
      </c>
      <c r="E69" s="42">
        <v>5000</v>
      </c>
      <c r="F69" s="47">
        <v>708.40000000000009</v>
      </c>
      <c r="G69" s="41">
        <v>4000</v>
      </c>
      <c r="H69" s="41">
        <v>10000</v>
      </c>
      <c r="I69" s="40" t="s">
        <v>102</v>
      </c>
      <c r="J69" s="40" t="s">
        <v>103</v>
      </c>
      <c r="K69" s="40" t="s">
        <v>103</v>
      </c>
      <c r="L69" s="40" t="s">
        <v>103</v>
      </c>
    </row>
    <row r="70" spans="1:12">
      <c r="A70" s="51"/>
      <c r="B70" s="45" t="s">
        <v>106</v>
      </c>
      <c r="C70" s="49">
        <v>316.98333333333341</v>
      </c>
      <c r="D70" s="49">
        <v>1325</v>
      </c>
      <c r="E70" s="49">
        <v>4850</v>
      </c>
      <c r="F70" s="49">
        <v>819.17916666666667</v>
      </c>
      <c r="G70" s="49">
        <v>2837.5</v>
      </c>
      <c r="H70" s="49">
        <v>10650</v>
      </c>
      <c r="I70" s="45"/>
      <c r="J70" s="45"/>
      <c r="K70" s="45"/>
      <c r="L70" s="45"/>
    </row>
    <row r="71" spans="1:12">
      <c r="A71" s="19" t="s">
        <v>58</v>
      </c>
      <c r="B71" s="40" t="s">
        <v>241</v>
      </c>
      <c r="C71" s="47">
        <v>386</v>
      </c>
      <c r="D71" s="41">
        <v>2500</v>
      </c>
      <c r="E71" s="42">
        <v>8150</v>
      </c>
      <c r="F71" s="47">
        <v>1301</v>
      </c>
      <c r="G71" s="41">
        <v>5000</v>
      </c>
      <c r="H71" s="41">
        <v>16300</v>
      </c>
      <c r="I71" s="40" t="s">
        <v>102</v>
      </c>
      <c r="J71" s="48" t="s">
        <v>215</v>
      </c>
      <c r="K71" s="40" t="s">
        <v>103</v>
      </c>
      <c r="L71" s="48" t="s">
        <v>215</v>
      </c>
    </row>
    <row r="72" spans="1:12">
      <c r="A72" s="19"/>
      <c r="B72" s="40" t="s">
        <v>242</v>
      </c>
      <c r="C72" s="47">
        <v>378</v>
      </c>
      <c r="D72" s="41">
        <v>2800</v>
      </c>
      <c r="E72" s="42">
        <v>6900</v>
      </c>
      <c r="F72" s="47">
        <v>1415</v>
      </c>
      <c r="G72" s="41">
        <v>5600</v>
      </c>
      <c r="H72" s="41">
        <v>13800</v>
      </c>
      <c r="I72" s="40" t="s">
        <v>102</v>
      </c>
      <c r="J72" s="48" t="s">
        <v>215</v>
      </c>
      <c r="K72" s="40" t="s">
        <v>103</v>
      </c>
      <c r="L72" s="48" t="s">
        <v>215</v>
      </c>
    </row>
    <row r="73" spans="1:12">
      <c r="A73" s="19"/>
      <c r="B73" s="40" t="s">
        <v>243</v>
      </c>
      <c r="C73" s="47">
        <v>556</v>
      </c>
      <c r="D73" s="41">
        <v>1200</v>
      </c>
      <c r="E73" s="42">
        <v>6900</v>
      </c>
      <c r="F73" s="47">
        <v>1718</v>
      </c>
      <c r="G73" s="41">
        <v>3600</v>
      </c>
      <c r="H73" s="41">
        <v>13800</v>
      </c>
      <c r="I73" s="40" t="s">
        <v>102</v>
      </c>
      <c r="J73" s="48" t="s">
        <v>215</v>
      </c>
      <c r="K73" s="40" t="s">
        <v>103</v>
      </c>
      <c r="L73" s="48" t="s">
        <v>215</v>
      </c>
    </row>
    <row r="74" spans="1:12">
      <c r="A74" s="51"/>
      <c r="B74" s="45" t="s">
        <v>106</v>
      </c>
      <c r="C74" s="49">
        <v>440</v>
      </c>
      <c r="D74" s="49">
        <v>2166.6666666666665</v>
      </c>
      <c r="E74" s="49">
        <v>7316.666666666667</v>
      </c>
      <c r="F74" s="49">
        <v>1478</v>
      </c>
      <c r="G74" s="49">
        <v>4733.333333333333</v>
      </c>
      <c r="H74" s="49">
        <v>14633.333333333334</v>
      </c>
      <c r="I74" s="45"/>
      <c r="J74" s="45"/>
      <c r="K74" s="45"/>
      <c r="L74" s="45"/>
    </row>
    <row r="75" spans="1:12">
      <c r="A75" s="19" t="s">
        <v>59</v>
      </c>
      <c r="B75" s="40" t="s">
        <v>168</v>
      </c>
      <c r="C75" s="47">
        <v>92</v>
      </c>
      <c r="D75" s="41">
        <v>300</v>
      </c>
      <c r="E75" s="42">
        <v>1500</v>
      </c>
      <c r="F75" s="47">
        <v>287</v>
      </c>
      <c r="G75" s="41">
        <v>600</v>
      </c>
      <c r="H75" s="41">
        <v>3000</v>
      </c>
      <c r="I75" s="40" t="s">
        <v>102</v>
      </c>
      <c r="J75" s="40" t="s">
        <v>103</v>
      </c>
      <c r="K75" s="40" t="s">
        <v>103</v>
      </c>
      <c r="L75" s="40" t="s">
        <v>103</v>
      </c>
    </row>
    <row r="76" spans="1:12">
      <c r="A76" s="19"/>
      <c r="B76" s="40" t="s">
        <v>167</v>
      </c>
      <c r="C76" s="47">
        <v>17</v>
      </c>
      <c r="D76" s="41">
        <v>15000</v>
      </c>
      <c r="E76" s="42">
        <v>3000</v>
      </c>
      <c r="F76" s="47">
        <v>59</v>
      </c>
      <c r="G76" s="41">
        <v>3000</v>
      </c>
      <c r="H76" s="41">
        <v>6000</v>
      </c>
      <c r="I76" s="40" t="s">
        <v>102</v>
      </c>
      <c r="J76" s="40" t="s">
        <v>103</v>
      </c>
      <c r="K76" s="40" t="s">
        <v>103</v>
      </c>
      <c r="L76" s="40" t="s">
        <v>103</v>
      </c>
    </row>
    <row r="77" spans="1:12">
      <c r="A77" s="19"/>
      <c r="B77" s="40" t="s">
        <v>169</v>
      </c>
      <c r="C77" s="47">
        <v>0</v>
      </c>
      <c r="D77" s="41">
        <v>1750</v>
      </c>
      <c r="E77" s="42">
        <v>5000</v>
      </c>
      <c r="F77" s="47">
        <v>0</v>
      </c>
      <c r="G77" s="41">
        <v>3500</v>
      </c>
      <c r="H77" s="41">
        <v>10000</v>
      </c>
      <c r="I77" s="40" t="s">
        <v>102</v>
      </c>
      <c r="J77" s="40" t="s">
        <v>103</v>
      </c>
      <c r="K77" s="40" t="s">
        <v>103</v>
      </c>
      <c r="L77" s="40" t="s">
        <v>103</v>
      </c>
    </row>
    <row r="78" spans="1:12">
      <c r="A78" s="51"/>
      <c r="B78" s="45" t="s">
        <v>106</v>
      </c>
      <c r="C78" s="49">
        <v>36.333333333333336</v>
      </c>
      <c r="D78" s="49">
        <v>5683.333333333333</v>
      </c>
      <c r="E78" s="49">
        <v>3166.6666666666665</v>
      </c>
      <c r="F78" s="49">
        <v>115.33333333333333</v>
      </c>
      <c r="G78" s="49">
        <v>2366.6666666666665</v>
      </c>
      <c r="H78" s="49">
        <v>6333.333333333333</v>
      </c>
      <c r="I78" s="45"/>
      <c r="J78" s="45"/>
      <c r="K78" s="45"/>
      <c r="L78" s="45"/>
    </row>
    <row r="79" spans="1:12">
      <c r="A79" s="19" t="s">
        <v>60</v>
      </c>
      <c r="B79" s="40" t="s">
        <v>172</v>
      </c>
      <c r="C79" s="54">
        <v>143</v>
      </c>
      <c r="D79" s="41">
        <v>600</v>
      </c>
      <c r="E79" s="42">
        <v>6850</v>
      </c>
      <c r="F79" s="54">
        <v>387</v>
      </c>
      <c r="G79" s="41">
        <v>1200</v>
      </c>
      <c r="H79" s="41">
        <v>13700</v>
      </c>
      <c r="I79" s="40" t="s">
        <v>102</v>
      </c>
      <c r="J79" s="40" t="s">
        <v>103</v>
      </c>
      <c r="K79" s="40" t="s">
        <v>103</v>
      </c>
      <c r="L79" s="40" t="s">
        <v>103</v>
      </c>
    </row>
    <row r="80" spans="1:12">
      <c r="A80" s="19"/>
      <c r="B80" s="40" t="s">
        <v>173</v>
      </c>
      <c r="C80" s="54">
        <v>63</v>
      </c>
      <c r="D80" s="41">
        <v>1000</v>
      </c>
      <c r="E80" s="41">
        <v>6850</v>
      </c>
      <c r="F80" s="54">
        <v>253</v>
      </c>
      <c r="G80" s="41">
        <v>2000</v>
      </c>
      <c r="H80" s="41">
        <v>13700</v>
      </c>
      <c r="I80" s="40" t="s">
        <v>102</v>
      </c>
      <c r="J80" s="40" t="s">
        <v>103</v>
      </c>
      <c r="K80" s="40" t="s">
        <v>103</v>
      </c>
      <c r="L80" s="40" t="s">
        <v>103</v>
      </c>
    </row>
    <row r="81" spans="1:12">
      <c r="A81" s="19"/>
      <c r="B81" s="40" t="s">
        <v>174</v>
      </c>
      <c r="C81" s="54">
        <v>75</v>
      </c>
      <c r="D81" s="41">
        <v>1200</v>
      </c>
      <c r="E81" s="41">
        <v>6850</v>
      </c>
      <c r="F81" s="54">
        <v>272</v>
      </c>
      <c r="G81" s="41">
        <v>2400</v>
      </c>
      <c r="H81" s="41">
        <v>13700</v>
      </c>
      <c r="I81" s="40" t="s">
        <v>102</v>
      </c>
      <c r="J81" s="40" t="s">
        <v>103</v>
      </c>
      <c r="K81" s="40" t="s">
        <v>103</v>
      </c>
      <c r="L81" s="40" t="s">
        <v>103</v>
      </c>
    </row>
    <row r="82" spans="1:12">
      <c r="A82" s="19"/>
      <c r="B82" s="40" t="s">
        <v>175</v>
      </c>
      <c r="C82" s="54">
        <v>109</v>
      </c>
      <c r="D82" s="40">
        <v>475</v>
      </c>
      <c r="E82" s="40">
        <v>2750</v>
      </c>
      <c r="F82" s="54">
        <v>341</v>
      </c>
      <c r="G82" s="40">
        <v>950</v>
      </c>
      <c r="H82" s="40">
        <v>5500</v>
      </c>
      <c r="I82" s="40" t="s">
        <v>102</v>
      </c>
      <c r="J82" s="40" t="s">
        <v>103</v>
      </c>
      <c r="K82" s="40" t="s">
        <v>103</v>
      </c>
      <c r="L82" s="40" t="s">
        <v>103</v>
      </c>
    </row>
    <row r="83" spans="1:12">
      <c r="A83" s="19"/>
      <c r="B83" s="40" t="s">
        <v>179</v>
      </c>
      <c r="C83" s="54">
        <v>61</v>
      </c>
      <c r="D83" s="40">
        <v>1225</v>
      </c>
      <c r="E83" s="40">
        <v>3000</v>
      </c>
      <c r="F83" s="54">
        <v>207</v>
      </c>
      <c r="G83" s="40">
        <v>1950</v>
      </c>
      <c r="H83" s="40">
        <v>6000</v>
      </c>
      <c r="I83" s="40" t="s">
        <v>102</v>
      </c>
      <c r="J83" s="40" t="s">
        <v>103</v>
      </c>
      <c r="K83" s="40" t="s">
        <v>103</v>
      </c>
      <c r="L83" s="40" t="s">
        <v>103</v>
      </c>
    </row>
    <row r="84" spans="1:12">
      <c r="A84" s="19"/>
      <c r="B84" s="40" t="s">
        <v>181</v>
      </c>
      <c r="C84" s="54">
        <v>85</v>
      </c>
      <c r="D84" s="41">
        <v>1400</v>
      </c>
      <c r="E84" s="41">
        <v>2500</v>
      </c>
      <c r="F84" s="54">
        <v>304</v>
      </c>
      <c r="G84" s="41">
        <v>2800</v>
      </c>
      <c r="H84" s="41">
        <v>5000</v>
      </c>
      <c r="I84" s="40" t="s">
        <v>102</v>
      </c>
      <c r="J84" s="40" t="s">
        <v>103</v>
      </c>
      <c r="K84" s="40" t="s">
        <v>103</v>
      </c>
      <c r="L84" s="40" t="s">
        <v>103</v>
      </c>
    </row>
    <row r="85" spans="1:12">
      <c r="A85" s="19"/>
      <c r="B85" s="40" t="s">
        <v>182</v>
      </c>
      <c r="C85" s="54">
        <v>93</v>
      </c>
      <c r="D85" s="40">
        <v>475</v>
      </c>
      <c r="E85" s="40">
        <v>2750</v>
      </c>
      <c r="F85" s="54">
        <v>283</v>
      </c>
      <c r="G85" s="40">
        <v>950</v>
      </c>
      <c r="H85" s="40">
        <v>5500</v>
      </c>
      <c r="I85" s="40" t="s">
        <v>102</v>
      </c>
      <c r="J85" s="40" t="s">
        <v>103</v>
      </c>
      <c r="K85" s="40" t="s">
        <v>103</v>
      </c>
      <c r="L85" s="40" t="s">
        <v>103</v>
      </c>
    </row>
    <row r="86" spans="1:12">
      <c r="A86" s="55"/>
      <c r="B86" s="56" t="s">
        <v>106</v>
      </c>
      <c r="C86" s="57">
        <v>89.857142857142861</v>
      </c>
      <c r="D86" s="57">
        <v>910.71428571428567</v>
      </c>
      <c r="E86" s="57">
        <v>4507.1428571428569</v>
      </c>
      <c r="F86" s="57">
        <v>292.42857142857144</v>
      </c>
      <c r="G86" s="57">
        <v>1750</v>
      </c>
      <c r="H86" s="57">
        <v>9014.2857142857138</v>
      </c>
      <c r="I86" s="56"/>
      <c r="J86" s="57"/>
      <c r="K86" s="57"/>
      <c r="L86" s="56"/>
    </row>
    <row r="87" spans="1:12">
      <c r="A87" s="225" t="s">
        <v>183</v>
      </c>
      <c r="B87" s="226"/>
      <c r="C87" s="227">
        <f>AVERAGE(C3:C4,C6:C8,C10:C13,C15,C16,C18:C23,C25:C28,C30:C35,C39:C40,C42:C44,C46:C53,C55:C56,C58:C69,C71:C73,C75:C77,C79:C85)</f>
        <v>139.15328358208953</v>
      </c>
      <c r="D87" s="227">
        <f t="shared" ref="D87:H87" si="0">AVERAGE(D3:D4,D6:D8,D10:D13,D15,D16,D18:D23,D25:D28,D30:D35,D39:D40,D42:D44,D46:D53,D55:D56,D58:D69,D71:D73,D75:D77,D79:D85)</f>
        <v>1731.6935483870968</v>
      </c>
      <c r="E87" s="227">
        <f t="shared" si="0"/>
        <v>4730.4477611940301</v>
      </c>
      <c r="F87" s="227">
        <f t="shared" si="0"/>
        <v>629.0140298507464</v>
      </c>
      <c r="G87" s="227">
        <f t="shared" si="0"/>
        <v>3285.9677419354839</v>
      </c>
      <c r="H87" s="227">
        <f t="shared" si="0"/>
        <v>10078.656716417911</v>
      </c>
      <c r="I87" s="228"/>
      <c r="J87" s="229"/>
      <c r="K87" s="229"/>
      <c r="L87" s="228"/>
    </row>
    <row r="88" spans="1:12" ht="15" thickBot="1">
      <c r="A88" s="230" t="s">
        <v>184</v>
      </c>
      <c r="B88" s="231"/>
      <c r="C88" s="232">
        <f>MEDIAN(C3:C4,C6:C8,C10:C13,C15:C16,C18:C23,C25:C28,C30:C35,C39:C40,C42:C44,C46:C53,C55:C56,C58:C69,C71:C73,C75:C77,C79:C85)</f>
        <v>92</v>
      </c>
      <c r="D88" s="232">
        <f t="shared" ref="D88:H88" si="1">MEDIAN(D3:D4,D6:D8,D10:D13,D15:D16,D18:D23,D25:D28,D30:D35,D39:D40,D42:D44,D46:D53,D55:D56,D58:D69,D71:D73,D75:D77,D79:D85)</f>
        <v>1300</v>
      </c>
      <c r="E88" s="232">
        <f t="shared" si="1"/>
        <v>4400</v>
      </c>
      <c r="F88" s="232">
        <f t="shared" si="1"/>
        <v>580.76</v>
      </c>
      <c r="G88" s="232">
        <f t="shared" si="1"/>
        <v>2775</v>
      </c>
      <c r="H88" s="232">
        <f t="shared" si="1"/>
        <v>10000</v>
      </c>
      <c r="I88" s="233"/>
      <c r="J88" s="234"/>
      <c r="K88" s="234"/>
      <c r="L88" s="233"/>
    </row>
    <row r="91" spans="1:12">
      <c r="C91" s="59" t="s">
        <v>185</v>
      </c>
      <c r="D91" s="60"/>
      <c r="E91" s="60"/>
      <c r="F91" s="60"/>
      <c r="G91" s="60"/>
      <c r="H91" s="60"/>
      <c r="I91" s="60"/>
      <c r="J91" s="60"/>
      <c r="K91" s="60"/>
      <c r="L91" s="61"/>
    </row>
    <row r="92" spans="1:12">
      <c r="C92" s="62"/>
      <c r="D92" s="63"/>
      <c r="E92" s="63"/>
      <c r="F92" s="63"/>
      <c r="G92" s="63"/>
      <c r="H92" s="63"/>
      <c r="I92" s="63"/>
      <c r="J92" s="63"/>
      <c r="K92" s="63"/>
      <c r="L92" s="64"/>
    </row>
    <row r="93" spans="1:12">
      <c r="C93" s="65" t="s">
        <v>186</v>
      </c>
      <c r="D93" s="63"/>
      <c r="E93" s="63"/>
      <c r="F93" s="63"/>
      <c r="G93" s="63"/>
      <c r="H93" s="63"/>
      <c r="I93" s="63"/>
      <c r="J93" s="63"/>
      <c r="K93" s="63"/>
      <c r="L93" s="64"/>
    </row>
    <row r="94" spans="1:12">
      <c r="C94" s="62"/>
      <c r="D94" s="63"/>
      <c r="E94" s="63"/>
      <c r="F94" s="63"/>
      <c r="G94" s="63"/>
      <c r="H94" s="63"/>
      <c r="I94" s="63"/>
      <c r="J94" s="63"/>
      <c r="K94" s="63"/>
      <c r="L94" s="64"/>
    </row>
    <row r="95" spans="1:12">
      <c r="C95" s="65" t="s">
        <v>187</v>
      </c>
      <c r="D95" s="63"/>
      <c r="E95" s="63"/>
      <c r="F95" s="63"/>
      <c r="G95" s="63"/>
      <c r="H95" s="63"/>
      <c r="I95" s="63"/>
      <c r="J95" s="63"/>
      <c r="K95" s="63"/>
      <c r="L95" s="64"/>
    </row>
    <row r="96" spans="1:12">
      <c r="C96" s="62"/>
      <c r="D96" s="63"/>
      <c r="E96" s="63"/>
      <c r="F96" s="63"/>
      <c r="G96" s="63"/>
      <c r="H96" s="63"/>
      <c r="I96" s="63"/>
      <c r="J96" s="63"/>
      <c r="K96" s="63"/>
      <c r="L96" s="64"/>
    </row>
    <row r="97" spans="3:12">
      <c r="C97" s="65" t="s">
        <v>188</v>
      </c>
      <c r="D97" s="63"/>
      <c r="E97" s="63"/>
      <c r="F97" s="63"/>
      <c r="G97" s="63"/>
      <c r="H97" s="63"/>
      <c r="I97" s="63"/>
      <c r="J97" s="63"/>
      <c r="K97" s="63"/>
      <c r="L97" s="64"/>
    </row>
    <row r="98" spans="3:12">
      <c r="C98" s="62"/>
      <c r="D98" s="63"/>
      <c r="E98" s="63"/>
      <c r="F98" s="63"/>
      <c r="G98" s="63"/>
      <c r="H98" s="63"/>
      <c r="I98" s="63"/>
      <c r="J98" s="63"/>
      <c r="K98" s="63"/>
      <c r="L98" s="64"/>
    </row>
    <row r="99" spans="3:12">
      <c r="C99" s="66" t="s">
        <v>189</v>
      </c>
      <c r="D99" s="63"/>
      <c r="E99" s="63"/>
      <c r="F99" s="63"/>
      <c r="G99" s="63"/>
      <c r="H99" s="63"/>
      <c r="I99" s="63"/>
      <c r="J99" s="63"/>
      <c r="K99" s="63"/>
      <c r="L99" s="64"/>
    </row>
    <row r="100" spans="3:12">
      <c r="C100" s="62"/>
      <c r="D100" s="63"/>
      <c r="E100" s="63"/>
      <c r="F100" s="63"/>
      <c r="G100" s="63"/>
      <c r="H100" s="63"/>
      <c r="I100" s="63"/>
      <c r="J100" s="63"/>
      <c r="K100" s="63"/>
      <c r="L100" s="64"/>
    </row>
    <row r="101" spans="3:12">
      <c r="C101" s="67" t="s">
        <v>37</v>
      </c>
      <c r="D101" s="68" t="s">
        <v>190</v>
      </c>
      <c r="E101" s="68"/>
      <c r="F101" s="68"/>
      <c r="G101" s="63"/>
      <c r="H101" s="63"/>
      <c r="I101" s="63"/>
      <c r="J101" s="63"/>
      <c r="K101" s="63"/>
      <c r="L101" s="64"/>
    </row>
    <row r="102" spans="3:12">
      <c r="C102" s="67" t="s">
        <v>40</v>
      </c>
      <c r="D102" s="68" t="s">
        <v>191</v>
      </c>
      <c r="E102" s="68"/>
      <c r="F102" s="68"/>
      <c r="G102" s="63"/>
      <c r="H102" s="63"/>
      <c r="I102" s="63"/>
      <c r="J102" s="63"/>
      <c r="K102" s="63"/>
      <c r="L102" s="64"/>
    </row>
    <row r="103" spans="3:12">
      <c r="C103" s="67" t="s">
        <v>42</v>
      </c>
      <c r="D103" s="68" t="s">
        <v>192</v>
      </c>
      <c r="E103" s="68"/>
      <c r="F103" s="68"/>
      <c r="G103" s="63"/>
      <c r="H103" s="63"/>
      <c r="I103" s="63"/>
      <c r="J103" s="63"/>
      <c r="K103" s="63"/>
      <c r="L103" s="64"/>
    </row>
    <row r="104" spans="3:12">
      <c r="C104" s="67" t="s">
        <v>44</v>
      </c>
      <c r="D104" s="68" t="s">
        <v>193</v>
      </c>
      <c r="E104" s="68"/>
      <c r="F104" s="69" t="s">
        <v>194</v>
      </c>
      <c r="G104" s="69"/>
      <c r="H104" s="69"/>
      <c r="I104" s="69"/>
      <c r="J104" s="69"/>
      <c r="K104" s="69"/>
      <c r="L104" s="70"/>
    </row>
    <row r="105" spans="3:12">
      <c r="C105" s="67" t="s">
        <v>45</v>
      </c>
      <c r="D105" s="68" t="s">
        <v>195</v>
      </c>
      <c r="E105" s="68"/>
      <c r="F105" s="69" t="s">
        <v>196</v>
      </c>
      <c r="G105" s="69"/>
      <c r="H105" s="69"/>
      <c r="I105" s="69"/>
      <c r="J105" s="69"/>
      <c r="K105" s="69"/>
      <c r="L105" s="71"/>
    </row>
    <row r="106" spans="3:12">
      <c r="C106" s="67" t="s">
        <v>47</v>
      </c>
      <c r="D106" s="68" t="s">
        <v>197</v>
      </c>
      <c r="E106" s="68"/>
      <c r="F106" s="69" t="s">
        <v>198</v>
      </c>
      <c r="G106" s="69"/>
      <c r="H106" s="69"/>
      <c r="I106" s="69"/>
      <c r="J106" s="69"/>
      <c r="K106" s="69"/>
      <c r="L106" s="70"/>
    </row>
    <row r="107" spans="3:12">
      <c r="C107" s="67" t="s">
        <v>48</v>
      </c>
      <c r="D107" s="68" t="s">
        <v>199</v>
      </c>
      <c r="E107" s="68"/>
      <c r="F107" s="72"/>
      <c r="G107" s="72"/>
      <c r="H107" s="72"/>
      <c r="I107" s="72"/>
      <c r="J107" s="72"/>
      <c r="K107" s="72"/>
      <c r="L107" s="70"/>
    </row>
    <row r="108" spans="3:12">
      <c r="C108" s="67" t="s">
        <v>49</v>
      </c>
      <c r="D108" s="68" t="s">
        <v>200</v>
      </c>
      <c r="E108" s="68"/>
      <c r="F108" s="69" t="s">
        <v>201</v>
      </c>
      <c r="G108" s="69"/>
      <c r="H108" s="69"/>
      <c r="I108" s="69"/>
      <c r="J108" s="69"/>
      <c r="K108" s="69"/>
      <c r="L108" s="70"/>
    </row>
    <row r="109" spans="3:12">
      <c r="C109" s="67" t="s">
        <v>50</v>
      </c>
      <c r="D109" s="68" t="s">
        <v>202</v>
      </c>
      <c r="E109" s="68"/>
      <c r="F109" s="69" t="s">
        <v>203</v>
      </c>
      <c r="G109" s="69"/>
      <c r="H109" s="69"/>
      <c r="I109" s="69"/>
      <c r="J109" s="69"/>
      <c r="K109" s="69"/>
      <c r="L109" s="70"/>
    </row>
    <row r="110" spans="3:12">
      <c r="C110" s="67" t="s">
        <v>52</v>
      </c>
      <c r="D110" s="68" t="s">
        <v>204</v>
      </c>
      <c r="E110" s="68"/>
      <c r="F110" s="69" t="s">
        <v>205</v>
      </c>
      <c r="G110" s="69"/>
      <c r="H110" s="69"/>
      <c r="I110" s="69"/>
      <c r="J110" s="69"/>
      <c r="K110" s="69"/>
      <c r="L110" s="70"/>
    </row>
    <row r="111" spans="3:12">
      <c r="C111" s="67" t="s">
        <v>54</v>
      </c>
      <c r="D111" s="68" t="s">
        <v>206</v>
      </c>
      <c r="E111" s="68"/>
      <c r="F111" s="69" t="s">
        <v>244</v>
      </c>
      <c r="G111" s="69"/>
      <c r="H111" s="69"/>
      <c r="I111" s="69"/>
      <c r="J111" s="69"/>
      <c r="K111" s="69"/>
      <c r="L111" s="70"/>
    </row>
    <row r="112" spans="3:12">
      <c r="C112" s="67" t="s">
        <v>55</v>
      </c>
      <c r="D112" s="68" t="s">
        <v>208</v>
      </c>
      <c r="E112" s="68"/>
      <c r="F112" s="72"/>
      <c r="G112" s="72"/>
      <c r="H112" s="72"/>
      <c r="I112" s="72"/>
      <c r="J112" s="72"/>
      <c r="K112" s="72"/>
      <c r="L112" s="70"/>
    </row>
    <row r="113" spans="3:12">
      <c r="C113" s="67" t="s">
        <v>57</v>
      </c>
      <c r="D113" s="68" t="s">
        <v>209</v>
      </c>
      <c r="E113" s="68"/>
      <c r="F113" s="69" t="s">
        <v>210</v>
      </c>
      <c r="G113" s="69"/>
      <c r="H113" s="69"/>
      <c r="I113" s="69"/>
      <c r="J113" s="69"/>
      <c r="K113" s="69"/>
      <c r="L113" s="70"/>
    </row>
    <row r="114" spans="3:12">
      <c r="C114" s="67" t="s">
        <v>58</v>
      </c>
      <c r="D114" s="68" t="s">
        <v>211</v>
      </c>
      <c r="E114" s="68"/>
      <c r="F114" s="68"/>
      <c r="G114" s="73"/>
      <c r="H114" s="63"/>
      <c r="I114" s="63"/>
      <c r="J114" s="63"/>
      <c r="K114" s="63"/>
      <c r="L114" s="64"/>
    </row>
    <row r="115" spans="3:12">
      <c r="C115" s="67" t="s">
        <v>59</v>
      </c>
      <c r="D115" s="68" t="s">
        <v>212</v>
      </c>
      <c r="E115" s="68"/>
      <c r="F115" s="68"/>
      <c r="G115" s="63"/>
      <c r="H115" s="63"/>
      <c r="I115" s="63"/>
      <c r="J115" s="63"/>
      <c r="K115" s="63"/>
      <c r="L115" s="64"/>
    </row>
    <row r="116" spans="3:12">
      <c r="C116" s="67" t="s">
        <v>60</v>
      </c>
      <c r="D116" s="68" t="s">
        <v>213</v>
      </c>
      <c r="E116" s="68"/>
      <c r="F116" s="68"/>
      <c r="G116" s="63"/>
      <c r="H116" s="63"/>
      <c r="I116" s="63"/>
      <c r="J116" s="63"/>
      <c r="K116" s="63"/>
      <c r="L116" s="64"/>
    </row>
    <row r="117" spans="3:12">
      <c r="C117" s="62"/>
      <c r="D117" s="63"/>
      <c r="E117" s="63"/>
      <c r="F117" s="63"/>
      <c r="G117" s="63"/>
      <c r="H117" s="63"/>
      <c r="I117" s="63"/>
      <c r="J117" s="63"/>
      <c r="K117" s="63"/>
      <c r="L117" s="64"/>
    </row>
    <row r="118" spans="3:12">
      <c r="C118" s="74"/>
      <c r="D118" s="75"/>
      <c r="E118" s="75"/>
      <c r="F118" s="75"/>
      <c r="G118" s="75"/>
      <c r="H118" s="75"/>
      <c r="I118" s="75"/>
      <c r="J118" s="75"/>
      <c r="K118" s="75"/>
      <c r="L118" s="76"/>
    </row>
  </sheetData>
  <sheetProtection algorithmName="SHA-512" hashValue="N24cv5d0udL7FKVmcAsJmlaqF1WwWDgsz/KYApTRwZxXrbOt66DHWE97WWulSHkjPrCOKI9usYoBX5OMKjgcsQ==" saltValue="1qYol79D7NFv587vW7cedQ==" spinCount="100000" sheet="1" objects="1" scenarios="1" selectLockedCells="1" selectUnlockedCells="1"/>
  <hyperlinks>
    <hyperlink ref="D116:F116" r:id="rId1" display="West Virginia Public Employees Insurance Agency" xr:uid="{1A73C1FA-BBE4-4D69-A1D7-63BFDE3B7621}"/>
    <hyperlink ref="D115:F115" r:id="rId2" display="Virginia Department of Human Resource Management  " xr:uid="{93124A68-006E-4D5A-9161-964F498D5797}"/>
    <hyperlink ref="D114:F114" r:id="rId3" display="Teacher Retirement System of Texas" xr:uid="{5281536E-BCB5-4662-9581-F1A03F51AA0C}"/>
    <hyperlink ref="D113:E113" r:id="rId4" display="Tennessee Partners for Health" xr:uid="{C352C5FF-5272-465E-ABF6-C1FA04BF828D}"/>
    <hyperlink ref="D112:E112" r:id="rId5" display="South Carolina Department of Education  " xr:uid="{C3DA482C-352D-47D3-9555-3872AFFF44C9}"/>
    <hyperlink ref="D111:E111" r:id="rId6" display="Oklahoma Office of Management and Enterprise Services – Group Insurance Division" xr:uid="{8340264C-DC72-4BDB-8785-1E313ABFDB30}"/>
    <hyperlink ref="D110:E110" r:id="rId7" display="North Carolina State Health Plan" xr:uid="{7B20544E-4049-49BA-956B-EB51016F3975}"/>
    <hyperlink ref="D109:E109" r:id="rId8" display="Mississippi Department of Finance and Administration" xr:uid="{995532A9-2BC8-489A-BB89-D4ECE99E985D}"/>
    <hyperlink ref="D108:E108" r:id="rId9" display="Charles County Public Schools" xr:uid="{B34BE782-86EC-495D-A256-3AA22601671A}"/>
    <hyperlink ref="D107:E107" r:id="rId10" display="State of Louisiana Office of Group Benefits" xr:uid="{1467FE22-6BEA-4E80-BD49-97055A5DC14D}"/>
    <hyperlink ref="D106:E106" r:id="rId11" display="Kentucky Employees’ Health Plan " xr:uid="{21FA7E04-08D9-4D24-907D-32B24822E815}"/>
    <hyperlink ref="D105:E105" r:id="rId12" display="Georgia State Health Benefit Plan" xr:uid="{5DF74FF1-24C9-4B18-BA28-98690EEEE3F5}"/>
    <hyperlink ref="D104:E104" r:id="rId13" display="Florida Department of Management Services" xr:uid="{7D5707A3-29F3-43D4-966D-768D4FC234C7}"/>
    <hyperlink ref="D103:F103" r:id="rId14" display="Delaware Department of Human Resources" xr:uid="{C04AF536-52C0-4EAF-92E8-72DA97D426F2}"/>
    <hyperlink ref="D102:F102" r:id="rId15" display="Health Advantage Arkansas State and Public-School Employees" xr:uid="{7AB79F7E-6099-4BD0-A29D-6175DA344A79}"/>
    <hyperlink ref="D101:F101" r:id="rId16" display="Public Education Employees’ Health Insurance Plan (PEEHIP)" xr:uid="{7E9035CB-99DD-42A1-A8CF-05944BEFA0F2}"/>
  </hyperlinks>
  <pageMargins left="0.7" right="0.7" top="0.75" bottom="0.75" header="0.3" footer="0.3"/>
  <pageSetup orientation="portrait" horizontalDpi="1200" verticalDpi="1200" r:id="rId17"/>
  <tableParts count="1">
    <tablePart r:id="rId1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5D62E-F5BA-4901-8FBD-6FE4F0EA9B63}">
  <sheetPr>
    <tabColor rgb="FF0D4263"/>
  </sheetPr>
  <dimension ref="A1:IG65"/>
  <sheetViews>
    <sheetView zoomScale="90" zoomScaleNormal="90" workbookViewId="0">
      <pane xSplit="3" ySplit="2" topLeftCell="L30" activePane="bottomRight" state="frozen"/>
      <selection pane="bottomRight" activeCell="J22" sqref="J22"/>
      <selection pane="bottomLeft" activeCell="A2" sqref="A2"/>
      <selection pane="topRight" activeCell="D1" sqref="D1"/>
    </sheetView>
  </sheetViews>
  <sheetFormatPr defaultColWidth="9.140625" defaultRowHeight="14.45"/>
  <cols>
    <col min="1" max="1" width="22.5703125" style="128" bestFit="1" customWidth="1"/>
    <col min="2" max="2" width="38" style="129" customWidth="1"/>
    <col min="3" max="3" width="41.42578125" style="77" customWidth="1"/>
    <col min="4" max="4" width="68.7109375" style="78" customWidth="1"/>
    <col min="5" max="5" width="17.28515625" style="77" customWidth="1"/>
    <col min="6" max="6" width="17.28515625" style="20" customWidth="1"/>
    <col min="7" max="12" width="17.28515625" style="77" customWidth="1"/>
    <col min="13" max="13" width="34.42578125" style="77" bestFit="1" customWidth="1"/>
    <col min="14" max="14" width="58.140625" style="77" customWidth="1"/>
    <col min="15" max="15" width="22.5703125" style="77" customWidth="1"/>
    <col min="16" max="16" width="17.5703125" style="77" bestFit="1" customWidth="1"/>
    <col min="17" max="17" width="21.140625" style="77" customWidth="1"/>
    <col min="19" max="19" width="9.140625" style="1"/>
    <col min="20" max="16384" width="9.140625" style="77"/>
  </cols>
  <sheetData>
    <row r="1" spans="1:241" ht="17.45">
      <c r="A1" s="310" t="s">
        <v>245</v>
      </c>
      <c r="B1" s="310"/>
      <c r="R1" s="1"/>
      <c r="S1" s="77"/>
    </row>
    <row r="2" spans="1:241" s="82" customFormat="1" ht="55.15">
      <c r="A2" s="79" t="s">
        <v>19</v>
      </c>
      <c r="B2" s="80" t="s">
        <v>246</v>
      </c>
      <c r="C2" s="80" t="s">
        <v>247</v>
      </c>
      <c r="D2" s="80" t="s">
        <v>248</v>
      </c>
      <c r="E2" s="80" t="s">
        <v>249</v>
      </c>
      <c r="F2" s="81" t="s">
        <v>250</v>
      </c>
      <c r="G2" s="80" t="s">
        <v>251</v>
      </c>
      <c r="H2" s="80" t="s">
        <v>252</v>
      </c>
      <c r="I2" s="80" t="s">
        <v>253</v>
      </c>
      <c r="J2" s="80" t="s">
        <v>254</v>
      </c>
      <c r="K2" s="80" t="s">
        <v>255</v>
      </c>
      <c r="L2" s="80" t="s">
        <v>256</v>
      </c>
      <c r="M2" s="80" t="s">
        <v>257</v>
      </c>
      <c r="N2" s="80" t="s">
        <v>258</v>
      </c>
      <c r="O2" s="80" t="s">
        <v>259</v>
      </c>
      <c r="P2" s="80" t="s">
        <v>260</v>
      </c>
      <c r="Q2" s="80" t="s">
        <v>261</v>
      </c>
    </row>
    <row r="3" spans="1:241" s="92" customFormat="1" ht="27.6">
      <c r="A3" s="52" t="s">
        <v>37</v>
      </c>
      <c r="B3" s="83" t="s">
        <v>262</v>
      </c>
      <c r="C3" s="40" t="s">
        <v>263</v>
      </c>
      <c r="D3" s="84" t="s">
        <v>264</v>
      </c>
      <c r="E3" s="85" t="s">
        <v>265</v>
      </c>
      <c r="F3" s="86">
        <v>10</v>
      </c>
      <c r="G3" s="87">
        <v>7.5</v>
      </c>
      <c r="H3" s="87">
        <v>12.08</v>
      </c>
      <c r="I3" s="88">
        <v>2.73</v>
      </c>
      <c r="J3" s="89">
        <v>10.23</v>
      </c>
      <c r="K3" s="89">
        <v>9.35</v>
      </c>
      <c r="L3" s="40" t="s">
        <v>103</v>
      </c>
      <c r="M3" s="90" t="s">
        <v>266</v>
      </c>
      <c r="N3" s="83" t="s">
        <v>267</v>
      </c>
      <c r="O3" s="175">
        <v>39661.544999999998</v>
      </c>
      <c r="P3" s="83">
        <v>25</v>
      </c>
      <c r="Q3" s="91">
        <v>0.7</v>
      </c>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row>
    <row r="4" spans="1:241" s="93" customFormat="1" ht="27.6">
      <c r="A4" s="52"/>
      <c r="B4" s="83"/>
      <c r="C4" s="40" t="s">
        <v>268</v>
      </c>
      <c r="D4" s="84" t="s">
        <v>269</v>
      </c>
      <c r="E4" s="85" t="s">
        <v>103</v>
      </c>
      <c r="F4" s="86">
        <v>10</v>
      </c>
      <c r="G4" s="87">
        <v>6</v>
      </c>
      <c r="H4" s="87">
        <v>12.08</v>
      </c>
      <c r="I4" s="88">
        <v>2.73</v>
      </c>
      <c r="J4" s="89">
        <v>8.73</v>
      </c>
      <c r="K4" s="89">
        <v>9.35</v>
      </c>
      <c r="L4" s="40" t="s">
        <v>103</v>
      </c>
      <c r="M4" s="90" t="s">
        <v>270</v>
      </c>
      <c r="N4" s="83" t="s">
        <v>271</v>
      </c>
      <c r="O4" s="175">
        <v>32022.54</v>
      </c>
      <c r="P4" s="83">
        <v>29</v>
      </c>
      <c r="Q4" s="91">
        <v>0.71</v>
      </c>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row>
    <row r="5" spans="1:241" s="101" customFormat="1">
      <c r="A5" s="45"/>
      <c r="B5" s="94"/>
      <c r="C5" s="45" t="s">
        <v>106</v>
      </c>
      <c r="D5" s="95"/>
      <c r="E5" s="45"/>
      <c r="F5" s="96">
        <v>10</v>
      </c>
      <c r="G5" s="97">
        <v>6.75</v>
      </c>
      <c r="H5" s="97">
        <v>12.08</v>
      </c>
      <c r="I5" s="97">
        <v>2.73</v>
      </c>
      <c r="J5" s="98">
        <v>9.48</v>
      </c>
      <c r="K5" s="98">
        <v>9.35</v>
      </c>
      <c r="L5" s="45"/>
      <c r="M5" s="94"/>
      <c r="N5" s="94"/>
      <c r="O5" s="176">
        <f>AVERAGE(O3:O4)</f>
        <v>35842.042499999996</v>
      </c>
      <c r="P5" s="94"/>
      <c r="Q5" s="99"/>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row>
    <row r="6" spans="1:241" s="92" customFormat="1" ht="27.6">
      <c r="A6" s="52" t="s">
        <v>40</v>
      </c>
      <c r="B6" s="83" t="s">
        <v>272</v>
      </c>
      <c r="C6" s="102" t="s">
        <v>273</v>
      </c>
      <c r="D6" s="84" t="s">
        <v>274</v>
      </c>
      <c r="E6" s="85" t="s">
        <v>103</v>
      </c>
      <c r="F6" s="86">
        <v>5</v>
      </c>
      <c r="G6" s="87">
        <v>6</v>
      </c>
      <c r="H6" s="87">
        <v>14</v>
      </c>
      <c r="I6" s="88">
        <v>6.45</v>
      </c>
      <c r="J6" s="89">
        <v>12.45</v>
      </c>
      <c r="K6" s="89">
        <v>7.55</v>
      </c>
      <c r="L6" s="40" t="s">
        <v>103</v>
      </c>
      <c r="M6" s="90" t="s">
        <v>275</v>
      </c>
      <c r="N6" s="83" t="s">
        <v>276</v>
      </c>
      <c r="O6" s="175">
        <v>33727.049999999996</v>
      </c>
      <c r="P6" s="83">
        <v>20</v>
      </c>
      <c r="Q6" s="91">
        <v>0.63</v>
      </c>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row>
    <row r="7" spans="1:241" s="101" customFormat="1">
      <c r="A7" s="45"/>
      <c r="B7" s="94"/>
      <c r="C7" s="45" t="s">
        <v>106</v>
      </c>
      <c r="D7" s="95"/>
      <c r="E7" s="45"/>
      <c r="F7" s="96">
        <v>5</v>
      </c>
      <c r="G7" s="97">
        <v>6</v>
      </c>
      <c r="H7" s="97">
        <v>14</v>
      </c>
      <c r="I7" s="97">
        <v>6.45</v>
      </c>
      <c r="J7" s="98">
        <v>12.45</v>
      </c>
      <c r="K7" s="98">
        <v>7.55</v>
      </c>
      <c r="L7" s="45"/>
      <c r="M7" s="94"/>
      <c r="N7" s="94"/>
      <c r="O7" s="176">
        <f>AVERAGE(O6)</f>
        <v>33727.049999999996</v>
      </c>
      <c r="P7" s="94"/>
      <c r="Q7" s="99"/>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row>
    <row r="8" spans="1:241" s="93" customFormat="1" ht="41.45">
      <c r="A8" s="52" t="s">
        <v>42</v>
      </c>
      <c r="B8" s="83" t="s">
        <v>277</v>
      </c>
      <c r="C8" s="102" t="s">
        <v>263</v>
      </c>
      <c r="D8" s="84" t="s">
        <v>278</v>
      </c>
      <c r="E8" s="85" t="s">
        <v>265</v>
      </c>
      <c r="F8" s="86">
        <v>5</v>
      </c>
      <c r="G8" s="87">
        <v>3</v>
      </c>
      <c r="H8" s="87">
        <v>11.96</v>
      </c>
      <c r="I8" s="88">
        <v>6.33</v>
      </c>
      <c r="J8" s="89">
        <v>9.33</v>
      </c>
      <c r="K8" s="89">
        <v>5.6300000000000008</v>
      </c>
      <c r="L8" s="40" t="s">
        <v>103</v>
      </c>
      <c r="M8" s="90" t="s">
        <v>279</v>
      </c>
      <c r="N8" s="83" t="s">
        <v>280</v>
      </c>
      <c r="O8" s="175">
        <v>48118.455000000002</v>
      </c>
      <c r="P8" s="83">
        <v>12</v>
      </c>
      <c r="Q8" s="91">
        <v>0.91</v>
      </c>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row>
    <row r="9" spans="1:241" s="92" customFormat="1" ht="41.45">
      <c r="A9" s="52"/>
      <c r="B9" s="83"/>
      <c r="C9" s="40" t="s">
        <v>268</v>
      </c>
      <c r="D9" s="84" t="s">
        <v>281</v>
      </c>
      <c r="E9" s="85" t="s">
        <v>103</v>
      </c>
      <c r="F9" s="86">
        <v>10</v>
      </c>
      <c r="G9" s="87">
        <v>5</v>
      </c>
      <c r="H9" s="87">
        <v>11.96</v>
      </c>
      <c r="I9" s="88">
        <v>6.33</v>
      </c>
      <c r="J9" s="89">
        <v>11.33</v>
      </c>
      <c r="K9" s="89">
        <v>5.6300000000000008</v>
      </c>
      <c r="L9" s="40" t="s">
        <v>103</v>
      </c>
      <c r="M9" s="90" t="s">
        <v>282</v>
      </c>
      <c r="N9" s="83" t="s">
        <v>283</v>
      </c>
      <c r="O9" s="175">
        <v>47100.074999999997</v>
      </c>
      <c r="P9" s="83">
        <v>25</v>
      </c>
      <c r="Q9" s="91">
        <v>0.78</v>
      </c>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row>
    <row r="10" spans="1:241" s="101" customFormat="1">
      <c r="A10" s="45"/>
      <c r="B10" s="94"/>
      <c r="C10" s="45" t="s">
        <v>106</v>
      </c>
      <c r="D10" s="95"/>
      <c r="E10" s="45"/>
      <c r="F10" s="96">
        <v>7.5</v>
      </c>
      <c r="G10" s="97">
        <v>4</v>
      </c>
      <c r="H10" s="97">
        <v>11.96</v>
      </c>
      <c r="I10" s="97">
        <v>6.33</v>
      </c>
      <c r="J10" s="98">
        <v>10.33</v>
      </c>
      <c r="K10" s="98">
        <v>5.6300000000000008</v>
      </c>
      <c r="L10" s="45"/>
      <c r="M10" s="94"/>
      <c r="N10" s="94"/>
      <c r="O10" s="176">
        <f>AVERAGE(O8:O9)</f>
        <v>47609.264999999999</v>
      </c>
      <c r="P10" s="94"/>
      <c r="Q10" s="99"/>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row>
    <row r="11" spans="1:241" s="93" customFormat="1" ht="27.6">
      <c r="A11" s="52" t="s">
        <v>44</v>
      </c>
      <c r="B11" s="83" t="s">
        <v>284</v>
      </c>
      <c r="C11" s="40" t="s">
        <v>263</v>
      </c>
      <c r="D11" s="84" t="s">
        <v>285</v>
      </c>
      <c r="E11" s="85" t="s">
        <v>265</v>
      </c>
      <c r="F11" s="86">
        <v>6</v>
      </c>
      <c r="G11" s="87">
        <v>3</v>
      </c>
      <c r="H11" s="87">
        <v>6.75</v>
      </c>
      <c r="I11" s="103">
        <v>4.84</v>
      </c>
      <c r="J11" s="89">
        <v>7.84</v>
      </c>
      <c r="K11" s="89">
        <v>1.9100000000000001</v>
      </c>
      <c r="L11" s="40" t="s">
        <v>103</v>
      </c>
      <c r="M11" s="90" t="s">
        <v>286</v>
      </c>
      <c r="N11" s="83" t="s">
        <v>287</v>
      </c>
      <c r="O11" s="175">
        <v>29801.016</v>
      </c>
      <c r="P11" s="83">
        <v>13</v>
      </c>
      <c r="Q11" s="91">
        <v>0.78</v>
      </c>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row>
    <row r="12" spans="1:241" s="92" customFormat="1" ht="41.45">
      <c r="A12" s="52"/>
      <c r="B12" s="83"/>
      <c r="C12" s="40" t="s">
        <v>268</v>
      </c>
      <c r="D12" s="84" t="s">
        <v>288</v>
      </c>
      <c r="E12" s="85" t="s">
        <v>103</v>
      </c>
      <c r="F12" s="86">
        <v>8</v>
      </c>
      <c r="G12" s="87">
        <v>3</v>
      </c>
      <c r="H12" s="87">
        <v>6.75</v>
      </c>
      <c r="I12" s="88">
        <v>4.84</v>
      </c>
      <c r="J12" s="89">
        <v>7.84</v>
      </c>
      <c r="K12" s="89">
        <v>1.9100000000000001</v>
      </c>
      <c r="L12" s="40" t="s">
        <v>103</v>
      </c>
      <c r="M12" s="90" t="s">
        <v>289</v>
      </c>
      <c r="N12" s="83" t="s">
        <v>287</v>
      </c>
      <c r="O12" s="175">
        <v>28381.920000000002</v>
      </c>
      <c r="P12" s="83">
        <v>24</v>
      </c>
      <c r="Q12" s="91">
        <v>0.85</v>
      </c>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row>
    <row r="13" spans="1:241" s="93" customFormat="1" ht="69">
      <c r="A13" s="52"/>
      <c r="B13" s="83"/>
      <c r="C13" s="40" t="s">
        <v>290</v>
      </c>
      <c r="D13" s="84" t="s">
        <v>291</v>
      </c>
      <c r="E13" s="85" t="s">
        <v>103</v>
      </c>
      <c r="F13" s="86">
        <v>1</v>
      </c>
      <c r="G13" s="87">
        <v>3</v>
      </c>
      <c r="H13" s="87">
        <v>3.25</v>
      </c>
      <c r="I13" s="88">
        <v>3.25</v>
      </c>
      <c r="J13" s="89">
        <v>6.25</v>
      </c>
      <c r="K13" s="89">
        <v>0</v>
      </c>
      <c r="L13" s="40" t="s">
        <v>103</v>
      </c>
      <c r="M13" s="90" t="s">
        <v>292</v>
      </c>
      <c r="N13" s="83" t="s">
        <v>293</v>
      </c>
      <c r="O13" s="175" t="s">
        <v>294</v>
      </c>
      <c r="P13" s="83" t="s">
        <v>43</v>
      </c>
      <c r="Q13" s="83" t="s">
        <v>43</v>
      </c>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row>
    <row r="14" spans="1:241" s="101" customFormat="1">
      <c r="A14" s="45"/>
      <c r="B14" s="94"/>
      <c r="C14" s="45" t="s">
        <v>106</v>
      </c>
      <c r="D14" s="95"/>
      <c r="E14" s="45"/>
      <c r="F14" s="96">
        <v>5</v>
      </c>
      <c r="G14" s="97">
        <v>3</v>
      </c>
      <c r="H14" s="97">
        <v>5.583333333333333</v>
      </c>
      <c r="I14" s="97">
        <v>4.3099999999999996</v>
      </c>
      <c r="J14" s="98">
        <v>7.31</v>
      </c>
      <c r="K14" s="98">
        <v>1.2733333333333334</v>
      </c>
      <c r="L14" s="45"/>
      <c r="M14" s="94"/>
      <c r="N14" s="94"/>
      <c r="O14" s="176">
        <f>AVERAGE(O11:O13)</f>
        <v>29091.468000000001</v>
      </c>
      <c r="P14" s="94"/>
      <c r="Q14" s="94"/>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row>
    <row r="15" spans="1:241" s="92" customFormat="1" ht="27.6">
      <c r="A15" s="52" t="s">
        <v>45</v>
      </c>
      <c r="B15" s="83" t="s">
        <v>295</v>
      </c>
      <c r="C15" s="40" t="s">
        <v>273</v>
      </c>
      <c r="D15" s="84" t="s">
        <v>296</v>
      </c>
      <c r="E15" s="85" t="s">
        <v>103</v>
      </c>
      <c r="F15" s="86">
        <v>10</v>
      </c>
      <c r="G15" s="87">
        <v>6</v>
      </c>
      <c r="H15" s="87">
        <v>21.14</v>
      </c>
      <c r="I15" s="88">
        <v>7.77</v>
      </c>
      <c r="J15" s="89">
        <v>13.77</v>
      </c>
      <c r="K15" s="89">
        <v>13.370000000000001</v>
      </c>
      <c r="L15" s="40" t="s">
        <v>297</v>
      </c>
      <c r="M15" s="90" t="s">
        <v>298</v>
      </c>
      <c r="N15" s="83" t="s">
        <v>299</v>
      </c>
      <c r="O15" s="175">
        <v>46025.4</v>
      </c>
      <c r="P15" s="83">
        <v>22</v>
      </c>
      <c r="Q15" s="91">
        <v>0.75</v>
      </c>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row>
    <row r="16" spans="1:241" s="101" customFormat="1">
      <c r="A16" s="45"/>
      <c r="B16" s="94"/>
      <c r="C16" s="45" t="s">
        <v>106</v>
      </c>
      <c r="D16" s="95"/>
      <c r="E16" s="45"/>
      <c r="F16" s="96">
        <v>10</v>
      </c>
      <c r="G16" s="97">
        <v>6</v>
      </c>
      <c r="H16" s="97">
        <v>21.14</v>
      </c>
      <c r="I16" s="97">
        <v>7.77</v>
      </c>
      <c r="J16" s="98">
        <v>13.77</v>
      </c>
      <c r="K16" s="98">
        <v>13.370000000000001</v>
      </c>
      <c r="L16" s="45"/>
      <c r="M16" s="94"/>
      <c r="N16" s="94"/>
      <c r="O16" s="176">
        <f>AVERAGE(O15)</f>
        <v>46025.4</v>
      </c>
      <c r="P16" s="94"/>
      <c r="Q16" s="99"/>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row>
    <row r="17" spans="1:241" s="92" customFormat="1" ht="27.6">
      <c r="A17" s="52" t="s">
        <v>47</v>
      </c>
      <c r="B17" s="83" t="s">
        <v>300</v>
      </c>
      <c r="C17" s="102" t="s">
        <v>263</v>
      </c>
      <c r="D17" s="84" t="s">
        <v>301</v>
      </c>
      <c r="E17" s="85" t="s">
        <v>265</v>
      </c>
      <c r="F17" s="86">
        <v>5</v>
      </c>
      <c r="G17" s="87">
        <v>8.92</v>
      </c>
      <c r="H17" s="87">
        <v>29.81</v>
      </c>
      <c r="I17" s="88">
        <v>5.61</v>
      </c>
      <c r="J17" s="89">
        <v>14.530000000000001</v>
      </c>
      <c r="K17" s="89">
        <v>24.2</v>
      </c>
      <c r="L17" s="40" t="s">
        <v>265</v>
      </c>
      <c r="M17" s="90" t="s">
        <v>302</v>
      </c>
      <c r="N17" s="83" t="s">
        <v>303</v>
      </c>
      <c r="O17" s="175">
        <v>45035.25</v>
      </c>
      <c r="P17" s="83">
        <v>27</v>
      </c>
      <c r="Q17" s="91">
        <v>0.53</v>
      </c>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row>
    <row r="18" spans="1:241" s="93" customFormat="1" ht="27.6">
      <c r="A18" s="52"/>
      <c r="B18" s="83"/>
      <c r="C18" s="40" t="s">
        <v>268</v>
      </c>
      <c r="D18" s="84" t="s">
        <v>304</v>
      </c>
      <c r="E18" s="85" t="s">
        <v>265</v>
      </c>
      <c r="F18" s="86">
        <v>5</v>
      </c>
      <c r="G18" s="87">
        <v>12.855</v>
      </c>
      <c r="H18" s="87">
        <v>16.105</v>
      </c>
      <c r="I18" s="88">
        <v>5.61</v>
      </c>
      <c r="J18" s="89">
        <v>18.465</v>
      </c>
      <c r="K18" s="89">
        <v>10.495000000000001</v>
      </c>
      <c r="L18" s="40" t="s">
        <v>265</v>
      </c>
      <c r="M18" s="90" t="s">
        <v>302</v>
      </c>
      <c r="N18" s="83" t="s">
        <v>305</v>
      </c>
      <c r="O18" s="175">
        <v>42032.9</v>
      </c>
      <c r="P18" s="83">
        <v>27</v>
      </c>
      <c r="Q18" s="91">
        <v>0.53</v>
      </c>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row>
    <row r="19" spans="1:241" s="104" customFormat="1" ht="27.6">
      <c r="A19" s="52"/>
      <c r="B19" s="83"/>
      <c r="C19" s="40" t="s">
        <v>306</v>
      </c>
      <c r="D19" s="84" t="s">
        <v>307</v>
      </c>
      <c r="E19" s="85" t="s">
        <v>103</v>
      </c>
      <c r="F19" s="86">
        <v>5</v>
      </c>
      <c r="G19" s="87">
        <v>12.855</v>
      </c>
      <c r="H19" s="87">
        <v>16.105</v>
      </c>
      <c r="I19" s="88">
        <v>5.61</v>
      </c>
      <c r="J19" s="89">
        <v>18.465</v>
      </c>
      <c r="K19" s="89">
        <v>10.495000000000001</v>
      </c>
      <c r="L19" s="40" t="s">
        <v>265</v>
      </c>
      <c r="M19" s="90" t="s">
        <v>302</v>
      </c>
      <c r="N19" s="83" t="s">
        <v>308</v>
      </c>
      <c r="O19" s="175">
        <v>36508.576000000001</v>
      </c>
      <c r="P19" s="83">
        <v>27</v>
      </c>
      <c r="Q19" s="91">
        <v>0.53</v>
      </c>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row>
    <row r="20" spans="1:241" s="101" customFormat="1">
      <c r="A20" s="45"/>
      <c r="B20" s="94"/>
      <c r="C20" s="45" t="s">
        <v>106</v>
      </c>
      <c r="D20" s="95"/>
      <c r="E20" s="45"/>
      <c r="F20" s="96">
        <v>5</v>
      </c>
      <c r="G20" s="97">
        <v>11.543333333333331</v>
      </c>
      <c r="H20" s="97">
        <v>20.673333333333332</v>
      </c>
      <c r="I20" s="97">
        <v>5.61</v>
      </c>
      <c r="J20" s="98">
        <v>17.153333333333336</v>
      </c>
      <c r="K20" s="98">
        <v>15.063333333333333</v>
      </c>
      <c r="L20" s="45"/>
      <c r="M20" s="94"/>
      <c r="N20" s="94"/>
      <c r="O20" s="176">
        <f>AVERAGE(O17:O19)</f>
        <v>41192.241999999998</v>
      </c>
      <c r="P20" s="94"/>
      <c r="Q20" s="99"/>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0"/>
      <c r="IF20" s="100"/>
      <c r="IG20" s="100"/>
    </row>
    <row r="21" spans="1:241" s="93" customFormat="1" ht="41.45">
      <c r="A21" s="52" t="s">
        <v>48</v>
      </c>
      <c r="B21" s="83" t="s">
        <v>309</v>
      </c>
      <c r="C21" s="102" t="s">
        <v>263</v>
      </c>
      <c r="D21" s="84" t="s">
        <v>310</v>
      </c>
      <c r="E21" s="85" t="s">
        <v>265</v>
      </c>
      <c r="F21" s="86">
        <v>5</v>
      </c>
      <c r="G21" s="87">
        <v>8</v>
      </c>
      <c r="H21" s="87">
        <v>26.7</v>
      </c>
      <c r="I21" s="88">
        <v>4.45</v>
      </c>
      <c r="J21" s="89">
        <v>12.45</v>
      </c>
      <c r="K21" s="89">
        <v>22.25</v>
      </c>
      <c r="L21" s="40" t="s">
        <v>265</v>
      </c>
      <c r="M21" s="90" t="s">
        <v>311</v>
      </c>
      <c r="N21" s="83" t="s">
        <v>312</v>
      </c>
      <c r="O21" s="175">
        <v>41745</v>
      </c>
      <c r="P21" s="83">
        <v>20</v>
      </c>
      <c r="Q21" s="91">
        <v>0.7</v>
      </c>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row>
    <row r="22" spans="1:241" s="92" customFormat="1" ht="41.45">
      <c r="A22" s="52"/>
      <c r="B22" s="83"/>
      <c r="C22" s="40" t="s">
        <v>268</v>
      </c>
      <c r="D22" s="84" t="s">
        <v>313</v>
      </c>
      <c r="E22" s="85" t="s">
        <v>265</v>
      </c>
      <c r="F22" s="86">
        <v>5</v>
      </c>
      <c r="G22" s="87">
        <v>8</v>
      </c>
      <c r="H22" s="87">
        <v>26.7</v>
      </c>
      <c r="I22" s="88">
        <v>4.45</v>
      </c>
      <c r="J22" s="89">
        <v>12.45</v>
      </c>
      <c r="K22" s="89">
        <v>22.25</v>
      </c>
      <c r="L22" s="40" t="s">
        <v>265</v>
      </c>
      <c r="M22" s="90" t="s">
        <v>314</v>
      </c>
      <c r="N22" s="83" t="s">
        <v>315</v>
      </c>
      <c r="O22" s="175">
        <v>41745</v>
      </c>
      <c r="P22" s="83">
        <v>20</v>
      </c>
      <c r="Q22" s="91">
        <v>0.7</v>
      </c>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row>
    <row r="23" spans="1:241" s="93" customFormat="1" ht="27.6">
      <c r="A23" s="52"/>
      <c r="B23" s="83"/>
      <c r="C23" s="40" t="s">
        <v>306</v>
      </c>
      <c r="D23" s="84" t="s">
        <v>316</v>
      </c>
      <c r="E23" s="85" t="s">
        <v>265</v>
      </c>
      <c r="F23" s="86">
        <v>5</v>
      </c>
      <c r="G23" s="87">
        <v>8</v>
      </c>
      <c r="H23" s="87">
        <v>26.7</v>
      </c>
      <c r="I23" s="88">
        <v>4.45</v>
      </c>
      <c r="J23" s="89">
        <v>12.45</v>
      </c>
      <c r="K23" s="89">
        <v>22.25</v>
      </c>
      <c r="L23" s="40" t="s">
        <v>265</v>
      </c>
      <c r="M23" s="90" t="s">
        <v>317</v>
      </c>
      <c r="N23" s="83" t="s">
        <v>318</v>
      </c>
      <c r="O23" s="175">
        <v>38745</v>
      </c>
      <c r="P23" s="83">
        <v>20</v>
      </c>
      <c r="Q23" s="91">
        <v>0.7</v>
      </c>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row>
    <row r="24" spans="1:241" s="104" customFormat="1" ht="27.6">
      <c r="A24" s="52"/>
      <c r="B24" s="83"/>
      <c r="C24" s="40" t="s">
        <v>319</v>
      </c>
      <c r="D24" s="84" t="s">
        <v>320</v>
      </c>
      <c r="E24" s="85" t="s">
        <v>103</v>
      </c>
      <c r="F24" s="86">
        <v>5</v>
      </c>
      <c r="G24" s="87">
        <v>8</v>
      </c>
      <c r="H24" s="87">
        <v>26.7</v>
      </c>
      <c r="I24" s="88">
        <v>4.45</v>
      </c>
      <c r="J24" s="89">
        <v>12.45</v>
      </c>
      <c r="K24" s="89">
        <v>22.25</v>
      </c>
      <c r="L24" s="40" t="s">
        <v>265</v>
      </c>
      <c r="M24" s="90" t="s">
        <v>321</v>
      </c>
      <c r="N24" s="83" t="s">
        <v>318</v>
      </c>
      <c r="O24" s="175">
        <v>38745</v>
      </c>
      <c r="P24" s="83">
        <v>20</v>
      </c>
      <c r="Q24" s="91">
        <v>0.7</v>
      </c>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row>
    <row r="25" spans="1:241" s="101" customFormat="1">
      <c r="A25" s="45"/>
      <c r="B25" s="94"/>
      <c r="C25" s="45" t="s">
        <v>106</v>
      </c>
      <c r="D25" s="95"/>
      <c r="E25" s="45"/>
      <c r="F25" s="96">
        <v>5</v>
      </c>
      <c r="G25" s="97">
        <v>8</v>
      </c>
      <c r="H25" s="97">
        <v>26.7</v>
      </c>
      <c r="I25" s="97">
        <v>4.45</v>
      </c>
      <c r="J25" s="98">
        <v>12.45</v>
      </c>
      <c r="K25" s="98">
        <v>22.25</v>
      </c>
      <c r="L25" s="45"/>
      <c r="M25" s="94"/>
      <c r="N25" s="94"/>
      <c r="O25" s="176">
        <f>AVERAGE(O21:O24)</f>
        <v>40245</v>
      </c>
      <c r="P25" s="94"/>
      <c r="Q25" s="99"/>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100"/>
      <c r="GF25" s="100"/>
      <c r="GG25" s="100"/>
      <c r="GH25" s="100"/>
      <c r="GI25" s="100"/>
      <c r="GJ25" s="100"/>
      <c r="GK25" s="100"/>
      <c r="GL25" s="100"/>
      <c r="GM25" s="100"/>
      <c r="GN25" s="100"/>
      <c r="GO25" s="100"/>
      <c r="GP25" s="100"/>
      <c r="GQ25" s="100"/>
      <c r="GR25" s="100"/>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c r="HU25" s="100"/>
      <c r="HV25" s="100"/>
      <c r="HW25" s="100"/>
      <c r="HX25" s="100"/>
      <c r="HY25" s="100"/>
      <c r="HZ25" s="100"/>
      <c r="IA25" s="100"/>
      <c r="IB25" s="100"/>
      <c r="IC25" s="100"/>
      <c r="ID25" s="100"/>
      <c r="IE25" s="100"/>
      <c r="IF25" s="100"/>
      <c r="IG25" s="100"/>
    </row>
    <row r="26" spans="1:241" s="93" customFormat="1" ht="27.6">
      <c r="A26" s="52" t="s">
        <v>49</v>
      </c>
      <c r="B26" s="83" t="s">
        <v>322</v>
      </c>
      <c r="C26" s="83" t="s">
        <v>323</v>
      </c>
      <c r="D26" s="84" t="s">
        <v>324</v>
      </c>
      <c r="E26" s="85" t="s">
        <v>265</v>
      </c>
      <c r="F26" s="86">
        <v>5</v>
      </c>
      <c r="G26" s="87">
        <v>7</v>
      </c>
      <c r="H26" s="87">
        <v>15.59</v>
      </c>
      <c r="I26" s="88">
        <v>4.38</v>
      </c>
      <c r="J26" s="89">
        <v>11.379999999999999</v>
      </c>
      <c r="K26" s="89">
        <v>11.21</v>
      </c>
      <c r="L26" s="40" t="s">
        <v>103</v>
      </c>
      <c r="M26" s="90" t="s">
        <v>325</v>
      </c>
      <c r="N26" s="83" t="s">
        <v>326</v>
      </c>
      <c r="O26" s="175">
        <v>43716.185999999994</v>
      </c>
      <c r="P26" s="83">
        <v>30</v>
      </c>
      <c r="Q26" s="91">
        <v>0.72</v>
      </c>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row>
    <row r="27" spans="1:241" s="92" customFormat="1" ht="27.6">
      <c r="A27" s="52"/>
      <c r="B27" s="83"/>
      <c r="C27" s="105" t="s">
        <v>327</v>
      </c>
      <c r="D27" s="84" t="s">
        <v>328</v>
      </c>
      <c r="E27" s="85" t="s">
        <v>103</v>
      </c>
      <c r="F27" s="86">
        <v>10</v>
      </c>
      <c r="G27" s="87">
        <v>7</v>
      </c>
      <c r="H27" s="87">
        <v>15.59</v>
      </c>
      <c r="I27" s="88">
        <v>4.38</v>
      </c>
      <c r="J27" s="89">
        <v>11.379999999999999</v>
      </c>
      <c r="K27" s="89">
        <v>11.21</v>
      </c>
      <c r="L27" s="40" t="s">
        <v>103</v>
      </c>
      <c r="M27" s="90" t="s">
        <v>329</v>
      </c>
      <c r="N27" s="83" t="s">
        <v>330</v>
      </c>
      <c r="O27" s="175">
        <v>40477.949999999997</v>
      </c>
      <c r="P27" s="83">
        <v>33</v>
      </c>
      <c r="Q27" s="91">
        <v>0.73</v>
      </c>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row>
    <row r="28" spans="1:241" s="101" customFormat="1">
      <c r="A28" s="45"/>
      <c r="B28" s="94"/>
      <c r="C28" s="45" t="s">
        <v>106</v>
      </c>
      <c r="D28" s="95"/>
      <c r="E28" s="45"/>
      <c r="F28" s="96">
        <v>7.5</v>
      </c>
      <c r="G28" s="97">
        <v>7</v>
      </c>
      <c r="H28" s="97">
        <v>15.59</v>
      </c>
      <c r="I28" s="97">
        <v>4.38</v>
      </c>
      <c r="J28" s="98">
        <v>11.379999999999999</v>
      </c>
      <c r="K28" s="98">
        <v>11.21</v>
      </c>
      <c r="L28" s="45"/>
      <c r="M28" s="94"/>
      <c r="N28" s="94"/>
      <c r="O28" s="176">
        <f>AVERAGE(O26:O27)</f>
        <v>42097.067999999999</v>
      </c>
      <c r="P28" s="94"/>
      <c r="Q28" s="99"/>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c r="EO28" s="100"/>
      <c r="EP28" s="100"/>
      <c r="EQ28" s="100"/>
      <c r="ER28" s="100"/>
      <c r="ES28" s="100"/>
      <c r="ET28" s="100"/>
      <c r="EU28" s="100"/>
      <c r="EV28" s="100"/>
      <c r="EW28" s="100"/>
      <c r="EX28" s="100"/>
      <c r="EY28" s="100"/>
      <c r="EZ28" s="100"/>
      <c r="FA28" s="100"/>
      <c r="FB28" s="100"/>
      <c r="FC28" s="100"/>
      <c r="FD28" s="100"/>
      <c r="FE28" s="100"/>
      <c r="FF28" s="100"/>
      <c r="FG28" s="100"/>
      <c r="FH28" s="100"/>
      <c r="FI28" s="100"/>
      <c r="FJ28" s="100"/>
      <c r="FK28" s="100"/>
      <c r="FL28" s="100"/>
      <c r="FM28" s="100"/>
      <c r="FN28" s="100"/>
      <c r="FO28" s="100"/>
      <c r="FP28" s="100"/>
      <c r="FQ28" s="100"/>
      <c r="FR28" s="100"/>
      <c r="FS28" s="100"/>
      <c r="FT28" s="100"/>
      <c r="FU28" s="100"/>
      <c r="FV28" s="100"/>
      <c r="FW28" s="100"/>
      <c r="FX28" s="100"/>
      <c r="FY28" s="100"/>
      <c r="FZ28" s="100"/>
      <c r="GA28" s="100"/>
      <c r="GB28" s="100"/>
      <c r="GC28" s="100"/>
      <c r="GD28" s="100"/>
      <c r="GE28" s="100"/>
      <c r="GF28" s="100"/>
      <c r="GG28" s="100"/>
      <c r="GH28" s="100"/>
      <c r="GI28" s="100"/>
      <c r="GJ28" s="100"/>
      <c r="GK28" s="100"/>
      <c r="GL28" s="100"/>
      <c r="GM28" s="100"/>
      <c r="GN28" s="100"/>
      <c r="GO28" s="100"/>
      <c r="GP28" s="100"/>
      <c r="GQ28" s="100"/>
      <c r="GR28" s="100"/>
      <c r="GS28" s="100"/>
      <c r="GT28" s="100"/>
      <c r="GU28" s="100"/>
      <c r="GV28" s="100"/>
      <c r="GW28" s="100"/>
      <c r="GX28" s="100"/>
      <c r="GY28" s="100"/>
      <c r="GZ28" s="100"/>
      <c r="HA28" s="100"/>
      <c r="HB28" s="100"/>
      <c r="HC28" s="100"/>
      <c r="HD28" s="100"/>
      <c r="HE28" s="100"/>
      <c r="HF28" s="100"/>
      <c r="HG28" s="100"/>
      <c r="HH28" s="100"/>
      <c r="HI28" s="100"/>
      <c r="HJ28" s="100"/>
      <c r="HK28" s="100"/>
      <c r="HL28" s="100"/>
      <c r="HM28" s="100"/>
      <c r="HN28" s="100"/>
      <c r="HO28" s="100"/>
      <c r="HP28" s="100"/>
      <c r="HQ28" s="100"/>
      <c r="HR28" s="100"/>
      <c r="HS28" s="100"/>
      <c r="HT28" s="100"/>
      <c r="HU28" s="100"/>
      <c r="HV28" s="100"/>
      <c r="HW28" s="100"/>
      <c r="HX28" s="100"/>
      <c r="HY28" s="100"/>
      <c r="HZ28" s="100"/>
      <c r="IA28" s="100"/>
      <c r="IB28" s="100"/>
      <c r="IC28" s="100"/>
      <c r="ID28" s="100"/>
      <c r="IE28" s="100"/>
      <c r="IF28" s="100"/>
      <c r="IG28" s="100"/>
    </row>
    <row r="29" spans="1:241" s="93" customFormat="1" ht="27.6">
      <c r="A29" s="52" t="s">
        <v>50</v>
      </c>
      <c r="B29" s="83" t="s">
        <v>331</v>
      </c>
      <c r="C29" s="102" t="s">
        <v>263</v>
      </c>
      <c r="D29" s="84" t="s">
        <v>332</v>
      </c>
      <c r="E29" s="85" t="s">
        <v>265</v>
      </c>
      <c r="F29" s="86">
        <v>4</v>
      </c>
      <c r="G29" s="87">
        <v>9</v>
      </c>
      <c r="H29" s="87">
        <v>18.97</v>
      </c>
      <c r="I29" s="88">
        <v>1.47</v>
      </c>
      <c r="J29" s="89">
        <v>10.47</v>
      </c>
      <c r="K29" s="89">
        <v>17.5</v>
      </c>
      <c r="L29" s="40" t="s">
        <v>103</v>
      </c>
      <c r="M29" s="90" t="s">
        <v>333</v>
      </c>
      <c r="N29" s="83" t="s">
        <v>334</v>
      </c>
      <c r="O29" s="175">
        <v>41913.75</v>
      </c>
      <c r="P29" s="83">
        <v>25</v>
      </c>
      <c r="Q29" s="91">
        <v>0.92</v>
      </c>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row>
    <row r="30" spans="1:241" s="92" customFormat="1" ht="27.6">
      <c r="A30" s="52"/>
      <c r="B30" s="83"/>
      <c r="C30" s="40" t="s">
        <v>268</v>
      </c>
      <c r="D30" s="84" t="s">
        <v>335</v>
      </c>
      <c r="E30" s="85" t="s">
        <v>265</v>
      </c>
      <c r="F30" s="86">
        <v>8</v>
      </c>
      <c r="G30" s="87">
        <v>9</v>
      </c>
      <c r="H30" s="87">
        <v>18.97</v>
      </c>
      <c r="I30" s="88">
        <v>1.47</v>
      </c>
      <c r="J30" s="89">
        <v>10.47</v>
      </c>
      <c r="K30" s="89">
        <v>17.5</v>
      </c>
      <c r="L30" s="40" t="s">
        <v>103</v>
      </c>
      <c r="M30" s="90" t="s">
        <v>336</v>
      </c>
      <c r="N30" s="83" t="s">
        <v>334</v>
      </c>
      <c r="O30" s="175">
        <v>41913.75</v>
      </c>
      <c r="P30" s="83">
        <v>25</v>
      </c>
      <c r="Q30" s="91">
        <v>0.92</v>
      </c>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row>
    <row r="31" spans="1:241" s="93" customFormat="1" ht="27.6">
      <c r="A31" s="52"/>
      <c r="B31" s="83"/>
      <c r="C31" s="40" t="s">
        <v>306</v>
      </c>
      <c r="D31" s="84" t="s">
        <v>337</v>
      </c>
      <c r="E31" s="85" t="s">
        <v>103</v>
      </c>
      <c r="F31" s="86">
        <v>8</v>
      </c>
      <c r="G31" s="87">
        <v>9</v>
      </c>
      <c r="H31" s="87">
        <v>18.97</v>
      </c>
      <c r="I31" s="88">
        <v>1.47</v>
      </c>
      <c r="J31" s="89">
        <v>10.47</v>
      </c>
      <c r="K31" s="89">
        <v>17.5</v>
      </c>
      <c r="L31" s="40" t="s">
        <v>103</v>
      </c>
      <c r="M31" s="90" t="s">
        <v>338</v>
      </c>
      <c r="N31" s="83" t="s">
        <v>339</v>
      </c>
      <c r="O31" s="175">
        <v>40237.200000000004</v>
      </c>
      <c r="P31" s="83">
        <v>30</v>
      </c>
      <c r="Q31" s="91">
        <v>0.94</v>
      </c>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row>
    <row r="32" spans="1:241" s="101" customFormat="1">
      <c r="A32" s="45"/>
      <c r="B32" s="94"/>
      <c r="C32" s="45" t="s">
        <v>106</v>
      </c>
      <c r="D32" s="95"/>
      <c r="E32" s="45"/>
      <c r="F32" s="96">
        <v>6.666666666666667</v>
      </c>
      <c r="G32" s="97">
        <v>9</v>
      </c>
      <c r="H32" s="97">
        <v>18.97</v>
      </c>
      <c r="I32" s="97">
        <v>1.47</v>
      </c>
      <c r="J32" s="98">
        <v>10.47</v>
      </c>
      <c r="K32" s="98">
        <v>17.5</v>
      </c>
      <c r="L32" s="45"/>
      <c r="M32" s="94"/>
      <c r="N32" s="94"/>
      <c r="O32" s="176">
        <f>AVERAGE(O29:O31)</f>
        <v>41354.9</v>
      </c>
      <c r="P32" s="94"/>
      <c r="Q32" s="99"/>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c r="FL32" s="100"/>
      <c r="FM32" s="100"/>
      <c r="FN32" s="100"/>
      <c r="FO32" s="100"/>
      <c r="FP32" s="100"/>
      <c r="FQ32" s="100"/>
      <c r="FR32" s="100"/>
      <c r="FS32" s="100"/>
      <c r="FT32" s="100"/>
      <c r="FU32" s="100"/>
      <c r="FV32" s="100"/>
      <c r="FW32" s="100"/>
      <c r="FX32" s="100"/>
      <c r="FY32" s="100"/>
      <c r="FZ32" s="100"/>
      <c r="GA32" s="100"/>
      <c r="GB32" s="100"/>
      <c r="GC32" s="100"/>
      <c r="GD32" s="100"/>
      <c r="GE32" s="100"/>
      <c r="GF32" s="100"/>
      <c r="GG32" s="100"/>
      <c r="GH32" s="100"/>
      <c r="GI32" s="100"/>
      <c r="GJ32" s="100"/>
      <c r="GK32" s="100"/>
      <c r="GL32" s="100"/>
      <c r="GM32" s="100"/>
      <c r="GN32" s="100"/>
      <c r="GO32" s="100"/>
      <c r="GP32" s="100"/>
      <c r="GQ32" s="100"/>
      <c r="GR32" s="100"/>
      <c r="GS32" s="100"/>
      <c r="GT32" s="100"/>
      <c r="GU32" s="100"/>
      <c r="GV32" s="100"/>
      <c r="GW32" s="100"/>
      <c r="GX32" s="100"/>
      <c r="GY32" s="100"/>
      <c r="GZ32" s="100"/>
      <c r="HA32" s="100"/>
      <c r="HB32" s="100"/>
      <c r="HC32" s="100"/>
      <c r="HD32" s="100"/>
      <c r="HE32" s="100"/>
      <c r="HF32" s="100"/>
      <c r="HG32" s="100"/>
      <c r="HH32" s="100"/>
      <c r="HI32" s="100"/>
      <c r="HJ32" s="100"/>
      <c r="HK32" s="100"/>
      <c r="HL32" s="100"/>
      <c r="HM32" s="100"/>
      <c r="HN32" s="100"/>
      <c r="HO32" s="100"/>
      <c r="HP32" s="100"/>
      <c r="HQ32" s="100"/>
      <c r="HR32" s="100"/>
      <c r="HS32" s="100"/>
      <c r="HT32" s="100"/>
      <c r="HU32" s="100"/>
      <c r="HV32" s="100"/>
      <c r="HW32" s="100"/>
      <c r="HX32" s="100"/>
      <c r="HY32" s="100"/>
      <c r="HZ32" s="100"/>
      <c r="IA32" s="100"/>
      <c r="IB32" s="100"/>
      <c r="IC32" s="100"/>
      <c r="ID32" s="100"/>
      <c r="IE32" s="100"/>
      <c r="IF32" s="100"/>
      <c r="IG32" s="100"/>
    </row>
    <row r="33" spans="1:241" s="104" customFormat="1" ht="41.45">
      <c r="A33" s="52" t="s">
        <v>52</v>
      </c>
      <c r="B33" s="83" t="s">
        <v>340</v>
      </c>
      <c r="C33" s="102" t="s">
        <v>273</v>
      </c>
      <c r="D33" s="84" t="s">
        <v>341</v>
      </c>
      <c r="E33" s="85" t="s">
        <v>103</v>
      </c>
      <c r="F33" s="86">
        <v>5</v>
      </c>
      <c r="G33" s="87">
        <v>6</v>
      </c>
      <c r="H33" s="87">
        <v>12.29</v>
      </c>
      <c r="I33" s="88">
        <v>4.4800000000000004</v>
      </c>
      <c r="J33" s="89">
        <v>10.48</v>
      </c>
      <c r="K33" s="89">
        <v>7.8099999999999987</v>
      </c>
      <c r="L33" s="40" t="s">
        <v>103</v>
      </c>
      <c r="M33" s="90" t="s">
        <v>342</v>
      </c>
      <c r="N33" s="83" t="s">
        <v>343</v>
      </c>
      <c r="O33" s="175">
        <v>33289.074000000001</v>
      </c>
      <c r="P33" s="83">
        <v>20</v>
      </c>
      <c r="Q33" s="91">
        <v>0.75</v>
      </c>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O33" s="77"/>
      <c r="HP33" s="77"/>
      <c r="HQ33" s="77"/>
      <c r="HR33" s="77"/>
      <c r="HS33" s="77"/>
      <c r="HT33" s="77"/>
      <c r="HU33" s="77"/>
      <c r="HV33" s="77"/>
      <c r="HW33" s="77"/>
      <c r="HX33" s="77"/>
      <c r="HY33" s="77"/>
      <c r="HZ33" s="77"/>
      <c r="IA33" s="77"/>
      <c r="IB33" s="77"/>
      <c r="IC33" s="77"/>
      <c r="ID33" s="77"/>
      <c r="IE33" s="77"/>
      <c r="IF33" s="77"/>
      <c r="IG33" s="77"/>
    </row>
    <row r="34" spans="1:241" s="101" customFormat="1">
      <c r="A34" s="45"/>
      <c r="B34" s="94"/>
      <c r="C34" s="45" t="s">
        <v>106</v>
      </c>
      <c r="D34" s="95"/>
      <c r="E34" s="45"/>
      <c r="F34" s="96">
        <v>5</v>
      </c>
      <c r="G34" s="97">
        <v>6</v>
      </c>
      <c r="H34" s="97">
        <v>12.29</v>
      </c>
      <c r="I34" s="97">
        <v>4.4800000000000004</v>
      </c>
      <c r="J34" s="98">
        <v>10.48</v>
      </c>
      <c r="K34" s="98">
        <v>7.8099999999999987</v>
      </c>
      <c r="L34" s="45"/>
      <c r="M34" s="94"/>
      <c r="N34" s="94"/>
      <c r="O34" s="176">
        <f>AVERAGE(O33)</f>
        <v>33289.074000000001</v>
      </c>
      <c r="P34" s="94"/>
      <c r="Q34" s="99"/>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c r="EO34" s="100"/>
      <c r="EP34" s="100"/>
      <c r="EQ34" s="100"/>
      <c r="ER34" s="100"/>
      <c r="ES34" s="100"/>
      <c r="ET34" s="100"/>
      <c r="EU34" s="100"/>
      <c r="EV34" s="100"/>
      <c r="EW34" s="100"/>
      <c r="EX34" s="100"/>
      <c r="EY34" s="100"/>
      <c r="EZ34" s="100"/>
      <c r="FA34" s="100"/>
      <c r="FB34" s="100"/>
      <c r="FC34" s="100"/>
      <c r="FD34" s="100"/>
      <c r="FE34" s="100"/>
      <c r="FF34" s="100"/>
      <c r="FG34" s="100"/>
      <c r="FH34" s="100"/>
      <c r="FI34" s="100"/>
      <c r="FJ34" s="100"/>
      <c r="FK34" s="100"/>
      <c r="FL34" s="100"/>
      <c r="FM34" s="100"/>
      <c r="FN34" s="100"/>
      <c r="FO34" s="100"/>
      <c r="FP34" s="100"/>
      <c r="FQ34" s="100"/>
      <c r="FR34" s="100"/>
      <c r="FS34" s="100"/>
      <c r="FT34" s="100"/>
      <c r="FU34" s="100"/>
      <c r="FV34" s="100"/>
      <c r="FW34" s="100"/>
      <c r="FX34" s="100"/>
      <c r="FY34" s="100"/>
      <c r="FZ34" s="100"/>
      <c r="GA34" s="100"/>
      <c r="GB34" s="100"/>
      <c r="GC34" s="100"/>
      <c r="GD34" s="100"/>
      <c r="GE34" s="100"/>
      <c r="GF34" s="100"/>
      <c r="GG34" s="100"/>
      <c r="GH34" s="100"/>
      <c r="GI34" s="100"/>
      <c r="GJ34" s="100"/>
      <c r="GK34" s="100"/>
      <c r="GL34" s="100"/>
      <c r="GM34" s="100"/>
      <c r="GN34" s="100"/>
      <c r="GO34" s="100"/>
      <c r="GP34" s="100"/>
      <c r="GQ34" s="100"/>
      <c r="GR34" s="100"/>
      <c r="GS34" s="100"/>
      <c r="GT34" s="100"/>
      <c r="GU34" s="100"/>
      <c r="GV34" s="100"/>
      <c r="GW34" s="100"/>
      <c r="GX34" s="100"/>
      <c r="GY34" s="100"/>
      <c r="GZ34" s="100"/>
      <c r="HA34" s="100"/>
      <c r="HB34" s="100"/>
      <c r="HC34" s="100"/>
      <c r="HD34" s="100"/>
      <c r="HE34" s="100"/>
      <c r="HF34" s="100"/>
      <c r="HG34" s="100"/>
      <c r="HH34" s="100"/>
      <c r="HI34" s="100"/>
      <c r="HJ34" s="100"/>
      <c r="HK34" s="100"/>
      <c r="HL34" s="100"/>
      <c r="HM34" s="100"/>
      <c r="HN34" s="100"/>
      <c r="HO34" s="100"/>
      <c r="HP34" s="100"/>
      <c r="HQ34" s="100"/>
      <c r="HR34" s="100"/>
      <c r="HS34" s="100"/>
      <c r="HT34" s="100"/>
      <c r="HU34" s="100"/>
      <c r="HV34" s="100"/>
      <c r="HW34" s="100"/>
      <c r="HX34" s="100"/>
      <c r="HY34" s="100"/>
      <c r="HZ34" s="100"/>
      <c r="IA34" s="100"/>
      <c r="IB34" s="100"/>
      <c r="IC34" s="100"/>
      <c r="ID34" s="100"/>
      <c r="IE34" s="100"/>
      <c r="IF34" s="100"/>
      <c r="IG34" s="100"/>
    </row>
    <row r="35" spans="1:241" s="93" customFormat="1" ht="27.6">
      <c r="A35" s="52" t="s">
        <v>54</v>
      </c>
      <c r="B35" s="83" t="s">
        <v>344</v>
      </c>
      <c r="C35" s="102" t="s">
        <v>263</v>
      </c>
      <c r="D35" s="84" t="s">
        <v>345</v>
      </c>
      <c r="E35" s="85" t="s">
        <v>265</v>
      </c>
      <c r="F35" s="86">
        <v>5</v>
      </c>
      <c r="G35" s="87">
        <v>7</v>
      </c>
      <c r="H35" s="87">
        <v>18.28</v>
      </c>
      <c r="I35" s="88">
        <v>3.31</v>
      </c>
      <c r="J35" s="89">
        <v>10.31</v>
      </c>
      <c r="K35" s="89">
        <v>14.97</v>
      </c>
      <c r="L35" s="40" t="s">
        <v>103</v>
      </c>
      <c r="M35" s="90" t="s">
        <v>346</v>
      </c>
      <c r="N35" s="90" t="s">
        <v>347</v>
      </c>
      <c r="O35" s="177">
        <v>32941.199999999997</v>
      </c>
      <c r="P35" s="90">
        <v>28</v>
      </c>
      <c r="Q35" s="106">
        <v>0.74</v>
      </c>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c r="FS35" s="77"/>
      <c r="FT35" s="77"/>
      <c r="FU35" s="77"/>
      <c r="FV35" s="77"/>
      <c r="FW35" s="77"/>
      <c r="FX35" s="77"/>
      <c r="FY35" s="77"/>
      <c r="FZ35" s="77"/>
      <c r="GA35" s="77"/>
      <c r="GB35" s="77"/>
      <c r="GC35" s="77"/>
      <c r="GD35" s="77"/>
      <c r="GE35" s="77"/>
      <c r="GF35" s="77"/>
      <c r="GG35" s="77"/>
      <c r="GH35" s="77"/>
      <c r="GI35" s="77"/>
      <c r="GJ35" s="77"/>
      <c r="GK35" s="77"/>
      <c r="GL35" s="77"/>
      <c r="GM35" s="77"/>
      <c r="GN35" s="77"/>
      <c r="GO35" s="77"/>
      <c r="GP35" s="77"/>
      <c r="GQ35" s="77"/>
      <c r="GR35" s="77"/>
      <c r="GS35" s="77"/>
      <c r="GT35" s="77"/>
      <c r="GU35" s="77"/>
      <c r="GV35" s="77"/>
      <c r="GW35" s="77"/>
      <c r="GX35" s="77"/>
      <c r="GY35" s="77"/>
      <c r="GZ35" s="77"/>
      <c r="HA35" s="77"/>
      <c r="HB35" s="77"/>
      <c r="HC35" s="77"/>
      <c r="HD35" s="77"/>
      <c r="HE35" s="77"/>
      <c r="HF35" s="77"/>
      <c r="HG35" s="77"/>
      <c r="HH35" s="77"/>
      <c r="HI35" s="77"/>
      <c r="HJ35" s="77"/>
      <c r="HK35" s="77"/>
      <c r="HL35" s="77"/>
      <c r="HM35" s="77"/>
      <c r="HN35" s="77"/>
      <c r="HO35" s="77"/>
      <c r="HP35" s="77"/>
      <c r="HQ35" s="77"/>
      <c r="HR35" s="77"/>
      <c r="HS35" s="77"/>
      <c r="HT35" s="77"/>
      <c r="HU35" s="77"/>
      <c r="HV35" s="77"/>
      <c r="HW35" s="77"/>
      <c r="HX35" s="77"/>
      <c r="HY35" s="77"/>
      <c r="HZ35" s="77"/>
      <c r="IA35" s="77"/>
      <c r="IB35" s="77"/>
      <c r="IC35" s="77"/>
      <c r="ID35" s="77"/>
      <c r="IE35" s="77"/>
      <c r="IF35" s="77"/>
      <c r="IG35" s="77"/>
    </row>
    <row r="36" spans="1:241" s="92" customFormat="1" ht="27.6">
      <c r="A36" s="52"/>
      <c r="B36" s="83"/>
      <c r="C36" s="40" t="s">
        <v>268</v>
      </c>
      <c r="D36" s="84" t="s">
        <v>348</v>
      </c>
      <c r="E36" s="85" t="s">
        <v>265</v>
      </c>
      <c r="F36" s="86">
        <v>5</v>
      </c>
      <c r="G36" s="87">
        <v>7</v>
      </c>
      <c r="H36" s="87">
        <v>18.28</v>
      </c>
      <c r="I36" s="88">
        <v>3.31</v>
      </c>
      <c r="J36" s="89">
        <v>10.31</v>
      </c>
      <c r="K36" s="89">
        <v>14.97</v>
      </c>
      <c r="L36" s="40" t="s">
        <v>103</v>
      </c>
      <c r="M36" s="90" t="s">
        <v>349</v>
      </c>
      <c r="N36" s="90" t="s">
        <v>350</v>
      </c>
      <c r="O36" s="177">
        <v>32341.200000000001</v>
      </c>
      <c r="P36" s="90">
        <v>30</v>
      </c>
      <c r="Q36" s="106">
        <v>0.74</v>
      </c>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c r="GO36" s="77"/>
      <c r="GP36" s="77"/>
      <c r="GQ36" s="77"/>
      <c r="GR36" s="77"/>
      <c r="GS36" s="77"/>
      <c r="GT36" s="77"/>
      <c r="GU36" s="77"/>
      <c r="GV36" s="77"/>
      <c r="GW36" s="77"/>
      <c r="GX36" s="77"/>
      <c r="GY36" s="77"/>
      <c r="GZ36" s="77"/>
      <c r="HA36" s="77"/>
      <c r="HB36" s="77"/>
      <c r="HC36" s="77"/>
      <c r="HD36" s="77"/>
      <c r="HE36" s="77"/>
      <c r="HF36" s="77"/>
      <c r="HG36" s="77"/>
      <c r="HH36" s="77"/>
      <c r="HI36" s="77"/>
      <c r="HJ36" s="77"/>
      <c r="HK36" s="77"/>
      <c r="HL36" s="77"/>
      <c r="HM36" s="77"/>
      <c r="HN36" s="77"/>
      <c r="HO36" s="77"/>
      <c r="HP36" s="77"/>
      <c r="HQ36" s="77"/>
      <c r="HR36" s="77"/>
      <c r="HS36" s="77"/>
      <c r="HT36" s="77"/>
      <c r="HU36" s="77"/>
      <c r="HV36" s="77"/>
      <c r="HW36" s="77"/>
      <c r="HX36" s="77"/>
      <c r="HY36" s="77"/>
      <c r="HZ36" s="77"/>
      <c r="IA36" s="77"/>
      <c r="IB36" s="77"/>
      <c r="IC36" s="77"/>
      <c r="ID36" s="77"/>
      <c r="IE36" s="77"/>
      <c r="IF36" s="77"/>
      <c r="IG36" s="77"/>
    </row>
    <row r="37" spans="1:241" s="93" customFormat="1" ht="27.6">
      <c r="A37" s="52"/>
      <c r="B37" s="83"/>
      <c r="C37" s="40" t="s">
        <v>306</v>
      </c>
      <c r="D37" s="84" t="s">
        <v>351</v>
      </c>
      <c r="E37" s="85" t="s">
        <v>103</v>
      </c>
      <c r="F37" s="86">
        <v>7</v>
      </c>
      <c r="G37" s="87">
        <v>7</v>
      </c>
      <c r="H37" s="87">
        <v>18.28</v>
      </c>
      <c r="I37" s="88">
        <v>3.31</v>
      </c>
      <c r="J37" s="89">
        <v>10.31</v>
      </c>
      <c r="K37" s="89">
        <v>14.97</v>
      </c>
      <c r="L37" s="40" t="s">
        <v>103</v>
      </c>
      <c r="M37" s="90" t="s">
        <v>352</v>
      </c>
      <c r="N37" s="90" t="s">
        <v>350</v>
      </c>
      <c r="O37" s="177">
        <v>32341.200000000001</v>
      </c>
      <c r="P37" s="90">
        <v>30</v>
      </c>
      <c r="Q37" s="106">
        <v>0.74</v>
      </c>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c r="HC37" s="77"/>
      <c r="HD37" s="77"/>
      <c r="HE37" s="77"/>
      <c r="HF37" s="77"/>
      <c r="HG37" s="77"/>
      <c r="HH37" s="77"/>
      <c r="HI37" s="77"/>
      <c r="HJ37" s="77"/>
      <c r="HK37" s="77"/>
      <c r="HL37" s="77"/>
      <c r="HM37" s="77"/>
      <c r="HN37" s="77"/>
      <c r="HO37" s="77"/>
      <c r="HP37" s="77"/>
      <c r="HQ37" s="77"/>
      <c r="HR37" s="77"/>
      <c r="HS37" s="77"/>
      <c r="HT37" s="77"/>
      <c r="HU37" s="77"/>
      <c r="HV37" s="77"/>
      <c r="HW37" s="77"/>
      <c r="HX37" s="77"/>
      <c r="HY37" s="77"/>
      <c r="HZ37" s="77"/>
      <c r="IA37" s="77"/>
      <c r="IB37" s="77"/>
      <c r="IC37" s="77"/>
      <c r="ID37" s="77"/>
      <c r="IE37" s="77"/>
      <c r="IF37" s="77"/>
      <c r="IG37" s="77"/>
    </row>
    <row r="38" spans="1:241" s="104" customFormat="1" ht="27.6">
      <c r="A38" s="52"/>
      <c r="B38" s="83"/>
      <c r="C38" s="40" t="s">
        <v>353</v>
      </c>
      <c r="D38" s="84" t="s">
        <v>354</v>
      </c>
      <c r="E38" s="85" t="s">
        <v>103</v>
      </c>
      <c r="F38" s="107" t="s">
        <v>355</v>
      </c>
      <c r="G38" s="87" t="s">
        <v>355</v>
      </c>
      <c r="H38" s="87" t="s">
        <v>356</v>
      </c>
      <c r="I38" s="88" t="s">
        <v>43</v>
      </c>
      <c r="J38" s="89" t="s">
        <v>43</v>
      </c>
      <c r="K38" s="89" t="s">
        <v>43</v>
      </c>
      <c r="L38" s="40" t="s">
        <v>103</v>
      </c>
      <c r="M38" s="90" t="s">
        <v>292</v>
      </c>
      <c r="N38" s="90" t="s">
        <v>357</v>
      </c>
      <c r="O38" s="177" t="s">
        <v>294</v>
      </c>
      <c r="P38" s="90"/>
      <c r="Q38" s="90"/>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c r="HV38" s="77"/>
      <c r="HW38" s="77"/>
      <c r="HX38" s="77"/>
      <c r="HY38" s="77"/>
      <c r="HZ38" s="77"/>
      <c r="IA38" s="77"/>
      <c r="IB38" s="77"/>
      <c r="IC38" s="77"/>
      <c r="ID38" s="77"/>
      <c r="IE38" s="77"/>
      <c r="IF38" s="77"/>
      <c r="IG38" s="77"/>
    </row>
    <row r="39" spans="1:241" s="101" customFormat="1">
      <c r="A39" s="45"/>
      <c r="B39" s="94"/>
      <c r="C39" s="45" t="s">
        <v>106</v>
      </c>
      <c r="D39" s="95"/>
      <c r="E39" s="45"/>
      <c r="F39" s="96">
        <v>5.666666666666667</v>
      </c>
      <c r="G39" s="97">
        <v>7</v>
      </c>
      <c r="H39" s="97">
        <v>18.28</v>
      </c>
      <c r="I39" s="97">
        <v>3.31</v>
      </c>
      <c r="J39" s="98">
        <v>10.31</v>
      </c>
      <c r="K39" s="98">
        <v>14.97</v>
      </c>
      <c r="L39" s="45"/>
      <c r="M39" s="94"/>
      <c r="N39" s="94"/>
      <c r="O39" s="176">
        <f>AVERAGE(O35:O38)</f>
        <v>32541.199999999997</v>
      </c>
      <c r="P39" s="94"/>
      <c r="Q39" s="94"/>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0"/>
      <c r="ED39" s="100"/>
      <c r="EE39" s="100"/>
      <c r="EF39" s="100"/>
      <c r="EG39" s="100"/>
      <c r="EH39" s="100"/>
      <c r="EI39" s="100"/>
      <c r="EJ39" s="100"/>
      <c r="EK39" s="100"/>
      <c r="EL39" s="100"/>
      <c r="EM39" s="100"/>
      <c r="EN39" s="100"/>
      <c r="EO39" s="100"/>
      <c r="EP39" s="100"/>
      <c r="EQ39" s="100"/>
      <c r="ER39" s="100"/>
      <c r="ES39" s="100"/>
      <c r="ET39" s="100"/>
      <c r="EU39" s="100"/>
      <c r="EV39" s="100"/>
      <c r="EW39" s="100"/>
      <c r="EX39" s="100"/>
      <c r="EY39" s="100"/>
      <c r="EZ39" s="100"/>
      <c r="FA39" s="100"/>
      <c r="FB39" s="100"/>
      <c r="FC39" s="100"/>
      <c r="FD39" s="100"/>
      <c r="FE39" s="100"/>
      <c r="FF39" s="100"/>
      <c r="FG39" s="100"/>
      <c r="FH39" s="100"/>
      <c r="FI39" s="100"/>
      <c r="FJ39" s="100"/>
      <c r="FK39" s="100"/>
      <c r="FL39" s="100"/>
      <c r="FM39" s="100"/>
      <c r="FN39" s="100"/>
      <c r="FO39" s="100"/>
      <c r="FP39" s="100"/>
      <c r="FQ39" s="100"/>
      <c r="FR39" s="100"/>
      <c r="FS39" s="100"/>
      <c r="FT39" s="100"/>
      <c r="FU39" s="100"/>
      <c r="FV39" s="100"/>
      <c r="FW39" s="100"/>
      <c r="FX39" s="100"/>
      <c r="FY39" s="100"/>
      <c r="FZ39" s="100"/>
      <c r="GA39" s="100"/>
      <c r="GB39" s="100"/>
      <c r="GC39" s="100"/>
      <c r="GD39" s="100"/>
      <c r="GE39" s="100"/>
      <c r="GF39" s="100"/>
      <c r="GG39" s="100"/>
      <c r="GH39" s="100"/>
      <c r="GI39" s="100"/>
      <c r="GJ39" s="100"/>
      <c r="GK39" s="100"/>
      <c r="GL39" s="100"/>
      <c r="GM39" s="100"/>
      <c r="GN39" s="100"/>
      <c r="GO39" s="100"/>
      <c r="GP39" s="100"/>
      <c r="GQ39" s="100"/>
      <c r="GR39" s="100"/>
      <c r="GS39" s="100"/>
      <c r="GT39" s="100"/>
      <c r="GU39" s="100"/>
      <c r="GV39" s="100"/>
      <c r="GW39" s="100"/>
      <c r="GX39" s="100"/>
      <c r="GY39" s="100"/>
      <c r="GZ39" s="100"/>
      <c r="HA39" s="100"/>
      <c r="HB39" s="100"/>
      <c r="HC39" s="100"/>
      <c r="HD39" s="100"/>
      <c r="HE39" s="100"/>
      <c r="HF39" s="100"/>
      <c r="HG39" s="100"/>
      <c r="HH39" s="100"/>
      <c r="HI39" s="100"/>
      <c r="HJ39" s="100"/>
      <c r="HK39" s="100"/>
      <c r="HL39" s="100"/>
      <c r="HM39" s="100"/>
      <c r="HN39" s="100"/>
      <c r="HO39" s="100"/>
      <c r="HP39" s="100"/>
      <c r="HQ39" s="100"/>
      <c r="HR39" s="100"/>
      <c r="HS39" s="100"/>
      <c r="HT39" s="100"/>
      <c r="HU39" s="100"/>
      <c r="HV39" s="100"/>
      <c r="HW39" s="100"/>
      <c r="HX39" s="100"/>
      <c r="HY39" s="100"/>
      <c r="HZ39" s="100"/>
      <c r="IA39" s="100"/>
      <c r="IB39" s="100"/>
      <c r="IC39" s="100"/>
      <c r="ID39" s="100"/>
      <c r="IE39" s="100"/>
      <c r="IF39" s="100"/>
      <c r="IG39" s="100"/>
    </row>
    <row r="40" spans="1:241" s="93" customFormat="1" ht="27.6">
      <c r="A40" s="52" t="s">
        <v>55</v>
      </c>
      <c r="B40" s="83" t="s">
        <v>358</v>
      </c>
      <c r="C40" s="40" t="s">
        <v>359</v>
      </c>
      <c r="D40" s="84" t="s">
        <v>360</v>
      </c>
      <c r="E40" s="85" t="s">
        <v>265</v>
      </c>
      <c r="F40" s="86">
        <v>5</v>
      </c>
      <c r="G40" s="87">
        <v>9</v>
      </c>
      <c r="H40" s="87">
        <v>15.56</v>
      </c>
      <c r="I40" s="88">
        <v>1.66</v>
      </c>
      <c r="J40" s="89">
        <v>10.66</v>
      </c>
      <c r="K40" s="89">
        <v>13.9</v>
      </c>
      <c r="L40" s="40" t="s">
        <v>103</v>
      </c>
      <c r="M40" s="90" t="s">
        <v>361</v>
      </c>
      <c r="N40" s="83" t="s">
        <v>362</v>
      </c>
      <c r="O40" s="175">
        <v>38927.616000000002</v>
      </c>
      <c r="P40" s="83">
        <v>28</v>
      </c>
      <c r="Q40" s="91">
        <v>0.8</v>
      </c>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c r="GO40" s="77"/>
      <c r="GP40" s="77"/>
      <c r="GQ40" s="77"/>
      <c r="GR40" s="77"/>
      <c r="GS40" s="77"/>
      <c r="GT40" s="77"/>
      <c r="GU40" s="77"/>
      <c r="GV40" s="77"/>
      <c r="GW40" s="77"/>
      <c r="GX40" s="77"/>
      <c r="GY40" s="77"/>
      <c r="GZ40" s="77"/>
      <c r="HA40" s="77"/>
      <c r="HB40" s="77"/>
      <c r="HC40" s="77"/>
      <c r="HD40" s="77"/>
      <c r="HE40" s="77"/>
      <c r="HF40" s="77"/>
      <c r="HG40" s="77"/>
      <c r="HH40" s="77"/>
      <c r="HI40" s="77"/>
      <c r="HJ40" s="77"/>
      <c r="HK40" s="77"/>
      <c r="HL40" s="77"/>
      <c r="HM40" s="77"/>
      <c r="HN40" s="77"/>
      <c r="HO40" s="77"/>
      <c r="HP40" s="77"/>
      <c r="HQ40" s="77"/>
      <c r="HR40" s="77"/>
      <c r="HS40" s="77"/>
      <c r="HT40" s="77"/>
      <c r="HU40" s="77"/>
      <c r="HV40" s="77"/>
      <c r="HW40" s="77"/>
      <c r="HX40" s="77"/>
      <c r="HY40" s="77"/>
      <c r="HZ40" s="77"/>
      <c r="IA40" s="77"/>
      <c r="IB40" s="77"/>
      <c r="IC40" s="77"/>
      <c r="ID40" s="77"/>
      <c r="IE40" s="77"/>
      <c r="IF40" s="77"/>
      <c r="IG40" s="77"/>
    </row>
    <row r="41" spans="1:241" s="92" customFormat="1" ht="41.45">
      <c r="A41" s="52"/>
      <c r="B41" s="83"/>
      <c r="C41" s="40" t="s">
        <v>363</v>
      </c>
      <c r="D41" s="84" t="s">
        <v>364</v>
      </c>
      <c r="E41" s="85" t="s">
        <v>103</v>
      </c>
      <c r="F41" s="86">
        <v>8</v>
      </c>
      <c r="G41" s="87">
        <v>9</v>
      </c>
      <c r="H41" s="87">
        <v>15.56</v>
      </c>
      <c r="I41" s="88">
        <v>1.66</v>
      </c>
      <c r="J41" s="89">
        <v>10.66</v>
      </c>
      <c r="K41" s="89">
        <v>13.9</v>
      </c>
      <c r="L41" s="40" t="s">
        <v>103</v>
      </c>
      <c r="M41" s="90" t="s">
        <v>365</v>
      </c>
      <c r="N41" s="83" t="s">
        <v>362</v>
      </c>
      <c r="O41" s="175">
        <v>38927.616000000002</v>
      </c>
      <c r="P41" s="83">
        <v>31</v>
      </c>
      <c r="Q41" s="91">
        <v>0.81</v>
      </c>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77"/>
    </row>
    <row r="42" spans="1:241" s="104" customFormat="1" ht="27.6">
      <c r="A42" s="52"/>
      <c r="B42" s="83"/>
      <c r="C42" s="40" t="s">
        <v>290</v>
      </c>
      <c r="D42" s="84" t="s">
        <v>366</v>
      </c>
      <c r="E42" s="85" t="s">
        <v>103</v>
      </c>
      <c r="F42" s="86">
        <v>0</v>
      </c>
      <c r="G42" s="87">
        <v>9</v>
      </c>
      <c r="H42" s="87">
        <v>5</v>
      </c>
      <c r="I42" s="88">
        <v>5</v>
      </c>
      <c r="J42" s="89">
        <v>14</v>
      </c>
      <c r="K42" s="89">
        <v>0</v>
      </c>
      <c r="L42" s="40" t="s">
        <v>103</v>
      </c>
      <c r="M42" s="90" t="s">
        <v>292</v>
      </c>
      <c r="N42" s="83" t="s">
        <v>293</v>
      </c>
      <c r="O42" s="175" t="s">
        <v>294</v>
      </c>
      <c r="P42" s="83" t="s">
        <v>43</v>
      </c>
      <c r="Q42" s="83" t="s">
        <v>43</v>
      </c>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c r="FR42" s="77"/>
      <c r="FS42" s="77"/>
      <c r="FT42" s="77"/>
      <c r="FU42" s="77"/>
      <c r="FV42" s="77"/>
      <c r="FW42" s="77"/>
      <c r="FX42" s="77"/>
      <c r="FY42" s="77"/>
      <c r="FZ42" s="77"/>
      <c r="GA42" s="77"/>
      <c r="GB42" s="77"/>
      <c r="GC42" s="77"/>
      <c r="GD42" s="77"/>
      <c r="GE42" s="77"/>
      <c r="GF42" s="77"/>
      <c r="GG42" s="77"/>
      <c r="GH42" s="77"/>
      <c r="GI42" s="77"/>
      <c r="GJ42" s="77"/>
      <c r="GK42" s="77"/>
      <c r="GL42" s="77"/>
      <c r="GM42" s="77"/>
      <c r="GN42" s="77"/>
      <c r="GO42" s="77"/>
      <c r="GP42" s="77"/>
      <c r="GQ42" s="77"/>
      <c r="GR42" s="77"/>
      <c r="GS42" s="77"/>
      <c r="GT42" s="77"/>
      <c r="GU42" s="77"/>
      <c r="GV42" s="77"/>
      <c r="GW42" s="77"/>
      <c r="GX42" s="77"/>
      <c r="GY42" s="77"/>
      <c r="GZ42" s="77"/>
      <c r="HA42" s="77"/>
      <c r="HB42" s="77"/>
      <c r="HC42" s="77"/>
      <c r="HD42" s="77"/>
      <c r="HE42" s="77"/>
      <c r="HF42" s="77"/>
      <c r="HG42" s="77"/>
      <c r="HH42" s="77"/>
      <c r="HI42" s="77"/>
      <c r="HJ42" s="77"/>
      <c r="HK42" s="77"/>
      <c r="HL42" s="77"/>
      <c r="HM42" s="77"/>
      <c r="HN42" s="77"/>
      <c r="HO42" s="77"/>
      <c r="HP42" s="77"/>
      <c r="HQ42" s="77"/>
      <c r="HR42" s="77"/>
      <c r="HS42" s="77"/>
      <c r="HT42" s="77"/>
      <c r="HU42" s="77"/>
      <c r="HV42" s="77"/>
      <c r="HW42" s="77"/>
      <c r="HX42" s="77"/>
      <c r="HY42" s="77"/>
      <c r="HZ42" s="77"/>
      <c r="IA42" s="77"/>
      <c r="IB42" s="77"/>
      <c r="IC42" s="77"/>
      <c r="ID42" s="77"/>
      <c r="IE42" s="77"/>
      <c r="IF42" s="77"/>
      <c r="IG42" s="77"/>
    </row>
    <row r="43" spans="1:241" s="101" customFormat="1">
      <c r="A43" s="45"/>
      <c r="B43" s="94"/>
      <c r="C43" s="45" t="s">
        <v>106</v>
      </c>
      <c r="D43" s="95"/>
      <c r="E43" s="45"/>
      <c r="F43" s="96">
        <v>4.333333333333333</v>
      </c>
      <c r="G43" s="97">
        <v>9</v>
      </c>
      <c r="H43" s="97">
        <v>12.040000000000001</v>
      </c>
      <c r="I43" s="97">
        <v>2.7733333333333334</v>
      </c>
      <c r="J43" s="98">
        <v>11.773333333333333</v>
      </c>
      <c r="K43" s="98">
        <v>9.2666666666666675</v>
      </c>
      <c r="L43" s="45"/>
      <c r="M43" s="94"/>
      <c r="N43" s="94"/>
      <c r="O43" s="176">
        <f>AVERAGE(O40:O42)</f>
        <v>38927.616000000002</v>
      </c>
      <c r="P43" s="94"/>
      <c r="Q43" s="94"/>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c r="EO43" s="100"/>
      <c r="EP43" s="100"/>
      <c r="EQ43" s="100"/>
      <c r="ER43" s="100"/>
      <c r="ES43" s="100"/>
      <c r="ET43" s="100"/>
      <c r="EU43" s="100"/>
      <c r="EV43" s="100"/>
      <c r="EW43" s="100"/>
      <c r="EX43" s="100"/>
      <c r="EY43" s="100"/>
      <c r="EZ43" s="100"/>
      <c r="FA43" s="100"/>
      <c r="FB43" s="100"/>
      <c r="FC43" s="100"/>
      <c r="FD43" s="100"/>
      <c r="FE43" s="100"/>
      <c r="FF43" s="100"/>
      <c r="FG43" s="100"/>
      <c r="FH43" s="100"/>
      <c r="FI43" s="100"/>
      <c r="FJ43" s="100"/>
      <c r="FK43" s="100"/>
      <c r="FL43" s="100"/>
      <c r="FM43" s="100"/>
      <c r="FN43" s="100"/>
      <c r="FO43" s="100"/>
      <c r="FP43" s="100"/>
      <c r="FQ43" s="100"/>
      <c r="FR43" s="100"/>
      <c r="FS43" s="100"/>
      <c r="FT43" s="100"/>
      <c r="FU43" s="100"/>
      <c r="FV43" s="100"/>
      <c r="FW43" s="100"/>
      <c r="FX43" s="100"/>
      <c r="FY43" s="100"/>
      <c r="FZ43" s="100"/>
      <c r="GA43" s="100"/>
      <c r="GB43" s="100"/>
      <c r="GC43" s="100"/>
      <c r="GD43" s="100"/>
      <c r="GE43" s="100"/>
      <c r="GF43" s="100"/>
      <c r="GG43" s="100"/>
      <c r="GH43" s="100"/>
      <c r="GI43" s="100"/>
      <c r="GJ43" s="100"/>
      <c r="GK43" s="100"/>
      <c r="GL43" s="100"/>
      <c r="GM43" s="100"/>
      <c r="GN43" s="100"/>
      <c r="GO43" s="100"/>
      <c r="GP43" s="100"/>
      <c r="GQ43" s="100"/>
      <c r="GR43" s="100"/>
      <c r="GS43" s="100"/>
      <c r="GT43" s="100"/>
      <c r="GU43" s="100"/>
      <c r="GV43" s="100"/>
      <c r="GW43" s="100"/>
      <c r="GX43" s="100"/>
      <c r="GY43" s="100"/>
      <c r="GZ43" s="100"/>
      <c r="HA43" s="100"/>
      <c r="HB43" s="100"/>
      <c r="HC43" s="100"/>
      <c r="HD43" s="100"/>
      <c r="HE43" s="100"/>
      <c r="HF43" s="100"/>
      <c r="HG43" s="100"/>
      <c r="HH43" s="100"/>
      <c r="HI43" s="100"/>
      <c r="HJ43" s="100"/>
      <c r="HK43" s="100"/>
      <c r="HL43" s="100"/>
      <c r="HM43" s="100"/>
      <c r="HN43" s="100"/>
      <c r="HO43" s="100"/>
      <c r="HP43" s="100"/>
      <c r="HQ43" s="100"/>
      <c r="HR43" s="100"/>
      <c r="HS43" s="100"/>
      <c r="HT43" s="100"/>
      <c r="HU43" s="100"/>
      <c r="HV43" s="100"/>
      <c r="HW43" s="100"/>
      <c r="HX43" s="100"/>
      <c r="HY43" s="100"/>
      <c r="HZ43" s="100"/>
      <c r="IA43" s="100"/>
      <c r="IB43" s="100"/>
      <c r="IC43" s="100"/>
      <c r="ID43" s="100"/>
      <c r="IE43" s="100"/>
      <c r="IF43" s="100"/>
      <c r="IG43" s="100"/>
    </row>
    <row r="44" spans="1:241" s="92" customFormat="1" ht="41.45">
      <c r="A44" s="52" t="s">
        <v>57</v>
      </c>
      <c r="B44" s="83" t="s">
        <v>367</v>
      </c>
      <c r="C44" s="40" t="s">
        <v>368</v>
      </c>
      <c r="D44" s="84" t="s">
        <v>369</v>
      </c>
      <c r="E44" s="85" t="s">
        <v>265</v>
      </c>
      <c r="F44" s="86">
        <v>5</v>
      </c>
      <c r="G44" s="87">
        <v>5</v>
      </c>
      <c r="H44" s="87">
        <v>10.46</v>
      </c>
      <c r="I44" s="88">
        <v>5.1100000000000003</v>
      </c>
      <c r="J44" s="89">
        <v>10.11</v>
      </c>
      <c r="K44" s="89">
        <v>5.3500000000000005</v>
      </c>
      <c r="L44" s="40" t="s">
        <v>103</v>
      </c>
      <c r="M44" s="90" t="s">
        <v>370</v>
      </c>
      <c r="N44" s="83" t="s">
        <v>371</v>
      </c>
      <c r="O44" s="175">
        <v>27506.115000000002</v>
      </c>
      <c r="P44" s="83">
        <v>24</v>
      </c>
      <c r="Q44" s="91">
        <v>0.78</v>
      </c>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c r="FO44" s="77"/>
      <c r="FP44" s="77"/>
      <c r="FQ44" s="77"/>
      <c r="FR44" s="77"/>
      <c r="FS44" s="77"/>
      <c r="FT44" s="77"/>
      <c r="FU44" s="77"/>
      <c r="FV44" s="77"/>
      <c r="FW44" s="77"/>
      <c r="FX44" s="77"/>
      <c r="FY44" s="77"/>
      <c r="FZ44" s="77"/>
      <c r="GA44" s="77"/>
      <c r="GB44" s="77"/>
      <c r="GC44" s="77"/>
      <c r="GD44" s="77"/>
      <c r="GE44" s="77"/>
      <c r="GF44" s="77"/>
      <c r="GG44" s="77"/>
      <c r="GH44" s="77"/>
      <c r="GI44" s="77"/>
      <c r="GJ44" s="77"/>
      <c r="GK44" s="77"/>
      <c r="GL44" s="77"/>
      <c r="GM44" s="77"/>
      <c r="GN44" s="77"/>
      <c r="GO44" s="77"/>
      <c r="GP44" s="77"/>
      <c r="GQ44" s="77"/>
      <c r="GR44" s="77"/>
      <c r="GS44" s="77"/>
      <c r="GT44" s="77"/>
      <c r="GU44" s="77"/>
      <c r="GV44" s="77"/>
      <c r="GW44" s="77"/>
      <c r="GX44" s="77"/>
      <c r="GY44" s="77"/>
      <c r="GZ44" s="77"/>
      <c r="HA44" s="77"/>
      <c r="HB44" s="77"/>
      <c r="HC44" s="77"/>
      <c r="HD44" s="77"/>
      <c r="HE44" s="77"/>
      <c r="HF44" s="77"/>
      <c r="HG44" s="77"/>
      <c r="HH44" s="77"/>
      <c r="HI44" s="77"/>
      <c r="HJ44" s="77"/>
      <c r="HK44" s="77"/>
      <c r="HL44" s="77"/>
      <c r="HM44" s="77"/>
      <c r="HN44" s="77"/>
      <c r="HO44" s="77"/>
      <c r="HP44" s="77"/>
      <c r="HQ44" s="77"/>
      <c r="HR44" s="77"/>
      <c r="HS44" s="77"/>
      <c r="HT44" s="77"/>
      <c r="HU44" s="77"/>
      <c r="HV44" s="77"/>
      <c r="HW44" s="77"/>
      <c r="HX44" s="77"/>
      <c r="HY44" s="77"/>
      <c r="HZ44" s="77"/>
      <c r="IA44" s="77"/>
      <c r="IB44" s="77"/>
      <c r="IC44" s="77"/>
      <c r="ID44" s="77"/>
      <c r="IE44" s="77"/>
      <c r="IF44" s="77"/>
      <c r="IG44" s="77"/>
    </row>
    <row r="45" spans="1:241" s="104" customFormat="1" ht="55.15">
      <c r="A45" s="52"/>
      <c r="B45" s="83"/>
      <c r="C45" s="40" t="s">
        <v>372</v>
      </c>
      <c r="D45" s="84" t="s">
        <v>373</v>
      </c>
      <c r="E45" s="85" t="s">
        <v>103</v>
      </c>
      <c r="F45" s="86">
        <v>5</v>
      </c>
      <c r="G45" s="87">
        <v>7</v>
      </c>
      <c r="H45" s="87">
        <v>9</v>
      </c>
      <c r="I45" s="88">
        <v>5.1100000000000003</v>
      </c>
      <c r="J45" s="89">
        <v>12.11</v>
      </c>
      <c r="K45" s="89">
        <v>3.8899999999999997</v>
      </c>
      <c r="L45" s="40" t="s">
        <v>103</v>
      </c>
      <c r="M45" s="90" t="s">
        <v>374</v>
      </c>
      <c r="N45" s="83" t="s">
        <v>375</v>
      </c>
      <c r="O45" s="175" t="s">
        <v>376</v>
      </c>
      <c r="P45" s="83" t="s">
        <v>43</v>
      </c>
      <c r="Q45" s="83" t="s">
        <v>43</v>
      </c>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c r="GE45" s="77"/>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7"/>
      <c r="HZ45" s="77"/>
      <c r="IA45" s="77"/>
      <c r="IB45" s="77"/>
      <c r="IC45" s="77"/>
      <c r="ID45" s="77"/>
      <c r="IE45" s="77"/>
      <c r="IF45" s="77"/>
      <c r="IG45" s="77"/>
    </row>
    <row r="46" spans="1:241" s="101" customFormat="1">
      <c r="A46" s="45"/>
      <c r="B46" s="94"/>
      <c r="C46" s="45" t="s">
        <v>106</v>
      </c>
      <c r="D46" s="95"/>
      <c r="E46" s="45"/>
      <c r="F46" s="96">
        <v>5</v>
      </c>
      <c r="G46" s="97">
        <v>6</v>
      </c>
      <c r="H46" s="97">
        <v>9.73</v>
      </c>
      <c r="I46" s="97">
        <v>5.1100000000000003</v>
      </c>
      <c r="J46" s="98">
        <v>11.11</v>
      </c>
      <c r="K46" s="98">
        <v>4.62</v>
      </c>
      <c r="L46" s="45"/>
      <c r="M46" s="94"/>
      <c r="N46" s="94"/>
      <c r="O46" s="176">
        <f>AVERAGE(O44)</f>
        <v>27506.115000000002</v>
      </c>
      <c r="P46" s="94"/>
      <c r="Q46" s="94"/>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row>
    <row r="47" spans="1:241" s="92" customFormat="1" ht="55.15">
      <c r="A47" s="52" t="s">
        <v>58</v>
      </c>
      <c r="B47" s="83" t="s">
        <v>377</v>
      </c>
      <c r="C47" s="102" t="s">
        <v>263</v>
      </c>
      <c r="D47" s="84" t="s">
        <v>378</v>
      </c>
      <c r="E47" s="85" t="s">
        <v>265</v>
      </c>
      <c r="F47" s="86">
        <v>5</v>
      </c>
      <c r="G47" s="87">
        <v>7.7</v>
      </c>
      <c r="H47" s="87">
        <v>9.33</v>
      </c>
      <c r="I47" s="88">
        <v>11.65</v>
      </c>
      <c r="J47" s="89">
        <v>11.76</v>
      </c>
      <c r="K47" s="89">
        <v>0</v>
      </c>
      <c r="L47" s="40" t="s">
        <v>297</v>
      </c>
      <c r="M47" s="90" t="s">
        <v>379</v>
      </c>
      <c r="N47" s="83" t="s">
        <v>380</v>
      </c>
      <c r="O47" s="175">
        <v>40836.269999999997</v>
      </c>
      <c r="P47" s="83">
        <v>20</v>
      </c>
      <c r="Q47" s="91">
        <v>0.72</v>
      </c>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c r="FQ47" s="77"/>
      <c r="FR47" s="77"/>
      <c r="FS47" s="77"/>
      <c r="FT47" s="77"/>
      <c r="FU47" s="77"/>
      <c r="FV47" s="77"/>
      <c r="FW47" s="77"/>
      <c r="FX47" s="77"/>
      <c r="FY47" s="77"/>
      <c r="FZ47" s="77"/>
      <c r="GA47" s="77"/>
      <c r="GB47" s="77"/>
      <c r="GC47" s="77"/>
      <c r="GD47" s="77"/>
      <c r="GE47" s="77"/>
      <c r="GF47" s="77"/>
      <c r="GG47" s="77"/>
      <c r="GH47" s="77"/>
      <c r="GI47" s="77"/>
      <c r="GJ47" s="77"/>
      <c r="GK47" s="77"/>
      <c r="GL47" s="77"/>
      <c r="GM47" s="77"/>
      <c r="GN47" s="77"/>
      <c r="GO47" s="77"/>
      <c r="GP47" s="77"/>
      <c r="GQ47" s="77"/>
      <c r="GR47" s="77"/>
      <c r="GS47" s="77"/>
      <c r="GT47" s="77"/>
      <c r="GU47" s="77"/>
      <c r="GV47" s="77"/>
      <c r="GW47" s="77"/>
      <c r="GX47" s="77"/>
      <c r="GY47" s="77"/>
      <c r="GZ47" s="77"/>
      <c r="HA47" s="77"/>
      <c r="HB47" s="77"/>
      <c r="HC47" s="77"/>
      <c r="HD47" s="77"/>
      <c r="HE47" s="77"/>
      <c r="HF47" s="77"/>
      <c r="HG47" s="77"/>
      <c r="HH47" s="77"/>
      <c r="HI47" s="77"/>
      <c r="HJ47" s="77"/>
      <c r="HK47" s="77"/>
      <c r="HL47" s="77"/>
      <c r="HM47" s="77"/>
      <c r="HN47" s="77"/>
      <c r="HO47" s="77"/>
      <c r="HP47" s="77"/>
      <c r="HQ47" s="77"/>
      <c r="HR47" s="77"/>
      <c r="HS47" s="77"/>
      <c r="HT47" s="77"/>
      <c r="HU47" s="77"/>
      <c r="HV47" s="77"/>
      <c r="HW47" s="77"/>
      <c r="HX47" s="77"/>
      <c r="HY47" s="77"/>
      <c r="HZ47" s="77"/>
      <c r="IA47" s="77"/>
      <c r="IB47" s="77"/>
      <c r="IC47" s="77"/>
      <c r="ID47" s="77"/>
      <c r="IE47" s="77"/>
      <c r="IF47" s="77"/>
      <c r="IG47" s="77"/>
    </row>
    <row r="48" spans="1:241" s="93" customFormat="1" ht="55.15">
      <c r="A48" s="52"/>
      <c r="B48" s="83"/>
      <c r="C48" s="40" t="s">
        <v>268</v>
      </c>
      <c r="D48" s="84" t="s">
        <v>378</v>
      </c>
      <c r="E48" s="85" t="s">
        <v>265</v>
      </c>
      <c r="F48" s="86">
        <v>5</v>
      </c>
      <c r="G48" s="87">
        <v>7.7</v>
      </c>
      <c r="H48" s="87">
        <v>9.33</v>
      </c>
      <c r="I48" s="88">
        <v>11.65</v>
      </c>
      <c r="J48" s="89">
        <v>11.76</v>
      </c>
      <c r="K48" s="89">
        <v>0</v>
      </c>
      <c r="L48" s="40" t="s">
        <v>297</v>
      </c>
      <c r="M48" s="90" t="s">
        <v>374</v>
      </c>
      <c r="N48" s="83" t="s">
        <v>381</v>
      </c>
      <c r="O48" s="175">
        <v>40146.269999999997</v>
      </c>
      <c r="P48" s="83">
        <v>21</v>
      </c>
      <c r="Q48" s="91">
        <v>0.76</v>
      </c>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c r="FQ48" s="77"/>
      <c r="FR48" s="77"/>
      <c r="FS48" s="77"/>
      <c r="FT48" s="77"/>
      <c r="FU48" s="77"/>
      <c r="FV48" s="77"/>
      <c r="FW48" s="77"/>
      <c r="FX48" s="77"/>
      <c r="FY48" s="77"/>
      <c r="FZ48" s="77"/>
      <c r="GA48" s="77"/>
      <c r="GB48" s="77"/>
      <c r="GC48" s="77"/>
      <c r="GD48" s="77"/>
      <c r="GE48" s="77"/>
      <c r="GF48" s="77"/>
      <c r="GG48" s="77"/>
      <c r="GH48" s="77"/>
      <c r="GI48" s="77"/>
      <c r="GJ48" s="77"/>
      <c r="GK48" s="77"/>
      <c r="GL48" s="77"/>
      <c r="GM48" s="77"/>
      <c r="GN48" s="77"/>
      <c r="GO48" s="77"/>
      <c r="GP48" s="77"/>
      <c r="GQ48" s="77"/>
      <c r="GR48" s="77"/>
      <c r="GS48" s="77"/>
      <c r="GT48" s="77"/>
      <c r="GU48" s="77"/>
      <c r="GV48" s="77"/>
      <c r="GW48" s="77"/>
      <c r="GX48" s="77"/>
      <c r="GY48" s="77"/>
      <c r="GZ48" s="77"/>
      <c r="HA48" s="77"/>
      <c r="HB48" s="77"/>
      <c r="HC48" s="77"/>
      <c r="HD48" s="77"/>
      <c r="HE48" s="77"/>
      <c r="HF48" s="77"/>
      <c r="HG48" s="77"/>
      <c r="HH48" s="77"/>
      <c r="HI48" s="77"/>
      <c r="HJ48" s="77"/>
      <c r="HK48" s="77"/>
      <c r="HL48" s="77"/>
      <c r="HM48" s="77"/>
      <c r="HN48" s="77"/>
      <c r="HO48" s="77"/>
      <c r="HP48" s="77"/>
      <c r="HQ48" s="77"/>
      <c r="HR48" s="77"/>
      <c r="HS48" s="77"/>
      <c r="HT48" s="77"/>
      <c r="HU48" s="77"/>
      <c r="HV48" s="77"/>
      <c r="HW48" s="77"/>
      <c r="HX48" s="77"/>
      <c r="HY48" s="77"/>
      <c r="HZ48" s="77"/>
      <c r="IA48" s="77"/>
      <c r="IB48" s="77"/>
      <c r="IC48" s="77"/>
      <c r="ID48" s="77"/>
      <c r="IE48" s="77"/>
      <c r="IF48" s="77"/>
      <c r="IG48" s="77"/>
    </row>
    <row r="49" spans="1:241" s="92" customFormat="1" ht="55.15">
      <c r="A49" s="52"/>
      <c r="B49" s="83"/>
      <c r="C49" s="40" t="s">
        <v>306</v>
      </c>
      <c r="D49" s="84" t="s">
        <v>378</v>
      </c>
      <c r="E49" s="85" t="s">
        <v>265</v>
      </c>
      <c r="F49" s="86">
        <v>5</v>
      </c>
      <c r="G49" s="87">
        <v>7.7</v>
      </c>
      <c r="H49" s="87">
        <v>9.33</v>
      </c>
      <c r="I49" s="88">
        <v>11.65</v>
      </c>
      <c r="J49" s="89">
        <v>11.76</v>
      </c>
      <c r="K49" s="89">
        <v>0</v>
      </c>
      <c r="L49" s="40" t="s">
        <v>297</v>
      </c>
      <c r="M49" s="90" t="s">
        <v>382</v>
      </c>
      <c r="N49" s="83" t="s">
        <v>381</v>
      </c>
      <c r="O49" s="175">
        <v>40146.269999999997</v>
      </c>
      <c r="P49" s="83">
        <v>21</v>
      </c>
      <c r="Q49" s="91">
        <v>0.82</v>
      </c>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c r="FR49" s="77"/>
      <c r="FS49" s="77"/>
      <c r="FT49" s="77"/>
      <c r="FU49" s="77"/>
      <c r="FV49" s="77"/>
      <c r="FW49" s="77"/>
      <c r="FX49" s="77"/>
      <c r="FY49" s="77"/>
      <c r="FZ49" s="77"/>
      <c r="GA49" s="77"/>
      <c r="GB49" s="77"/>
      <c r="GC49" s="77"/>
      <c r="GD49" s="77"/>
      <c r="GE49" s="77"/>
      <c r="GF49" s="77"/>
      <c r="GG49" s="77"/>
      <c r="GH49" s="77"/>
      <c r="GI49" s="77"/>
      <c r="GJ49" s="77"/>
      <c r="GK49" s="77"/>
      <c r="GL49" s="77"/>
      <c r="GM49" s="77"/>
      <c r="GN49" s="77"/>
      <c r="GO49" s="77"/>
      <c r="GP49" s="77"/>
      <c r="GQ49" s="77"/>
      <c r="GR49" s="77"/>
      <c r="GS49" s="77"/>
      <c r="GT49" s="77"/>
      <c r="GU49" s="77"/>
      <c r="GV49" s="77"/>
      <c r="GW49" s="77"/>
      <c r="GX49" s="77"/>
      <c r="GY49" s="77"/>
      <c r="GZ49" s="77"/>
      <c r="HA49" s="77"/>
      <c r="HB49" s="77"/>
      <c r="HC49" s="77"/>
      <c r="HD49" s="77"/>
      <c r="HE49" s="77"/>
      <c r="HF49" s="77"/>
      <c r="HG49" s="77"/>
      <c r="HH49" s="77"/>
      <c r="HI49" s="77"/>
      <c r="HJ49" s="77"/>
      <c r="HK49" s="77"/>
      <c r="HL49" s="77"/>
      <c r="HM49" s="77"/>
      <c r="HN49" s="77"/>
      <c r="HO49" s="77"/>
      <c r="HP49" s="77"/>
      <c r="HQ49" s="77"/>
      <c r="HR49" s="77"/>
      <c r="HS49" s="77"/>
      <c r="HT49" s="77"/>
      <c r="HU49" s="77"/>
      <c r="HV49" s="77"/>
      <c r="HW49" s="77"/>
      <c r="HX49" s="77"/>
      <c r="HY49" s="77"/>
      <c r="HZ49" s="77"/>
      <c r="IA49" s="77"/>
      <c r="IB49" s="77"/>
      <c r="IC49" s="77"/>
      <c r="ID49" s="77"/>
      <c r="IE49" s="77"/>
      <c r="IF49" s="77"/>
      <c r="IG49" s="77"/>
    </row>
    <row r="50" spans="1:241" s="93" customFormat="1" ht="55.15">
      <c r="A50" s="52"/>
      <c r="B50" s="83"/>
      <c r="C50" s="40" t="s">
        <v>383</v>
      </c>
      <c r="D50" s="84" t="s">
        <v>378</v>
      </c>
      <c r="E50" s="85" t="s">
        <v>265</v>
      </c>
      <c r="F50" s="86">
        <v>5</v>
      </c>
      <c r="G50" s="87">
        <v>7.7</v>
      </c>
      <c r="H50" s="87">
        <v>9.33</v>
      </c>
      <c r="I50" s="88">
        <v>11.65</v>
      </c>
      <c r="J50" s="89">
        <v>11.76</v>
      </c>
      <c r="K50" s="89">
        <v>0</v>
      </c>
      <c r="L50" s="40" t="s">
        <v>297</v>
      </c>
      <c r="M50" s="90" t="s">
        <v>382</v>
      </c>
      <c r="N50" s="83" t="s">
        <v>380</v>
      </c>
      <c r="O50" s="175">
        <v>40836.269999999997</v>
      </c>
      <c r="P50" s="83" t="s">
        <v>43</v>
      </c>
      <c r="Q50" s="83" t="s">
        <v>43</v>
      </c>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c r="FQ50" s="77"/>
      <c r="FR50" s="77"/>
      <c r="FS50" s="77"/>
      <c r="FT50" s="77"/>
      <c r="FU50" s="77"/>
      <c r="FV50" s="77"/>
      <c r="FW50" s="77"/>
      <c r="FX50" s="77"/>
      <c r="FY50" s="77"/>
      <c r="FZ50" s="77"/>
      <c r="GA50" s="77"/>
      <c r="GB50" s="77"/>
      <c r="GC50" s="77"/>
      <c r="GD50" s="77"/>
      <c r="GE50" s="77"/>
      <c r="GF50" s="77"/>
      <c r="GG50" s="77"/>
      <c r="GH50" s="77"/>
      <c r="GI50" s="77"/>
      <c r="GJ50" s="77"/>
      <c r="GK50" s="77"/>
      <c r="GL50" s="77"/>
      <c r="GM50" s="77"/>
      <c r="GN50" s="77"/>
      <c r="GO50" s="77"/>
      <c r="GP50" s="77"/>
      <c r="GQ50" s="77"/>
      <c r="GR50" s="77"/>
      <c r="GS50" s="77"/>
      <c r="GT50" s="77"/>
      <c r="GU50" s="77"/>
      <c r="GV50" s="77"/>
      <c r="GW50" s="77"/>
      <c r="GX50" s="77"/>
      <c r="GY50" s="77"/>
      <c r="GZ50" s="77"/>
      <c r="HA50" s="77"/>
      <c r="HB50" s="77"/>
      <c r="HC50" s="77"/>
      <c r="HD50" s="77"/>
      <c r="HE50" s="77"/>
      <c r="HF50" s="77"/>
      <c r="HG50" s="77"/>
      <c r="HH50" s="77"/>
      <c r="HI50" s="77"/>
      <c r="HJ50" s="77"/>
      <c r="HK50" s="77"/>
      <c r="HL50" s="77"/>
      <c r="HM50" s="77"/>
      <c r="HN50" s="77"/>
      <c r="HO50" s="77"/>
      <c r="HP50" s="77"/>
      <c r="HQ50" s="77"/>
      <c r="HR50" s="77"/>
      <c r="HS50" s="77"/>
      <c r="HT50" s="77"/>
      <c r="HU50" s="77"/>
      <c r="HV50" s="77"/>
      <c r="HW50" s="77"/>
      <c r="HX50" s="77"/>
      <c r="HY50" s="77"/>
      <c r="HZ50" s="77"/>
      <c r="IA50" s="77"/>
      <c r="IB50" s="77"/>
      <c r="IC50" s="77"/>
      <c r="ID50" s="77"/>
      <c r="IE50" s="77"/>
      <c r="IF50" s="77"/>
      <c r="IG50" s="77"/>
    </row>
    <row r="51" spans="1:241" s="92" customFormat="1" ht="55.15">
      <c r="A51" s="52"/>
      <c r="B51" s="83"/>
      <c r="C51" s="40" t="s">
        <v>384</v>
      </c>
      <c r="D51" s="84" t="s">
        <v>378</v>
      </c>
      <c r="E51" s="85" t="s">
        <v>103</v>
      </c>
      <c r="F51" s="86">
        <v>5</v>
      </c>
      <c r="G51" s="87">
        <v>7.7</v>
      </c>
      <c r="H51" s="87">
        <v>9.33</v>
      </c>
      <c r="I51" s="88">
        <v>11.65</v>
      </c>
      <c r="J51" s="89">
        <v>11.76</v>
      </c>
      <c r="K51" s="89">
        <v>0</v>
      </c>
      <c r="L51" s="40" t="s">
        <v>297</v>
      </c>
      <c r="M51" s="90" t="s">
        <v>385</v>
      </c>
      <c r="N51" s="83" t="s">
        <v>381</v>
      </c>
      <c r="O51" s="175">
        <v>40146.269999999997</v>
      </c>
      <c r="P51" s="83" t="s">
        <v>43</v>
      </c>
      <c r="Q51" s="83" t="s">
        <v>43</v>
      </c>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c r="FO51" s="77"/>
      <c r="FP51" s="77"/>
      <c r="FQ51" s="77"/>
      <c r="FR51" s="77"/>
      <c r="FS51" s="77"/>
      <c r="FT51" s="77"/>
      <c r="FU51" s="77"/>
      <c r="FV51" s="77"/>
      <c r="FW51" s="77"/>
      <c r="FX51" s="77"/>
      <c r="FY51" s="77"/>
      <c r="FZ51" s="77"/>
      <c r="GA51" s="77"/>
      <c r="GB51" s="77"/>
      <c r="GC51" s="77"/>
      <c r="GD51" s="77"/>
      <c r="GE51" s="77"/>
      <c r="GF51" s="77"/>
      <c r="GG51" s="77"/>
      <c r="GH51" s="77"/>
      <c r="GI51" s="77"/>
      <c r="GJ51" s="77"/>
      <c r="GK51" s="77"/>
      <c r="GL51" s="77"/>
      <c r="GM51" s="77"/>
      <c r="GN51" s="77"/>
      <c r="GO51" s="77"/>
      <c r="GP51" s="77"/>
      <c r="GQ51" s="77"/>
      <c r="GR51" s="77"/>
      <c r="GS51" s="77"/>
      <c r="GT51" s="77"/>
      <c r="GU51" s="77"/>
      <c r="GV51" s="77"/>
      <c r="GW51" s="77"/>
      <c r="GX51" s="77"/>
      <c r="GY51" s="77"/>
      <c r="GZ51" s="77"/>
      <c r="HA51" s="77"/>
      <c r="HB51" s="77"/>
      <c r="HC51" s="77"/>
      <c r="HD51" s="77"/>
      <c r="HE51" s="77"/>
      <c r="HF51" s="77"/>
      <c r="HG51" s="77"/>
      <c r="HH51" s="77"/>
      <c r="HI51" s="77"/>
      <c r="HJ51" s="77"/>
      <c r="HK51" s="77"/>
      <c r="HL51" s="77"/>
      <c r="HM51" s="77"/>
      <c r="HN51" s="77"/>
      <c r="HO51" s="77"/>
      <c r="HP51" s="77"/>
      <c r="HQ51" s="77"/>
      <c r="HR51" s="77"/>
      <c r="HS51" s="77"/>
      <c r="HT51" s="77"/>
      <c r="HU51" s="77"/>
      <c r="HV51" s="77"/>
      <c r="HW51" s="77"/>
      <c r="HX51" s="77"/>
      <c r="HY51" s="77"/>
      <c r="HZ51" s="77"/>
      <c r="IA51" s="77"/>
      <c r="IB51" s="77"/>
      <c r="IC51" s="77"/>
      <c r="ID51" s="77"/>
      <c r="IE51" s="77"/>
      <c r="IF51" s="77"/>
      <c r="IG51" s="77"/>
    </row>
    <row r="52" spans="1:241" s="104" customFormat="1" ht="55.15">
      <c r="A52" s="52"/>
      <c r="B52" s="83"/>
      <c r="C52" s="40" t="s">
        <v>386</v>
      </c>
      <c r="D52" s="84" t="s">
        <v>378</v>
      </c>
      <c r="E52" s="85" t="s">
        <v>265</v>
      </c>
      <c r="F52" s="86">
        <v>5</v>
      </c>
      <c r="G52" s="87">
        <v>7.7</v>
      </c>
      <c r="H52" s="87">
        <v>9.33</v>
      </c>
      <c r="I52" s="88">
        <v>11.65</v>
      </c>
      <c r="J52" s="89">
        <v>11.76</v>
      </c>
      <c r="K52" s="89">
        <v>0</v>
      </c>
      <c r="L52" s="40" t="s">
        <v>297</v>
      </c>
      <c r="M52" s="90" t="s">
        <v>385</v>
      </c>
      <c r="N52" s="83" t="s">
        <v>380</v>
      </c>
      <c r="O52" s="175">
        <v>40836.269999999997</v>
      </c>
      <c r="P52" s="83" t="s">
        <v>43</v>
      </c>
      <c r="Q52" s="83" t="s">
        <v>43</v>
      </c>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c r="FO52" s="77"/>
      <c r="FP52" s="77"/>
      <c r="FQ52" s="77"/>
      <c r="FR52" s="77"/>
      <c r="FS52" s="77"/>
      <c r="FT52" s="77"/>
      <c r="FU52" s="77"/>
      <c r="FV52" s="77"/>
      <c r="FW52" s="77"/>
      <c r="FX52" s="77"/>
      <c r="FY52" s="77"/>
      <c r="FZ52" s="77"/>
      <c r="GA52" s="77"/>
      <c r="GB52" s="77"/>
      <c r="GC52" s="77"/>
      <c r="GD52" s="77"/>
      <c r="GE52" s="77"/>
      <c r="GF52" s="77"/>
      <c r="GG52" s="77"/>
      <c r="GH52" s="77"/>
      <c r="GI52" s="77"/>
      <c r="GJ52" s="77"/>
      <c r="GK52" s="77"/>
      <c r="GL52" s="77"/>
      <c r="GM52" s="77"/>
      <c r="GN52" s="77"/>
      <c r="GO52" s="77"/>
      <c r="GP52" s="77"/>
      <c r="GQ52" s="77"/>
      <c r="GR52" s="77"/>
      <c r="GS52" s="77"/>
      <c r="GT52" s="77"/>
      <c r="GU52" s="77"/>
      <c r="GV52" s="77"/>
      <c r="GW52" s="77"/>
      <c r="GX52" s="77"/>
      <c r="GY52" s="77"/>
      <c r="GZ52" s="77"/>
      <c r="HA52" s="77"/>
      <c r="HB52" s="77"/>
      <c r="HC52" s="77"/>
      <c r="HD52" s="77"/>
      <c r="HE52" s="77"/>
      <c r="HF52" s="77"/>
      <c r="HG52" s="77"/>
      <c r="HH52" s="77"/>
      <c r="HI52" s="77"/>
      <c r="HJ52" s="77"/>
      <c r="HK52" s="77"/>
      <c r="HL52" s="77"/>
      <c r="HM52" s="77"/>
      <c r="HN52" s="77"/>
      <c r="HO52" s="77"/>
      <c r="HP52" s="77"/>
      <c r="HQ52" s="77"/>
      <c r="HR52" s="77"/>
      <c r="HS52" s="77"/>
      <c r="HT52" s="77"/>
      <c r="HU52" s="77"/>
      <c r="HV52" s="77"/>
      <c r="HW52" s="77"/>
      <c r="HX52" s="77"/>
      <c r="HY52" s="77"/>
      <c r="HZ52" s="77"/>
      <c r="IA52" s="77"/>
      <c r="IB52" s="77"/>
      <c r="IC52" s="77"/>
      <c r="ID52" s="77"/>
      <c r="IE52" s="77"/>
      <c r="IF52" s="77"/>
      <c r="IG52" s="77"/>
    </row>
    <row r="53" spans="1:241" s="101" customFormat="1">
      <c r="A53" s="45"/>
      <c r="B53" s="94"/>
      <c r="C53" s="45" t="s">
        <v>106</v>
      </c>
      <c r="D53" s="95"/>
      <c r="E53" s="45"/>
      <c r="F53" s="96">
        <v>5</v>
      </c>
      <c r="G53" s="97">
        <v>7.7</v>
      </c>
      <c r="H53" s="97">
        <v>9.33</v>
      </c>
      <c r="I53" s="97">
        <v>4.0599999999999996</v>
      </c>
      <c r="J53" s="98">
        <v>11.76</v>
      </c>
      <c r="K53" s="98">
        <v>-2.3199999999999998</v>
      </c>
      <c r="L53" s="45"/>
      <c r="M53" s="94"/>
      <c r="N53" s="94"/>
      <c r="O53" s="176">
        <f>AVERAGE(O47:O52)</f>
        <v>40491.269999999997</v>
      </c>
      <c r="P53" s="94"/>
      <c r="Q53" s="94"/>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c r="EQ53" s="100"/>
      <c r="ER53" s="100"/>
      <c r="ES53" s="100"/>
      <c r="ET53" s="100"/>
      <c r="EU53" s="100"/>
      <c r="EV53" s="100"/>
      <c r="EW53" s="100"/>
      <c r="EX53" s="100"/>
      <c r="EY53" s="100"/>
      <c r="EZ53" s="100"/>
      <c r="FA53" s="100"/>
      <c r="FB53" s="100"/>
      <c r="FC53" s="100"/>
      <c r="FD53" s="100"/>
      <c r="FE53" s="100"/>
      <c r="FF53" s="100"/>
      <c r="FG53" s="100"/>
      <c r="FH53" s="100"/>
      <c r="FI53" s="100"/>
      <c r="FJ53" s="100"/>
      <c r="FK53" s="100"/>
      <c r="FL53" s="100"/>
      <c r="FM53" s="100"/>
      <c r="FN53" s="100"/>
      <c r="FO53" s="100"/>
      <c r="FP53" s="100"/>
      <c r="FQ53" s="100"/>
      <c r="FR53" s="100"/>
      <c r="FS53" s="100"/>
      <c r="FT53" s="100"/>
      <c r="FU53" s="100"/>
      <c r="FV53" s="100"/>
      <c r="FW53" s="100"/>
      <c r="FX53" s="100"/>
      <c r="FY53" s="100"/>
      <c r="FZ53" s="100"/>
      <c r="GA53" s="100"/>
      <c r="GB53" s="100"/>
      <c r="GC53" s="100"/>
      <c r="GD53" s="100"/>
      <c r="GE53" s="100"/>
      <c r="GF53" s="100"/>
      <c r="GG53" s="100"/>
      <c r="GH53" s="100"/>
      <c r="GI53" s="100"/>
      <c r="GJ53" s="100"/>
      <c r="GK53" s="100"/>
      <c r="GL53" s="100"/>
      <c r="GM53" s="100"/>
      <c r="GN53" s="100"/>
      <c r="GO53" s="100"/>
      <c r="GP53" s="100"/>
      <c r="GQ53" s="100"/>
      <c r="GR53" s="100"/>
      <c r="GS53" s="100"/>
      <c r="GT53" s="100"/>
      <c r="GU53" s="100"/>
      <c r="GV53" s="100"/>
      <c r="GW53" s="100"/>
      <c r="GX53" s="100"/>
      <c r="GY53" s="100"/>
      <c r="GZ53" s="100"/>
      <c r="HA53" s="100"/>
      <c r="HB53" s="100"/>
      <c r="HC53" s="100"/>
      <c r="HD53" s="100"/>
      <c r="HE53" s="100"/>
      <c r="HF53" s="100"/>
      <c r="HG53" s="100"/>
      <c r="HH53" s="100"/>
      <c r="HI53" s="100"/>
      <c r="HJ53" s="100"/>
      <c r="HK53" s="100"/>
      <c r="HL53" s="100"/>
      <c r="HM53" s="100"/>
      <c r="HN53" s="100"/>
      <c r="HO53" s="100"/>
      <c r="HP53" s="100"/>
      <c r="HQ53" s="100"/>
      <c r="HR53" s="100"/>
      <c r="HS53" s="100"/>
      <c r="HT53" s="100"/>
      <c r="HU53" s="100"/>
      <c r="HV53" s="100"/>
      <c r="HW53" s="100"/>
      <c r="HX53" s="100"/>
      <c r="HY53" s="100"/>
      <c r="HZ53" s="100"/>
      <c r="IA53" s="100"/>
      <c r="IB53" s="100"/>
      <c r="IC53" s="100"/>
      <c r="ID53" s="100"/>
      <c r="IE53" s="100"/>
      <c r="IF53" s="100"/>
      <c r="IG53" s="100"/>
    </row>
    <row r="54" spans="1:241" s="92" customFormat="1" ht="27.6">
      <c r="A54" s="52" t="s">
        <v>59</v>
      </c>
      <c r="B54" s="83" t="s">
        <v>387</v>
      </c>
      <c r="C54" s="40" t="s">
        <v>388</v>
      </c>
      <c r="D54" s="84" t="s">
        <v>389</v>
      </c>
      <c r="E54" s="85" t="s">
        <v>265</v>
      </c>
      <c r="F54" s="86">
        <v>5</v>
      </c>
      <c r="G54" s="87">
        <v>5</v>
      </c>
      <c r="H54" s="87">
        <v>15.68</v>
      </c>
      <c r="I54" s="88">
        <v>5.96</v>
      </c>
      <c r="J54" s="89">
        <v>10.96</v>
      </c>
      <c r="K54" s="89">
        <v>9.7199999999999989</v>
      </c>
      <c r="L54" s="40" t="s">
        <v>103</v>
      </c>
      <c r="M54" s="90" t="s">
        <v>390</v>
      </c>
      <c r="N54" s="83" t="s">
        <v>391</v>
      </c>
      <c r="O54" s="175">
        <v>21145.8</v>
      </c>
      <c r="P54" s="83">
        <v>12</v>
      </c>
      <c r="Q54" s="91">
        <v>0.73</v>
      </c>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c r="FO54" s="77"/>
      <c r="FP54" s="77"/>
      <c r="FQ54" s="77"/>
      <c r="FR54" s="77"/>
      <c r="FS54" s="77"/>
      <c r="FT54" s="77"/>
      <c r="FU54" s="77"/>
      <c r="FV54" s="77"/>
      <c r="FW54" s="77"/>
      <c r="FX54" s="77"/>
      <c r="FY54" s="77"/>
      <c r="FZ54" s="77"/>
      <c r="GA54" s="77"/>
      <c r="GB54" s="77"/>
      <c r="GC54" s="77"/>
      <c r="GD54" s="77"/>
      <c r="GE54" s="77"/>
      <c r="GF54" s="77"/>
      <c r="GG54" s="77"/>
      <c r="GH54" s="77"/>
      <c r="GI54" s="77"/>
      <c r="GJ54" s="77"/>
      <c r="GK54" s="77"/>
      <c r="GL54" s="77"/>
      <c r="GM54" s="77"/>
      <c r="GN54" s="77"/>
      <c r="GO54" s="77"/>
      <c r="GP54" s="77"/>
      <c r="GQ54" s="77"/>
      <c r="GR54" s="77"/>
      <c r="GS54" s="77"/>
      <c r="GT54" s="77"/>
      <c r="GU54" s="77"/>
      <c r="GV54" s="77"/>
      <c r="GW54" s="77"/>
      <c r="GX54" s="77"/>
      <c r="GY54" s="77"/>
      <c r="GZ54" s="77"/>
      <c r="HA54" s="77"/>
      <c r="HB54" s="77"/>
      <c r="HC54" s="77"/>
      <c r="HD54" s="77"/>
      <c r="HE54" s="77"/>
      <c r="HF54" s="77"/>
      <c r="HG54" s="77"/>
      <c r="HH54" s="77"/>
      <c r="HI54" s="77"/>
      <c r="HJ54" s="77"/>
      <c r="HK54" s="77"/>
      <c r="HL54" s="77"/>
      <c r="HM54" s="77"/>
      <c r="HN54" s="77"/>
      <c r="HO54" s="77"/>
      <c r="HP54" s="77"/>
      <c r="HQ54" s="77"/>
      <c r="HR54" s="77"/>
      <c r="HS54" s="77"/>
      <c r="HT54" s="77"/>
      <c r="HU54" s="77"/>
      <c r="HV54" s="77"/>
      <c r="HW54" s="77"/>
      <c r="HX54" s="77"/>
      <c r="HY54" s="77"/>
      <c r="HZ54" s="77"/>
      <c r="IA54" s="77"/>
      <c r="IB54" s="77"/>
      <c r="IC54" s="77"/>
      <c r="ID54" s="77"/>
      <c r="IE54" s="77"/>
      <c r="IF54" s="77"/>
      <c r="IG54" s="77"/>
    </row>
    <row r="55" spans="1:241" s="93" customFormat="1" ht="41.45">
      <c r="A55" s="52"/>
      <c r="B55" s="83"/>
      <c r="C55" s="40" t="s">
        <v>392</v>
      </c>
      <c r="D55" s="84" t="s">
        <v>393</v>
      </c>
      <c r="E55" s="85" t="s">
        <v>265</v>
      </c>
      <c r="F55" s="86">
        <v>5</v>
      </c>
      <c r="G55" s="87">
        <v>5</v>
      </c>
      <c r="H55" s="87">
        <v>15.68</v>
      </c>
      <c r="I55" s="88">
        <v>5.96</v>
      </c>
      <c r="J55" s="89">
        <v>10.96</v>
      </c>
      <c r="K55" s="89">
        <v>9.7199999999999989</v>
      </c>
      <c r="L55" s="40" t="s">
        <v>103</v>
      </c>
      <c r="M55" s="90" t="s">
        <v>394</v>
      </c>
      <c r="N55" s="83" t="s">
        <v>395</v>
      </c>
      <c r="O55" s="175">
        <v>34604.028000000006</v>
      </c>
      <c r="P55" s="83">
        <v>27</v>
      </c>
      <c r="Q55" s="91">
        <v>0.83</v>
      </c>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c r="FQ55" s="77"/>
      <c r="FR55" s="77"/>
      <c r="FS55" s="77"/>
      <c r="FT55" s="77"/>
      <c r="FU55" s="77"/>
      <c r="FV55" s="77"/>
      <c r="FW55" s="77"/>
      <c r="FX55" s="77"/>
      <c r="FY55" s="77"/>
      <c r="FZ55" s="77"/>
      <c r="GA55" s="77"/>
      <c r="GB55" s="77"/>
      <c r="GC55" s="77"/>
      <c r="GD55" s="77"/>
      <c r="GE55" s="77"/>
      <c r="GF55" s="77"/>
      <c r="GG55" s="77"/>
      <c r="GH55" s="77"/>
      <c r="GI55" s="77"/>
      <c r="GJ55" s="77"/>
      <c r="GK55" s="77"/>
      <c r="GL55" s="77"/>
      <c r="GM55" s="77"/>
      <c r="GN55" s="77"/>
      <c r="GO55" s="77"/>
      <c r="GP55" s="77"/>
      <c r="GQ55" s="77"/>
      <c r="GR55" s="77"/>
      <c r="GS55" s="77"/>
      <c r="GT55" s="77"/>
      <c r="GU55" s="77"/>
      <c r="GV55" s="77"/>
      <c r="GW55" s="77"/>
      <c r="GX55" s="77"/>
      <c r="GY55" s="77"/>
      <c r="GZ55" s="77"/>
      <c r="HA55" s="77"/>
      <c r="HB55" s="77"/>
      <c r="HC55" s="77"/>
      <c r="HD55" s="77"/>
      <c r="HE55" s="77"/>
      <c r="HF55" s="77"/>
      <c r="HG55" s="77"/>
      <c r="HH55" s="77"/>
      <c r="HI55" s="77"/>
      <c r="HJ55" s="77"/>
      <c r="HK55" s="77"/>
      <c r="HL55" s="77"/>
      <c r="HM55" s="77"/>
      <c r="HN55" s="77"/>
      <c r="HO55" s="77"/>
      <c r="HP55" s="77"/>
      <c r="HQ55" s="77"/>
      <c r="HR55" s="77"/>
      <c r="HS55" s="77"/>
      <c r="HT55" s="77"/>
      <c r="HU55" s="77"/>
      <c r="HV55" s="77"/>
      <c r="HW55" s="77"/>
      <c r="HX55" s="77"/>
      <c r="HY55" s="77"/>
      <c r="HZ55" s="77"/>
      <c r="IA55" s="77"/>
      <c r="IB55" s="77"/>
      <c r="IC55" s="77"/>
      <c r="ID55" s="77"/>
      <c r="IE55" s="77"/>
      <c r="IF55" s="77"/>
      <c r="IG55" s="77"/>
    </row>
    <row r="56" spans="1:241" s="104" customFormat="1" ht="55.15">
      <c r="A56" s="52"/>
      <c r="B56" s="83"/>
      <c r="C56" s="40" t="s">
        <v>372</v>
      </c>
      <c r="D56" s="84" t="s">
        <v>396</v>
      </c>
      <c r="E56" s="85" t="s">
        <v>103</v>
      </c>
      <c r="F56" s="86">
        <v>5</v>
      </c>
      <c r="G56" s="87">
        <v>9</v>
      </c>
      <c r="H56" s="87">
        <v>19.18</v>
      </c>
      <c r="I56" s="88">
        <v>5.96</v>
      </c>
      <c r="J56" s="89">
        <v>14.96</v>
      </c>
      <c r="K56" s="89">
        <v>13.219999999999999</v>
      </c>
      <c r="L56" s="40" t="s">
        <v>103</v>
      </c>
      <c r="M56" s="90" t="s">
        <v>397</v>
      </c>
      <c r="N56" s="83" t="s">
        <v>398</v>
      </c>
      <c r="O56" s="175" t="s">
        <v>399</v>
      </c>
      <c r="P56" s="83" t="s">
        <v>43</v>
      </c>
      <c r="Q56" s="83" t="s">
        <v>43</v>
      </c>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c r="FR56" s="77"/>
      <c r="FS56" s="77"/>
      <c r="FT56" s="77"/>
      <c r="FU56" s="77"/>
      <c r="FV56" s="77"/>
      <c r="FW56" s="77"/>
      <c r="FX56" s="77"/>
      <c r="FY56" s="77"/>
      <c r="FZ56" s="77"/>
      <c r="GA56" s="77"/>
      <c r="GB56" s="77"/>
      <c r="GC56" s="77"/>
      <c r="GD56" s="77"/>
      <c r="GE56" s="77"/>
      <c r="GF56" s="77"/>
      <c r="GG56" s="77"/>
      <c r="GH56" s="77"/>
      <c r="GI56" s="77"/>
      <c r="GJ56" s="77"/>
      <c r="GK56" s="77"/>
      <c r="GL56" s="77"/>
      <c r="GM56" s="77"/>
      <c r="GN56" s="77"/>
      <c r="GO56" s="77"/>
      <c r="GP56" s="77"/>
      <c r="GQ56" s="77"/>
      <c r="GR56" s="77"/>
      <c r="GS56" s="77"/>
      <c r="GT56" s="77"/>
      <c r="GU56" s="77"/>
      <c r="GV56" s="77"/>
      <c r="GW56" s="77"/>
      <c r="GX56" s="77"/>
      <c r="GY56" s="77"/>
      <c r="GZ56" s="77"/>
      <c r="HA56" s="77"/>
      <c r="HB56" s="77"/>
      <c r="HC56" s="77"/>
      <c r="HD56" s="77"/>
      <c r="HE56" s="77"/>
      <c r="HF56" s="77"/>
      <c r="HG56" s="77"/>
      <c r="HH56" s="77"/>
      <c r="HI56" s="77"/>
      <c r="HJ56" s="77"/>
      <c r="HK56" s="77"/>
      <c r="HL56" s="77"/>
      <c r="HM56" s="77"/>
      <c r="HN56" s="77"/>
      <c r="HO56" s="77"/>
      <c r="HP56" s="77"/>
      <c r="HQ56" s="77"/>
      <c r="HR56" s="77"/>
      <c r="HS56" s="77"/>
      <c r="HT56" s="77"/>
      <c r="HU56" s="77"/>
      <c r="HV56" s="77"/>
      <c r="HW56" s="77"/>
      <c r="HX56" s="77"/>
      <c r="HY56" s="77"/>
      <c r="HZ56" s="77"/>
      <c r="IA56" s="77"/>
      <c r="IB56" s="77"/>
      <c r="IC56" s="77"/>
      <c r="ID56" s="77"/>
      <c r="IE56" s="77"/>
      <c r="IF56" s="77"/>
      <c r="IG56" s="77"/>
    </row>
    <row r="57" spans="1:241" s="101" customFormat="1">
      <c r="A57" s="45"/>
      <c r="B57" s="94"/>
      <c r="C57" s="45" t="s">
        <v>106</v>
      </c>
      <c r="D57" s="95"/>
      <c r="E57" s="45"/>
      <c r="F57" s="96">
        <v>5</v>
      </c>
      <c r="G57" s="97">
        <v>6.333333333333333</v>
      </c>
      <c r="H57" s="97">
        <v>16.846666666666668</v>
      </c>
      <c r="I57" s="97">
        <v>5.96</v>
      </c>
      <c r="J57" s="98">
        <v>12.293333333333335</v>
      </c>
      <c r="K57" s="98">
        <v>10.886666666666665</v>
      </c>
      <c r="L57" s="45"/>
      <c r="M57" s="94"/>
      <c r="N57" s="94"/>
      <c r="O57" s="176">
        <f>AVERAGE(O54:O55)</f>
        <v>27874.914000000004</v>
      </c>
      <c r="P57" s="94"/>
      <c r="Q57" s="94"/>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c r="EO57" s="100"/>
      <c r="EP57" s="100"/>
      <c r="EQ57" s="100"/>
      <c r="ER57" s="100"/>
      <c r="ES57" s="100"/>
      <c r="ET57" s="100"/>
      <c r="EU57" s="100"/>
      <c r="EV57" s="100"/>
      <c r="EW57" s="100"/>
      <c r="EX57" s="100"/>
      <c r="EY57" s="100"/>
      <c r="EZ57" s="100"/>
      <c r="FA57" s="100"/>
      <c r="FB57" s="100"/>
      <c r="FC57" s="100"/>
      <c r="FD57" s="100"/>
      <c r="FE57" s="100"/>
      <c r="FF57" s="100"/>
      <c r="FG57" s="100"/>
      <c r="FH57" s="100"/>
      <c r="FI57" s="100"/>
      <c r="FJ57" s="100"/>
      <c r="FK57" s="100"/>
      <c r="FL57" s="100"/>
      <c r="FM57" s="100"/>
      <c r="FN57" s="100"/>
      <c r="FO57" s="100"/>
      <c r="FP57" s="100"/>
      <c r="FQ57" s="100"/>
      <c r="FR57" s="100"/>
      <c r="FS57" s="100"/>
      <c r="FT57" s="100"/>
      <c r="FU57" s="100"/>
      <c r="FV57" s="100"/>
      <c r="FW57" s="100"/>
      <c r="FX57" s="100"/>
      <c r="FY57" s="100"/>
      <c r="FZ57" s="100"/>
      <c r="GA57" s="100"/>
      <c r="GB57" s="100"/>
      <c r="GC57" s="100"/>
      <c r="GD57" s="100"/>
      <c r="GE57" s="100"/>
      <c r="GF57" s="100"/>
      <c r="GG57" s="100"/>
      <c r="GH57" s="100"/>
      <c r="GI57" s="100"/>
      <c r="GJ57" s="100"/>
      <c r="GK57" s="100"/>
      <c r="GL57" s="100"/>
      <c r="GM57" s="100"/>
      <c r="GN57" s="100"/>
      <c r="GO57" s="100"/>
      <c r="GP57" s="100"/>
      <c r="GQ57" s="100"/>
      <c r="GR57" s="100"/>
      <c r="GS57" s="100"/>
      <c r="GT57" s="100"/>
      <c r="GU57" s="100"/>
      <c r="GV57" s="100"/>
      <c r="GW57" s="100"/>
      <c r="GX57" s="100"/>
      <c r="GY57" s="100"/>
      <c r="GZ57" s="100"/>
      <c r="HA57" s="100"/>
      <c r="HB57" s="100"/>
      <c r="HC57" s="100"/>
      <c r="HD57" s="100"/>
      <c r="HE57" s="100"/>
      <c r="HF57" s="100"/>
      <c r="HG57" s="100"/>
      <c r="HH57" s="100"/>
      <c r="HI57" s="100"/>
      <c r="HJ57" s="100"/>
      <c r="HK57" s="100"/>
      <c r="HL57" s="100"/>
      <c r="HM57" s="100"/>
      <c r="HN57" s="100"/>
      <c r="HO57" s="100"/>
      <c r="HP57" s="100"/>
      <c r="HQ57" s="100"/>
      <c r="HR57" s="100"/>
      <c r="HS57" s="100"/>
      <c r="HT57" s="100"/>
      <c r="HU57" s="100"/>
      <c r="HV57" s="100"/>
      <c r="HW57" s="100"/>
      <c r="HX57" s="100"/>
      <c r="HY57" s="100"/>
      <c r="HZ57" s="100"/>
      <c r="IA57" s="100"/>
      <c r="IB57" s="100"/>
      <c r="IC57" s="100"/>
      <c r="ID57" s="100"/>
      <c r="IE57" s="100"/>
      <c r="IF57" s="100"/>
      <c r="IG57" s="100"/>
    </row>
    <row r="58" spans="1:241" s="93" customFormat="1" ht="41.45">
      <c r="A58" s="52" t="s">
        <v>60</v>
      </c>
      <c r="B58" s="83" t="s">
        <v>400</v>
      </c>
      <c r="C58" s="102" t="s">
        <v>263</v>
      </c>
      <c r="D58" s="84" t="s">
        <v>401</v>
      </c>
      <c r="E58" s="85" t="s">
        <v>265</v>
      </c>
      <c r="F58" s="108">
        <v>5</v>
      </c>
      <c r="G58" s="109">
        <v>6</v>
      </c>
      <c r="H58" s="109">
        <v>26.44</v>
      </c>
      <c r="I58" s="110">
        <v>4.6900000000000004</v>
      </c>
      <c r="J58" s="89">
        <v>10.690000000000001</v>
      </c>
      <c r="K58" s="89">
        <v>21.75</v>
      </c>
      <c r="L58" s="40" t="s">
        <v>103</v>
      </c>
      <c r="M58" s="90" t="s">
        <v>402</v>
      </c>
      <c r="N58" s="83" t="s">
        <v>403</v>
      </c>
      <c r="O58" s="153">
        <v>20845.8</v>
      </c>
      <c r="P58" s="83">
        <v>30</v>
      </c>
      <c r="Q58" s="91">
        <v>0.63</v>
      </c>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c r="FQ58" s="77"/>
      <c r="FR58" s="77"/>
      <c r="FS58" s="77"/>
      <c r="FT58" s="77"/>
      <c r="FU58" s="77"/>
      <c r="FV58" s="77"/>
      <c r="FW58" s="77"/>
      <c r="FX58" s="77"/>
      <c r="FY58" s="77"/>
      <c r="FZ58" s="77"/>
      <c r="GA58" s="77"/>
      <c r="GB58" s="77"/>
      <c r="GC58" s="77"/>
      <c r="GD58" s="77"/>
      <c r="GE58" s="77"/>
      <c r="GF58" s="77"/>
      <c r="GG58" s="77"/>
      <c r="GH58" s="77"/>
      <c r="GI58" s="77"/>
      <c r="GJ58" s="77"/>
      <c r="GK58" s="77"/>
      <c r="GL58" s="77"/>
      <c r="GM58" s="77"/>
      <c r="GN58" s="77"/>
      <c r="GO58" s="77"/>
      <c r="GP58" s="77"/>
      <c r="GQ58" s="77"/>
      <c r="GR58" s="77"/>
      <c r="GS58" s="77"/>
      <c r="GT58" s="77"/>
      <c r="GU58" s="77"/>
      <c r="GV58" s="77"/>
      <c r="GW58" s="77"/>
      <c r="GX58" s="77"/>
      <c r="GY58" s="77"/>
      <c r="GZ58" s="77"/>
      <c r="HA58" s="77"/>
      <c r="HB58" s="77"/>
      <c r="HC58" s="77"/>
      <c r="HD58" s="77"/>
      <c r="HE58" s="77"/>
      <c r="HF58" s="77"/>
      <c r="HG58" s="77"/>
      <c r="HH58" s="77"/>
      <c r="HI58" s="77"/>
      <c r="HJ58" s="77"/>
      <c r="HK58" s="77"/>
      <c r="HL58" s="77"/>
      <c r="HM58" s="77"/>
      <c r="HN58" s="77"/>
      <c r="HO58" s="77"/>
      <c r="HP58" s="77"/>
      <c r="HQ58" s="77"/>
      <c r="HR58" s="77"/>
      <c r="HS58" s="77"/>
      <c r="HT58" s="77"/>
      <c r="HU58" s="77"/>
      <c r="HV58" s="77"/>
      <c r="HW58" s="77"/>
      <c r="HX58" s="77"/>
      <c r="HY58" s="77"/>
      <c r="HZ58" s="77"/>
      <c r="IA58" s="77"/>
      <c r="IB58" s="77"/>
      <c r="IC58" s="77"/>
      <c r="ID58" s="77"/>
      <c r="IE58" s="77"/>
      <c r="IF58" s="77"/>
      <c r="IG58" s="77"/>
    </row>
    <row r="59" spans="1:241" s="92" customFormat="1" ht="27.6">
      <c r="A59" s="111"/>
      <c r="B59" s="83"/>
      <c r="C59" s="40" t="s">
        <v>404</v>
      </c>
      <c r="D59" s="84" t="s">
        <v>405</v>
      </c>
      <c r="E59" s="85" t="s">
        <v>103</v>
      </c>
      <c r="F59" s="108">
        <v>10</v>
      </c>
      <c r="G59" s="109">
        <v>6</v>
      </c>
      <c r="H59" s="109">
        <v>26.44</v>
      </c>
      <c r="I59" s="110">
        <v>4.6900000000000004</v>
      </c>
      <c r="J59" s="89">
        <v>10.690000000000001</v>
      </c>
      <c r="K59" s="89">
        <v>21.75</v>
      </c>
      <c r="L59" s="40" t="s">
        <v>103</v>
      </c>
      <c r="M59" s="90" t="s">
        <v>406</v>
      </c>
      <c r="N59" s="83" t="s">
        <v>403</v>
      </c>
      <c r="O59" s="153">
        <v>36924.6</v>
      </c>
      <c r="P59" s="83" t="s">
        <v>43</v>
      </c>
      <c r="Q59" s="83" t="s">
        <v>43</v>
      </c>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c r="FQ59" s="77"/>
      <c r="FR59" s="77"/>
      <c r="FS59" s="77"/>
      <c r="FT59" s="77"/>
      <c r="FU59" s="77"/>
      <c r="FV59" s="77"/>
      <c r="FW59" s="77"/>
      <c r="FX59" s="77"/>
      <c r="FY59" s="77"/>
      <c r="FZ59" s="77"/>
      <c r="GA59" s="77"/>
      <c r="GB59" s="77"/>
      <c r="GC59" s="77"/>
      <c r="GD59" s="77"/>
      <c r="GE59" s="77"/>
      <c r="GF59" s="77"/>
      <c r="GG59" s="77"/>
      <c r="GH59" s="77"/>
      <c r="GI59" s="77"/>
      <c r="GJ59" s="77"/>
      <c r="GK59" s="77"/>
      <c r="GL59" s="77"/>
      <c r="GM59" s="77"/>
      <c r="GN59" s="77"/>
      <c r="GO59" s="77"/>
      <c r="GP59" s="77"/>
      <c r="GQ59" s="77"/>
      <c r="GR59" s="77"/>
      <c r="GS59" s="77"/>
      <c r="GT59" s="77"/>
      <c r="GU59" s="77"/>
      <c r="GV59" s="77"/>
      <c r="GW59" s="77"/>
      <c r="GX59" s="77"/>
      <c r="GY59" s="77"/>
      <c r="GZ59" s="77"/>
      <c r="HA59" s="77"/>
      <c r="HB59" s="77"/>
      <c r="HC59" s="77"/>
      <c r="HD59" s="77"/>
      <c r="HE59" s="77"/>
      <c r="HF59" s="77"/>
      <c r="HG59" s="77"/>
      <c r="HH59" s="77"/>
      <c r="HI59" s="77"/>
      <c r="HJ59" s="77"/>
      <c r="HK59" s="77"/>
      <c r="HL59" s="77"/>
      <c r="HM59" s="77"/>
      <c r="HN59" s="77"/>
      <c r="HO59" s="77"/>
      <c r="HP59" s="77"/>
      <c r="HQ59" s="77"/>
      <c r="HR59" s="77"/>
      <c r="HS59" s="77"/>
      <c r="HT59" s="77"/>
      <c r="HU59" s="77"/>
      <c r="HV59" s="77"/>
      <c r="HW59" s="77"/>
      <c r="HX59" s="77"/>
      <c r="HY59" s="77"/>
      <c r="HZ59" s="77"/>
      <c r="IA59" s="77"/>
      <c r="IB59" s="77"/>
      <c r="IC59" s="77"/>
      <c r="ID59" s="77"/>
      <c r="IE59" s="77"/>
      <c r="IF59" s="77"/>
      <c r="IG59" s="77"/>
    </row>
    <row r="60" spans="1:241" s="104" customFormat="1" ht="55.15">
      <c r="A60" s="111"/>
      <c r="B60" s="83"/>
      <c r="C60" s="90" t="s">
        <v>407</v>
      </c>
      <c r="D60" s="84" t="s">
        <v>408</v>
      </c>
      <c r="E60" s="85" t="s">
        <v>265</v>
      </c>
      <c r="F60" s="112">
        <v>12</v>
      </c>
      <c r="G60" s="88">
        <v>4.5</v>
      </c>
      <c r="H60" s="113">
        <v>7.5</v>
      </c>
      <c r="I60" s="110">
        <v>7.5</v>
      </c>
      <c r="J60" s="89">
        <v>12</v>
      </c>
      <c r="K60" s="89">
        <v>0</v>
      </c>
      <c r="L60" s="40" t="s">
        <v>103</v>
      </c>
      <c r="M60" s="90" t="s">
        <v>409</v>
      </c>
      <c r="N60" s="83" t="s">
        <v>293</v>
      </c>
      <c r="O60" s="275" t="s">
        <v>410</v>
      </c>
      <c r="P60" s="83" t="s">
        <v>43</v>
      </c>
      <c r="Q60" s="83" t="s">
        <v>43</v>
      </c>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c r="FQ60" s="77"/>
      <c r="FR60" s="77"/>
      <c r="FS60" s="77"/>
      <c r="FT60" s="77"/>
      <c r="FU60" s="77"/>
      <c r="FV60" s="77"/>
      <c r="FW60" s="77"/>
      <c r="FX60" s="77"/>
      <c r="FY60" s="77"/>
      <c r="FZ60" s="77"/>
      <c r="GA60" s="77"/>
      <c r="GB60" s="77"/>
      <c r="GC60" s="77"/>
      <c r="GD60" s="77"/>
      <c r="GE60" s="77"/>
      <c r="GF60" s="77"/>
      <c r="GG60" s="77"/>
      <c r="GH60" s="77"/>
      <c r="GI60" s="77"/>
      <c r="GJ60" s="77"/>
      <c r="GK60" s="77"/>
      <c r="GL60" s="77"/>
      <c r="GM60" s="77"/>
      <c r="GN60" s="77"/>
      <c r="GO60" s="77"/>
      <c r="GP60" s="77"/>
      <c r="GQ60" s="77"/>
      <c r="GR60" s="77"/>
      <c r="GS60" s="77"/>
      <c r="GT60" s="77"/>
      <c r="GU60" s="77"/>
      <c r="GV60" s="77"/>
      <c r="GW60" s="77"/>
      <c r="GX60" s="77"/>
      <c r="GY60" s="77"/>
      <c r="GZ60" s="77"/>
      <c r="HA60" s="77"/>
      <c r="HB60" s="77"/>
      <c r="HC60" s="77"/>
      <c r="HD60" s="77"/>
      <c r="HE60" s="77"/>
      <c r="HF60" s="77"/>
      <c r="HG60" s="77"/>
      <c r="HH60" s="77"/>
      <c r="HI60" s="77"/>
      <c r="HJ60" s="77"/>
      <c r="HK60" s="77"/>
      <c r="HL60" s="77"/>
      <c r="HM60" s="77"/>
      <c r="HN60" s="77"/>
      <c r="HO60" s="77"/>
      <c r="HP60" s="77"/>
      <c r="HQ60" s="77"/>
      <c r="HR60" s="77"/>
      <c r="HS60" s="77"/>
      <c r="HT60" s="77"/>
      <c r="HU60" s="77"/>
      <c r="HV60" s="77"/>
      <c r="HW60" s="77"/>
      <c r="HX60" s="77"/>
      <c r="HY60" s="77"/>
      <c r="HZ60" s="77"/>
      <c r="IA60" s="77"/>
      <c r="IB60" s="77"/>
      <c r="IC60" s="77"/>
      <c r="ID60" s="77"/>
      <c r="IE60" s="77"/>
      <c r="IF60" s="77"/>
      <c r="IG60" s="77"/>
    </row>
    <row r="61" spans="1:241" s="101" customFormat="1">
      <c r="A61" s="114"/>
      <c r="B61" s="115"/>
      <c r="C61" s="114" t="s">
        <v>106</v>
      </c>
      <c r="D61" s="116"/>
      <c r="E61" s="114"/>
      <c r="F61" s="117">
        <v>9</v>
      </c>
      <c r="G61" s="118">
        <v>5.5</v>
      </c>
      <c r="H61" s="118">
        <v>20.126666666666669</v>
      </c>
      <c r="I61" s="118">
        <v>5.6266666666666678</v>
      </c>
      <c r="J61" s="119">
        <v>11.126666666666667</v>
      </c>
      <c r="K61" s="119">
        <v>14.5</v>
      </c>
      <c r="L61" s="120"/>
      <c r="M61" s="115"/>
      <c r="N61" s="115"/>
      <c r="O61" s="178">
        <f>AVERAGE(O58:O59)</f>
        <v>28885.199999999997</v>
      </c>
      <c r="P61" s="115"/>
      <c r="Q61" s="115"/>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c r="EY61" s="100"/>
      <c r="EZ61" s="100"/>
      <c r="FA61" s="100"/>
      <c r="FB61" s="100"/>
      <c r="FC61" s="100"/>
      <c r="FD61" s="100"/>
      <c r="FE61" s="100"/>
      <c r="FF61" s="100"/>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00"/>
      <c r="GP61" s="100"/>
      <c r="GQ61" s="100"/>
      <c r="GR61" s="100"/>
      <c r="GS61" s="100"/>
      <c r="GT61" s="100"/>
      <c r="GU61" s="100"/>
      <c r="GV61" s="100"/>
      <c r="GW61" s="100"/>
      <c r="GX61" s="100"/>
      <c r="GY61" s="100"/>
      <c r="GZ61" s="100"/>
      <c r="HA61" s="100"/>
      <c r="HB61" s="100"/>
      <c r="HC61" s="100"/>
      <c r="HD61" s="100"/>
      <c r="HE61" s="100"/>
      <c r="HF61" s="100"/>
      <c r="HG61" s="100"/>
      <c r="HH61" s="100"/>
      <c r="HI61" s="100"/>
      <c r="HJ61" s="100"/>
      <c r="HK61" s="100"/>
      <c r="HL61" s="100"/>
      <c r="HM61" s="100"/>
      <c r="HN61" s="100"/>
      <c r="HO61" s="100"/>
      <c r="HP61" s="100"/>
      <c r="HQ61" s="100"/>
      <c r="HR61" s="100"/>
      <c r="HS61" s="100"/>
      <c r="HT61" s="100"/>
      <c r="HU61" s="100"/>
      <c r="HV61" s="100"/>
      <c r="HW61" s="100"/>
      <c r="HX61" s="100"/>
      <c r="HY61" s="100"/>
      <c r="HZ61" s="100"/>
      <c r="IA61" s="100"/>
      <c r="IB61" s="100"/>
      <c r="IC61" s="100"/>
      <c r="ID61" s="100"/>
      <c r="IE61" s="100"/>
      <c r="IF61" s="100"/>
      <c r="IG61" s="100"/>
    </row>
    <row r="62" spans="1:241" s="127" customFormat="1" ht="13.9">
      <c r="A62" s="121" t="s">
        <v>183</v>
      </c>
      <c r="B62" s="122"/>
      <c r="C62" s="123"/>
      <c r="D62" s="124"/>
      <c r="E62" s="125"/>
      <c r="F62" s="126">
        <f>AVERAGE(F3:F4,F6,F8:F9,F11:F13,F15,F17:F19,F21:F24,F26:F27,F29:F31,F33,F35:F38,F40:F42,F44,F45,F47:F52,F54:F56,F58:F60)</f>
        <v>6</v>
      </c>
      <c r="G62" s="248">
        <f>AVERAGE(G3:G4,G6,G8:G9,G11:G13,G15,G17:G19,G21:G24,G26:G27,G29:G31,G33,G35:G37,G40:G42,G44:G45,G47:G52,G54:G56,G58:G60)</f>
        <v>7.0911904761904747</v>
      </c>
      <c r="H62" s="248">
        <f>AVERAGE(H3:H4,H6,H8:H9,H11:H13,H15,H17:H19,H21:H24,H26:H27,H29:H31,H33,H35:H38,H40:H42,H44,H45,H47:H52,H54:H56,H58:H60)</f>
        <v>15.392619047619048</v>
      </c>
      <c r="I62" s="248">
        <f>AVERAGE(I3:I4,I6,I8:I9,I11:I13,I15,I17:I19,I21:I24,I26:I27,I29:I31,I33,I35:I37,I40:I42,I44,I45,I47:I52,I54:I56,I58:I60)</f>
        <v>5.4923809523809535</v>
      </c>
      <c r="J62" s="248">
        <f>AVERAGE(J3:J4,J6,J8:J9,J11:J13,J15,J17:J19,J21:J24,J26:J27,J29:J31,J33,J35:J37,J40:J42,J44,J45,J47:J52,J54:J56,J58:J60)</f>
        <v>11.49928571428571</v>
      </c>
      <c r="K62" s="248">
        <f>AVERAGE(K3:K4,K6,K8:K9,K11:K13,K15,K17:K19,K21:K24,K26:K27,K29:K31,K33,K35:K38,K40:K42,K44,K45,K47:K52,K54:K56,K58:K60)</f>
        <v>10.231666666666669</v>
      </c>
      <c r="L62" s="248"/>
      <c r="M62" s="248"/>
      <c r="N62" s="248"/>
      <c r="O62" s="274">
        <f>AVERAGE(O3:O4,O6,O8:O9,O11:O12,O15,O17:O19,O21:O24,O26:O27,O29:O31,O33,O35:O37,O40:O41,O44,,O47:O52,O54:O55,O58:O59)</f>
        <v>36589.353473684212</v>
      </c>
      <c r="P62" s="125"/>
      <c r="Q62" s="125"/>
    </row>
    <row r="63" spans="1:241">
      <c r="O63" s="153"/>
    </row>
    <row r="64" spans="1:241">
      <c r="O64" s="153"/>
    </row>
    <row r="65" spans="15:15">
      <c r="O65" s="153"/>
    </row>
  </sheetData>
  <sheetProtection algorithmName="SHA-512" hashValue="ZK8nFuH/0mx28RrWtDDLGvTvptdw/8U00DZlYbUtujlPu3Ft+P2VVNvpFjC9F+U//6+hmaAaLn8hy8DE09uV5Q==" saltValue="EvH0IGS18VUpYQQEYRzJOQ==" spinCount="100000" sheet="1" objects="1" scenarios="1" selectLockedCells="1" selectUnlockedCells="1"/>
  <mergeCells count="1">
    <mergeCell ref="A1:B1"/>
  </mergeCell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09765-156C-453B-8EA5-3C0E30B9E7BB}">
  <sheetPr>
    <tabColor rgb="FF0D4263"/>
  </sheetPr>
  <dimension ref="A1:DM65"/>
  <sheetViews>
    <sheetView tabSelected="1" zoomScale="90" zoomScaleNormal="90" workbookViewId="0">
      <pane xSplit="1" ySplit="2" topLeftCell="D3" activePane="bottomRight" state="frozen"/>
      <selection pane="bottomRight" activeCell="N47" sqref="N47"/>
      <selection pane="bottomLeft" activeCell="A3" sqref="A3"/>
      <selection pane="topRight" activeCell="B1" sqref="B1"/>
    </sheetView>
  </sheetViews>
  <sheetFormatPr defaultRowHeight="14.45"/>
  <cols>
    <col min="1" max="1" width="18.42578125" style="206" bestFit="1" customWidth="1"/>
    <col min="2" max="2" width="38" style="129" customWidth="1"/>
    <col min="3" max="3" width="47.42578125" style="39" bestFit="1" customWidth="1"/>
    <col min="4" max="4" width="62.42578125" style="39" bestFit="1" customWidth="1"/>
    <col min="5" max="12" width="10.85546875" style="39" customWidth="1"/>
    <col min="13" max="13" width="36" style="39" customWidth="1"/>
    <col min="14" max="14" width="55.7109375" style="39" customWidth="1"/>
    <col min="15" max="15" width="16.28515625" style="211" customWidth="1"/>
    <col min="16" max="117" width="8.85546875"/>
  </cols>
  <sheetData>
    <row r="1" spans="1:117" ht="17.45">
      <c r="A1" s="311" t="s">
        <v>411</v>
      </c>
      <c r="B1" s="311"/>
      <c r="C1" s="311"/>
      <c r="D1" s="129"/>
      <c r="E1" s="129"/>
      <c r="F1" s="129"/>
      <c r="G1" s="129"/>
      <c r="H1" s="129"/>
      <c r="I1" s="129"/>
      <c r="J1" s="129"/>
      <c r="K1" s="129"/>
      <c r="L1" s="129"/>
      <c r="M1" s="129"/>
      <c r="N1" s="129"/>
      <c r="O1" s="207"/>
    </row>
    <row r="2" spans="1:117" s="82" customFormat="1" ht="96.6">
      <c r="A2" s="79" t="s">
        <v>19</v>
      </c>
      <c r="B2" s="80" t="s">
        <v>246</v>
      </c>
      <c r="C2" s="80" t="s">
        <v>247</v>
      </c>
      <c r="D2" s="80" t="s">
        <v>248</v>
      </c>
      <c r="E2" s="80" t="s">
        <v>249</v>
      </c>
      <c r="F2" s="81" t="s">
        <v>250</v>
      </c>
      <c r="G2" s="80" t="s">
        <v>251</v>
      </c>
      <c r="H2" s="80" t="s">
        <v>252</v>
      </c>
      <c r="I2" s="80" t="s">
        <v>253</v>
      </c>
      <c r="J2" s="80" t="s">
        <v>254</v>
      </c>
      <c r="K2" s="80" t="s">
        <v>255</v>
      </c>
      <c r="L2" s="80" t="s">
        <v>256</v>
      </c>
      <c r="M2" s="80" t="s">
        <v>257</v>
      </c>
      <c r="N2" s="80" t="s">
        <v>258</v>
      </c>
      <c r="O2" s="208" t="s">
        <v>412</v>
      </c>
    </row>
    <row r="3" spans="1:117" s="181" customFormat="1" ht="27.6">
      <c r="A3" s="195" t="s">
        <v>37</v>
      </c>
      <c r="B3" s="180" t="s">
        <v>262</v>
      </c>
      <c r="C3" s="196" t="s">
        <v>263</v>
      </c>
      <c r="D3" s="213" t="s">
        <v>264</v>
      </c>
      <c r="E3" s="190" t="s">
        <v>265</v>
      </c>
      <c r="F3" s="197">
        <v>10</v>
      </c>
      <c r="G3" s="197">
        <v>7.5</v>
      </c>
      <c r="H3" s="197">
        <v>12.43</v>
      </c>
      <c r="I3" s="197">
        <v>2.41</v>
      </c>
      <c r="J3" s="197">
        <v>9.91</v>
      </c>
      <c r="K3" s="197">
        <v>10.02</v>
      </c>
      <c r="L3" s="186" t="s">
        <v>103</v>
      </c>
      <c r="M3" s="186" t="s">
        <v>413</v>
      </c>
      <c r="N3" s="186" t="s">
        <v>414</v>
      </c>
      <c r="O3" s="209">
        <v>41231.294999999998</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row>
    <row r="4" spans="1:117" ht="27.6">
      <c r="A4" s="198"/>
      <c r="B4" s="83"/>
      <c r="C4" s="83" t="s">
        <v>268</v>
      </c>
      <c r="D4" s="84" t="s">
        <v>269</v>
      </c>
      <c r="E4" s="189" t="s">
        <v>103</v>
      </c>
      <c r="F4" s="199">
        <v>10</v>
      </c>
      <c r="G4" s="199">
        <v>6</v>
      </c>
      <c r="H4" s="199">
        <v>11.34</v>
      </c>
      <c r="I4" s="199">
        <v>1.26</v>
      </c>
      <c r="J4" s="199">
        <v>7.26</v>
      </c>
      <c r="K4" s="199">
        <v>10.08</v>
      </c>
      <c r="L4" s="129" t="s">
        <v>103</v>
      </c>
      <c r="M4" s="129" t="s">
        <v>270</v>
      </c>
      <c r="N4" s="129" t="s">
        <v>415</v>
      </c>
      <c r="O4" s="207">
        <v>33309.54</v>
      </c>
    </row>
    <row r="5" spans="1:117" s="183" customFormat="1">
      <c r="A5" s="182"/>
      <c r="B5" s="182"/>
      <c r="C5" s="182" t="s">
        <v>106</v>
      </c>
      <c r="D5" s="214"/>
      <c r="E5" s="182"/>
      <c r="F5" s="200">
        <f>AVERAGE(F3:F4)</f>
        <v>10</v>
      </c>
      <c r="G5" s="200">
        <f t="shared" ref="G5:K5" si="0">AVERAGE(G3:G4)</f>
        <v>6.75</v>
      </c>
      <c r="H5" s="200">
        <f t="shared" si="0"/>
        <v>11.885</v>
      </c>
      <c r="I5" s="200">
        <f t="shared" si="0"/>
        <v>1.835</v>
      </c>
      <c r="J5" s="200">
        <f t="shared" si="0"/>
        <v>8.5850000000000009</v>
      </c>
      <c r="K5" s="200">
        <f t="shared" si="0"/>
        <v>10.050000000000001</v>
      </c>
      <c r="L5" s="187"/>
      <c r="M5" s="187"/>
      <c r="N5" s="187"/>
      <c r="O5" s="210">
        <f>AVERAGE(O3:O4)</f>
        <v>37270.417499999996</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row>
    <row r="6" spans="1:117" s="181" customFormat="1" ht="27.6">
      <c r="A6" s="195" t="s">
        <v>40</v>
      </c>
      <c r="B6" s="180" t="s">
        <v>272</v>
      </c>
      <c r="C6" s="201" t="s">
        <v>273</v>
      </c>
      <c r="D6" s="215" t="s">
        <v>274</v>
      </c>
      <c r="E6" s="188" t="s">
        <v>103</v>
      </c>
      <c r="F6" s="197">
        <v>5</v>
      </c>
      <c r="G6" s="197">
        <v>6.25</v>
      </c>
      <c r="H6" s="197">
        <v>14.25</v>
      </c>
      <c r="I6" s="197">
        <v>6.43</v>
      </c>
      <c r="J6" s="197">
        <v>12.68</v>
      </c>
      <c r="K6" s="197">
        <v>7.82</v>
      </c>
      <c r="L6" s="186" t="s">
        <v>103</v>
      </c>
      <c r="M6" s="186" t="s">
        <v>416</v>
      </c>
      <c r="N6" s="186" t="s">
        <v>417</v>
      </c>
      <c r="O6" s="209">
        <v>34043.1</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row>
    <row r="7" spans="1:117" s="183" customFormat="1">
      <c r="A7" s="182"/>
      <c r="B7" s="182"/>
      <c r="C7" s="182" t="s">
        <v>106</v>
      </c>
      <c r="D7" s="214"/>
      <c r="E7" s="182"/>
      <c r="F7" s="200">
        <f>AVERAGE(F6)</f>
        <v>5</v>
      </c>
      <c r="G7" s="200">
        <f t="shared" ref="G7:K7" si="1">AVERAGE(G6)</f>
        <v>6.25</v>
      </c>
      <c r="H7" s="200">
        <f t="shared" si="1"/>
        <v>14.25</v>
      </c>
      <c r="I7" s="200">
        <f t="shared" si="1"/>
        <v>6.43</v>
      </c>
      <c r="J7" s="200">
        <f t="shared" si="1"/>
        <v>12.68</v>
      </c>
      <c r="K7" s="200">
        <f t="shared" si="1"/>
        <v>7.82</v>
      </c>
      <c r="L7" s="187"/>
      <c r="M7" s="187"/>
      <c r="N7" s="187"/>
      <c r="O7" s="210">
        <f>AVERAGE(O6)</f>
        <v>34043.1</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row>
    <row r="8" spans="1:117" ht="41.45">
      <c r="A8" s="198" t="s">
        <v>42</v>
      </c>
      <c r="B8" s="83" t="s">
        <v>277</v>
      </c>
      <c r="C8" s="90" t="s">
        <v>263</v>
      </c>
      <c r="D8" s="84" t="s">
        <v>278</v>
      </c>
      <c r="E8" s="189" t="s">
        <v>265</v>
      </c>
      <c r="F8" s="199">
        <v>5</v>
      </c>
      <c r="G8" s="199">
        <v>3</v>
      </c>
      <c r="H8" s="199">
        <v>11.96</v>
      </c>
      <c r="I8" s="199">
        <v>6.33</v>
      </c>
      <c r="J8" s="199">
        <v>9.33</v>
      </c>
      <c r="K8" s="199">
        <v>5.6300000000000008</v>
      </c>
      <c r="L8" s="129" t="s">
        <v>103</v>
      </c>
      <c r="M8" s="129" t="s">
        <v>418</v>
      </c>
      <c r="N8" s="129" t="s">
        <v>419</v>
      </c>
      <c r="O8" s="207">
        <v>48828.339</v>
      </c>
    </row>
    <row r="9" spans="1:117" s="181" customFormat="1" ht="41.45">
      <c r="A9" s="195"/>
      <c r="B9" s="180"/>
      <c r="C9" s="196" t="s">
        <v>268</v>
      </c>
      <c r="D9" s="213" t="s">
        <v>281</v>
      </c>
      <c r="E9" s="190" t="s">
        <v>103</v>
      </c>
      <c r="F9" s="197">
        <v>10</v>
      </c>
      <c r="G9" s="197">
        <v>5</v>
      </c>
      <c r="H9" s="197">
        <v>11.96</v>
      </c>
      <c r="I9" s="197">
        <v>6.33</v>
      </c>
      <c r="J9" s="197">
        <v>11.33</v>
      </c>
      <c r="K9" s="197">
        <v>5.6300000000000008</v>
      </c>
      <c r="L9" s="186" t="s">
        <v>103</v>
      </c>
      <c r="M9" s="186" t="s">
        <v>420</v>
      </c>
      <c r="N9" s="186" t="s">
        <v>283</v>
      </c>
      <c r="O9" s="209">
        <v>47794.934999999998</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row>
    <row r="10" spans="1:117" s="183" customFormat="1">
      <c r="A10" s="182"/>
      <c r="B10" s="182"/>
      <c r="C10" s="182" t="s">
        <v>106</v>
      </c>
      <c r="D10" s="214"/>
      <c r="E10" s="182"/>
      <c r="F10" s="200">
        <f>AVERAGE(F8:F9)</f>
        <v>7.5</v>
      </c>
      <c r="G10" s="200">
        <f t="shared" ref="G10:K10" si="2">AVERAGE(G8:G9)</f>
        <v>4</v>
      </c>
      <c r="H10" s="200">
        <f t="shared" si="2"/>
        <v>11.96</v>
      </c>
      <c r="I10" s="200">
        <f t="shared" si="2"/>
        <v>6.33</v>
      </c>
      <c r="J10" s="200">
        <f t="shared" si="2"/>
        <v>10.33</v>
      </c>
      <c r="K10" s="200">
        <f t="shared" si="2"/>
        <v>5.6300000000000008</v>
      </c>
      <c r="L10" s="187"/>
      <c r="M10" s="187"/>
      <c r="N10" s="187"/>
      <c r="O10" s="210">
        <f>AVERAGE(O8:O9)</f>
        <v>48311.637000000002</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row>
    <row r="11" spans="1:117" s="181" customFormat="1" ht="27.6">
      <c r="A11" s="195" t="s">
        <v>44</v>
      </c>
      <c r="B11" s="180" t="s">
        <v>284</v>
      </c>
      <c r="C11" s="196" t="s">
        <v>263</v>
      </c>
      <c r="D11" s="213" t="s">
        <v>285</v>
      </c>
      <c r="E11" s="190" t="s">
        <v>265</v>
      </c>
      <c r="F11" s="197">
        <v>6</v>
      </c>
      <c r="G11" s="197">
        <v>3</v>
      </c>
      <c r="H11" s="197">
        <v>8.2799999999999994</v>
      </c>
      <c r="I11" s="197">
        <v>4.84</v>
      </c>
      <c r="J11" s="197">
        <v>7.84</v>
      </c>
      <c r="K11" s="197">
        <v>3.4399999999999995</v>
      </c>
      <c r="L11" s="186" t="s">
        <v>103</v>
      </c>
      <c r="M11" s="186" t="s">
        <v>421</v>
      </c>
      <c r="N11" s="186" t="s">
        <v>287</v>
      </c>
      <c r="O11" s="209">
        <v>30175.991999999998</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row>
    <row r="12" spans="1:117" ht="41.45">
      <c r="A12" s="198"/>
      <c r="B12" s="83"/>
      <c r="C12" s="83" t="s">
        <v>268</v>
      </c>
      <c r="D12" s="84" t="s">
        <v>288</v>
      </c>
      <c r="E12" s="189" t="s">
        <v>103</v>
      </c>
      <c r="F12" s="199">
        <v>8</v>
      </c>
      <c r="G12" s="199">
        <v>3</v>
      </c>
      <c r="H12" s="199">
        <v>8.2799999999999994</v>
      </c>
      <c r="I12" s="199">
        <v>4.84</v>
      </c>
      <c r="J12" s="199">
        <v>7.84</v>
      </c>
      <c r="K12" s="199">
        <v>3.4399999999999995</v>
      </c>
      <c r="L12" s="129" t="s">
        <v>103</v>
      </c>
      <c r="M12" s="129" t="s">
        <v>422</v>
      </c>
      <c r="N12" s="129" t="s">
        <v>287</v>
      </c>
      <c r="O12" s="207">
        <v>28739.040000000001</v>
      </c>
    </row>
    <row r="13" spans="1:117" s="181" customFormat="1" ht="69">
      <c r="A13" s="195"/>
      <c r="B13" s="180"/>
      <c r="C13" s="196" t="s">
        <v>290</v>
      </c>
      <c r="D13" s="213" t="s">
        <v>291</v>
      </c>
      <c r="E13" s="190" t="s">
        <v>103</v>
      </c>
      <c r="F13" s="197">
        <v>1</v>
      </c>
      <c r="G13" s="197">
        <v>3</v>
      </c>
      <c r="H13" s="197">
        <v>3.3</v>
      </c>
      <c r="I13" s="197" t="s">
        <v>43</v>
      </c>
      <c r="J13" s="197">
        <v>3</v>
      </c>
      <c r="K13" s="197">
        <v>3.3</v>
      </c>
      <c r="L13" s="186" t="s">
        <v>103</v>
      </c>
      <c r="M13" s="186" t="s">
        <v>292</v>
      </c>
      <c r="N13" s="186" t="s">
        <v>423</v>
      </c>
      <c r="O13" s="209" t="s">
        <v>294</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row>
    <row r="14" spans="1:117" s="183" customFormat="1">
      <c r="A14" s="182"/>
      <c r="B14" s="182"/>
      <c r="C14" s="182" t="s">
        <v>106</v>
      </c>
      <c r="D14" s="214"/>
      <c r="E14" s="182"/>
      <c r="F14" s="200">
        <f>AVERAGE(F11:F13)</f>
        <v>5</v>
      </c>
      <c r="G14" s="200">
        <f t="shared" ref="G14:K14" si="3">AVERAGE(G11:G13)</f>
        <v>3</v>
      </c>
      <c r="H14" s="200">
        <f t="shared" si="3"/>
        <v>6.62</v>
      </c>
      <c r="I14" s="200">
        <f t="shared" si="3"/>
        <v>4.84</v>
      </c>
      <c r="J14" s="200">
        <f t="shared" si="3"/>
        <v>6.2266666666666666</v>
      </c>
      <c r="K14" s="200">
        <f t="shared" si="3"/>
        <v>3.3933333333333331</v>
      </c>
      <c r="L14" s="187"/>
      <c r="M14" s="187"/>
      <c r="N14" s="187"/>
      <c r="O14" s="210">
        <f>AVERAGE(O11:O13)</f>
        <v>29457.516</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row>
    <row r="15" spans="1:117" s="181" customFormat="1" ht="27.6">
      <c r="A15" s="195" t="s">
        <v>45</v>
      </c>
      <c r="B15" s="180" t="s">
        <v>295</v>
      </c>
      <c r="C15" s="196" t="s">
        <v>273</v>
      </c>
      <c r="D15" s="213" t="s">
        <v>296</v>
      </c>
      <c r="E15" s="190" t="s">
        <v>103</v>
      </c>
      <c r="F15" s="197">
        <v>10</v>
      </c>
      <c r="G15" s="197">
        <v>6</v>
      </c>
      <c r="H15" s="197">
        <v>19.98</v>
      </c>
      <c r="I15" s="197">
        <v>7.35</v>
      </c>
      <c r="J15" s="197">
        <v>13.35</v>
      </c>
      <c r="K15" s="197">
        <v>12.63</v>
      </c>
      <c r="L15" s="186" t="s">
        <v>297</v>
      </c>
      <c r="M15" s="186" t="s">
        <v>298</v>
      </c>
      <c r="N15" s="186" t="s">
        <v>424</v>
      </c>
      <c r="O15" s="209">
        <v>47658</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row>
    <row r="16" spans="1:117" s="183" customFormat="1">
      <c r="A16" s="182"/>
      <c r="B16" s="182"/>
      <c r="C16" s="182" t="s">
        <v>106</v>
      </c>
      <c r="D16" s="214"/>
      <c r="E16" s="182"/>
      <c r="F16" s="200">
        <f>AVERAGE(F15)</f>
        <v>10</v>
      </c>
      <c r="G16" s="200">
        <f t="shared" ref="G16:K16" si="4">AVERAGE(G15)</f>
        <v>6</v>
      </c>
      <c r="H16" s="200">
        <f t="shared" si="4"/>
        <v>19.98</v>
      </c>
      <c r="I16" s="200">
        <f t="shared" si="4"/>
        <v>7.35</v>
      </c>
      <c r="J16" s="200">
        <f t="shared" si="4"/>
        <v>13.35</v>
      </c>
      <c r="K16" s="200">
        <f t="shared" si="4"/>
        <v>12.63</v>
      </c>
      <c r="L16" s="187"/>
      <c r="M16" s="187"/>
      <c r="N16" s="187"/>
      <c r="O16" s="210">
        <f>AVERAGE(O15)</f>
        <v>47658</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row>
    <row r="17" spans="1:117" s="181" customFormat="1" ht="27.6">
      <c r="A17" s="195" t="s">
        <v>47</v>
      </c>
      <c r="B17" s="180" t="s">
        <v>300</v>
      </c>
      <c r="C17" s="202" t="s">
        <v>263</v>
      </c>
      <c r="D17" s="213" t="s">
        <v>301</v>
      </c>
      <c r="E17" s="190" t="s">
        <v>265</v>
      </c>
      <c r="F17" s="197">
        <v>5</v>
      </c>
      <c r="G17" s="197">
        <v>12.855</v>
      </c>
      <c r="H17" s="197">
        <v>30.664999999999999</v>
      </c>
      <c r="I17" s="197">
        <v>14.82</v>
      </c>
      <c r="J17" s="197">
        <v>27.675000000000001</v>
      </c>
      <c r="K17" s="197">
        <v>15.844999999999999</v>
      </c>
      <c r="L17" s="186" t="s">
        <v>265</v>
      </c>
      <c r="M17" s="186" t="s">
        <v>302</v>
      </c>
      <c r="N17" s="186" t="s">
        <v>425</v>
      </c>
      <c r="O17" s="209">
        <v>45529.5</v>
      </c>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row>
    <row r="18" spans="1:117" ht="27.6">
      <c r="A18" s="198"/>
      <c r="B18" s="83"/>
      <c r="C18" s="83" t="s">
        <v>268</v>
      </c>
      <c r="D18" s="84" t="s">
        <v>304</v>
      </c>
      <c r="E18" s="189" t="s">
        <v>265</v>
      </c>
      <c r="F18" s="199">
        <v>5</v>
      </c>
      <c r="G18" s="199">
        <v>12.855</v>
      </c>
      <c r="H18" s="199">
        <v>30.664999999999999</v>
      </c>
      <c r="I18" s="199">
        <v>14.82</v>
      </c>
      <c r="J18" s="199">
        <v>27.675000000000001</v>
      </c>
      <c r="K18" s="199">
        <v>15.844999999999999</v>
      </c>
      <c r="L18" s="129" t="s">
        <v>265</v>
      </c>
      <c r="M18" s="129" t="s">
        <v>302</v>
      </c>
      <c r="N18" s="129" t="s">
        <v>426</v>
      </c>
      <c r="O18" s="207">
        <v>42494.2</v>
      </c>
    </row>
    <row r="19" spans="1:117" s="181" customFormat="1" ht="27.6">
      <c r="A19" s="195"/>
      <c r="B19" s="180"/>
      <c r="C19" s="196" t="s">
        <v>306</v>
      </c>
      <c r="D19" s="213" t="s">
        <v>307</v>
      </c>
      <c r="E19" s="190" t="s">
        <v>103</v>
      </c>
      <c r="F19" s="197">
        <v>5</v>
      </c>
      <c r="G19" s="197">
        <v>12.855</v>
      </c>
      <c r="H19" s="197">
        <v>31.664999999999999</v>
      </c>
      <c r="I19" s="197">
        <v>14.82</v>
      </c>
      <c r="J19" s="197">
        <v>27.675000000000001</v>
      </c>
      <c r="K19" s="197">
        <v>16.844999999999999</v>
      </c>
      <c r="L19" s="186" t="s">
        <v>265</v>
      </c>
      <c r="M19" s="186" t="s">
        <v>302</v>
      </c>
      <c r="N19" s="186" t="s">
        <v>427</v>
      </c>
      <c r="O19" s="209">
        <v>36909.248</v>
      </c>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row>
    <row r="20" spans="1:117" ht="27.6">
      <c r="A20" s="198"/>
      <c r="B20" s="83"/>
      <c r="C20" s="129" t="s">
        <v>428</v>
      </c>
      <c r="D20" s="216" t="s">
        <v>429</v>
      </c>
      <c r="E20" s="191" t="s">
        <v>265</v>
      </c>
      <c r="F20" s="199">
        <v>5</v>
      </c>
      <c r="G20" s="199">
        <v>12.75</v>
      </c>
      <c r="H20" s="199">
        <v>8.75</v>
      </c>
      <c r="I20" s="199" t="s">
        <v>43</v>
      </c>
      <c r="J20" s="199" t="s">
        <v>43</v>
      </c>
      <c r="K20" s="199" t="s">
        <v>43</v>
      </c>
      <c r="L20" s="129" t="s">
        <v>265</v>
      </c>
      <c r="M20" s="129" t="s">
        <v>430</v>
      </c>
      <c r="N20" s="129" t="s">
        <v>431</v>
      </c>
      <c r="O20" s="207" t="s">
        <v>432</v>
      </c>
    </row>
    <row r="21" spans="1:117" s="181" customFormat="1" ht="27.6">
      <c r="A21" s="195"/>
      <c r="B21" s="180"/>
      <c r="C21" s="203" t="s">
        <v>433</v>
      </c>
      <c r="D21" s="217" t="s">
        <v>429</v>
      </c>
      <c r="E21" s="192" t="s">
        <v>265</v>
      </c>
      <c r="F21" s="197">
        <v>5</v>
      </c>
      <c r="G21" s="197">
        <v>2</v>
      </c>
      <c r="H21" s="197">
        <v>2</v>
      </c>
      <c r="I21" s="197"/>
      <c r="J21" s="197">
        <v>2</v>
      </c>
      <c r="K21" s="197">
        <v>2</v>
      </c>
      <c r="L21" s="186" t="s">
        <v>265</v>
      </c>
      <c r="M21" s="186" t="s">
        <v>430</v>
      </c>
      <c r="N21" s="186" t="s">
        <v>434</v>
      </c>
      <c r="O21" s="209" t="s">
        <v>294</v>
      </c>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row>
    <row r="22" spans="1:117" ht="27.6">
      <c r="A22" s="198"/>
      <c r="B22" s="83"/>
      <c r="C22" s="129" t="s">
        <v>435</v>
      </c>
      <c r="D22" s="216" t="s">
        <v>429</v>
      </c>
      <c r="E22" s="191" t="s">
        <v>265</v>
      </c>
      <c r="F22" s="199">
        <v>5</v>
      </c>
      <c r="G22" s="199">
        <v>15.75</v>
      </c>
      <c r="H22" s="199">
        <v>10.75</v>
      </c>
      <c r="I22" s="199" t="s">
        <v>43</v>
      </c>
      <c r="J22" s="199" t="s">
        <v>43</v>
      </c>
      <c r="K22" s="199" t="s">
        <v>43</v>
      </c>
      <c r="L22" s="129" t="s">
        <v>265</v>
      </c>
      <c r="M22" s="129" t="s">
        <v>430</v>
      </c>
      <c r="N22" s="129" t="s">
        <v>431</v>
      </c>
      <c r="O22" s="207" t="s">
        <v>432</v>
      </c>
    </row>
    <row r="23" spans="1:117" s="183" customFormat="1">
      <c r="A23" s="182"/>
      <c r="B23" s="182"/>
      <c r="C23" s="182" t="s">
        <v>106</v>
      </c>
      <c r="D23" s="214"/>
      <c r="E23" s="182"/>
      <c r="F23" s="200">
        <f>AVERAGE(F17:F22)</f>
        <v>5</v>
      </c>
      <c r="G23" s="200">
        <f t="shared" ref="G23:K23" si="5">AVERAGE(G17:G22)</f>
        <v>11.510833333333332</v>
      </c>
      <c r="H23" s="200">
        <f t="shared" si="5"/>
        <v>19.0825</v>
      </c>
      <c r="I23" s="200">
        <f t="shared" si="5"/>
        <v>14.82</v>
      </c>
      <c r="J23" s="200">
        <f t="shared" si="5"/>
        <v>21.256250000000001</v>
      </c>
      <c r="K23" s="200">
        <f t="shared" si="5"/>
        <v>12.633749999999999</v>
      </c>
      <c r="L23" s="187"/>
      <c r="M23" s="187"/>
      <c r="N23" s="187"/>
      <c r="O23" s="210">
        <f>AVERAGE(O17:O22)</f>
        <v>41644.315999999999</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row>
    <row r="24" spans="1:117" s="181" customFormat="1" ht="41.45">
      <c r="A24" s="195" t="s">
        <v>48</v>
      </c>
      <c r="B24" s="180" t="s">
        <v>309</v>
      </c>
      <c r="C24" s="202" t="s">
        <v>263</v>
      </c>
      <c r="D24" s="213" t="s">
        <v>310</v>
      </c>
      <c r="E24" s="190" t="s">
        <v>265</v>
      </c>
      <c r="F24" s="197">
        <v>5</v>
      </c>
      <c r="G24" s="197">
        <v>8</v>
      </c>
      <c r="H24" s="197">
        <v>26</v>
      </c>
      <c r="I24" s="197">
        <v>3.36</v>
      </c>
      <c r="J24" s="197">
        <v>11.36</v>
      </c>
      <c r="K24" s="197">
        <v>22.64</v>
      </c>
      <c r="L24" s="186" t="s">
        <v>265</v>
      </c>
      <c r="M24" s="186" t="s">
        <v>311</v>
      </c>
      <c r="N24" s="186" t="s">
        <v>436</v>
      </c>
      <c r="O24" s="209">
        <v>42465</v>
      </c>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row>
    <row r="25" spans="1:117" ht="41.45">
      <c r="A25" s="198"/>
      <c r="B25" s="83"/>
      <c r="C25" s="83" t="s">
        <v>268</v>
      </c>
      <c r="D25" s="84" t="s">
        <v>313</v>
      </c>
      <c r="E25" s="189" t="s">
        <v>265</v>
      </c>
      <c r="F25" s="199">
        <v>5</v>
      </c>
      <c r="G25" s="199">
        <v>8</v>
      </c>
      <c r="H25" s="199">
        <v>26</v>
      </c>
      <c r="I25" s="199">
        <v>3.36</v>
      </c>
      <c r="J25" s="199">
        <v>11.36</v>
      </c>
      <c r="K25" s="199">
        <v>22.64</v>
      </c>
      <c r="L25" s="129" t="s">
        <v>265</v>
      </c>
      <c r="M25" s="129" t="s">
        <v>437</v>
      </c>
      <c r="N25" s="129" t="s">
        <v>438</v>
      </c>
      <c r="O25" s="207">
        <v>42465</v>
      </c>
    </row>
    <row r="26" spans="1:117" s="181" customFormat="1" ht="27.6">
      <c r="A26" s="195"/>
      <c r="B26" s="180"/>
      <c r="C26" s="196" t="s">
        <v>306</v>
      </c>
      <c r="D26" s="213" t="s">
        <v>316</v>
      </c>
      <c r="E26" s="190" t="s">
        <v>265</v>
      </c>
      <c r="F26" s="197">
        <v>5</v>
      </c>
      <c r="G26" s="197">
        <v>8</v>
      </c>
      <c r="H26" s="197">
        <v>26</v>
      </c>
      <c r="I26" s="197">
        <v>3.36</v>
      </c>
      <c r="J26" s="197">
        <v>11.36</v>
      </c>
      <c r="K26" s="197">
        <v>22.64</v>
      </c>
      <c r="L26" s="186" t="s">
        <v>265</v>
      </c>
      <c r="M26" s="186" t="s">
        <v>317</v>
      </c>
      <c r="N26" s="186" t="s">
        <v>439</v>
      </c>
      <c r="O26" s="209">
        <v>41715</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row>
    <row r="27" spans="1:117" ht="27.6">
      <c r="A27" s="198"/>
      <c r="B27" s="83"/>
      <c r="C27" s="83" t="s">
        <v>319</v>
      </c>
      <c r="D27" s="84" t="s">
        <v>320</v>
      </c>
      <c r="E27" s="189" t="s">
        <v>103</v>
      </c>
      <c r="F27" s="199">
        <v>5</v>
      </c>
      <c r="G27" s="199">
        <v>8</v>
      </c>
      <c r="H27" s="199">
        <v>26</v>
      </c>
      <c r="I27" s="199">
        <v>3.36</v>
      </c>
      <c r="J27" s="199">
        <v>11.36</v>
      </c>
      <c r="K27" s="199">
        <v>22.64</v>
      </c>
      <c r="L27" s="129" t="s">
        <v>265</v>
      </c>
      <c r="M27" s="129" t="s">
        <v>321</v>
      </c>
      <c r="N27" s="129" t="s">
        <v>439</v>
      </c>
      <c r="O27" s="207">
        <v>41715</v>
      </c>
    </row>
    <row r="28" spans="1:117" s="183" customFormat="1">
      <c r="A28" s="182"/>
      <c r="B28" s="182"/>
      <c r="C28" s="182" t="s">
        <v>106</v>
      </c>
      <c r="D28" s="214"/>
      <c r="E28" s="182"/>
      <c r="F28" s="200">
        <f>AVERAGE(F24:F27)</f>
        <v>5</v>
      </c>
      <c r="G28" s="200">
        <f t="shared" ref="G28:K28" si="6">AVERAGE(G24:G27)</f>
        <v>8</v>
      </c>
      <c r="H28" s="200">
        <f t="shared" si="6"/>
        <v>26</v>
      </c>
      <c r="I28" s="200">
        <f t="shared" si="6"/>
        <v>3.36</v>
      </c>
      <c r="J28" s="200">
        <f t="shared" si="6"/>
        <v>11.36</v>
      </c>
      <c r="K28" s="200">
        <f t="shared" si="6"/>
        <v>22.64</v>
      </c>
      <c r="L28" s="187"/>
      <c r="M28" s="187"/>
      <c r="N28" s="187"/>
      <c r="O28" s="210">
        <f>AVERAGE(O24:O27)</f>
        <v>42090</v>
      </c>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row>
    <row r="29" spans="1:117" ht="27.6">
      <c r="A29" s="198" t="s">
        <v>49</v>
      </c>
      <c r="B29" s="83" t="s">
        <v>322</v>
      </c>
      <c r="C29" s="83" t="s">
        <v>323</v>
      </c>
      <c r="D29" s="84" t="s">
        <v>324</v>
      </c>
      <c r="E29" s="189" t="s">
        <v>265</v>
      </c>
      <c r="F29" s="199">
        <v>5</v>
      </c>
      <c r="G29" s="199">
        <v>7</v>
      </c>
      <c r="H29" s="199">
        <v>15.33</v>
      </c>
      <c r="I29" s="199">
        <v>4.17</v>
      </c>
      <c r="J29" s="199">
        <v>11.17</v>
      </c>
      <c r="K29" s="199">
        <v>11.16</v>
      </c>
      <c r="L29" s="129" t="s">
        <v>103</v>
      </c>
      <c r="M29" s="129" t="s">
        <v>325</v>
      </c>
      <c r="N29" s="129" t="s">
        <v>440</v>
      </c>
      <c r="O29" s="207">
        <v>44839.332000000002</v>
      </c>
    </row>
    <row r="30" spans="1:117" s="181" customFormat="1" ht="41.45">
      <c r="A30" s="195"/>
      <c r="B30" s="180"/>
      <c r="C30" s="179" t="s">
        <v>327</v>
      </c>
      <c r="D30" s="213" t="s">
        <v>328</v>
      </c>
      <c r="E30" s="190" t="s">
        <v>103</v>
      </c>
      <c r="F30" s="197">
        <v>10</v>
      </c>
      <c r="G30" s="197">
        <v>7</v>
      </c>
      <c r="H30" s="197">
        <v>15.33</v>
      </c>
      <c r="I30" s="197">
        <v>4.17</v>
      </c>
      <c r="J30" s="197">
        <v>11.17</v>
      </c>
      <c r="K30" s="197">
        <v>11.16</v>
      </c>
      <c r="L30" s="186" t="s">
        <v>103</v>
      </c>
      <c r="M30" s="186" t="s">
        <v>441</v>
      </c>
      <c r="N30" s="186" t="s">
        <v>442</v>
      </c>
      <c r="O30" s="209">
        <v>41517.9</v>
      </c>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row>
    <row r="31" spans="1:117" s="183" customFormat="1">
      <c r="A31" s="182"/>
      <c r="B31" s="182"/>
      <c r="C31" s="182" t="s">
        <v>106</v>
      </c>
      <c r="D31" s="214"/>
      <c r="E31" s="182"/>
      <c r="F31" s="200">
        <f>AVERAGE(F29:F30)</f>
        <v>7.5</v>
      </c>
      <c r="G31" s="200">
        <f t="shared" ref="G31:K31" si="7">AVERAGE(G29:G30)</f>
        <v>7</v>
      </c>
      <c r="H31" s="200">
        <f t="shared" si="7"/>
        <v>15.33</v>
      </c>
      <c r="I31" s="200">
        <f t="shared" si="7"/>
        <v>4.17</v>
      </c>
      <c r="J31" s="200">
        <f t="shared" si="7"/>
        <v>11.17</v>
      </c>
      <c r="K31" s="200">
        <f t="shared" si="7"/>
        <v>11.16</v>
      </c>
      <c r="L31" s="187"/>
      <c r="M31" s="187"/>
      <c r="N31" s="187"/>
      <c r="O31" s="210">
        <f>AVERAGE(O29:O30)</f>
        <v>43178.616000000002</v>
      </c>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row>
    <row r="32" spans="1:117" s="181" customFormat="1" ht="27.6">
      <c r="A32" s="195" t="s">
        <v>50</v>
      </c>
      <c r="B32" s="180" t="s">
        <v>331</v>
      </c>
      <c r="C32" s="202" t="s">
        <v>263</v>
      </c>
      <c r="D32" s="213" t="s">
        <v>332</v>
      </c>
      <c r="E32" s="190" t="s">
        <v>265</v>
      </c>
      <c r="F32" s="197">
        <v>4</v>
      </c>
      <c r="G32" s="197">
        <v>9</v>
      </c>
      <c r="H32" s="197">
        <v>17.399999999999999</v>
      </c>
      <c r="I32" s="197">
        <v>1.34</v>
      </c>
      <c r="J32" s="197">
        <v>10.34</v>
      </c>
      <c r="K32" s="197">
        <v>16.059999999999999</v>
      </c>
      <c r="L32" s="186" t="s">
        <v>103</v>
      </c>
      <c r="M32" s="186" t="s">
        <v>333</v>
      </c>
      <c r="N32" s="186" t="s">
        <v>443</v>
      </c>
      <c r="O32" s="209">
        <v>41913.75</v>
      </c>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row>
    <row r="33" spans="1:117" ht="27.6">
      <c r="A33" s="198"/>
      <c r="B33" s="83"/>
      <c r="C33" s="83" t="s">
        <v>268</v>
      </c>
      <c r="D33" s="84" t="s">
        <v>335</v>
      </c>
      <c r="E33" s="189" t="s">
        <v>265</v>
      </c>
      <c r="F33" s="199">
        <v>8</v>
      </c>
      <c r="G33" s="199">
        <v>9</v>
      </c>
      <c r="H33" s="199">
        <v>17.399999999999999</v>
      </c>
      <c r="I33" s="199">
        <v>1.34</v>
      </c>
      <c r="J33" s="199">
        <v>10.34</v>
      </c>
      <c r="K33" s="199">
        <v>16.059999999999999</v>
      </c>
      <c r="L33" s="129" t="s">
        <v>103</v>
      </c>
      <c r="M33" s="129" t="s">
        <v>336</v>
      </c>
      <c r="N33" s="129" t="s">
        <v>443</v>
      </c>
      <c r="O33" s="207">
        <v>41913.75</v>
      </c>
    </row>
    <row r="34" spans="1:117" s="181" customFormat="1" ht="27.6">
      <c r="A34" s="195"/>
      <c r="B34" s="180"/>
      <c r="C34" s="196" t="s">
        <v>306</v>
      </c>
      <c r="D34" s="213" t="s">
        <v>337</v>
      </c>
      <c r="E34" s="190" t="s">
        <v>103</v>
      </c>
      <c r="F34" s="197">
        <v>8</v>
      </c>
      <c r="G34" s="197">
        <v>9</v>
      </c>
      <c r="H34" s="197">
        <v>17.399999999999999</v>
      </c>
      <c r="I34" s="197">
        <v>1.34</v>
      </c>
      <c r="J34" s="197">
        <v>10.34</v>
      </c>
      <c r="K34" s="197">
        <v>16.059999999999999</v>
      </c>
      <c r="L34" s="186" t="s">
        <v>103</v>
      </c>
      <c r="M34" s="186" t="s">
        <v>338</v>
      </c>
      <c r="N34" s="186" t="s">
        <v>444</v>
      </c>
      <c r="O34" s="209">
        <v>40237.200000000004</v>
      </c>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row>
    <row r="35" spans="1:117" s="183" customFormat="1">
      <c r="A35" s="182"/>
      <c r="B35" s="182"/>
      <c r="C35" s="182" t="s">
        <v>106</v>
      </c>
      <c r="D35" s="214"/>
      <c r="E35" s="182"/>
      <c r="F35" s="200">
        <f>AVERAGE(F32:F34)</f>
        <v>6.666666666666667</v>
      </c>
      <c r="G35" s="200">
        <f t="shared" ref="G35:K35" si="8">AVERAGE(G32:G34)</f>
        <v>9</v>
      </c>
      <c r="H35" s="200">
        <f t="shared" si="8"/>
        <v>17.399999999999999</v>
      </c>
      <c r="I35" s="200">
        <f t="shared" si="8"/>
        <v>1.34</v>
      </c>
      <c r="J35" s="200">
        <f t="shared" si="8"/>
        <v>10.34</v>
      </c>
      <c r="K35" s="200">
        <f t="shared" si="8"/>
        <v>16.059999999999999</v>
      </c>
      <c r="L35" s="187"/>
      <c r="M35" s="187"/>
      <c r="N35" s="187"/>
      <c r="O35" s="210">
        <f>AVERAGE(O32:O34)</f>
        <v>41354.9</v>
      </c>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row>
    <row r="36" spans="1:117" s="181" customFormat="1" ht="41.45">
      <c r="A36" s="195" t="s">
        <v>52</v>
      </c>
      <c r="B36" s="180" t="s">
        <v>340</v>
      </c>
      <c r="C36" s="202" t="s">
        <v>273</v>
      </c>
      <c r="D36" s="213" t="s">
        <v>341</v>
      </c>
      <c r="E36" s="190" t="s">
        <v>103</v>
      </c>
      <c r="F36" s="197">
        <v>5</v>
      </c>
      <c r="G36" s="197">
        <v>6</v>
      </c>
      <c r="H36" s="197">
        <v>12.97</v>
      </c>
      <c r="I36" s="197">
        <v>5.18</v>
      </c>
      <c r="J36" s="197">
        <v>11.18</v>
      </c>
      <c r="K36" s="197">
        <v>7.7900000000000009</v>
      </c>
      <c r="L36" s="186" t="s">
        <v>103</v>
      </c>
      <c r="M36" s="186" t="s">
        <v>445</v>
      </c>
      <c r="N36" s="186" t="s">
        <v>446</v>
      </c>
      <c r="O36" s="209">
        <v>33730.241999999998</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row>
    <row r="37" spans="1:117" s="183" customFormat="1">
      <c r="A37" s="182"/>
      <c r="B37" s="182"/>
      <c r="C37" s="182" t="s">
        <v>106</v>
      </c>
      <c r="D37" s="214"/>
      <c r="E37" s="182"/>
      <c r="F37" s="200">
        <f>AVERAGE(F36)</f>
        <v>5</v>
      </c>
      <c r="G37" s="200">
        <f t="shared" ref="G37:K37" si="9">AVERAGE(G36)</f>
        <v>6</v>
      </c>
      <c r="H37" s="200">
        <f t="shared" si="9"/>
        <v>12.97</v>
      </c>
      <c r="I37" s="200">
        <f t="shared" si="9"/>
        <v>5.18</v>
      </c>
      <c r="J37" s="200">
        <f t="shared" si="9"/>
        <v>11.18</v>
      </c>
      <c r="K37" s="200">
        <f t="shared" si="9"/>
        <v>7.7900000000000009</v>
      </c>
      <c r="L37" s="187"/>
      <c r="M37" s="187"/>
      <c r="N37" s="187"/>
      <c r="O37" s="210">
        <f>AVERAGE(O36)</f>
        <v>33730.241999999998</v>
      </c>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row>
    <row r="38" spans="1:117" s="181" customFormat="1" ht="27.6">
      <c r="A38" s="195" t="s">
        <v>54</v>
      </c>
      <c r="B38" s="180" t="s">
        <v>344</v>
      </c>
      <c r="C38" s="202" t="s">
        <v>263</v>
      </c>
      <c r="D38" s="213" t="s">
        <v>345</v>
      </c>
      <c r="E38" s="190" t="s">
        <v>265</v>
      </c>
      <c r="F38" s="197">
        <v>5</v>
      </c>
      <c r="G38" s="197">
        <v>7</v>
      </c>
      <c r="H38" s="197">
        <v>17</v>
      </c>
      <c r="I38" s="197">
        <v>3.57</v>
      </c>
      <c r="J38" s="197">
        <v>10.57</v>
      </c>
      <c r="K38" s="197">
        <v>13.43</v>
      </c>
      <c r="L38" s="186" t="s">
        <v>103</v>
      </c>
      <c r="M38" s="186" t="s">
        <v>346</v>
      </c>
      <c r="N38" s="186" t="s">
        <v>447</v>
      </c>
      <c r="O38" s="209">
        <v>33607.800000000003</v>
      </c>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row>
    <row r="39" spans="1:117" ht="27.6">
      <c r="A39" s="198"/>
      <c r="B39" s="83"/>
      <c r="C39" s="83" t="s">
        <v>268</v>
      </c>
      <c r="D39" s="84" t="s">
        <v>348</v>
      </c>
      <c r="E39" s="189" t="s">
        <v>265</v>
      </c>
      <c r="F39" s="199">
        <v>5</v>
      </c>
      <c r="G39" s="199">
        <v>7</v>
      </c>
      <c r="H39" s="199">
        <v>17</v>
      </c>
      <c r="I39" s="199">
        <v>3.57</v>
      </c>
      <c r="J39" s="199">
        <v>10.57</v>
      </c>
      <c r="K39" s="199">
        <v>13.43</v>
      </c>
      <c r="L39" s="129" t="s">
        <v>103</v>
      </c>
      <c r="M39" s="129" t="s">
        <v>349</v>
      </c>
      <c r="N39" s="129" t="s">
        <v>448</v>
      </c>
      <c r="O39" s="207">
        <v>33007.800000000003</v>
      </c>
    </row>
    <row r="40" spans="1:117" s="181" customFormat="1" ht="27.6">
      <c r="A40" s="195"/>
      <c r="B40" s="180"/>
      <c r="C40" s="196" t="s">
        <v>306</v>
      </c>
      <c r="D40" s="213" t="s">
        <v>351</v>
      </c>
      <c r="E40" s="190" t="s">
        <v>103</v>
      </c>
      <c r="F40" s="197">
        <v>7</v>
      </c>
      <c r="G40" s="197">
        <v>7</v>
      </c>
      <c r="H40" s="197">
        <v>17</v>
      </c>
      <c r="I40" s="197">
        <v>3.57</v>
      </c>
      <c r="J40" s="197">
        <v>10.57</v>
      </c>
      <c r="K40" s="197">
        <v>13.43</v>
      </c>
      <c r="L40" s="186" t="s">
        <v>103</v>
      </c>
      <c r="M40" s="186" t="s">
        <v>352</v>
      </c>
      <c r="N40" s="186" t="s">
        <v>448</v>
      </c>
      <c r="O40" s="209">
        <v>33007.800000000003</v>
      </c>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row>
    <row r="41" spans="1:117" ht="27.6">
      <c r="A41" s="198"/>
      <c r="B41" s="83"/>
      <c r="C41" s="83" t="s">
        <v>353</v>
      </c>
      <c r="D41" s="84" t="s">
        <v>354</v>
      </c>
      <c r="E41" s="189" t="s">
        <v>103</v>
      </c>
      <c r="F41" s="199" t="s">
        <v>355</v>
      </c>
      <c r="G41" s="199" t="s">
        <v>355</v>
      </c>
      <c r="H41" s="199" t="s">
        <v>356</v>
      </c>
      <c r="I41" s="199" t="s">
        <v>43</v>
      </c>
      <c r="J41" s="199" t="s">
        <v>43</v>
      </c>
      <c r="K41" s="199" t="s">
        <v>43</v>
      </c>
      <c r="L41" s="129" t="s">
        <v>103</v>
      </c>
      <c r="M41" s="129" t="s">
        <v>292</v>
      </c>
      <c r="N41" s="129" t="s">
        <v>449</v>
      </c>
      <c r="O41" s="207" t="s">
        <v>294</v>
      </c>
    </row>
    <row r="42" spans="1:117" s="183" customFormat="1">
      <c r="A42" s="182"/>
      <c r="B42" s="182"/>
      <c r="C42" s="182" t="s">
        <v>106</v>
      </c>
      <c r="D42" s="214"/>
      <c r="E42" s="182"/>
      <c r="F42" s="200">
        <f>AVERAGE(F38:F41)</f>
        <v>5.666666666666667</v>
      </c>
      <c r="G42" s="200">
        <f t="shared" ref="G42:K42" si="10">AVERAGE(G38:G41)</f>
        <v>7</v>
      </c>
      <c r="H42" s="200">
        <f t="shared" si="10"/>
        <v>17</v>
      </c>
      <c r="I42" s="200">
        <f t="shared" si="10"/>
        <v>3.57</v>
      </c>
      <c r="J42" s="200">
        <f t="shared" si="10"/>
        <v>10.57</v>
      </c>
      <c r="K42" s="200">
        <f t="shared" si="10"/>
        <v>13.43</v>
      </c>
      <c r="L42" s="187"/>
      <c r="M42" s="187"/>
      <c r="N42" s="187"/>
      <c r="O42" s="210">
        <f>AVERAGE(O38:O41)</f>
        <v>33207.800000000003</v>
      </c>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row>
    <row r="43" spans="1:117" ht="27.6">
      <c r="A43" s="198" t="s">
        <v>55</v>
      </c>
      <c r="B43" s="83" t="s">
        <v>358</v>
      </c>
      <c r="C43" s="83" t="s">
        <v>359</v>
      </c>
      <c r="D43" s="84" t="s">
        <v>360</v>
      </c>
      <c r="E43" s="189" t="s">
        <v>265</v>
      </c>
      <c r="F43" s="199">
        <v>5</v>
      </c>
      <c r="G43" s="199">
        <v>7</v>
      </c>
      <c r="H43" s="199">
        <v>17</v>
      </c>
      <c r="I43" s="199">
        <v>3.57</v>
      </c>
      <c r="J43" s="199">
        <v>10.57</v>
      </c>
      <c r="K43" s="199">
        <v>13.43</v>
      </c>
      <c r="L43" s="129" t="s">
        <v>103</v>
      </c>
      <c r="M43" s="129" t="s">
        <v>346</v>
      </c>
      <c r="N43" s="129" t="s">
        <v>450</v>
      </c>
      <c r="O43" s="207">
        <v>40650.792000000001</v>
      </c>
    </row>
    <row r="44" spans="1:117" s="181" customFormat="1" ht="27.6">
      <c r="A44" s="195"/>
      <c r="B44" s="180"/>
      <c r="C44" s="196" t="s">
        <v>363</v>
      </c>
      <c r="D44" s="213" t="s">
        <v>364</v>
      </c>
      <c r="E44" s="190" t="s">
        <v>103</v>
      </c>
      <c r="F44" s="197">
        <v>5</v>
      </c>
      <c r="G44" s="197">
        <v>7</v>
      </c>
      <c r="H44" s="197">
        <v>17</v>
      </c>
      <c r="I44" s="197">
        <v>3.57</v>
      </c>
      <c r="J44" s="197">
        <v>10.57</v>
      </c>
      <c r="K44" s="197">
        <v>13.43</v>
      </c>
      <c r="L44" s="186" t="s">
        <v>103</v>
      </c>
      <c r="M44" s="186" t="s">
        <v>349</v>
      </c>
      <c r="N44" s="186" t="s">
        <v>450</v>
      </c>
      <c r="O44" s="209">
        <v>40650.792000000001</v>
      </c>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row>
    <row r="45" spans="1:117" ht="27.6">
      <c r="A45" s="198"/>
      <c r="B45" s="83"/>
      <c r="C45" s="83" t="s">
        <v>290</v>
      </c>
      <c r="D45" s="84" t="s">
        <v>366</v>
      </c>
      <c r="E45" s="189" t="s">
        <v>103</v>
      </c>
      <c r="F45" s="199">
        <v>7</v>
      </c>
      <c r="G45" s="199">
        <v>7</v>
      </c>
      <c r="H45" s="199">
        <v>17</v>
      </c>
      <c r="I45" s="199">
        <v>3.57</v>
      </c>
      <c r="J45" s="199">
        <v>10.57</v>
      </c>
      <c r="K45" s="199">
        <v>13.43</v>
      </c>
      <c r="L45" s="129" t="s">
        <v>103</v>
      </c>
      <c r="M45" s="129" t="s">
        <v>352</v>
      </c>
      <c r="N45" s="129" t="s">
        <v>423</v>
      </c>
      <c r="O45" s="207" t="s">
        <v>294</v>
      </c>
    </row>
    <row r="46" spans="1:117" s="183" customFormat="1">
      <c r="A46" s="182"/>
      <c r="B46" s="182"/>
      <c r="C46" s="182" t="s">
        <v>106</v>
      </c>
      <c r="D46" s="214"/>
      <c r="E46" s="182"/>
      <c r="F46" s="200">
        <f>AVERAGE(F43:F45)</f>
        <v>5.666666666666667</v>
      </c>
      <c r="G46" s="200">
        <f t="shared" ref="G46:K46" si="11">AVERAGE(G43:G45)</f>
        <v>7</v>
      </c>
      <c r="H46" s="200">
        <f t="shared" si="11"/>
        <v>17</v>
      </c>
      <c r="I46" s="200">
        <f t="shared" si="11"/>
        <v>3.57</v>
      </c>
      <c r="J46" s="200">
        <f t="shared" si="11"/>
        <v>10.57</v>
      </c>
      <c r="K46" s="200">
        <f t="shared" si="11"/>
        <v>13.43</v>
      </c>
      <c r="L46" s="187"/>
      <c r="M46" s="187"/>
      <c r="N46" s="187"/>
      <c r="O46" s="210">
        <f>AVERAGE(O43:O45)</f>
        <v>40650.792000000001</v>
      </c>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row>
    <row r="47" spans="1:117" ht="55.15">
      <c r="A47" s="198" t="s">
        <v>57</v>
      </c>
      <c r="B47" s="83" t="s">
        <v>367</v>
      </c>
      <c r="C47" s="83" t="s">
        <v>368</v>
      </c>
      <c r="D47" s="84" t="s">
        <v>369</v>
      </c>
      <c r="E47" s="189" t="s">
        <v>265</v>
      </c>
      <c r="F47" s="199" t="s">
        <v>355</v>
      </c>
      <c r="G47" s="199" t="s">
        <v>355</v>
      </c>
      <c r="H47" s="199" t="s">
        <v>356</v>
      </c>
      <c r="I47" s="199" t="s">
        <v>43</v>
      </c>
      <c r="J47" s="199" t="s">
        <v>43</v>
      </c>
      <c r="K47" s="199" t="s">
        <v>43</v>
      </c>
      <c r="L47" s="129" t="s">
        <v>103</v>
      </c>
      <c r="M47" s="129" t="s">
        <v>292</v>
      </c>
      <c r="N47" s="129" t="s">
        <v>451</v>
      </c>
      <c r="O47" s="207">
        <v>29616.772499999999</v>
      </c>
    </row>
    <row r="48" spans="1:117" s="181" customFormat="1" ht="55.15">
      <c r="A48" s="195"/>
      <c r="B48" s="180"/>
      <c r="C48" s="196" t="s">
        <v>452</v>
      </c>
      <c r="D48" s="213" t="s">
        <v>373</v>
      </c>
      <c r="E48" s="190" t="s">
        <v>103</v>
      </c>
      <c r="F48" s="197">
        <v>5</v>
      </c>
      <c r="G48" s="197">
        <v>7</v>
      </c>
      <c r="H48" s="197">
        <v>9</v>
      </c>
      <c r="I48" s="197">
        <v>3.36</v>
      </c>
      <c r="J48" s="197">
        <v>10.36</v>
      </c>
      <c r="K48" s="197">
        <v>5.6400000000000006</v>
      </c>
      <c r="L48" s="186" t="s">
        <v>103</v>
      </c>
      <c r="M48" s="186" t="s">
        <v>453</v>
      </c>
      <c r="N48" s="186" t="s">
        <v>454</v>
      </c>
      <c r="O48" s="209" t="s">
        <v>455</v>
      </c>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row>
    <row r="49" spans="1:117" s="183" customFormat="1">
      <c r="A49" s="182"/>
      <c r="B49" s="182"/>
      <c r="C49" s="182" t="s">
        <v>106</v>
      </c>
      <c r="D49" s="214"/>
      <c r="E49" s="182"/>
      <c r="F49" s="200">
        <f t="shared" ref="F49:K49" si="12">AVERAGE(F47:F48)</f>
        <v>5</v>
      </c>
      <c r="G49" s="200">
        <f t="shared" si="12"/>
        <v>7</v>
      </c>
      <c r="H49" s="200">
        <f t="shared" si="12"/>
        <v>9</v>
      </c>
      <c r="I49" s="200">
        <f t="shared" si="12"/>
        <v>3.36</v>
      </c>
      <c r="J49" s="200">
        <f t="shared" si="12"/>
        <v>10.36</v>
      </c>
      <c r="K49" s="200">
        <f t="shared" si="12"/>
        <v>5.6400000000000006</v>
      </c>
      <c r="L49" s="187"/>
      <c r="M49" s="187"/>
      <c r="N49" s="187"/>
      <c r="O49" s="210">
        <f>AVERAGE(O47:O48)</f>
        <v>29616.772499999999</v>
      </c>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row>
    <row r="50" spans="1:117" s="181" customFormat="1" ht="82.9">
      <c r="A50" s="195" t="s">
        <v>58</v>
      </c>
      <c r="B50" s="180" t="s">
        <v>377</v>
      </c>
      <c r="C50" s="202" t="s">
        <v>263</v>
      </c>
      <c r="D50" s="213" t="s">
        <v>378</v>
      </c>
      <c r="E50" s="190" t="s">
        <v>265</v>
      </c>
      <c r="F50" s="197">
        <v>5</v>
      </c>
      <c r="G50" s="197">
        <v>7.7</v>
      </c>
      <c r="H50" s="197">
        <v>9.07</v>
      </c>
      <c r="I50" s="197">
        <v>11.62</v>
      </c>
      <c r="J50" s="197">
        <v>19.32</v>
      </c>
      <c r="K50" s="197">
        <v>0</v>
      </c>
      <c r="L50" s="186" t="s">
        <v>297</v>
      </c>
      <c r="M50" s="186" t="s">
        <v>456</v>
      </c>
      <c r="N50" s="186" t="s">
        <v>457</v>
      </c>
      <c r="O50" s="209">
        <v>43320.959999999999</v>
      </c>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row>
    <row r="51" spans="1:117" ht="82.9">
      <c r="A51" s="198"/>
      <c r="B51" s="83"/>
      <c r="C51" s="83" t="s">
        <v>268</v>
      </c>
      <c r="D51" s="84" t="s">
        <v>378</v>
      </c>
      <c r="E51" s="189" t="s">
        <v>265</v>
      </c>
      <c r="F51" s="199">
        <v>5</v>
      </c>
      <c r="G51" s="199">
        <v>7.7</v>
      </c>
      <c r="H51" s="199">
        <v>9.07</v>
      </c>
      <c r="I51" s="199">
        <v>11.62</v>
      </c>
      <c r="J51" s="199">
        <v>19.32</v>
      </c>
      <c r="K51" s="199">
        <v>0</v>
      </c>
      <c r="L51" s="129" t="s">
        <v>297</v>
      </c>
      <c r="M51" s="129" t="s">
        <v>456</v>
      </c>
      <c r="N51" s="129" t="s">
        <v>458</v>
      </c>
      <c r="O51" s="207">
        <v>42630.96</v>
      </c>
    </row>
    <row r="52" spans="1:117" s="181" customFormat="1" ht="82.9">
      <c r="A52" s="195"/>
      <c r="B52" s="180"/>
      <c r="C52" s="196" t="s">
        <v>306</v>
      </c>
      <c r="D52" s="213" t="s">
        <v>378</v>
      </c>
      <c r="E52" s="190" t="s">
        <v>265</v>
      </c>
      <c r="F52" s="197">
        <v>5</v>
      </c>
      <c r="G52" s="197">
        <v>7.7</v>
      </c>
      <c r="H52" s="197" t="s">
        <v>459</v>
      </c>
      <c r="I52" s="197">
        <v>11.62</v>
      </c>
      <c r="J52" s="197">
        <v>19.32</v>
      </c>
      <c r="K52" s="197">
        <v>0</v>
      </c>
      <c r="L52" s="186" t="s">
        <v>297</v>
      </c>
      <c r="M52" s="186" t="s">
        <v>460</v>
      </c>
      <c r="N52" s="186" t="s">
        <v>458</v>
      </c>
      <c r="O52" s="209">
        <v>42630.96</v>
      </c>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row>
    <row r="53" spans="1:117" ht="82.9">
      <c r="A53" s="198"/>
      <c r="B53" s="83"/>
      <c r="C53" s="83" t="s">
        <v>383</v>
      </c>
      <c r="D53" s="84" t="s">
        <v>378</v>
      </c>
      <c r="E53" s="189" t="s">
        <v>265</v>
      </c>
      <c r="F53" s="199">
        <v>5</v>
      </c>
      <c r="G53" s="199">
        <v>7.7</v>
      </c>
      <c r="H53" s="199">
        <v>9.07</v>
      </c>
      <c r="I53" s="199">
        <v>11.62</v>
      </c>
      <c r="J53" s="199">
        <v>19.32</v>
      </c>
      <c r="K53" s="199">
        <v>0</v>
      </c>
      <c r="L53" s="129" t="s">
        <v>297</v>
      </c>
      <c r="M53" s="129" t="s">
        <v>460</v>
      </c>
      <c r="N53" s="129" t="s">
        <v>457</v>
      </c>
      <c r="O53" s="207">
        <v>43320.959999999999</v>
      </c>
    </row>
    <row r="54" spans="1:117" s="181" customFormat="1" ht="82.9">
      <c r="A54" s="195"/>
      <c r="B54" s="180"/>
      <c r="C54" s="196" t="s">
        <v>384</v>
      </c>
      <c r="D54" s="213" t="s">
        <v>378</v>
      </c>
      <c r="E54" s="190" t="s">
        <v>103</v>
      </c>
      <c r="F54" s="197">
        <v>5</v>
      </c>
      <c r="G54" s="197">
        <v>7.7</v>
      </c>
      <c r="H54" s="197">
        <v>9.07</v>
      </c>
      <c r="I54" s="197">
        <v>11.62</v>
      </c>
      <c r="J54" s="197">
        <v>19.32</v>
      </c>
      <c r="K54" s="197">
        <v>0</v>
      </c>
      <c r="L54" s="186" t="s">
        <v>297</v>
      </c>
      <c r="M54" s="186" t="s">
        <v>461</v>
      </c>
      <c r="N54" s="186" t="s">
        <v>458</v>
      </c>
      <c r="O54" s="209">
        <v>42630.96</v>
      </c>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row>
    <row r="55" spans="1:117" ht="82.9">
      <c r="A55" s="198"/>
      <c r="B55" s="83"/>
      <c r="C55" s="83" t="s">
        <v>386</v>
      </c>
      <c r="D55" s="84" t="s">
        <v>378</v>
      </c>
      <c r="E55" s="189" t="s">
        <v>265</v>
      </c>
      <c r="F55" s="199">
        <v>5</v>
      </c>
      <c r="G55" s="199">
        <v>7.7</v>
      </c>
      <c r="H55" s="199">
        <v>9.07</v>
      </c>
      <c r="I55" s="199">
        <v>11.62</v>
      </c>
      <c r="J55" s="199">
        <v>19.32</v>
      </c>
      <c r="K55" s="199">
        <v>0</v>
      </c>
      <c r="L55" s="129" t="s">
        <v>297</v>
      </c>
      <c r="M55" s="129" t="s">
        <v>461</v>
      </c>
      <c r="N55" s="129" t="s">
        <v>457</v>
      </c>
      <c r="O55" s="207">
        <v>43320.959999999999</v>
      </c>
    </row>
    <row r="56" spans="1:117" s="183" customFormat="1">
      <c r="A56" s="182"/>
      <c r="B56" s="182"/>
      <c r="C56" s="182" t="s">
        <v>106</v>
      </c>
      <c r="D56" s="214"/>
      <c r="E56" s="182"/>
      <c r="F56" s="200">
        <f>AVERAGE(F50:F55)</f>
        <v>5</v>
      </c>
      <c r="G56" s="200">
        <f t="shared" ref="G56:K56" si="13">AVERAGE(G50:G55)</f>
        <v>7.7</v>
      </c>
      <c r="H56" s="200">
        <f t="shared" si="13"/>
        <v>9.07</v>
      </c>
      <c r="I56" s="200">
        <f t="shared" si="13"/>
        <v>11.62</v>
      </c>
      <c r="J56" s="200">
        <f t="shared" si="13"/>
        <v>19.319999999999997</v>
      </c>
      <c r="K56" s="200">
        <f t="shared" si="13"/>
        <v>0</v>
      </c>
      <c r="L56" s="187"/>
      <c r="M56" s="187"/>
      <c r="N56" s="187"/>
      <c r="O56" s="210">
        <f>AVERAGE(O50:O55)</f>
        <v>42975.96</v>
      </c>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row>
    <row r="57" spans="1:117" ht="41.45">
      <c r="A57" s="198" t="s">
        <v>59</v>
      </c>
      <c r="B57" s="83" t="s">
        <v>387</v>
      </c>
      <c r="C57" s="83" t="s">
        <v>388</v>
      </c>
      <c r="D57" s="84" t="s">
        <v>389</v>
      </c>
      <c r="E57" s="189" t="s">
        <v>265</v>
      </c>
      <c r="F57" s="199">
        <v>5</v>
      </c>
      <c r="G57" s="199">
        <v>5</v>
      </c>
      <c r="H57" s="199">
        <v>13.36</v>
      </c>
      <c r="I57" s="199">
        <v>6.11</v>
      </c>
      <c r="J57" s="199">
        <v>11.11</v>
      </c>
      <c r="K57" s="199">
        <v>7.2499999999999991</v>
      </c>
      <c r="L57" s="129" t="s">
        <v>103</v>
      </c>
      <c r="M57" s="129" t="s">
        <v>390</v>
      </c>
      <c r="N57" s="129" t="s">
        <v>462</v>
      </c>
      <c r="O57" s="207">
        <v>21445.8</v>
      </c>
    </row>
    <row r="58" spans="1:117" s="181" customFormat="1" ht="55.15">
      <c r="A58" s="195"/>
      <c r="B58" s="180"/>
      <c r="C58" s="196" t="s">
        <v>392</v>
      </c>
      <c r="D58" s="213" t="s">
        <v>393</v>
      </c>
      <c r="E58" s="190" t="s">
        <v>265</v>
      </c>
      <c r="F58" s="197">
        <v>5</v>
      </c>
      <c r="G58" s="197">
        <v>5</v>
      </c>
      <c r="H58" s="197">
        <v>13.36</v>
      </c>
      <c r="I58" s="197">
        <v>6.11</v>
      </c>
      <c r="J58" s="197">
        <v>11.11</v>
      </c>
      <c r="K58" s="197">
        <v>7.2499999999999991</v>
      </c>
      <c r="L58" s="186" t="s">
        <v>103</v>
      </c>
      <c r="M58" s="186" t="s">
        <v>390</v>
      </c>
      <c r="N58" s="186" t="s">
        <v>463</v>
      </c>
      <c r="O58" s="209">
        <v>35102.028000000006</v>
      </c>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row>
    <row r="59" spans="1:117" ht="55.15">
      <c r="A59" s="198"/>
      <c r="B59" s="83"/>
      <c r="C59" s="83" t="s">
        <v>464</v>
      </c>
      <c r="D59" s="84" t="s">
        <v>396</v>
      </c>
      <c r="E59" s="189" t="s">
        <v>103</v>
      </c>
      <c r="F59" s="199">
        <v>5</v>
      </c>
      <c r="G59" s="199">
        <v>9</v>
      </c>
      <c r="H59" s="199">
        <v>16.86</v>
      </c>
      <c r="I59" s="199">
        <v>6.11</v>
      </c>
      <c r="J59" s="199">
        <v>10.11</v>
      </c>
      <c r="K59" s="199">
        <v>0</v>
      </c>
      <c r="L59" s="129" t="s">
        <v>103</v>
      </c>
      <c r="M59" s="186" t="s">
        <v>465</v>
      </c>
      <c r="N59" s="83" t="s">
        <v>398</v>
      </c>
      <c r="O59" s="207" t="s">
        <v>466</v>
      </c>
    </row>
    <row r="60" spans="1:117" s="183" customFormat="1">
      <c r="A60" s="182"/>
      <c r="B60" s="182"/>
      <c r="C60" s="182" t="s">
        <v>106</v>
      </c>
      <c r="D60" s="214"/>
      <c r="E60" s="182"/>
      <c r="F60" s="200">
        <f t="shared" ref="F60:K60" si="14">AVERAGE(F57:F59)</f>
        <v>5</v>
      </c>
      <c r="G60" s="200">
        <f t="shared" si="14"/>
        <v>6.333333333333333</v>
      </c>
      <c r="H60" s="200">
        <f t="shared" si="14"/>
        <v>14.526666666666666</v>
      </c>
      <c r="I60" s="200">
        <f t="shared" si="14"/>
        <v>6.11</v>
      </c>
      <c r="J60" s="200">
        <f t="shared" si="14"/>
        <v>10.776666666666666</v>
      </c>
      <c r="K60" s="200">
        <f t="shared" si="14"/>
        <v>4.833333333333333</v>
      </c>
      <c r="L60" s="187"/>
      <c r="M60" s="187"/>
      <c r="N60" s="187"/>
      <c r="O60" s="210">
        <f>AVERAGE(O57:O58)</f>
        <v>28273.914000000004</v>
      </c>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row>
    <row r="61" spans="1:117" ht="27.6">
      <c r="A61" s="198" t="s">
        <v>60</v>
      </c>
      <c r="B61" s="83" t="s">
        <v>400</v>
      </c>
      <c r="C61" s="90" t="s">
        <v>263</v>
      </c>
      <c r="D61" s="84" t="s">
        <v>401</v>
      </c>
      <c r="E61" s="189" t="s">
        <v>265</v>
      </c>
      <c r="F61" s="199">
        <v>5</v>
      </c>
      <c r="G61" s="199">
        <v>6</v>
      </c>
      <c r="H61" s="199">
        <v>7.5</v>
      </c>
      <c r="I61" s="199">
        <v>4.13</v>
      </c>
      <c r="J61" s="199">
        <v>10.129999999999999</v>
      </c>
      <c r="K61" s="199">
        <v>3.37</v>
      </c>
      <c r="L61" s="129" t="s">
        <v>103</v>
      </c>
      <c r="M61" s="129" t="s">
        <v>467</v>
      </c>
      <c r="N61" s="129" t="s">
        <v>468</v>
      </c>
      <c r="O61" s="207">
        <v>38261.4</v>
      </c>
    </row>
    <row r="62" spans="1:117" s="181" customFormat="1" ht="27.6">
      <c r="A62" s="204"/>
      <c r="B62" s="180"/>
      <c r="C62" s="196" t="s">
        <v>404</v>
      </c>
      <c r="D62" s="213" t="s">
        <v>405</v>
      </c>
      <c r="E62" s="190" t="s">
        <v>103</v>
      </c>
      <c r="F62" s="197">
        <v>10</v>
      </c>
      <c r="G62" s="197">
        <v>6</v>
      </c>
      <c r="H62" s="197">
        <v>7.5</v>
      </c>
      <c r="I62" s="197">
        <v>4.13</v>
      </c>
      <c r="J62" s="197">
        <v>10.129999999999999</v>
      </c>
      <c r="K62" s="197">
        <v>3.37</v>
      </c>
      <c r="L62" s="186" t="s">
        <v>103</v>
      </c>
      <c r="M62" s="186" t="s">
        <v>406</v>
      </c>
      <c r="N62" s="186" t="s">
        <v>468</v>
      </c>
      <c r="O62" s="209">
        <v>38261.4</v>
      </c>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row>
    <row r="63" spans="1:117" ht="69">
      <c r="A63" s="205"/>
      <c r="B63" s="83"/>
      <c r="C63" s="90" t="s">
        <v>407</v>
      </c>
      <c r="D63" s="84" t="s">
        <v>408</v>
      </c>
      <c r="E63" s="189" t="s">
        <v>265</v>
      </c>
      <c r="F63" s="199" t="s">
        <v>469</v>
      </c>
      <c r="G63" s="199">
        <v>4.5</v>
      </c>
      <c r="H63" s="199">
        <v>7.5</v>
      </c>
      <c r="I63" s="199">
        <v>7.5</v>
      </c>
      <c r="J63" s="199">
        <v>12</v>
      </c>
      <c r="K63" s="199">
        <v>0</v>
      </c>
      <c r="L63" s="129" t="s">
        <v>103</v>
      </c>
      <c r="M63" s="129" t="s">
        <v>409</v>
      </c>
      <c r="N63" s="129" t="s">
        <v>423</v>
      </c>
      <c r="O63" s="207" t="s">
        <v>294</v>
      </c>
    </row>
    <row r="64" spans="1:117" s="183" customFormat="1">
      <c r="A64" s="184"/>
      <c r="B64" s="184"/>
      <c r="C64" s="194" t="s">
        <v>106</v>
      </c>
      <c r="D64" s="194"/>
      <c r="E64" s="194"/>
      <c r="F64" s="200">
        <f>AVERAGE(F61:F63)</f>
        <v>7.5</v>
      </c>
      <c r="G64" s="200">
        <f t="shared" ref="G64:K64" si="15">AVERAGE(G61:G63)</f>
        <v>5.5</v>
      </c>
      <c r="H64" s="200">
        <f t="shared" si="15"/>
        <v>7.5</v>
      </c>
      <c r="I64" s="200">
        <f t="shared" si="15"/>
        <v>5.253333333333333</v>
      </c>
      <c r="J64" s="200">
        <f t="shared" si="15"/>
        <v>10.753333333333332</v>
      </c>
      <c r="K64" s="200">
        <f t="shared" si="15"/>
        <v>2.2466666666666666</v>
      </c>
      <c r="L64" s="187"/>
      <c r="M64" s="187"/>
      <c r="N64" s="187"/>
      <c r="O64" s="210">
        <f>AVERAGE(O61:O63)</f>
        <v>38261.4</v>
      </c>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row>
    <row r="65" spans="1:117" s="185" customFormat="1" ht="28.15" customHeight="1" thickBot="1">
      <c r="A65" s="312" t="s">
        <v>183</v>
      </c>
      <c r="B65" s="312"/>
      <c r="C65" s="312"/>
      <c r="D65" s="235"/>
      <c r="E65" s="235"/>
      <c r="F65" s="236">
        <f>AVERAGE(F3:F4,F6,F8:F9,F11:F13,F15,F17:F22,F24:F27,F29:F30,F32:F34,F36,F38:F41,F43:F45,F47,5,F50:F55,F57:F58,5,F61:F62,12)</f>
        <v>6.0454545454545459</v>
      </c>
      <c r="G65" s="236">
        <f>AVERAGE(G3:G4,G6,G8:G9,G11:G13,G15,G17:G22,G24:G27,G29:G30,G32:G34,G36,G38:G40,G43:G45,G48,G50:G55,G57,G58,9,G61:G63)</f>
        <v>7.3071590909090895</v>
      </c>
      <c r="H65" s="236">
        <f>AVERAGE(H3:H4,H6,H8:H9,H11:H13,H15,H17:H22,H24:H27,H29:H30,H32:H34,H36,H38:H41,H43:H45,H47:H48,H50:H55,H57:H59,H61:H63)</f>
        <v>14.849651162790702</v>
      </c>
      <c r="I65" s="236">
        <f>AVERAGE(I3:I4,I6,I8:I9,I11:I13,I15,I17:I22,I24:I27,I29:I30,I32:I34,I36,I38:I41,I43:I45,I47:I48,I50:I55,I57:I59,I61:I63)</f>
        <v>6.0955000000000013</v>
      </c>
      <c r="J65" s="236">
        <f>AVERAGE(J3:J4,J6,J8:J9,J11:J13,J15,J17:J22,J24:J27,J29:J30,J32:J34,J36,J38:J41,J43:J45,J47:J48,J50:J55,J57:J59,J61:J63)</f>
        <v>12.662738095238096</v>
      </c>
      <c r="K65" s="236">
        <f>AVERAGE(K3:K4,K6,K8:K9,K11:K13,K15,K17:K22,K24:K27,K29:K30,K32:K34,K36,K38:K41,K43:K45,K47:K48,K50:K55,K57:K59,K61:K63)</f>
        <v>9.2579761904761906</v>
      </c>
      <c r="L65" s="235"/>
      <c r="M65" s="235"/>
      <c r="N65" s="235"/>
      <c r="O65" s="237">
        <f>AVERAGE(O3:O4,O6,O8:O9,O11:O12,O15,O17:O19,O24:O27,O29:O30,O32:O34,O36,O38:O40,O43:O44,O47,O50:O55,O57:O58,O61:O62)</f>
        <v>39207.932635135134</v>
      </c>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row>
  </sheetData>
  <sheetProtection algorithmName="SHA-512" hashValue="SXxTCi2mPx8HJ9bzq2yH5dSQzxA3uDoXsvoU7FartnV3QyAjbIrSwOGskQmBuAjbxaw8EbqolqXFHOFwrHN3+g==" saltValue="4MHa4F+aPMK4JxbjMUVq/Q==" spinCount="100000" sheet="1" objects="1" scenarios="1" selectLockedCells="1" selectUnlockedCells="1"/>
  <mergeCells count="2">
    <mergeCell ref="A1:C1"/>
    <mergeCell ref="A65:C65"/>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E4FBB-B1C3-45E1-915E-D29BC17166E2}">
  <sheetPr>
    <tabColor rgb="FFE25A33"/>
  </sheetPr>
  <dimension ref="A1:L56"/>
  <sheetViews>
    <sheetView workbookViewId="0">
      <selection activeCell="E7" sqref="E7:E9"/>
    </sheetView>
  </sheetViews>
  <sheetFormatPr defaultRowHeight="14.45"/>
  <cols>
    <col min="1" max="1" width="14.85546875" style="58" customWidth="1"/>
    <col min="2" max="2" width="14.85546875" customWidth="1"/>
    <col min="3" max="6" width="16.85546875" customWidth="1"/>
    <col min="7" max="8" width="20.85546875" customWidth="1"/>
    <col min="9" max="12" width="12.85546875" customWidth="1"/>
  </cols>
  <sheetData>
    <row r="1" spans="1:12" ht="20.45">
      <c r="A1" s="130" t="s">
        <v>470</v>
      </c>
      <c r="B1" s="131"/>
      <c r="C1" s="131"/>
      <c r="D1" s="1"/>
      <c r="E1" s="1"/>
      <c r="F1" s="1"/>
      <c r="G1" s="1"/>
      <c r="H1" s="1"/>
      <c r="I1" s="1"/>
      <c r="J1" s="1"/>
      <c r="K1" s="1"/>
      <c r="L1" s="1"/>
    </row>
    <row r="2" spans="1:12" ht="19.7" customHeight="1">
      <c r="A2" s="6"/>
      <c r="B2" s="132"/>
      <c r="C2" s="313" t="s">
        <v>471</v>
      </c>
      <c r="D2" s="313"/>
      <c r="E2" s="313"/>
      <c r="F2" s="313"/>
      <c r="G2" s="314" t="s">
        <v>472</v>
      </c>
      <c r="H2" s="314"/>
      <c r="I2" s="315" t="s">
        <v>473</v>
      </c>
      <c r="J2" s="315"/>
      <c r="K2" s="315"/>
      <c r="L2" s="315"/>
    </row>
    <row r="3" spans="1:12" s="138" customFormat="1" ht="28.15">
      <c r="A3" s="133" t="s">
        <v>19</v>
      </c>
      <c r="B3" s="134" t="s">
        <v>474</v>
      </c>
      <c r="C3" s="135" t="s">
        <v>475</v>
      </c>
      <c r="D3" s="135" t="s">
        <v>476</v>
      </c>
      <c r="E3" s="135" t="s">
        <v>477</v>
      </c>
      <c r="F3" s="135" t="s">
        <v>478</v>
      </c>
      <c r="G3" s="136" t="s">
        <v>479</v>
      </c>
      <c r="H3" s="136" t="s">
        <v>480</v>
      </c>
      <c r="I3" s="137" t="s">
        <v>481</v>
      </c>
      <c r="J3" s="137" t="s">
        <v>482</v>
      </c>
      <c r="K3" s="137" t="s">
        <v>483</v>
      </c>
      <c r="L3" s="137" t="s">
        <v>484</v>
      </c>
    </row>
    <row r="4" spans="1:12">
      <c r="A4" s="128" t="s">
        <v>37</v>
      </c>
      <c r="B4" s="77" t="s">
        <v>485</v>
      </c>
      <c r="C4" s="139">
        <v>39479</v>
      </c>
      <c r="D4" s="139">
        <v>3289.9166666666665</v>
      </c>
      <c r="E4" s="139">
        <v>29223</v>
      </c>
      <c r="F4" s="139">
        <v>2435.25</v>
      </c>
      <c r="G4" s="139">
        <v>197.39499999999998</v>
      </c>
      <c r="H4" s="139">
        <v>30</v>
      </c>
      <c r="I4" s="139">
        <v>271.33999999999997</v>
      </c>
      <c r="J4" s="139">
        <v>189.88</v>
      </c>
      <c r="K4" s="139">
        <v>44.41</v>
      </c>
      <c r="L4" s="139">
        <v>121.64</v>
      </c>
    </row>
    <row r="5" spans="1:12">
      <c r="A5" s="128"/>
      <c r="B5" s="77" t="s">
        <v>486</v>
      </c>
      <c r="C5" s="139">
        <v>52009</v>
      </c>
      <c r="D5" s="139">
        <v>4334.083333333333</v>
      </c>
      <c r="E5" s="139">
        <v>36590.76</v>
      </c>
      <c r="F5" s="139">
        <v>3049.23</v>
      </c>
      <c r="G5" s="139">
        <v>325.05624999999998</v>
      </c>
      <c r="H5" s="139">
        <v>282</v>
      </c>
      <c r="I5" s="139">
        <v>254.91</v>
      </c>
      <c r="J5" s="139">
        <v>231.08</v>
      </c>
      <c r="K5" s="139">
        <v>54.04</v>
      </c>
      <c r="L5" s="139">
        <v>137.77000000000001</v>
      </c>
    </row>
    <row r="6" spans="1:12">
      <c r="A6" s="277"/>
      <c r="B6" s="278" t="s">
        <v>487</v>
      </c>
      <c r="C6" s="279">
        <v>66692</v>
      </c>
      <c r="D6" s="279">
        <v>5557.666666666667</v>
      </c>
      <c r="E6" s="279">
        <v>46906.080000000002</v>
      </c>
      <c r="F6" s="279">
        <v>3908.84</v>
      </c>
      <c r="G6" s="279">
        <v>416.82499999999999</v>
      </c>
      <c r="H6" s="279">
        <v>282</v>
      </c>
      <c r="I6" s="279">
        <v>390.73</v>
      </c>
      <c r="J6" s="279">
        <v>301.25</v>
      </c>
      <c r="K6" s="279">
        <v>70.45</v>
      </c>
      <c r="L6" s="279">
        <v>187.57</v>
      </c>
    </row>
    <row r="7" spans="1:12">
      <c r="A7" s="128" t="s">
        <v>40</v>
      </c>
      <c r="B7" s="77" t="s">
        <v>485</v>
      </c>
      <c r="C7" s="139">
        <v>34724</v>
      </c>
      <c r="D7" s="139">
        <v>2893.6666666666665</v>
      </c>
      <c r="E7" s="139">
        <v>25791.239999999998</v>
      </c>
      <c r="F7" s="139">
        <v>2149.27</v>
      </c>
      <c r="G7" s="139">
        <v>173.62</v>
      </c>
      <c r="H7" s="139">
        <v>46.02</v>
      </c>
      <c r="I7" s="139">
        <v>224.72</v>
      </c>
      <c r="J7" s="139">
        <v>165.79</v>
      </c>
      <c r="K7" s="139">
        <v>38.770000000000003</v>
      </c>
      <c r="L7" s="139">
        <v>95.48</v>
      </c>
    </row>
    <row r="8" spans="1:12">
      <c r="A8" s="128"/>
      <c r="B8" s="77" t="s">
        <v>486</v>
      </c>
      <c r="C8" s="139">
        <v>49438</v>
      </c>
      <c r="D8" s="139">
        <v>4119.833333333333</v>
      </c>
      <c r="E8" s="139">
        <v>30206.639999999999</v>
      </c>
      <c r="F8" s="139">
        <v>2517.2199999999998</v>
      </c>
      <c r="G8" s="139">
        <v>247.19</v>
      </c>
      <c r="H8" s="139">
        <v>833.44</v>
      </c>
      <c r="I8" s="139">
        <v>172.37</v>
      </c>
      <c r="J8" s="139">
        <v>188.43</v>
      </c>
      <c r="K8" s="139">
        <v>44.07</v>
      </c>
      <c r="L8" s="139">
        <v>117.11</v>
      </c>
    </row>
    <row r="9" spans="1:12">
      <c r="A9" s="277"/>
      <c r="B9" s="278" t="s">
        <v>487</v>
      </c>
      <c r="C9" s="279">
        <v>53290</v>
      </c>
      <c r="D9" s="279">
        <v>4440.833333333333</v>
      </c>
      <c r="E9" s="279">
        <v>32876.159999999996</v>
      </c>
      <c r="F9" s="279">
        <v>2739.68</v>
      </c>
      <c r="G9" s="279">
        <v>266.45</v>
      </c>
      <c r="H9" s="279">
        <v>833.44</v>
      </c>
      <c r="I9" s="279">
        <v>208.58</v>
      </c>
      <c r="J9" s="279">
        <v>207.14</v>
      </c>
      <c r="K9" s="279">
        <v>48.44</v>
      </c>
      <c r="L9" s="279">
        <v>137.1</v>
      </c>
    </row>
    <row r="10" spans="1:12">
      <c r="A10" s="128" t="s">
        <v>42</v>
      </c>
      <c r="B10" s="77" t="s">
        <v>485</v>
      </c>
      <c r="C10" s="139">
        <v>42412</v>
      </c>
      <c r="D10" s="139">
        <v>3534.3333333333335</v>
      </c>
      <c r="E10" s="139">
        <v>31545.48</v>
      </c>
      <c r="F10" s="139">
        <v>2628.79</v>
      </c>
      <c r="G10" s="139">
        <v>176.71666666666667</v>
      </c>
      <c r="H10" s="139">
        <v>47.16</v>
      </c>
      <c r="I10" s="139">
        <v>301.08999999999997</v>
      </c>
      <c r="J10" s="139">
        <v>205.25</v>
      </c>
      <c r="K10" s="139">
        <v>48</v>
      </c>
      <c r="L10" s="139">
        <v>127.32</v>
      </c>
    </row>
    <row r="11" spans="1:12">
      <c r="A11" s="128"/>
      <c r="B11" s="77" t="s">
        <v>486</v>
      </c>
      <c r="C11" s="139">
        <v>63662</v>
      </c>
      <c r="D11" s="139">
        <v>5305.166666666667</v>
      </c>
      <c r="E11" s="139">
        <v>45954.36</v>
      </c>
      <c r="F11" s="139">
        <v>3829.53</v>
      </c>
      <c r="G11" s="139">
        <v>265.25833333333338</v>
      </c>
      <c r="H11" s="139">
        <v>272.86</v>
      </c>
      <c r="I11" s="139">
        <v>379.71</v>
      </c>
      <c r="J11" s="139">
        <v>295.56</v>
      </c>
      <c r="K11" s="139">
        <v>69.12</v>
      </c>
      <c r="L11" s="139">
        <v>193.13</v>
      </c>
    </row>
    <row r="12" spans="1:12">
      <c r="A12" s="277"/>
      <c r="B12" s="278" t="s">
        <v>487</v>
      </c>
      <c r="C12" s="279">
        <v>85865</v>
      </c>
      <c r="D12" s="279">
        <v>7155.416666666667</v>
      </c>
      <c r="E12" s="279">
        <v>62874.36</v>
      </c>
      <c r="F12" s="279">
        <v>5239.53</v>
      </c>
      <c r="G12" s="279">
        <v>214.66249999999999</v>
      </c>
      <c r="H12" s="279">
        <v>272.86</v>
      </c>
      <c r="I12" s="279">
        <v>607.80999999999995</v>
      </c>
      <c r="J12" s="279">
        <v>413.41</v>
      </c>
      <c r="K12" s="279">
        <v>96.68</v>
      </c>
      <c r="L12" s="279">
        <v>310.45999999999998</v>
      </c>
    </row>
    <row r="13" spans="1:12">
      <c r="A13" s="128" t="s">
        <v>44</v>
      </c>
      <c r="B13" s="77" t="s">
        <v>485</v>
      </c>
      <c r="C13" s="139">
        <v>37932</v>
      </c>
      <c r="D13" s="139">
        <v>3161</v>
      </c>
      <c r="E13" s="139">
        <v>30573.48</v>
      </c>
      <c r="F13" s="139">
        <v>2547.79</v>
      </c>
      <c r="G13" s="139">
        <v>94.83</v>
      </c>
      <c r="H13" s="139">
        <v>15</v>
      </c>
      <c r="I13" s="139">
        <v>269.97000000000003</v>
      </c>
      <c r="J13" s="139">
        <v>189.17</v>
      </c>
      <c r="K13" s="139">
        <v>44.24</v>
      </c>
      <c r="L13" s="139">
        <v>0</v>
      </c>
    </row>
    <row r="14" spans="1:12">
      <c r="A14" s="128"/>
      <c r="B14" s="77" t="s">
        <v>486</v>
      </c>
      <c r="C14" s="139">
        <v>48314</v>
      </c>
      <c r="D14" s="139">
        <v>4026.1666666666665</v>
      </c>
      <c r="E14" s="139">
        <v>38228.159999999996</v>
      </c>
      <c r="F14" s="139">
        <v>3185.68</v>
      </c>
      <c r="G14" s="139">
        <v>120.78499999999998</v>
      </c>
      <c r="H14" s="139">
        <v>180</v>
      </c>
      <c r="I14" s="139">
        <v>254.71</v>
      </c>
      <c r="J14" s="139">
        <v>230.97</v>
      </c>
      <c r="K14" s="139">
        <v>54.02</v>
      </c>
      <c r="L14" s="139">
        <v>0</v>
      </c>
    </row>
    <row r="15" spans="1:12">
      <c r="A15" s="277"/>
      <c r="B15" s="278" t="s">
        <v>487</v>
      </c>
      <c r="C15" s="279">
        <v>61129</v>
      </c>
      <c r="D15" s="279">
        <v>5094.083333333333</v>
      </c>
      <c r="E15" s="279">
        <v>48216</v>
      </c>
      <c r="F15" s="279">
        <v>4018</v>
      </c>
      <c r="G15" s="279">
        <v>152.82249999999999</v>
      </c>
      <c r="H15" s="279">
        <v>180</v>
      </c>
      <c r="I15" s="279">
        <v>379.02</v>
      </c>
      <c r="J15" s="279">
        <v>295</v>
      </c>
      <c r="K15" s="279">
        <v>69.040000000000006</v>
      </c>
      <c r="L15" s="279">
        <v>0</v>
      </c>
    </row>
    <row r="16" spans="1:12">
      <c r="A16" s="128" t="s">
        <v>45</v>
      </c>
      <c r="B16" s="77" t="s">
        <v>485</v>
      </c>
      <c r="C16" s="139">
        <v>35656</v>
      </c>
      <c r="D16" s="139">
        <v>2971.3333333333335</v>
      </c>
      <c r="E16" s="139">
        <v>25535.279999999999</v>
      </c>
      <c r="F16" s="139">
        <v>2127.94</v>
      </c>
      <c r="G16" s="139">
        <v>178.28</v>
      </c>
      <c r="H16" s="139">
        <v>135.65</v>
      </c>
      <c r="I16" s="139">
        <v>222.72</v>
      </c>
      <c r="J16" s="139">
        <v>164.76</v>
      </c>
      <c r="K16" s="139">
        <v>38.53</v>
      </c>
      <c r="L16" s="139">
        <v>103.45</v>
      </c>
    </row>
    <row r="17" spans="1:12">
      <c r="A17" s="128"/>
      <c r="B17" s="77" t="s">
        <v>486</v>
      </c>
      <c r="C17" s="139">
        <v>57095</v>
      </c>
      <c r="D17" s="139">
        <v>4757.916666666667</v>
      </c>
      <c r="E17" s="139">
        <v>37866.239999999998</v>
      </c>
      <c r="F17" s="139">
        <v>3155.52</v>
      </c>
      <c r="G17" s="139">
        <v>285.47499999999997</v>
      </c>
      <c r="H17" s="139">
        <v>556.5</v>
      </c>
      <c r="I17" s="139">
        <v>277.58</v>
      </c>
      <c r="J17" s="139">
        <v>242.79</v>
      </c>
      <c r="K17" s="139">
        <v>56.78</v>
      </c>
      <c r="L17" s="139">
        <v>183.27</v>
      </c>
    </row>
    <row r="18" spans="1:12">
      <c r="A18" s="277"/>
      <c r="B18" s="278" t="s">
        <v>487</v>
      </c>
      <c r="C18" s="279">
        <v>77209</v>
      </c>
      <c r="D18" s="279">
        <v>6434.083333333333</v>
      </c>
      <c r="E18" s="279">
        <v>51970.92</v>
      </c>
      <c r="F18" s="279">
        <v>4330.91</v>
      </c>
      <c r="G18" s="279">
        <v>386.04500000000002</v>
      </c>
      <c r="H18" s="279">
        <v>556.5</v>
      </c>
      <c r="I18" s="279">
        <v>466.65</v>
      </c>
      <c r="J18" s="279">
        <v>340.48</v>
      </c>
      <c r="K18" s="279">
        <v>79.63</v>
      </c>
      <c r="L18" s="279">
        <v>273.87</v>
      </c>
    </row>
    <row r="19" spans="1:12">
      <c r="A19" s="128" t="s">
        <v>47</v>
      </c>
      <c r="B19" s="77" t="s">
        <v>485</v>
      </c>
      <c r="C19" s="139">
        <v>36932</v>
      </c>
      <c r="D19" s="139">
        <v>3077.6666666666665</v>
      </c>
      <c r="E19" s="139">
        <v>19816.439999999999</v>
      </c>
      <c r="F19" s="139">
        <v>1651.37</v>
      </c>
      <c r="G19" s="139">
        <v>395.63404999999995</v>
      </c>
      <c r="H19" s="139">
        <v>632.38</v>
      </c>
      <c r="I19" s="139">
        <v>149.79</v>
      </c>
      <c r="J19" s="139">
        <v>127.08</v>
      </c>
      <c r="K19" s="139">
        <v>29.72</v>
      </c>
      <c r="L19" s="139">
        <v>91.69</v>
      </c>
    </row>
    <row r="20" spans="1:12">
      <c r="A20" s="128"/>
      <c r="B20" s="77" t="s">
        <v>486</v>
      </c>
      <c r="C20" s="139">
        <v>53434</v>
      </c>
      <c r="D20" s="139">
        <v>4452.833333333333</v>
      </c>
      <c r="E20" s="139">
        <v>23929.199999999997</v>
      </c>
      <c r="F20" s="139">
        <v>1994.0999999999997</v>
      </c>
      <c r="G20" s="139">
        <v>572.41172500000005</v>
      </c>
      <c r="H20" s="139">
        <v>1488.72</v>
      </c>
      <c r="I20" s="139">
        <v>105.84</v>
      </c>
      <c r="J20" s="139">
        <v>148.29</v>
      </c>
      <c r="K20" s="139">
        <v>34.68</v>
      </c>
      <c r="L20" s="139">
        <v>108.79</v>
      </c>
    </row>
    <row r="21" spans="1:12">
      <c r="A21" s="277"/>
      <c r="B21" s="278" t="s">
        <v>487</v>
      </c>
      <c r="C21" s="279">
        <v>62047</v>
      </c>
      <c r="D21" s="279">
        <v>5170.583333333333</v>
      </c>
      <c r="E21" s="279">
        <v>34860</v>
      </c>
      <c r="F21" s="279">
        <v>2905</v>
      </c>
      <c r="G21" s="279">
        <v>461.21603333333337</v>
      </c>
      <c r="H21" s="279">
        <v>1123.5999999999999</v>
      </c>
      <c r="I21" s="279">
        <v>237.96</v>
      </c>
      <c r="J21" s="279">
        <v>222.32</v>
      </c>
      <c r="K21" s="279">
        <v>51.99</v>
      </c>
      <c r="L21" s="279">
        <v>168.5</v>
      </c>
    </row>
    <row r="22" spans="1:12">
      <c r="A22" s="128" t="s">
        <v>48</v>
      </c>
      <c r="B22" s="77" t="s">
        <v>485</v>
      </c>
      <c r="C22" s="139">
        <v>40400</v>
      </c>
      <c r="D22" s="139">
        <v>3366.6666666666665</v>
      </c>
      <c r="E22" s="139">
        <v>29300.760000000002</v>
      </c>
      <c r="F22" s="139">
        <v>2441.73</v>
      </c>
      <c r="G22" s="139">
        <v>269.33333333333331</v>
      </c>
      <c r="H22" s="139">
        <v>64.06</v>
      </c>
      <c r="I22" s="139">
        <v>267.83</v>
      </c>
      <c r="J22" s="139">
        <v>188.06</v>
      </c>
      <c r="K22" s="139">
        <v>43.98</v>
      </c>
      <c r="L22" s="139">
        <v>91.67</v>
      </c>
    </row>
    <row r="23" spans="1:12">
      <c r="A23" s="128"/>
      <c r="B23" s="77" t="s">
        <v>486</v>
      </c>
      <c r="C23" s="139">
        <v>50288</v>
      </c>
      <c r="D23" s="139">
        <v>4190.666666666667</v>
      </c>
      <c r="E23" s="139">
        <v>32110.44</v>
      </c>
      <c r="F23" s="139">
        <v>2675.87</v>
      </c>
      <c r="G23" s="139">
        <v>335.25333333333333</v>
      </c>
      <c r="H23" s="139">
        <v>641.66</v>
      </c>
      <c r="I23" s="139">
        <v>193.32</v>
      </c>
      <c r="J23" s="139">
        <v>199.25</v>
      </c>
      <c r="K23" s="139">
        <v>46.6</v>
      </c>
      <c r="L23" s="139">
        <v>98.71</v>
      </c>
    </row>
    <row r="24" spans="1:12">
      <c r="A24" s="277"/>
      <c r="B24" s="278" t="s">
        <v>487</v>
      </c>
      <c r="C24" s="279">
        <v>56660</v>
      </c>
      <c r="D24" s="279">
        <v>4721.666666666667</v>
      </c>
      <c r="E24" s="279">
        <v>36592.199999999997</v>
      </c>
      <c r="F24" s="279">
        <v>3049.35</v>
      </c>
      <c r="G24" s="279">
        <v>377.73333333333335</v>
      </c>
      <c r="H24" s="279">
        <v>641.66</v>
      </c>
      <c r="I24" s="279">
        <v>251.94</v>
      </c>
      <c r="J24" s="279">
        <v>229.54</v>
      </c>
      <c r="K24" s="279">
        <v>53.68</v>
      </c>
      <c r="L24" s="279">
        <v>117.76</v>
      </c>
    </row>
    <row r="25" spans="1:12">
      <c r="A25" s="128" t="s">
        <v>49</v>
      </c>
      <c r="B25" s="77" t="s">
        <v>485</v>
      </c>
      <c r="C25" s="139">
        <v>45685</v>
      </c>
      <c r="D25" s="139">
        <v>3807.0833333333335</v>
      </c>
      <c r="E25" s="139">
        <v>33533.040000000001</v>
      </c>
      <c r="F25" s="139">
        <v>2794.42</v>
      </c>
      <c r="G25" s="139">
        <v>266.49583333333334</v>
      </c>
      <c r="H25" s="139" t="s">
        <v>43</v>
      </c>
      <c r="I25" s="139">
        <v>328.7</v>
      </c>
      <c r="J25" s="139">
        <v>219.52</v>
      </c>
      <c r="K25" s="139">
        <v>51.34</v>
      </c>
      <c r="L25" s="139">
        <v>146.61000000000001</v>
      </c>
    </row>
    <row r="26" spans="1:12">
      <c r="A26" s="128"/>
      <c r="B26" s="77" t="s">
        <v>486</v>
      </c>
      <c r="C26" s="139">
        <v>70463</v>
      </c>
      <c r="D26" s="139">
        <v>5871.916666666667</v>
      </c>
      <c r="E26" s="139">
        <v>52108.08</v>
      </c>
      <c r="F26" s="139">
        <v>4342.34</v>
      </c>
      <c r="G26" s="139">
        <v>411.03416666666675</v>
      </c>
      <c r="H26" s="139" t="s">
        <v>43</v>
      </c>
      <c r="I26" s="139">
        <v>462.97</v>
      </c>
      <c r="J26" s="139">
        <v>338.57</v>
      </c>
      <c r="K26" s="139">
        <v>79.180000000000007</v>
      </c>
      <c r="L26" s="139">
        <v>237.82</v>
      </c>
    </row>
    <row r="27" spans="1:12">
      <c r="A27" s="277"/>
      <c r="B27" s="278" t="s">
        <v>487</v>
      </c>
      <c r="C27" s="279">
        <v>90951</v>
      </c>
      <c r="D27" s="279">
        <v>7579.25</v>
      </c>
      <c r="E27" s="279">
        <v>66512.639999999999</v>
      </c>
      <c r="F27" s="279">
        <v>5542.72</v>
      </c>
      <c r="G27" s="279">
        <v>530.54750000000001</v>
      </c>
      <c r="H27" s="279" t="s">
        <v>43</v>
      </c>
      <c r="I27" s="279">
        <v>653.51</v>
      </c>
      <c r="J27" s="279">
        <v>437.02</v>
      </c>
      <c r="K27" s="279">
        <v>102.21</v>
      </c>
      <c r="L27" s="279">
        <v>313.24</v>
      </c>
    </row>
    <row r="28" spans="1:12">
      <c r="A28" s="128" t="s">
        <v>50</v>
      </c>
      <c r="B28" s="77" t="s">
        <v>485</v>
      </c>
      <c r="C28" s="139">
        <v>35067</v>
      </c>
      <c r="D28" s="139">
        <v>2922.25</v>
      </c>
      <c r="E28" s="139">
        <v>25522.560000000001</v>
      </c>
      <c r="F28" s="139">
        <v>2126.88</v>
      </c>
      <c r="G28" s="139">
        <v>263.0025</v>
      </c>
      <c r="H28" s="139">
        <v>0</v>
      </c>
      <c r="I28" s="139">
        <v>222.94</v>
      </c>
      <c r="J28" s="139">
        <v>164.87</v>
      </c>
      <c r="K28" s="139">
        <v>38.56</v>
      </c>
      <c r="L28" s="139">
        <v>106</v>
      </c>
    </row>
    <row r="29" spans="1:12">
      <c r="A29" s="128"/>
      <c r="B29" s="77" t="s">
        <v>486</v>
      </c>
      <c r="C29" s="139">
        <v>45105</v>
      </c>
      <c r="D29" s="139">
        <v>3758.75</v>
      </c>
      <c r="E29" s="139">
        <v>27126.239999999998</v>
      </c>
      <c r="F29" s="139">
        <v>2260.52</v>
      </c>
      <c r="G29" s="139">
        <v>338.28749999999997</v>
      </c>
      <c r="H29" s="139">
        <v>705</v>
      </c>
      <c r="I29" s="139">
        <v>138.21</v>
      </c>
      <c r="J29" s="139">
        <v>168.36</v>
      </c>
      <c r="K29" s="139">
        <v>39.369999999999997</v>
      </c>
      <c r="L29" s="139">
        <v>109</v>
      </c>
    </row>
    <row r="30" spans="1:12">
      <c r="A30" s="277"/>
      <c r="B30" s="278" t="s">
        <v>487</v>
      </c>
      <c r="C30" s="279">
        <v>68562</v>
      </c>
      <c r="D30" s="279">
        <v>5713.5</v>
      </c>
      <c r="E30" s="279">
        <v>43265.88</v>
      </c>
      <c r="F30" s="279">
        <v>3605.49</v>
      </c>
      <c r="G30" s="279">
        <v>514.21500000000003</v>
      </c>
      <c r="H30" s="279">
        <v>705</v>
      </c>
      <c r="I30" s="279">
        <v>346.98</v>
      </c>
      <c r="J30" s="279">
        <v>278.64999999999998</v>
      </c>
      <c r="K30" s="279">
        <v>65.17</v>
      </c>
      <c r="L30" s="279">
        <v>198</v>
      </c>
    </row>
    <row r="31" spans="1:12">
      <c r="A31" s="128" t="s">
        <v>52</v>
      </c>
      <c r="B31" s="77" t="s">
        <v>485</v>
      </c>
      <c r="C31" s="139">
        <v>37739</v>
      </c>
      <c r="D31" s="139">
        <v>3144.9166666666665</v>
      </c>
      <c r="E31" s="139">
        <v>28204.800000000003</v>
      </c>
      <c r="F31" s="139">
        <v>2350.4</v>
      </c>
      <c r="G31" s="139">
        <v>188.69499999999996</v>
      </c>
      <c r="H31" s="139">
        <v>25</v>
      </c>
      <c r="I31" s="139">
        <v>255.58</v>
      </c>
      <c r="J31" s="139">
        <v>181.74</v>
      </c>
      <c r="K31" s="139">
        <v>42.5</v>
      </c>
      <c r="L31" s="139">
        <v>101</v>
      </c>
    </row>
    <row r="32" spans="1:12">
      <c r="A32" s="128"/>
      <c r="B32" s="77" t="s">
        <v>486</v>
      </c>
      <c r="C32" s="139">
        <v>53940</v>
      </c>
      <c r="D32" s="139">
        <v>4495</v>
      </c>
      <c r="E32" s="139">
        <v>34522.080000000002</v>
      </c>
      <c r="F32" s="139">
        <v>2876.84</v>
      </c>
      <c r="G32" s="139">
        <v>269.7</v>
      </c>
      <c r="H32" s="139">
        <v>720</v>
      </c>
      <c r="I32" s="139">
        <v>228.3</v>
      </c>
      <c r="J32" s="139">
        <v>217.33</v>
      </c>
      <c r="K32" s="139">
        <v>50.83</v>
      </c>
      <c r="L32" s="139">
        <v>132</v>
      </c>
    </row>
    <row r="33" spans="1:12">
      <c r="A33" s="277"/>
      <c r="B33" s="278" t="s">
        <v>487</v>
      </c>
      <c r="C33" s="279">
        <v>62469</v>
      </c>
      <c r="D33" s="279">
        <v>5205.75</v>
      </c>
      <c r="E33" s="279">
        <v>40532.04</v>
      </c>
      <c r="F33" s="279">
        <v>3377.67</v>
      </c>
      <c r="G33" s="279">
        <v>312.34499999999997</v>
      </c>
      <c r="H33" s="279">
        <v>720</v>
      </c>
      <c r="I33" s="279">
        <v>308.48</v>
      </c>
      <c r="J33" s="279">
        <v>258.75</v>
      </c>
      <c r="K33" s="279">
        <v>60.51</v>
      </c>
      <c r="L33" s="279">
        <v>168</v>
      </c>
    </row>
    <row r="34" spans="1:12">
      <c r="A34" s="128" t="s">
        <v>54</v>
      </c>
      <c r="B34" s="77" t="s">
        <v>485</v>
      </c>
      <c r="C34" s="139">
        <v>37014</v>
      </c>
      <c r="D34" s="139">
        <v>3084.5</v>
      </c>
      <c r="E34" s="139">
        <v>27649.08</v>
      </c>
      <c r="F34" s="139">
        <v>2304.09</v>
      </c>
      <c r="G34" s="139">
        <v>215.91500000000005</v>
      </c>
      <c r="H34" s="139">
        <v>0</v>
      </c>
      <c r="I34" s="139">
        <v>248.06</v>
      </c>
      <c r="J34" s="139">
        <v>177.85</v>
      </c>
      <c r="K34" s="139">
        <v>41.59</v>
      </c>
      <c r="L34" s="139">
        <v>97</v>
      </c>
    </row>
    <row r="35" spans="1:12">
      <c r="A35" s="128"/>
      <c r="B35" s="77" t="s">
        <v>486</v>
      </c>
      <c r="C35" s="139">
        <v>52397</v>
      </c>
      <c r="D35" s="139">
        <v>4366.416666666667</v>
      </c>
      <c r="E35" s="139">
        <v>28749.360000000001</v>
      </c>
      <c r="F35" s="139">
        <v>2395.7800000000002</v>
      </c>
      <c r="G35" s="139">
        <v>305.6491666666667</v>
      </c>
      <c r="H35" s="139">
        <v>1247.8399999999999</v>
      </c>
      <c r="I35" s="139">
        <v>147.96</v>
      </c>
      <c r="J35" s="139">
        <v>174.4</v>
      </c>
      <c r="K35" s="139">
        <v>40.79</v>
      </c>
      <c r="L35" s="139">
        <v>54</v>
      </c>
    </row>
    <row r="36" spans="1:12">
      <c r="A36" s="277"/>
      <c r="B36" s="278" t="s">
        <v>487</v>
      </c>
      <c r="C36" s="279">
        <v>55902</v>
      </c>
      <c r="D36" s="279">
        <v>4658.5</v>
      </c>
      <c r="E36" s="279">
        <v>31233.360000000001</v>
      </c>
      <c r="F36" s="279">
        <v>2602.7800000000002</v>
      </c>
      <c r="G36" s="279">
        <v>326.09500000000003</v>
      </c>
      <c r="H36" s="279">
        <v>1247.8399999999999</v>
      </c>
      <c r="I36" s="279">
        <v>177.82</v>
      </c>
      <c r="J36" s="279">
        <v>191.24</v>
      </c>
      <c r="K36" s="279">
        <v>44.73</v>
      </c>
      <c r="L36" s="279">
        <v>68</v>
      </c>
    </row>
    <row r="37" spans="1:12">
      <c r="A37" s="128" t="s">
        <v>55</v>
      </c>
      <c r="B37" s="77" t="s">
        <v>485</v>
      </c>
      <c r="C37" s="139">
        <v>34471</v>
      </c>
      <c r="D37" s="139">
        <v>2872.5833333333335</v>
      </c>
      <c r="E37" s="139">
        <v>24861.48</v>
      </c>
      <c r="F37" s="139">
        <v>2071.79</v>
      </c>
      <c r="G37" s="139">
        <v>258.53249999999997</v>
      </c>
      <c r="H37" s="139">
        <v>9.6999999999999993</v>
      </c>
      <c r="I37" s="139">
        <v>216.36</v>
      </c>
      <c r="J37" s="139">
        <v>161.47</v>
      </c>
      <c r="K37" s="139">
        <v>37.76</v>
      </c>
      <c r="L37" s="139">
        <v>116.97</v>
      </c>
    </row>
    <row r="38" spans="1:12">
      <c r="A38" s="128"/>
      <c r="B38" s="77" t="s">
        <v>486</v>
      </c>
      <c r="C38" s="139">
        <v>50882</v>
      </c>
      <c r="D38" s="139">
        <v>4240.166666666667</v>
      </c>
      <c r="E38" s="139">
        <v>34380.840000000004</v>
      </c>
      <c r="F38" s="139">
        <v>2865.07</v>
      </c>
      <c r="G38" s="139">
        <v>381.61500000000001</v>
      </c>
      <c r="H38" s="139">
        <v>306.56</v>
      </c>
      <c r="I38" s="139">
        <v>233.91</v>
      </c>
      <c r="J38" s="139">
        <v>220.22</v>
      </c>
      <c r="K38" s="139">
        <v>51.5</v>
      </c>
      <c r="L38" s="139">
        <v>181.29</v>
      </c>
    </row>
    <row r="39" spans="1:12">
      <c r="A39" s="277"/>
      <c r="B39" s="278" t="s">
        <v>487</v>
      </c>
      <c r="C39" s="279">
        <v>73296</v>
      </c>
      <c r="D39" s="279">
        <v>6108</v>
      </c>
      <c r="E39" s="279">
        <v>49341.84</v>
      </c>
      <c r="F39" s="279">
        <v>4111.82</v>
      </c>
      <c r="G39" s="279">
        <v>549.71999999999991</v>
      </c>
      <c r="H39" s="279">
        <v>306.56</v>
      </c>
      <c r="I39" s="279">
        <v>437.87</v>
      </c>
      <c r="J39" s="279">
        <v>325.61</v>
      </c>
      <c r="K39" s="279">
        <v>76.150000000000006</v>
      </c>
      <c r="L39" s="279">
        <v>300.27</v>
      </c>
    </row>
    <row r="40" spans="1:12">
      <c r="A40" s="128" t="s">
        <v>57</v>
      </c>
      <c r="B40" s="77" t="s">
        <v>485</v>
      </c>
      <c r="C40" s="139">
        <v>37951</v>
      </c>
      <c r="D40" s="139">
        <v>3162.5833333333335</v>
      </c>
      <c r="E40" s="139">
        <v>27094.92</v>
      </c>
      <c r="F40" s="139">
        <v>2257.91</v>
      </c>
      <c r="G40" s="139">
        <v>221.38083333333336</v>
      </c>
      <c r="H40" s="139">
        <v>250.8</v>
      </c>
      <c r="I40" s="139">
        <v>226.68</v>
      </c>
      <c r="J40" s="139">
        <v>166.8</v>
      </c>
      <c r="K40" s="139">
        <v>39.01</v>
      </c>
      <c r="L40" s="139">
        <v>0</v>
      </c>
    </row>
    <row r="41" spans="1:12">
      <c r="A41" s="128"/>
      <c r="B41" s="77" t="s">
        <v>486</v>
      </c>
      <c r="C41" s="139">
        <v>51349</v>
      </c>
      <c r="D41" s="139">
        <v>4279.083333333333</v>
      </c>
      <c r="E41" s="139">
        <v>32859.840000000004</v>
      </c>
      <c r="F41" s="139">
        <v>2738.32</v>
      </c>
      <c r="G41" s="139">
        <v>213.95416666666668</v>
      </c>
      <c r="H41" s="139">
        <v>896.5</v>
      </c>
      <c r="I41" s="139">
        <v>187.9</v>
      </c>
      <c r="J41" s="139">
        <v>196.46</v>
      </c>
      <c r="K41" s="139">
        <v>45.95</v>
      </c>
      <c r="L41" s="139">
        <v>0</v>
      </c>
    </row>
    <row r="42" spans="1:12">
      <c r="A42" s="277"/>
      <c r="B42" s="278" t="s">
        <v>487</v>
      </c>
      <c r="C42" s="279">
        <v>60214</v>
      </c>
      <c r="D42" s="279">
        <v>5017.833333333333</v>
      </c>
      <c r="E42" s="279">
        <v>39626.76</v>
      </c>
      <c r="F42" s="279">
        <v>3302.23</v>
      </c>
      <c r="G42" s="279">
        <v>250.89166666666668</v>
      </c>
      <c r="H42" s="279">
        <v>896.5</v>
      </c>
      <c r="I42" s="279">
        <v>272.12</v>
      </c>
      <c r="J42" s="279">
        <v>239.97</v>
      </c>
      <c r="K42" s="279">
        <v>56.12</v>
      </c>
      <c r="L42" s="279">
        <v>0</v>
      </c>
    </row>
    <row r="43" spans="1:12">
      <c r="A43" s="128" t="s">
        <v>58</v>
      </c>
      <c r="B43" s="77" t="s">
        <v>485</v>
      </c>
      <c r="C43" s="139">
        <v>42418</v>
      </c>
      <c r="D43" s="139">
        <v>3534.8333333333335</v>
      </c>
      <c r="E43" s="139">
        <v>31137.239999999998</v>
      </c>
      <c r="F43" s="139">
        <v>2594.77</v>
      </c>
      <c r="G43" s="139">
        <v>272.18216666666666</v>
      </c>
      <c r="H43" s="139">
        <v>153</v>
      </c>
      <c r="I43" s="139">
        <v>276.99</v>
      </c>
      <c r="J43" s="139">
        <v>192.8</v>
      </c>
      <c r="K43" s="139">
        <v>45.09</v>
      </c>
      <c r="L43" s="139">
        <v>0</v>
      </c>
    </row>
    <row r="44" spans="1:12">
      <c r="A44" s="128"/>
      <c r="B44" s="77" t="s">
        <v>486</v>
      </c>
      <c r="C44" s="139">
        <v>54121</v>
      </c>
      <c r="D44" s="139">
        <v>4510.083333333333</v>
      </c>
      <c r="E44" s="139">
        <v>27983.040000000001</v>
      </c>
      <c r="F44" s="139">
        <v>2331.92</v>
      </c>
      <c r="G44" s="139">
        <v>347.27641666666665</v>
      </c>
      <c r="H44" s="139">
        <v>1493</v>
      </c>
      <c r="I44" s="139">
        <v>133.65</v>
      </c>
      <c r="J44" s="139">
        <v>165.53</v>
      </c>
      <c r="K44" s="139">
        <v>38.71</v>
      </c>
      <c r="L44" s="139">
        <v>0</v>
      </c>
    </row>
    <row r="45" spans="1:12">
      <c r="A45" s="277"/>
      <c r="B45" s="278" t="s">
        <v>487</v>
      </c>
      <c r="C45" s="279">
        <v>60183</v>
      </c>
      <c r="D45" s="279">
        <v>5015.25</v>
      </c>
      <c r="E45" s="279">
        <v>32546.04</v>
      </c>
      <c r="F45" s="279">
        <v>2712.17</v>
      </c>
      <c r="G45" s="279">
        <v>386.17425000000003</v>
      </c>
      <c r="H45" s="279">
        <v>1493</v>
      </c>
      <c r="I45" s="279">
        <v>184</v>
      </c>
      <c r="J45" s="279">
        <v>194.44</v>
      </c>
      <c r="K45" s="279">
        <v>45.47</v>
      </c>
      <c r="L45" s="279">
        <v>0</v>
      </c>
    </row>
    <row r="46" spans="1:12">
      <c r="A46" s="128" t="s">
        <v>59</v>
      </c>
      <c r="B46" s="77" t="s">
        <v>485</v>
      </c>
      <c r="C46" s="139">
        <v>41077</v>
      </c>
      <c r="D46" s="139">
        <v>3423.0833333333335</v>
      </c>
      <c r="E46" s="139">
        <v>29555.879999999997</v>
      </c>
      <c r="F46" s="139">
        <v>2462.9899999999998</v>
      </c>
      <c r="G46" s="139">
        <v>308.07749999999999</v>
      </c>
      <c r="H46" s="139">
        <v>0</v>
      </c>
      <c r="I46" s="139">
        <v>277.63</v>
      </c>
      <c r="J46" s="139">
        <v>193.13</v>
      </c>
      <c r="K46" s="139">
        <v>45.17</v>
      </c>
      <c r="L46" s="139">
        <v>136.09</v>
      </c>
    </row>
    <row r="47" spans="1:12">
      <c r="A47" s="128"/>
      <c r="B47" s="77" t="s">
        <v>486</v>
      </c>
      <c r="C47" s="139">
        <v>53267</v>
      </c>
      <c r="D47" s="139">
        <v>4438.916666666667</v>
      </c>
      <c r="E47" s="139">
        <v>38005.440000000002</v>
      </c>
      <c r="F47" s="139">
        <v>3167.1200000000003</v>
      </c>
      <c r="G47" s="139">
        <v>221.94583333333335</v>
      </c>
      <c r="H47" s="139">
        <v>287</v>
      </c>
      <c r="I47" s="139">
        <v>279.26</v>
      </c>
      <c r="J47" s="139">
        <v>243.66</v>
      </c>
      <c r="K47" s="139">
        <v>56.98</v>
      </c>
      <c r="L47" s="139">
        <v>182.95</v>
      </c>
    </row>
    <row r="48" spans="1:12">
      <c r="A48" s="277"/>
      <c r="B48" s="278" t="s">
        <v>487</v>
      </c>
      <c r="C48" s="279" t="s">
        <v>43</v>
      </c>
      <c r="D48" s="279" t="s">
        <v>43</v>
      </c>
      <c r="E48" s="279" t="s">
        <v>43</v>
      </c>
      <c r="F48" s="279" t="s">
        <v>43</v>
      </c>
      <c r="G48" s="279" t="s">
        <v>43</v>
      </c>
      <c r="H48" s="279" t="s">
        <v>43</v>
      </c>
      <c r="I48" s="279" t="s">
        <v>43</v>
      </c>
      <c r="J48" s="279" t="s">
        <v>43</v>
      </c>
      <c r="K48" s="279" t="s">
        <v>43</v>
      </c>
      <c r="L48" s="279" t="s">
        <v>43</v>
      </c>
    </row>
    <row r="49" spans="1:12">
      <c r="A49" s="128" t="s">
        <v>60</v>
      </c>
      <c r="B49" s="77" t="s">
        <v>485</v>
      </c>
      <c r="C49" s="139">
        <v>35767</v>
      </c>
      <c r="D49" s="139">
        <v>2980.5833333333335</v>
      </c>
      <c r="E49" s="139">
        <v>26397.48</v>
      </c>
      <c r="F49" s="139">
        <v>2199.79</v>
      </c>
      <c r="G49" s="139">
        <v>178.83500000000001</v>
      </c>
      <c r="H49" s="139">
        <v>53</v>
      </c>
      <c r="I49" s="139">
        <v>233.68</v>
      </c>
      <c r="J49" s="139">
        <v>170.42</v>
      </c>
      <c r="K49" s="139">
        <v>39.86</v>
      </c>
      <c r="L49" s="139">
        <v>105</v>
      </c>
    </row>
    <row r="50" spans="1:12">
      <c r="A50" s="128"/>
      <c r="B50" s="77" t="s">
        <v>486</v>
      </c>
      <c r="C50" s="139">
        <v>47681</v>
      </c>
      <c r="D50" s="139">
        <v>3973.4166666666665</v>
      </c>
      <c r="E50" s="139">
        <v>33385.800000000003</v>
      </c>
      <c r="F50" s="139">
        <v>2782.15</v>
      </c>
      <c r="G50" s="139">
        <v>238.40499999999997</v>
      </c>
      <c r="H50" s="139">
        <v>304</v>
      </c>
      <c r="I50" s="139">
        <v>219.39</v>
      </c>
      <c r="J50" s="139">
        <v>212.72</v>
      </c>
      <c r="K50" s="139">
        <v>49.75</v>
      </c>
      <c r="L50" s="139">
        <v>167</v>
      </c>
    </row>
    <row r="51" spans="1:12">
      <c r="A51" s="128"/>
      <c r="B51" s="77" t="s">
        <v>487</v>
      </c>
      <c r="C51" s="139">
        <v>63541</v>
      </c>
      <c r="D51" s="139">
        <v>5295.083333333333</v>
      </c>
      <c r="E51" s="139">
        <v>44421.600000000006</v>
      </c>
      <c r="F51" s="139">
        <v>3701.8000000000006</v>
      </c>
      <c r="G51" s="139">
        <v>317.70499999999998</v>
      </c>
      <c r="H51" s="139">
        <v>301</v>
      </c>
      <c r="I51" s="139">
        <v>368.83</v>
      </c>
      <c r="J51" s="139">
        <v>289.94</v>
      </c>
      <c r="K51" s="139">
        <v>67.81</v>
      </c>
      <c r="L51" s="139">
        <v>248</v>
      </c>
    </row>
    <row r="52" spans="1:12">
      <c r="A52" s="238" t="s">
        <v>488</v>
      </c>
      <c r="B52" s="238" t="s">
        <v>485</v>
      </c>
      <c r="C52" s="282">
        <f t="shared" ref="C52" si="0">AVERAGE(C4,C7,C10,C13,C16,C19,C22,C25,C28,C31,C34,C37,C40,C43,C46,C49)</f>
        <v>38420.25</v>
      </c>
      <c r="D52" s="282">
        <f t="shared" ref="D52" si="1">AVERAGE(D4,D7,D10,D13,D16,D19,D22,D25,D28,D31,D34,D37,D40,D43,D46,D49)</f>
        <v>3201.6875000000009</v>
      </c>
      <c r="E52" s="282">
        <f t="shared" ref="E52:G52" si="2">AVERAGE(E4,E7,E10,E13,E16,E19,E22,E25,E28,E31,E34,E37,E40,E43,E46,E49)</f>
        <v>27858.884999999998</v>
      </c>
      <c r="F52" s="282">
        <f t="shared" si="2"/>
        <v>2321.57375</v>
      </c>
      <c r="G52" s="282">
        <f t="shared" si="2"/>
        <v>228.6828364583333</v>
      </c>
      <c r="H52" s="282">
        <v>97.451333333333338</v>
      </c>
      <c r="I52" s="282">
        <v>249.52124999999998</v>
      </c>
      <c r="J52" s="282">
        <v>178.60562500000003</v>
      </c>
      <c r="K52" s="282">
        <v>41.769999999999996</v>
      </c>
      <c r="L52" s="282">
        <v>89.96374999999999</v>
      </c>
    </row>
    <row r="53" spans="1:12">
      <c r="A53" s="140"/>
      <c r="B53" s="239" t="s">
        <v>486</v>
      </c>
      <c r="C53" s="283">
        <v>54271</v>
      </c>
      <c r="D53" s="283">
        <f t="shared" ref="D53" si="3">AVERAGE(D5,D8,D11,D14,D17,D20,D23,D26,D29,D32,D35,D38,D41,D44,D47,D50)</f>
        <v>4445.026041666667</v>
      </c>
      <c r="E53" s="283">
        <f t="shared" ref="E53:G53" si="4">AVERAGE(E5,E8,E11,E14,E17,E20,E23,E26,E29,E32,E35,E38,E41,E44,E47,E50)</f>
        <v>34625.407500000001</v>
      </c>
      <c r="F53" s="283">
        <f t="shared" si="4"/>
        <v>2885.4506249999999</v>
      </c>
      <c r="G53" s="283">
        <f t="shared" si="4"/>
        <v>304.95605572916668</v>
      </c>
      <c r="H53" s="283">
        <v>681.0053333333334</v>
      </c>
      <c r="I53" s="283">
        <v>229.22</v>
      </c>
      <c r="J53" s="283">
        <v>217.02124999999998</v>
      </c>
      <c r="K53" s="283">
        <v>50.75437500000001</v>
      </c>
      <c r="L53" s="283">
        <v>118.86624999999999</v>
      </c>
    </row>
    <row r="54" spans="1:12" ht="15" thickBot="1">
      <c r="A54" s="240"/>
      <c r="B54" s="240" t="s">
        <v>487</v>
      </c>
      <c r="C54" s="284">
        <v>66099</v>
      </c>
      <c r="D54" s="284">
        <f t="shared" ref="D54" si="5">AVERAGE(D6,D9,D12,D15,D18,D21,D24,D27,D30,D33,D36,D39,D42,D45,D48,D51)</f>
        <v>5544.4999999999991</v>
      </c>
      <c r="E54" s="284">
        <f t="shared" ref="E54:G54" si="6">AVERAGE(E6,E9,E12,E15,E18,E21,E24,E27,E30,E33,E36,E39,E42,E45,E48,E51)</f>
        <v>44118.392</v>
      </c>
      <c r="F54" s="284">
        <f t="shared" si="6"/>
        <v>3676.5326666666665</v>
      </c>
      <c r="G54" s="284">
        <f t="shared" si="6"/>
        <v>364.22985222222229</v>
      </c>
      <c r="H54" s="284">
        <v>682.85428571428565</v>
      </c>
      <c r="I54" s="284">
        <v>352.64266666666668</v>
      </c>
      <c r="J54" s="284">
        <v>281.55866666666668</v>
      </c>
      <c r="K54" s="284">
        <v>65.850666666666669</v>
      </c>
      <c r="L54" s="284">
        <v>165.97466666666665</v>
      </c>
    </row>
    <row r="55" spans="1:12">
      <c r="A55" s="128"/>
      <c r="B55" s="77"/>
      <c r="C55" s="139"/>
      <c r="D55" s="276"/>
      <c r="E55" s="139"/>
      <c r="F55" s="139"/>
      <c r="G55" s="139"/>
      <c r="H55" s="139"/>
      <c r="I55" s="139"/>
      <c r="J55" s="139"/>
      <c r="K55" s="139"/>
      <c r="L55" s="139"/>
    </row>
    <row r="56" spans="1:12">
      <c r="A56" s="128"/>
      <c r="B56" s="77"/>
      <c r="C56" s="139"/>
      <c r="D56" s="276">
        <v>66099</v>
      </c>
      <c r="E56" s="139"/>
      <c r="F56" s="139"/>
      <c r="G56" s="139"/>
      <c r="H56" s="139"/>
      <c r="I56" s="139"/>
      <c r="J56" s="139"/>
      <c r="K56" s="139"/>
      <c r="L56" s="139"/>
    </row>
  </sheetData>
  <sheetProtection algorithmName="SHA-512" hashValue="89L6Is0LGSjJIjqT/Sqdmc2Y2SK9hg1uBV6a0Rf+LJJwtQ6wkbo2G+RGA6k/F02NXhYLo5YQ++mbyMsrUGKPYQ==" saltValue="kS4wBubyFKZ2LDvJeIPU2A==" spinCount="100000" sheet="1" objects="1" scenarios="1" selectLockedCells="1" selectUnlockedCells="1"/>
  <mergeCells count="3">
    <mergeCell ref="C2:F2"/>
    <mergeCell ref="G2:H2"/>
    <mergeCell ref="I2:L2"/>
  </mergeCell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EC153-E93A-4003-BE76-956EA0E2DE51}">
  <sheetPr>
    <tabColor rgb="FFE25A33"/>
  </sheetPr>
  <dimension ref="A1:L54"/>
  <sheetViews>
    <sheetView workbookViewId="0">
      <selection activeCell="O23" sqref="O23"/>
    </sheetView>
  </sheetViews>
  <sheetFormatPr defaultRowHeight="14.45"/>
  <cols>
    <col min="1" max="1" width="14.85546875" style="58" customWidth="1"/>
    <col min="2" max="2" width="15" customWidth="1"/>
    <col min="3" max="6" width="17.140625" customWidth="1"/>
    <col min="7" max="8" width="20.85546875" customWidth="1"/>
    <col min="9" max="9" width="17.7109375" bestFit="1" customWidth="1"/>
    <col min="10" max="10" width="14.7109375" bestFit="1" customWidth="1"/>
    <col min="11" max="11" width="15" bestFit="1" customWidth="1"/>
    <col min="12" max="12" width="15.140625" bestFit="1" customWidth="1"/>
  </cols>
  <sheetData>
    <row r="1" spans="1:12" ht="20.45">
      <c r="A1" s="130" t="s">
        <v>489</v>
      </c>
      <c r="B1" s="131"/>
    </row>
    <row r="2" spans="1:12" ht="19.7" customHeight="1">
      <c r="A2" s="6"/>
      <c r="B2" s="132"/>
      <c r="C2" s="313" t="s">
        <v>471</v>
      </c>
      <c r="D2" s="313"/>
      <c r="E2" s="313"/>
      <c r="F2" s="313"/>
      <c r="G2" s="314" t="s">
        <v>472</v>
      </c>
      <c r="H2" s="314"/>
      <c r="I2" s="315" t="s">
        <v>473</v>
      </c>
      <c r="J2" s="315"/>
      <c r="K2" s="315"/>
      <c r="L2" s="315"/>
    </row>
    <row r="3" spans="1:12" s="138" customFormat="1" ht="28.15">
      <c r="A3" s="133" t="s">
        <v>19</v>
      </c>
      <c r="B3" s="134" t="s">
        <v>474</v>
      </c>
      <c r="C3" s="135" t="s">
        <v>475</v>
      </c>
      <c r="D3" s="135" t="s">
        <v>476</v>
      </c>
      <c r="E3" s="135" t="s">
        <v>477</v>
      </c>
      <c r="F3" s="135" t="s">
        <v>478</v>
      </c>
      <c r="G3" s="136" t="s">
        <v>479</v>
      </c>
      <c r="H3" s="136" t="s">
        <v>480</v>
      </c>
      <c r="I3" s="137" t="s">
        <v>481</v>
      </c>
      <c r="J3" s="137" t="s">
        <v>482</v>
      </c>
      <c r="K3" s="137" t="s">
        <v>483</v>
      </c>
      <c r="L3" s="137" t="s">
        <v>484</v>
      </c>
    </row>
    <row r="4" spans="1:12">
      <c r="A4" s="128" t="s">
        <v>37</v>
      </c>
      <c r="B4" s="77" t="s">
        <v>485</v>
      </c>
      <c r="C4" s="139">
        <v>41028</v>
      </c>
      <c r="D4" s="139">
        <v>3419</v>
      </c>
      <c r="E4" s="139">
        <v>30343.68</v>
      </c>
      <c r="F4" s="139">
        <v>2528.64</v>
      </c>
      <c r="G4" s="139">
        <v>205.14</v>
      </c>
      <c r="H4" s="139">
        <v>30</v>
      </c>
      <c r="I4" s="139">
        <v>284.60000000000002</v>
      </c>
      <c r="J4" s="139">
        <v>197.4</v>
      </c>
      <c r="K4" s="139">
        <v>46.17</v>
      </c>
      <c r="L4" s="139">
        <v>127.05</v>
      </c>
    </row>
    <row r="5" spans="1:12">
      <c r="A5" s="128"/>
      <c r="B5" s="77" t="s">
        <v>486</v>
      </c>
      <c r="C5" s="139">
        <v>54095</v>
      </c>
      <c r="D5" s="139">
        <v>4507.916666666667</v>
      </c>
      <c r="E5" s="139">
        <v>37857.840000000004</v>
      </c>
      <c r="F5" s="139">
        <v>3154.82</v>
      </c>
      <c r="G5" s="139">
        <v>338.09375</v>
      </c>
      <c r="H5" s="139">
        <v>307</v>
      </c>
      <c r="I5" s="139">
        <v>268.62</v>
      </c>
      <c r="J5" s="139">
        <v>239.49</v>
      </c>
      <c r="K5" s="139">
        <v>56.01</v>
      </c>
      <c r="L5" s="139">
        <v>143.88</v>
      </c>
    </row>
    <row r="6" spans="1:12">
      <c r="A6" s="277"/>
      <c r="B6" s="278" t="s">
        <v>487</v>
      </c>
      <c r="C6" s="279">
        <v>69292</v>
      </c>
      <c r="D6" s="279">
        <v>5774.333333333333</v>
      </c>
      <c r="E6" s="279">
        <v>48319.32</v>
      </c>
      <c r="F6" s="279">
        <v>4026.61</v>
      </c>
      <c r="G6" s="279">
        <v>433.07499999999999</v>
      </c>
      <c r="H6" s="279">
        <v>307</v>
      </c>
      <c r="I6" s="279">
        <v>409.19</v>
      </c>
      <c r="J6" s="279">
        <v>312.12</v>
      </c>
      <c r="K6" s="279">
        <v>73</v>
      </c>
      <c r="L6" s="279">
        <v>213.34</v>
      </c>
    </row>
    <row r="7" spans="1:12">
      <c r="A7" s="128" t="s">
        <v>40</v>
      </c>
      <c r="B7" s="77" t="s">
        <v>485</v>
      </c>
      <c r="C7" s="139">
        <v>35201</v>
      </c>
      <c r="D7" s="139">
        <v>2933.4166666666665</v>
      </c>
      <c r="E7" s="139">
        <v>26266.080000000002</v>
      </c>
      <c r="F7" s="139">
        <v>2188.84</v>
      </c>
      <c r="G7" s="139">
        <v>183.34</v>
      </c>
      <c r="H7" s="139">
        <v>36.26</v>
      </c>
      <c r="I7" s="139">
        <v>228.2</v>
      </c>
      <c r="J7" s="139">
        <v>168.26</v>
      </c>
      <c r="K7" s="139">
        <v>39.35</v>
      </c>
      <c r="L7" s="139">
        <v>89.17</v>
      </c>
    </row>
    <row r="8" spans="1:12">
      <c r="A8" s="128"/>
      <c r="B8" s="77" t="s">
        <v>486</v>
      </c>
      <c r="C8" s="139">
        <v>50456</v>
      </c>
      <c r="D8" s="139">
        <v>4204.666666666667</v>
      </c>
      <c r="E8" s="139">
        <v>30774.48</v>
      </c>
      <c r="F8" s="139">
        <v>2564.54</v>
      </c>
      <c r="G8" s="139">
        <v>262.79000000000002</v>
      </c>
      <c r="H8" s="139">
        <v>858.44</v>
      </c>
      <c r="I8" s="139">
        <v>175.1</v>
      </c>
      <c r="J8" s="139">
        <v>191.17</v>
      </c>
      <c r="K8" s="139">
        <v>44.71</v>
      </c>
      <c r="L8" s="139">
        <v>107.92</v>
      </c>
    </row>
    <row r="9" spans="1:12">
      <c r="A9" s="277"/>
      <c r="B9" s="278" t="s">
        <v>487</v>
      </c>
      <c r="C9" s="279">
        <v>53780</v>
      </c>
      <c r="D9" s="279">
        <v>4481.666666666667</v>
      </c>
      <c r="E9" s="279">
        <v>33122.76</v>
      </c>
      <c r="F9" s="279">
        <v>2760.23</v>
      </c>
      <c r="G9" s="279">
        <v>280.10000000000002</v>
      </c>
      <c r="H9" s="279">
        <v>858.44</v>
      </c>
      <c r="I9" s="279">
        <v>206.26</v>
      </c>
      <c r="J9" s="279">
        <v>207.27</v>
      </c>
      <c r="K9" s="279">
        <v>48.48</v>
      </c>
      <c r="L9" s="279">
        <v>120.88</v>
      </c>
    </row>
    <row r="10" spans="1:12">
      <c r="A10" s="128" t="s">
        <v>42</v>
      </c>
      <c r="B10" s="77" t="s">
        <v>485</v>
      </c>
      <c r="C10" s="139">
        <v>43092</v>
      </c>
      <c r="D10" s="139">
        <v>3591</v>
      </c>
      <c r="E10" s="139">
        <v>31934.159999999996</v>
      </c>
      <c r="F10" s="139">
        <v>2661.18</v>
      </c>
      <c r="G10" s="139">
        <v>179.54999999999998</v>
      </c>
      <c r="H10" s="139">
        <v>47.16</v>
      </c>
      <c r="I10" s="139">
        <v>306.26</v>
      </c>
      <c r="J10" s="139">
        <v>208.59</v>
      </c>
      <c r="K10" s="139">
        <v>48.78</v>
      </c>
      <c r="L10" s="139">
        <v>139.47999999999999</v>
      </c>
    </row>
    <row r="11" spans="1:12">
      <c r="A11" s="128"/>
      <c r="B11" s="77" t="s">
        <v>486</v>
      </c>
      <c r="C11" s="139">
        <v>64853</v>
      </c>
      <c r="D11" s="139">
        <v>5404.416666666667</v>
      </c>
      <c r="E11" s="139">
        <v>47691.840000000004</v>
      </c>
      <c r="F11" s="139">
        <v>3974.32</v>
      </c>
      <c r="G11" s="139">
        <v>162.13249999999999</v>
      </c>
      <c r="H11" s="139">
        <v>272.86</v>
      </c>
      <c r="I11" s="139">
        <v>401.41</v>
      </c>
      <c r="J11" s="139">
        <v>308.10000000000002</v>
      </c>
      <c r="K11" s="139">
        <v>72.06</v>
      </c>
      <c r="L11" s="139">
        <v>213.53</v>
      </c>
    </row>
    <row r="12" spans="1:12">
      <c r="A12" s="277"/>
      <c r="B12" s="278" t="s">
        <v>487</v>
      </c>
      <c r="C12" s="279">
        <v>87117</v>
      </c>
      <c r="D12" s="279">
        <v>7259.75</v>
      </c>
      <c r="E12" s="279">
        <v>63840</v>
      </c>
      <c r="F12" s="279">
        <v>5320</v>
      </c>
      <c r="G12" s="279">
        <v>217.79249999999999</v>
      </c>
      <c r="H12" s="279">
        <v>272.86</v>
      </c>
      <c r="I12" s="279">
        <v>614.13</v>
      </c>
      <c r="J12" s="279">
        <v>419.68</v>
      </c>
      <c r="K12" s="279">
        <v>98.15</v>
      </c>
      <c r="L12" s="279">
        <v>317.14</v>
      </c>
    </row>
    <row r="13" spans="1:12">
      <c r="A13" s="128" t="s">
        <v>44</v>
      </c>
      <c r="B13" s="77" t="s">
        <v>485</v>
      </c>
      <c r="C13" s="139">
        <v>38724</v>
      </c>
      <c r="D13" s="139">
        <v>3227</v>
      </c>
      <c r="E13" s="139">
        <v>31206.239999999998</v>
      </c>
      <c r="F13" s="139">
        <v>2600.52</v>
      </c>
      <c r="G13" s="139">
        <v>96.81</v>
      </c>
      <c r="H13" s="139">
        <v>15</v>
      </c>
      <c r="I13" s="139">
        <v>276.36</v>
      </c>
      <c r="J13" s="139">
        <v>193.14</v>
      </c>
      <c r="K13" s="139">
        <v>45.17</v>
      </c>
      <c r="L13" s="139">
        <v>0</v>
      </c>
    </row>
    <row r="14" spans="1:12">
      <c r="A14" s="128"/>
      <c r="B14" s="77" t="s">
        <v>486</v>
      </c>
      <c r="C14" s="139">
        <v>49102</v>
      </c>
      <c r="D14" s="139">
        <v>4091.8333333333335</v>
      </c>
      <c r="E14" s="139">
        <v>38873.399999999994</v>
      </c>
      <c r="F14" s="139">
        <v>3239.4499999999994</v>
      </c>
      <c r="G14" s="139">
        <v>122.755</v>
      </c>
      <c r="H14" s="139">
        <v>180</v>
      </c>
      <c r="I14" s="139">
        <v>259.77</v>
      </c>
      <c r="J14" s="139">
        <v>234.92</v>
      </c>
      <c r="K14" s="139">
        <v>54.94</v>
      </c>
      <c r="L14" s="139">
        <v>0</v>
      </c>
    </row>
    <row r="15" spans="1:12">
      <c r="A15" s="277"/>
      <c r="B15" s="278" t="s">
        <v>487</v>
      </c>
      <c r="C15" s="279">
        <v>61873</v>
      </c>
      <c r="D15" s="279">
        <v>5156.083333333333</v>
      </c>
      <c r="E15" s="279">
        <v>48865.919999999998</v>
      </c>
      <c r="F15" s="279">
        <v>4072.16</v>
      </c>
      <c r="G15" s="279">
        <v>154.68249999999998</v>
      </c>
      <c r="H15" s="279">
        <v>180</v>
      </c>
      <c r="I15" s="279">
        <v>380.4</v>
      </c>
      <c r="J15" s="279">
        <v>298.93</v>
      </c>
      <c r="K15" s="279">
        <v>69.91</v>
      </c>
      <c r="L15" s="279">
        <v>0</v>
      </c>
    </row>
    <row r="16" spans="1:12">
      <c r="A16" s="128" t="s">
        <v>45</v>
      </c>
      <c r="B16" s="77" t="s">
        <v>485</v>
      </c>
      <c r="C16" s="139">
        <v>38509</v>
      </c>
      <c r="D16" s="139">
        <v>3209.0833333333335</v>
      </c>
      <c r="E16" s="139">
        <v>27330.120000000003</v>
      </c>
      <c r="F16" s="139">
        <v>2277.5100000000002</v>
      </c>
      <c r="G16" s="139">
        <v>192.54499999999999</v>
      </c>
      <c r="H16" s="139">
        <v>143.03</v>
      </c>
      <c r="I16" s="139">
        <v>247.36</v>
      </c>
      <c r="J16" s="139">
        <v>178.16</v>
      </c>
      <c r="K16" s="139">
        <v>41.67</v>
      </c>
      <c r="L16" s="139">
        <v>128.81</v>
      </c>
    </row>
    <row r="17" spans="1:12">
      <c r="A17" s="128"/>
      <c r="B17" s="77" t="s">
        <v>486</v>
      </c>
      <c r="C17" s="139">
        <v>60578</v>
      </c>
      <c r="D17" s="139">
        <v>5048.166666666667</v>
      </c>
      <c r="E17" s="139">
        <v>40122.479999999996</v>
      </c>
      <c r="F17" s="139">
        <v>3343.5399999999995</v>
      </c>
      <c r="G17" s="139">
        <v>302.89</v>
      </c>
      <c r="H17" s="139">
        <v>580.76</v>
      </c>
      <c r="I17" s="139">
        <v>304.83</v>
      </c>
      <c r="J17" s="139">
        <v>258.2</v>
      </c>
      <c r="K17" s="139">
        <v>60.39</v>
      </c>
      <c r="L17" s="139">
        <v>215.29</v>
      </c>
    </row>
    <row r="18" spans="1:12">
      <c r="A18" s="277"/>
      <c r="B18" s="278" t="s">
        <v>487</v>
      </c>
      <c r="C18" s="279">
        <v>79930</v>
      </c>
      <c r="D18" s="279">
        <v>6660.83</v>
      </c>
      <c r="E18" s="279">
        <v>53782.319999999992</v>
      </c>
      <c r="F18" s="279">
        <v>4481.8599999999997</v>
      </c>
      <c r="G18" s="279">
        <v>399.65000000000003</v>
      </c>
      <c r="H18" s="279">
        <v>580.76</v>
      </c>
      <c r="I18" s="279">
        <v>486.73</v>
      </c>
      <c r="J18" s="279">
        <v>352.19</v>
      </c>
      <c r="K18" s="279">
        <v>82.37</v>
      </c>
      <c r="L18" s="279">
        <v>277.27</v>
      </c>
    </row>
    <row r="19" spans="1:12">
      <c r="A19" s="128" t="s">
        <v>47</v>
      </c>
      <c r="B19" s="77" t="s">
        <v>485</v>
      </c>
      <c r="C19" s="139">
        <v>37238</v>
      </c>
      <c r="D19" s="139">
        <v>3103.1666666666665</v>
      </c>
      <c r="E19" s="139">
        <v>25527.96</v>
      </c>
      <c r="F19" s="139">
        <v>2127.33</v>
      </c>
      <c r="G19" s="139">
        <v>398.91207499999996</v>
      </c>
      <c r="H19" s="139">
        <v>25</v>
      </c>
      <c r="I19" s="139">
        <v>224.05</v>
      </c>
      <c r="J19" s="139">
        <v>166.11</v>
      </c>
      <c r="K19" s="139">
        <v>38.85</v>
      </c>
      <c r="L19" s="139">
        <v>122.92</v>
      </c>
    </row>
    <row r="20" spans="1:12">
      <c r="A20" s="128"/>
      <c r="B20" s="77" t="s">
        <v>486</v>
      </c>
      <c r="C20" s="139">
        <v>53907</v>
      </c>
      <c r="D20" s="139">
        <v>4492.25</v>
      </c>
      <c r="E20" s="139">
        <v>31515.96</v>
      </c>
      <c r="F20" s="139">
        <v>2626.33</v>
      </c>
      <c r="G20" s="139">
        <v>577.47873749999997</v>
      </c>
      <c r="H20" s="139">
        <v>702.58</v>
      </c>
      <c r="I20" s="139">
        <v>190.55</v>
      </c>
      <c r="J20" s="139">
        <v>199.16</v>
      </c>
      <c r="K20" s="139">
        <v>46.58</v>
      </c>
      <c r="L20" s="139">
        <v>149.57</v>
      </c>
    </row>
    <row r="21" spans="1:12">
      <c r="A21" s="277"/>
      <c r="B21" s="278" t="s">
        <v>487</v>
      </c>
      <c r="C21" s="279">
        <v>62706</v>
      </c>
      <c r="D21" s="279">
        <v>5225.5</v>
      </c>
      <c r="E21" s="279">
        <v>37293.96</v>
      </c>
      <c r="F21" s="279">
        <v>3107.83</v>
      </c>
      <c r="G21" s="279">
        <v>671.73802499999999</v>
      </c>
      <c r="H21" s="279">
        <v>702.58</v>
      </c>
      <c r="I21" s="279">
        <v>267.22000000000003</v>
      </c>
      <c r="J21" s="279">
        <v>238.77</v>
      </c>
      <c r="K21" s="279">
        <v>55.84</v>
      </c>
      <c r="L21" s="279">
        <v>181.52</v>
      </c>
    </row>
    <row r="22" spans="1:12">
      <c r="A22" s="128" t="s">
        <v>48</v>
      </c>
      <c r="B22" s="77" t="s">
        <v>485</v>
      </c>
      <c r="C22" s="139">
        <v>41747</v>
      </c>
      <c r="D22" s="139">
        <v>3478.9166666666665</v>
      </c>
      <c r="E22" s="139">
        <v>30136.800000000003</v>
      </c>
      <c r="F22" s="139">
        <v>2511.4</v>
      </c>
      <c r="G22" s="139">
        <v>278.31333333333333</v>
      </c>
      <c r="H22" s="139">
        <v>67.58</v>
      </c>
      <c r="I22" s="139">
        <v>278.5</v>
      </c>
      <c r="J22" s="139">
        <v>194.25</v>
      </c>
      <c r="K22" s="139">
        <v>45.43</v>
      </c>
      <c r="L22" s="139">
        <v>103.44</v>
      </c>
    </row>
    <row r="23" spans="1:12">
      <c r="A23" s="128"/>
      <c r="B23" s="77" t="s">
        <v>486</v>
      </c>
      <c r="C23" s="139">
        <v>51566</v>
      </c>
      <c r="D23" s="139">
        <v>4297.166666666667</v>
      </c>
      <c r="E23" s="139">
        <v>32622</v>
      </c>
      <c r="F23" s="139">
        <v>2718.5</v>
      </c>
      <c r="G23" s="139">
        <v>343.77333333333331</v>
      </c>
      <c r="H23" s="139">
        <v>676.96</v>
      </c>
      <c r="I23" s="139">
        <v>198.25</v>
      </c>
      <c r="J23" s="139">
        <v>203.14</v>
      </c>
      <c r="K23" s="139">
        <v>47.51</v>
      </c>
      <c r="L23" s="139">
        <v>109.03</v>
      </c>
    </row>
    <row r="24" spans="1:12">
      <c r="A24" s="277"/>
      <c r="B24" s="278" t="s">
        <v>487</v>
      </c>
      <c r="C24" s="279">
        <v>57620</v>
      </c>
      <c r="D24" s="279">
        <v>4801.666666666667</v>
      </c>
      <c r="E24" s="279">
        <v>36974.399999999994</v>
      </c>
      <c r="F24" s="279">
        <v>3081.1999999999994</v>
      </c>
      <c r="G24" s="279">
        <v>384.13333333333338</v>
      </c>
      <c r="H24" s="279">
        <v>676.96</v>
      </c>
      <c r="I24" s="279">
        <v>254.95</v>
      </c>
      <c r="J24" s="279">
        <v>231.92</v>
      </c>
      <c r="K24" s="279">
        <v>54.24</v>
      </c>
      <c r="L24" s="279">
        <v>119.26</v>
      </c>
    </row>
    <row r="25" spans="1:12">
      <c r="A25" s="128" t="s">
        <v>49</v>
      </c>
      <c r="B25" s="77" t="s">
        <v>485</v>
      </c>
      <c r="C25" s="139">
        <v>47959</v>
      </c>
      <c r="D25" s="139">
        <v>3996.5833333333335</v>
      </c>
      <c r="E25" s="139">
        <v>34997.879999999997</v>
      </c>
      <c r="F25" s="139">
        <v>2916.49</v>
      </c>
      <c r="G25" s="139">
        <v>279.76083333333332</v>
      </c>
      <c r="H25" s="139" t="s">
        <v>43</v>
      </c>
      <c r="I25" s="139">
        <v>348.56</v>
      </c>
      <c r="J25" s="139">
        <v>230.44</v>
      </c>
      <c r="K25" s="139">
        <v>53.89</v>
      </c>
      <c r="L25" s="139">
        <v>167.44</v>
      </c>
    </row>
    <row r="26" spans="1:12">
      <c r="A26" s="128"/>
      <c r="B26" s="77" t="s">
        <v>486</v>
      </c>
      <c r="C26" s="139">
        <v>73444</v>
      </c>
      <c r="D26" s="139">
        <v>6120.333333333333</v>
      </c>
      <c r="E26" s="139">
        <v>54085.319999999992</v>
      </c>
      <c r="F26" s="139">
        <v>4507.1099999999997</v>
      </c>
      <c r="G26" s="139">
        <v>428.4233333333334</v>
      </c>
      <c r="H26" s="139" t="s">
        <v>43</v>
      </c>
      <c r="I26" s="139">
        <v>488.11</v>
      </c>
      <c r="J26" s="139">
        <v>352.9</v>
      </c>
      <c r="K26" s="139">
        <v>82.53</v>
      </c>
      <c r="L26" s="139">
        <v>261.26</v>
      </c>
    </row>
    <row r="27" spans="1:12">
      <c r="A27" s="277"/>
      <c r="B27" s="278" t="s">
        <v>487</v>
      </c>
      <c r="C27" s="279">
        <v>93262</v>
      </c>
      <c r="D27" s="279">
        <v>7771.833333333333</v>
      </c>
      <c r="E27" s="279">
        <v>68171.040000000008</v>
      </c>
      <c r="F27" s="279">
        <v>5680.920000000001</v>
      </c>
      <c r="G27" s="279">
        <v>544.02833333333342</v>
      </c>
      <c r="H27" s="279" t="s">
        <v>43</v>
      </c>
      <c r="I27" s="279">
        <v>672.42</v>
      </c>
      <c r="J27" s="279">
        <v>448.12</v>
      </c>
      <c r="K27" s="279">
        <v>104.8</v>
      </c>
      <c r="L27" s="279">
        <v>321.55</v>
      </c>
    </row>
    <row r="28" spans="1:12">
      <c r="A28" s="128" t="s">
        <v>50</v>
      </c>
      <c r="B28" s="77" t="s">
        <v>485</v>
      </c>
      <c r="C28" s="139">
        <v>36543</v>
      </c>
      <c r="D28" s="139">
        <v>3045.25</v>
      </c>
      <c r="E28" s="139">
        <v>26581.32</v>
      </c>
      <c r="F28" s="139">
        <v>2215.11</v>
      </c>
      <c r="G28" s="139">
        <v>274.07249999999999</v>
      </c>
      <c r="H28" s="139">
        <v>0</v>
      </c>
      <c r="I28" s="139">
        <v>235.08</v>
      </c>
      <c r="J28" s="139">
        <v>171.81</v>
      </c>
      <c r="K28" s="139">
        <v>40.18</v>
      </c>
      <c r="L28" s="139">
        <v>109</v>
      </c>
    </row>
    <row r="29" spans="1:12">
      <c r="A29" s="128"/>
      <c r="B29" s="77" t="s">
        <v>486</v>
      </c>
      <c r="C29" s="139">
        <v>46843</v>
      </c>
      <c r="D29" s="139">
        <v>3903.5833333333335</v>
      </c>
      <c r="E29" s="139">
        <v>27999.72</v>
      </c>
      <c r="F29" s="139">
        <v>2333.31</v>
      </c>
      <c r="G29" s="139">
        <v>351.32249999999999</v>
      </c>
      <c r="H29" s="139">
        <v>748</v>
      </c>
      <c r="I29" s="139">
        <v>145.43</v>
      </c>
      <c r="J29" s="139">
        <v>173.86</v>
      </c>
      <c r="K29" s="139">
        <v>40.659999999999997</v>
      </c>
      <c r="L29" s="139">
        <v>111</v>
      </c>
    </row>
    <row r="30" spans="1:12">
      <c r="A30" s="277"/>
      <c r="B30" s="278" t="s">
        <v>487</v>
      </c>
      <c r="C30" s="279" t="s">
        <v>43</v>
      </c>
      <c r="D30" s="279" t="s">
        <v>43</v>
      </c>
      <c r="E30" s="279" t="s">
        <v>43</v>
      </c>
      <c r="F30" s="279" t="s">
        <v>43</v>
      </c>
      <c r="G30" s="279" t="s">
        <v>43</v>
      </c>
      <c r="H30" s="279" t="s">
        <v>43</v>
      </c>
      <c r="I30" s="279" t="s">
        <v>43</v>
      </c>
      <c r="J30" s="279" t="s">
        <v>43</v>
      </c>
      <c r="K30" s="279" t="s">
        <v>43</v>
      </c>
      <c r="L30" s="279" t="s">
        <v>43</v>
      </c>
    </row>
    <row r="31" spans="1:12">
      <c r="A31" s="128" t="s">
        <v>52</v>
      </c>
      <c r="B31" s="77" t="s">
        <v>485</v>
      </c>
      <c r="C31" s="139">
        <v>37049</v>
      </c>
      <c r="D31" s="139">
        <v>3087.4166666666665</v>
      </c>
      <c r="E31" s="139">
        <v>27639.239999999998</v>
      </c>
      <c r="F31" s="139">
        <v>2303.27</v>
      </c>
      <c r="G31" s="139">
        <v>185.245</v>
      </c>
      <c r="H31" s="139">
        <v>25</v>
      </c>
      <c r="I31" s="139">
        <v>247.8</v>
      </c>
      <c r="J31" s="139">
        <v>178.38</v>
      </c>
      <c r="K31" s="139">
        <v>41.72</v>
      </c>
      <c r="L31" s="139">
        <v>106</v>
      </c>
    </row>
    <row r="32" spans="1:12">
      <c r="A32" s="128"/>
      <c r="B32" s="77" t="s">
        <v>486</v>
      </c>
      <c r="C32" s="139">
        <v>54150</v>
      </c>
      <c r="D32" s="139">
        <v>4512.5</v>
      </c>
      <c r="E32" s="139">
        <v>34615.68</v>
      </c>
      <c r="F32" s="139">
        <v>2884.64</v>
      </c>
      <c r="G32" s="139">
        <v>270.75</v>
      </c>
      <c r="H32" s="139">
        <v>720</v>
      </c>
      <c r="I32" s="139">
        <v>227.69</v>
      </c>
      <c r="J32" s="139">
        <v>218.35</v>
      </c>
      <c r="K32" s="139">
        <v>51.07</v>
      </c>
      <c r="L32" s="139">
        <v>140</v>
      </c>
    </row>
    <row r="33" spans="1:12">
      <c r="A33" s="277"/>
      <c r="B33" s="278" t="s">
        <v>487</v>
      </c>
      <c r="C33" s="279">
        <v>63227</v>
      </c>
      <c r="D33" s="279">
        <v>5268.916666666667</v>
      </c>
      <c r="E33" s="279">
        <v>41147.399999999994</v>
      </c>
      <c r="F33" s="279">
        <v>3428.9499999999994</v>
      </c>
      <c r="G33" s="279">
        <v>316.13499999999999</v>
      </c>
      <c r="H33" s="279">
        <v>720</v>
      </c>
      <c r="I33" s="279">
        <v>313.02</v>
      </c>
      <c r="J33" s="279">
        <v>262.43</v>
      </c>
      <c r="K33" s="279">
        <v>61.38</v>
      </c>
      <c r="L33" s="279">
        <v>167</v>
      </c>
    </row>
    <row r="34" spans="1:12">
      <c r="A34" s="128" t="s">
        <v>54</v>
      </c>
      <c r="B34" s="77" t="s">
        <v>485</v>
      </c>
      <c r="C34" s="139">
        <v>37992</v>
      </c>
      <c r="D34" s="139">
        <v>3166</v>
      </c>
      <c r="E34" s="139">
        <v>28299.239999999998</v>
      </c>
      <c r="F34" s="139">
        <v>2358.27</v>
      </c>
      <c r="G34" s="139">
        <v>221.62</v>
      </c>
      <c r="H34" s="139">
        <v>0</v>
      </c>
      <c r="I34" s="139">
        <v>255.87</v>
      </c>
      <c r="J34" s="139">
        <v>182.55</v>
      </c>
      <c r="K34" s="139">
        <v>42.69</v>
      </c>
      <c r="L34" s="139">
        <v>105</v>
      </c>
    </row>
    <row r="35" spans="1:12">
      <c r="A35" s="128"/>
      <c r="B35" s="77" t="s">
        <v>486</v>
      </c>
      <c r="C35" s="139">
        <v>54096</v>
      </c>
      <c r="D35" s="139">
        <v>4508</v>
      </c>
      <c r="E35" s="139">
        <v>29938.44</v>
      </c>
      <c r="F35" s="139">
        <v>2494.87</v>
      </c>
      <c r="G35" s="139">
        <v>315.56</v>
      </c>
      <c r="H35" s="139">
        <v>1247.8399999999999</v>
      </c>
      <c r="I35" s="139">
        <v>159.46</v>
      </c>
      <c r="J35" s="139">
        <v>182.57</v>
      </c>
      <c r="K35" s="139">
        <v>42.7</v>
      </c>
      <c r="L35" s="139">
        <v>65</v>
      </c>
    </row>
    <row r="36" spans="1:12">
      <c r="A36" s="277"/>
      <c r="B36" s="278" t="s">
        <v>487</v>
      </c>
      <c r="C36" s="279">
        <v>57013</v>
      </c>
      <c r="D36" s="279">
        <v>4751.083333333333</v>
      </c>
      <c r="E36" s="279">
        <v>32046.720000000001</v>
      </c>
      <c r="F36" s="279">
        <v>2670.56</v>
      </c>
      <c r="G36" s="279">
        <v>332.57583333333338</v>
      </c>
      <c r="H36" s="279">
        <v>1247.8399999999999</v>
      </c>
      <c r="I36" s="279">
        <v>185.56</v>
      </c>
      <c r="J36" s="279">
        <v>196.58</v>
      </c>
      <c r="K36" s="279">
        <v>45.97</v>
      </c>
      <c r="L36" s="279">
        <v>72</v>
      </c>
    </row>
    <row r="37" spans="1:12">
      <c r="A37" s="128" t="s">
        <v>55</v>
      </c>
      <c r="B37" s="77" t="s">
        <v>485</v>
      </c>
      <c r="C37" s="139">
        <v>37550</v>
      </c>
      <c r="D37" s="139">
        <v>3129.1666666666665</v>
      </c>
      <c r="E37" s="139">
        <v>26572.800000000003</v>
      </c>
      <c r="F37" s="139">
        <v>2214.4</v>
      </c>
      <c r="G37" s="139">
        <v>281.625</v>
      </c>
      <c r="H37" s="139">
        <v>9.6999999999999993</v>
      </c>
      <c r="I37" s="139">
        <v>243.08</v>
      </c>
      <c r="J37" s="139">
        <v>175.95</v>
      </c>
      <c r="K37" s="139">
        <v>41.15</v>
      </c>
      <c r="L37" s="139">
        <v>163.25</v>
      </c>
    </row>
    <row r="38" spans="1:12">
      <c r="A38" s="128"/>
      <c r="B38" s="77" t="s">
        <v>486</v>
      </c>
      <c r="C38" s="139">
        <v>53329</v>
      </c>
      <c r="D38" s="139">
        <v>4444.083333333333</v>
      </c>
      <c r="E38" s="139">
        <v>35661.72</v>
      </c>
      <c r="F38" s="139">
        <v>2971.81</v>
      </c>
      <c r="G38" s="139">
        <v>399.96749999999997</v>
      </c>
      <c r="H38" s="139">
        <v>306.56</v>
      </c>
      <c r="I38" s="139">
        <v>253.59</v>
      </c>
      <c r="J38" s="139">
        <v>231.73</v>
      </c>
      <c r="K38" s="139">
        <v>54.19</v>
      </c>
      <c r="L38" s="139">
        <v>226.24</v>
      </c>
    </row>
    <row r="39" spans="1:12">
      <c r="A39" s="277"/>
      <c r="B39" s="278" t="s">
        <v>487</v>
      </c>
      <c r="C39" s="279">
        <v>76452</v>
      </c>
      <c r="D39" s="279">
        <v>6371</v>
      </c>
      <c r="E39" s="279">
        <v>51544.44</v>
      </c>
      <c r="F39" s="279">
        <v>4295.37</v>
      </c>
      <c r="G39" s="279">
        <v>573.39</v>
      </c>
      <c r="H39" s="279">
        <v>306.56</v>
      </c>
      <c r="I39" s="279">
        <v>464.01</v>
      </c>
      <c r="J39" s="279">
        <v>340.45</v>
      </c>
      <c r="K39" s="279">
        <v>79.62</v>
      </c>
      <c r="L39" s="279">
        <v>311.60000000000002</v>
      </c>
    </row>
    <row r="40" spans="1:12">
      <c r="A40" s="128" t="s">
        <v>57</v>
      </c>
      <c r="B40" s="77" t="s">
        <v>485</v>
      </c>
      <c r="C40" s="139">
        <v>38809</v>
      </c>
      <c r="D40" s="139">
        <v>3234.0833333333335</v>
      </c>
      <c r="E40" s="139">
        <v>28814.760000000002</v>
      </c>
      <c r="F40" s="139">
        <v>2401.23</v>
      </c>
      <c r="G40" s="139">
        <v>226.38583333333335</v>
      </c>
      <c r="H40" s="139">
        <v>465</v>
      </c>
      <c r="I40" s="139">
        <v>207.67</v>
      </c>
      <c r="J40" s="139">
        <v>157.65</v>
      </c>
      <c r="K40" s="139">
        <v>36.869999999999997</v>
      </c>
      <c r="L40" s="139">
        <v>0</v>
      </c>
    </row>
    <row r="41" spans="1:12">
      <c r="A41" s="128"/>
      <c r="B41" s="77" t="s">
        <v>486</v>
      </c>
      <c r="C41" s="139">
        <v>51862</v>
      </c>
      <c r="D41" s="139">
        <v>4321.833333333333</v>
      </c>
      <c r="E41" s="139">
        <v>33107.520000000004</v>
      </c>
      <c r="F41" s="139">
        <v>2758.9600000000005</v>
      </c>
      <c r="G41" s="139">
        <v>216.0916666666667</v>
      </c>
      <c r="H41" s="139">
        <v>1663</v>
      </c>
      <c r="I41" s="139">
        <v>109.27</v>
      </c>
      <c r="J41" s="139">
        <v>151.44999999999999</v>
      </c>
      <c r="K41" s="139">
        <v>35.42</v>
      </c>
      <c r="L41" s="139">
        <v>0</v>
      </c>
    </row>
    <row r="42" spans="1:12">
      <c r="A42" s="277"/>
      <c r="B42" s="278" t="s">
        <v>487</v>
      </c>
      <c r="C42" s="279">
        <v>64681</v>
      </c>
      <c r="D42" s="279">
        <v>5390.083333333333</v>
      </c>
      <c r="E42" s="279">
        <v>42892.56</v>
      </c>
      <c r="F42" s="279">
        <v>3574.3799999999997</v>
      </c>
      <c r="G42" s="279">
        <v>269.50416666666666</v>
      </c>
      <c r="H42" s="279">
        <v>1663</v>
      </c>
      <c r="I42" s="279">
        <v>219.99</v>
      </c>
      <c r="J42" s="279">
        <v>214.37</v>
      </c>
      <c r="K42" s="279">
        <v>50.13</v>
      </c>
      <c r="L42" s="279">
        <v>0</v>
      </c>
    </row>
    <row r="43" spans="1:12">
      <c r="A43" s="128" t="s">
        <v>58</v>
      </c>
      <c r="B43" s="77" t="s">
        <v>485</v>
      </c>
      <c r="C43" s="139">
        <v>44582</v>
      </c>
      <c r="D43" s="139">
        <v>3715.1666666666665</v>
      </c>
      <c r="E43" s="139">
        <v>30588.239999999998</v>
      </c>
      <c r="F43" s="139">
        <v>2549.02</v>
      </c>
      <c r="G43" s="139">
        <v>286.06783333333334</v>
      </c>
      <c r="H43" s="139">
        <v>378</v>
      </c>
      <c r="I43" s="139">
        <v>268.67</v>
      </c>
      <c r="J43" s="139">
        <v>189.17</v>
      </c>
      <c r="K43" s="139">
        <v>44.24</v>
      </c>
      <c r="L43" s="139">
        <v>0</v>
      </c>
    </row>
    <row r="44" spans="1:12">
      <c r="A44" s="128"/>
      <c r="B44" s="77" t="s">
        <v>486</v>
      </c>
      <c r="C44" s="139">
        <v>57090</v>
      </c>
      <c r="D44" s="139">
        <v>4757.5</v>
      </c>
      <c r="E44" s="139">
        <v>28036.199999999997</v>
      </c>
      <c r="F44" s="139">
        <v>2336.35</v>
      </c>
      <c r="G44" s="139">
        <v>366.32750000000004</v>
      </c>
      <c r="H44" s="139">
        <v>1718</v>
      </c>
      <c r="I44" s="139">
        <v>132.32</v>
      </c>
      <c r="J44" s="139">
        <v>165.74</v>
      </c>
      <c r="K44" s="139">
        <v>38.76</v>
      </c>
      <c r="L44" s="139">
        <v>0</v>
      </c>
    </row>
    <row r="45" spans="1:12">
      <c r="A45" s="277"/>
      <c r="B45" s="278" t="s">
        <v>487</v>
      </c>
      <c r="C45" s="279">
        <v>63784</v>
      </c>
      <c r="D45" s="279">
        <v>5315.333333333333</v>
      </c>
      <c r="E45" s="279">
        <v>33078.120000000003</v>
      </c>
      <c r="F45" s="279">
        <v>2756.51</v>
      </c>
      <c r="G45" s="279">
        <v>409.2806666666666</v>
      </c>
      <c r="H45" s="279">
        <v>1718</v>
      </c>
      <c r="I45" s="279">
        <v>187.65</v>
      </c>
      <c r="J45" s="279">
        <v>197.66</v>
      </c>
      <c r="K45" s="279">
        <v>46.23</v>
      </c>
      <c r="L45" s="279">
        <v>0</v>
      </c>
    </row>
    <row r="46" spans="1:12">
      <c r="A46" s="128" t="s">
        <v>59</v>
      </c>
      <c r="B46" s="77" t="s">
        <v>485</v>
      </c>
      <c r="C46" s="139">
        <v>42069</v>
      </c>
      <c r="D46" s="139">
        <v>3505.75</v>
      </c>
      <c r="E46" s="139">
        <v>30244.68</v>
      </c>
      <c r="F46" s="139">
        <v>2520.39</v>
      </c>
      <c r="G46" s="139">
        <v>315.51749999999998</v>
      </c>
      <c r="H46" s="139">
        <v>0</v>
      </c>
      <c r="I46" s="139">
        <v>285.37</v>
      </c>
      <c r="J46" s="139">
        <v>197.79</v>
      </c>
      <c r="K46" s="139">
        <v>46.26</v>
      </c>
      <c r="L46" s="139">
        <v>140.41999999999999</v>
      </c>
    </row>
    <row r="47" spans="1:12">
      <c r="A47" s="128"/>
      <c r="B47" s="77" t="s">
        <v>486</v>
      </c>
      <c r="C47" s="139">
        <v>57665</v>
      </c>
      <c r="D47" s="139">
        <v>4805.416666666667</v>
      </c>
      <c r="E47" s="139">
        <v>41153.279999999999</v>
      </c>
      <c r="F47" s="139">
        <v>3429.44</v>
      </c>
      <c r="G47" s="139">
        <v>240.27083333333334</v>
      </c>
      <c r="H47" s="139">
        <v>287</v>
      </c>
      <c r="I47" s="139">
        <v>318.45999999999998</v>
      </c>
      <c r="J47" s="139">
        <v>265.25</v>
      </c>
      <c r="K47" s="139">
        <v>62.03</v>
      </c>
      <c r="L47" s="139">
        <v>202.97</v>
      </c>
    </row>
    <row r="48" spans="1:12">
      <c r="A48" s="277"/>
      <c r="B48" s="278" t="s">
        <v>487</v>
      </c>
      <c r="C48" s="279">
        <v>72486</v>
      </c>
      <c r="D48" s="279">
        <v>6040.5</v>
      </c>
      <c r="E48" s="279">
        <v>51656.88</v>
      </c>
      <c r="F48" s="279">
        <v>4304.74</v>
      </c>
      <c r="G48" s="279">
        <v>302.02500000000003</v>
      </c>
      <c r="H48" s="279">
        <v>287</v>
      </c>
      <c r="I48" s="279">
        <v>459.26</v>
      </c>
      <c r="J48" s="279">
        <v>337.99</v>
      </c>
      <c r="K48" s="279">
        <v>79.05</v>
      </c>
      <c r="L48" s="279">
        <v>270.44</v>
      </c>
    </row>
    <row r="49" spans="1:12">
      <c r="A49" s="128" t="s">
        <v>60</v>
      </c>
      <c r="B49" s="77" t="s">
        <v>485</v>
      </c>
      <c r="C49" s="139">
        <v>37978</v>
      </c>
      <c r="D49" s="139">
        <v>3164.8333333333335</v>
      </c>
      <c r="E49" s="139">
        <v>27921.840000000004</v>
      </c>
      <c r="F49" s="139">
        <v>2326.8200000000002</v>
      </c>
      <c r="G49" s="139">
        <v>189.89</v>
      </c>
      <c r="H49" s="139">
        <v>61</v>
      </c>
      <c r="I49" s="139">
        <v>252.21</v>
      </c>
      <c r="J49" s="139">
        <v>180.66</v>
      </c>
      <c r="K49" s="139">
        <v>42.25</v>
      </c>
      <c r="L49" s="139">
        <v>112</v>
      </c>
    </row>
    <row r="50" spans="1:12">
      <c r="A50" s="128"/>
      <c r="B50" s="77" t="s">
        <v>486</v>
      </c>
      <c r="C50" s="139">
        <v>50238</v>
      </c>
      <c r="D50" s="139">
        <v>4186.5</v>
      </c>
      <c r="E50" s="139">
        <v>35231.279999999999</v>
      </c>
      <c r="F50" s="139">
        <v>2935.94</v>
      </c>
      <c r="G50" s="139">
        <v>251.18999999999997</v>
      </c>
      <c r="H50" s="139">
        <v>341</v>
      </c>
      <c r="I50" s="139">
        <v>236.4</v>
      </c>
      <c r="J50" s="139">
        <v>222.85</v>
      </c>
      <c r="K50" s="139">
        <v>52.12</v>
      </c>
      <c r="L50" s="139">
        <v>147</v>
      </c>
    </row>
    <row r="51" spans="1:12">
      <c r="A51" s="128"/>
      <c r="B51" s="77" t="s">
        <v>487</v>
      </c>
      <c r="C51" s="139">
        <v>65769</v>
      </c>
      <c r="D51" s="139">
        <v>5480.75</v>
      </c>
      <c r="E51" s="139">
        <v>46085.760000000002</v>
      </c>
      <c r="F51" s="139">
        <v>3840.48</v>
      </c>
      <c r="G51" s="139">
        <v>328.84499999999997</v>
      </c>
      <c r="H51" s="139">
        <v>341</v>
      </c>
      <c r="I51" s="139">
        <v>382.39</v>
      </c>
      <c r="J51" s="139">
        <v>298.27999999999997</v>
      </c>
      <c r="K51" s="139">
        <v>69.760000000000005</v>
      </c>
      <c r="L51" s="139">
        <v>220</v>
      </c>
    </row>
    <row r="52" spans="1:12">
      <c r="A52" s="241" t="s">
        <v>488</v>
      </c>
      <c r="B52" s="238" t="s">
        <v>485</v>
      </c>
      <c r="C52" s="280">
        <f t="shared" ref="C52:L52" si="0">AVERAGE(C4,C7,C10,C13,C16,C19,C22,C25,C28,C31,C34,C37,C40,C43,C46,C49)</f>
        <v>39754.375</v>
      </c>
      <c r="D52" s="280">
        <f t="shared" si="0"/>
        <v>3312.8645833333335</v>
      </c>
      <c r="E52" s="280">
        <f t="shared" si="0"/>
        <v>29025.314999999999</v>
      </c>
      <c r="F52" s="280">
        <f t="shared" si="0"/>
        <v>2418.7762500000003</v>
      </c>
      <c r="G52" s="280">
        <f t="shared" si="0"/>
        <v>237.1746817708333</v>
      </c>
      <c r="H52" s="280">
        <f t="shared" si="0"/>
        <v>86.848666666666674</v>
      </c>
      <c r="I52" s="280">
        <f t="shared" si="0"/>
        <v>261.85250000000002</v>
      </c>
      <c r="J52" s="280">
        <f t="shared" si="0"/>
        <v>185.644375</v>
      </c>
      <c r="K52" s="280">
        <f t="shared" si="0"/>
        <v>43.416875000000005</v>
      </c>
      <c r="L52" s="280">
        <f t="shared" si="0"/>
        <v>100.87375</v>
      </c>
    </row>
    <row r="53" spans="1:12">
      <c r="A53" s="212"/>
      <c r="B53" s="239" t="s">
        <v>486</v>
      </c>
      <c r="C53" s="251">
        <f t="shared" ref="C53:H54" si="1">AVERAGE(C5,C8,C11,C14,C17,C20,C23,C26,C29,C32,C35,C38,C41,C44,C47,C50)</f>
        <v>55204.625</v>
      </c>
      <c r="D53" s="251">
        <f t="shared" si="1"/>
        <v>4600.385416666667</v>
      </c>
      <c r="E53" s="251">
        <f t="shared" si="1"/>
        <v>36205.447499999995</v>
      </c>
      <c r="F53" s="251">
        <f t="shared" si="1"/>
        <v>3017.120625</v>
      </c>
      <c r="G53" s="251">
        <f t="shared" si="1"/>
        <v>309.36354088541663</v>
      </c>
      <c r="H53" s="251">
        <f t="shared" si="1"/>
        <v>707.33333333333337</v>
      </c>
      <c r="I53" s="251">
        <f t="shared" ref="I53:J53" si="2">AVERAGE(I5,I8,I11,I14,I17,I20,I23,I26,I29,I32,I35,I38,I41,I44,I47,I50)</f>
        <v>241.82875000000001</v>
      </c>
      <c r="J53" s="251">
        <f t="shared" si="2"/>
        <v>224.92999999999998</v>
      </c>
      <c r="K53" s="251">
        <f t="shared" ref="K53:L53" si="3">AVERAGE(K5,K8,K11,K14,K17,K20,K23,K26,K29,K32,K35,K38,K41,K44,K47,K50)</f>
        <v>52.605000000000004</v>
      </c>
      <c r="L53" s="251">
        <f t="shared" si="3"/>
        <v>130.793125</v>
      </c>
    </row>
    <row r="54" spans="1:12" ht="15" thickBot="1">
      <c r="A54" s="212"/>
      <c r="B54" s="242" t="s">
        <v>487</v>
      </c>
      <c r="C54" s="281">
        <f t="shared" si="1"/>
        <v>68599.46666666666</v>
      </c>
      <c r="D54" s="281">
        <f t="shared" si="1"/>
        <v>5716.6219999999994</v>
      </c>
      <c r="E54" s="281">
        <f t="shared" si="1"/>
        <v>45921.44000000001</v>
      </c>
      <c r="F54" s="281">
        <f t="shared" si="1"/>
        <v>3826.7866666666669</v>
      </c>
      <c r="G54" s="281">
        <f t="shared" si="1"/>
        <v>374.46369055555556</v>
      </c>
      <c r="H54" s="281">
        <f t="shared" si="1"/>
        <v>704.42857142857144</v>
      </c>
      <c r="I54" s="281">
        <f t="shared" ref="I54:J54" si="4">AVERAGE(I6,I9,I12,I15,I18,I21,I24,I27,I30,I33,I36,I39,I42,I45,I48,I51)</f>
        <v>366.87866666666667</v>
      </c>
      <c r="J54" s="281">
        <f t="shared" si="4"/>
        <v>290.45066666666662</v>
      </c>
      <c r="K54" s="281">
        <f t="shared" ref="K54:L54" si="5">AVERAGE(K6,K9,K12,K15,K18,K21,K24,K27,K30,K33,K36,K39,K42,K45,K48,K51)</f>
        <v>67.928666666666658</v>
      </c>
      <c r="L54" s="281">
        <f t="shared" si="5"/>
        <v>172.8</v>
      </c>
    </row>
  </sheetData>
  <sheetProtection algorithmName="SHA-512" hashValue="e/lZPDKpuAGRFKTQit9fmjjXVsriKW0nlf2WgsIq/4qK5jhWNQiRi/pbMQuvLWFgDC90rXGezBYazZMGUBbD/g==" saltValue="AFJfPuI27Gu5MZCdhUac9A==" spinCount="100000" sheet="1" objects="1" scenarios="1" selectLockedCells="1" selectUnlockedCells="1"/>
  <mergeCells count="3">
    <mergeCell ref="C2:F2"/>
    <mergeCell ref="G2:H2"/>
    <mergeCell ref="I2:L2"/>
  </mergeCell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384F1-6894-4A88-B909-0BA02D93CABF}">
  <sheetPr>
    <tabColor rgb="FF80A833"/>
  </sheetPr>
  <dimension ref="A1:R22"/>
  <sheetViews>
    <sheetView workbookViewId="0">
      <pane xSplit="1" ySplit="4" topLeftCell="B5" activePane="bottomRight" state="frozen"/>
      <selection pane="bottomRight" activeCell="H3" sqref="H3:I4"/>
      <selection pane="bottomLeft" activeCell="A5" sqref="A5"/>
      <selection pane="topRight" activeCell="B1" sqref="B1"/>
    </sheetView>
  </sheetViews>
  <sheetFormatPr defaultRowHeight="14.45"/>
  <cols>
    <col min="1" max="1" width="16.5703125" style="6" customWidth="1"/>
    <col min="2" max="2" width="13.42578125" bestFit="1" customWidth="1"/>
    <col min="3" max="9" width="13.42578125" customWidth="1"/>
    <col min="10" max="17" width="13.85546875" customWidth="1"/>
    <col min="18" max="18" width="28.7109375" customWidth="1"/>
  </cols>
  <sheetData>
    <row r="1" spans="1:18" s="1" customFormat="1" ht="17.45">
      <c r="A1" s="5" t="s">
        <v>2</v>
      </c>
      <c r="B1" s="5"/>
    </row>
    <row r="2" spans="1:18" s="1" customFormat="1" ht="13.9">
      <c r="A2" s="6"/>
      <c r="D2" s="285" t="s">
        <v>14</v>
      </c>
      <c r="E2" s="285"/>
      <c r="F2" s="285"/>
      <c r="G2" s="285"/>
      <c r="H2" s="285"/>
      <c r="I2" s="286"/>
      <c r="J2" s="287" t="s">
        <v>15</v>
      </c>
      <c r="K2" s="287"/>
      <c r="L2" s="287"/>
      <c r="M2" s="287"/>
      <c r="N2" s="287"/>
      <c r="O2" s="287"/>
      <c r="P2" s="287"/>
      <c r="Q2" s="287"/>
      <c r="R2" s="287"/>
    </row>
    <row r="3" spans="1:18" s="1" customFormat="1" ht="13.9">
      <c r="A3" s="6"/>
      <c r="D3" s="288" t="s">
        <v>16</v>
      </c>
      <c r="E3" s="288"/>
      <c r="F3" s="289" t="s">
        <v>17</v>
      </c>
      <c r="G3" s="289"/>
      <c r="H3" s="290" t="s">
        <v>18</v>
      </c>
      <c r="I3" s="291"/>
      <c r="J3" s="292" t="s">
        <v>16</v>
      </c>
      <c r="K3" s="292"/>
      <c r="L3" s="292"/>
      <c r="M3" s="293"/>
      <c r="N3" s="294" t="s">
        <v>17</v>
      </c>
      <c r="O3" s="295"/>
      <c r="P3" s="295"/>
      <c r="Q3" s="295"/>
      <c r="R3" s="7" t="s">
        <v>18</v>
      </c>
    </row>
    <row r="4" spans="1:18" s="18" customFormat="1" ht="55.15">
      <c r="A4" s="144" t="s">
        <v>19</v>
      </c>
      <c r="B4" s="145" t="s">
        <v>20</v>
      </c>
      <c r="C4" s="145" t="s">
        <v>21</v>
      </c>
      <c r="D4" s="146" t="s">
        <v>22</v>
      </c>
      <c r="E4" s="146" t="s">
        <v>23</v>
      </c>
      <c r="F4" s="147" t="s">
        <v>24</v>
      </c>
      <c r="G4" s="147" t="s">
        <v>25</v>
      </c>
      <c r="H4" s="148" t="s">
        <v>26</v>
      </c>
      <c r="I4" s="162" t="s">
        <v>27</v>
      </c>
      <c r="J4" s="149" t="s">
        <v>28</v>
      </c>
      <c r="K4" s="145" t="s">
        <v>29</v>
      </c>
      <c r="L4" s="149" t="s">
        <v>30</v>
      </c>
      <c r="M4" s="149" t="s">
        <v>31</v>
      </c>
      <c r="N4" s="147" t="s">
        <v>32</v>
      </c>
      <c r="O4" s="150" t="s">
        <v>33</v>
      </c>
      <c r="P4" s="147" t="s">
        <v>34</v>
      </c>
      <c r="Q4" s="147" t="s">
        <v>35</v>
      </c>
      <c r="R4" s="151" t="s">
        <v>36</v>
      </c>
    </row>
    <row r="5" spans="1:18" ht="15" thickTop="1">
      <c r="A5" s="19" t="s">
        <v>37</v>
      </c>
      <c r="B5" s="77" t="s">
        <v>38</v>
      </c>
      <c r="C5" s="77" t="s">
        <v>38</v>
      </c>
      <c r="D5" s="153">
        <v>36923</v>
      </c>
      <c r="E5" s="153">
        <v>47356</v>
      </c>
      <c r="F5" s="153">
        <v>42427</v>
      </c>
      <c r="G5" s="153">
        <v>54197</v>
      </c>
      <c r="H5" s="153">
        <v>48720</v>
      </c>
      <c r="I5" s="163">
        <v>62347</v>
      </c>
      <c r="J5" s="153">
        <v>35867</v>
      </c>
      <c r="K5" s="153">
        <v>44570</v>
      </c>
      <c r="L5" s="153">
        <v>46917</v>
      </c>
      <c r="M5" s="77">
        <v>27</v>
      </c>
      <c r="N5" s="153">
        <v>42395</v>
      </c>
      <c r="O5" s="153">
        <v>51371</v>
      </c>
      <c r="P5" s="153">
        <v>53792</v>
      </c>
      <c r="Q5" s="77">
        <v>27</v>
      </c>
      <c r="R5" s="77" t="s">
        <v>39</v>
      </c>
    </row>
    <row r="6" spans="1:18">
      <c r="A6" s="19" t="s">
        <v>40</v>
      </c>
      <c r="B6" s="77" t="s">
        <v>38</v>
      </c>
      <c r="C6" s="77" t="s">
        <v>38</v>
      </c>
      <c r="D6" s="153">
        <v>33009</v>
      </c>
      <c r="E6" s="153">
        <v>45478</v>
      </c>
      <c r="F6" s="153">
        <v>36819</v>
      </c>
      <c r="G6" s="153">
        <v>45304</v>
      </c>
      <c r="H6" s="153">
        <v>47319</v>
      </c>
      <c r="I6" s="163">
        <v>50787</v>
      </c>
      <c r="J6" s="153">
        <v>29244</v>
      </c>
      <c r="K6" s="153">
        <v>35994</v>
      </c>
      <c r="L6" s="153">
        <v>35994</v>
      </c>
      <c r="M6" s="77">
        <v>15</v>
      </c>
      <c r="N6" s="153">
        <v>33630</v>
      </c>
      <c r="O6" s="153">
        <v>41130</v>
      </c>
      <c r="P6" s="153">
        <v>41130</v>
      </c>
      <c r="Q6" s="77">
        <v>15</v>
      </c>
      <c r="R6" s="77" t="s">
        <v>41</v>
      </c>
    </row>
    <row r="7" spans="1:18">
      <c r="A7" s="19" t="s">
        <v>42</v>
      </c>
      <c r="B7" s="77" t="s">
        <v>38</v>
      </c>
      <c r="C7" s="77" t="s">
        <v>38</v>
      </c>
      <c r="D7" s="153">
        <v>39793</v>
      </c>
      <c r="E7" s="153">
        <v>56182</v>
      </c>
      <c r="F7" s="153">
        <v>45352</v>
      </c>
      <c r="G7" s="153">
        <v>70753</v>
      </c>
      <c r="H7" s="153">
        <v>59305</v>
      </c>
      <c r="I7" s="163">
        <v>80401</v>
      </c>
      <c r="J7" s="153" t="s">
        <v>43</v>
      </c>
      <c r="K7" s="153" t="s">
        <v>43</v>
      </c>
      <c r="L7" s="153" t="s">
        <v>43</v>
      </c>
      <c r="M7" s="153" t="s">
        <v>43</v>
      </c>
      <c r="N7" s="153" t="s">
        <v>43</v>
      </c>
      <c r="O7" s="153" t="s">
        <v>43</v>
      </c>
      <c r="P7" s="153" t="s">
        <v>43</v>
      </c>
      <c r="Q7" s="153" t="s">
        <v>43</v>
      </c>
      <c r="R7" s="153" t="s">
        <v>43</v>
      </c>
    </row>
    <row r="8" spans="1:18">
      <c r="A8" s="19" t="s">
        <v>44</v>
      </c>
      <c r="B8" s="77" t="s">
        <v>38</v>
      </c>
      <c r="C8" s="77" t="s">
        <v>38</v>
      </c>
      <c r="D8" s="153">
        <v>36085</v>
      </c>
      <c r="E8" s="153">
        <v>58330</v>
      </c>
      <c r="F8" s="153">
        <v>38479</v>
      </c>
      <c r="G8" s="153">
        <v>61569</v>
      </c>
      <c r="H8" s="153">
        <v>47780</v>
      </c>
      <c r="I8" s="163">
        <v>62994</v>
      </c>
      <c r="J8" s="153" t="s">
        <v>43</v>
      </c>
      <c r="K8" s="153" t="s">
        <v>43</v>
      </c>
      <c r="L8" s="153" t="s">
        <v>43</v>
      </c>
      <c r="M8" s="153" t="s">
        <v>43</v>
      </c>
      <c r="N8" s="153" t="s">
        <v>43</v>
      </c>
      <c r="O8" s="153" t="s">
        <v>43</v>
      </c>
      <c r="P8" s="153" t="s">
        <v>43</v>
      </c>
      <c r="Q8" s="153" t="s">
        <v>43</v>
      </c>
      <c r="R8" s="153" t="s">
        <v>43</v>
      </c>
    </row>
    <row r="9" spans="1:18">
      <c r="A9" s="19" t="s">
        <v>45</v>
      </c>
      <c r="B9" s="77" t="s">
        <v>38</v>
      </c>
      <c r="C9" s="77" t="s">
        <v>38</v>
      </c>
      <c r="D9" s="153">
        <v>33699</v>
      </c>
      <c r="E9" s="153">
        <v>50628</v>
      </c>
      <c r="F9" s="153">
        <v>38665</v>
      </c>
      <c r="G9" s="153">
        <v>58281</v>
      </c>
      <c r="H9" s="153">
        <v>52942</v>
      </c>
      <c r="I9" s="163">
        <v>73047</v>
      </c>
      <c r="J9" s="153">
        <v>33242</v>
      </c>
      <c r="K9" s="153">
        <v>46017</v>
      </c>
      <c r="L9" s="153">
        <v>50285</v>
      </c>
      <c r="M9" s="77">
        <v>21</v>
      </c>
      <c r="N9" s="153">
        <v>38438</v>
      </c>
      <c r="O9" s="153">
        <v>52918</v>
      </c>
      <c r="P9" s="153">
        <v>57825</v>
      </c>
      <c r="Q9" s="77">
        <v>21</v>
      </c>
      <c r="R9" s="77" t="s">
        <v>46</v>
      </c>
    </row>
    <row r="10" spans="1:18">
      <c r="A10" s="19" t="s">
        <v>47</v>
      </c>
      <c r="B10" s="77" t="s">
        <v>38</v>
      </c>
      <c r="C10" s="77" t="s">
        <v>38</v>
      </c>
      <c r="D10" s="153">
        <v>35298</v>
      </c>
      <c r="E10" s="153">
        <v>49911</v>
      </c>
      <c r="F10" s="153">
        <v>38946</v>
      </c>
      <c r="G10" s="153">
        <v>54519</v>
      </c>
      <c r="H10" s="153">
        <v>50560</v>
      </c>
      <c r="I10" s="163">
        <v>58980</v>
      </c>
      <c r="J10" s="153">
        <v>28930</v>
      </c>
      <c r="K10" s="153">
        <v>37656</v>
      </c>
      <c r="L10" s="153">
        <v>38275</v>
      </c>
      <c r="M10" s="77">
        <v>20</v>
      </c>
      <c r="N10" s="153">
        <v>32239</v>
      </c>
      <c r="O10" s="153">
        <v>40953</v>
      </c>
      <c r="P10" s="153">
        <v>41572</v>
      </c>
      <c r="Q10" s="77">
        <v>20</v>
      </c>
      <c r="R10" s="77" t="s">
        <v>41</v>
      </c>
    </row>
    <row r="11" spans="1:18">
      <c r="A11" s="19" t="s">
        <v>48</v>
      </c>
      <c r="B11" s="77" t="s">
        <v>38</v>
      </c>
      <c r="C11" s="77" t="s">
        <v>38</v>
      </c>
      <c r="D11" s="153">
        <v>39354</v>
      </c>
      <c r="E11" s="153">
        <v>51943</v>
      </c>
      <c r="F11" s="153">
        <v>40139</v>
      </c>
      <c r="G11" s="153">
        <v>53669</v>
      </c>
      <c r="H11" s="153">
        <v>49067</v>
      </c>
      <c r="I11" s="163">
        <v>55960</v>
      </c>
      <c r="J11" s="153">
        <v>25204</v>
      </c>
      <c r="K11" s="153" t="s">
        <v>43</v>
      </c>
      <c r="L11" s="153" t="s">
        <v>43</v>
      </c>
      <c r="M11" s="153" t="s">
        <v>43</v>
      </c>
      <c r="N11" s="153" t="s">
        <v>43</v>
      </c>
      <c r="O11" s="153" t="s">
        <v>43</v>
      </c>
      <c r="P11" s="153" t="s">
        <v>43</v>
      </c>
      <c r="Q11" s="153" t="s">
        <v>43</v>
      </c>
      <c r="R11" s="153" t="s">
        <v>43</v>
      </c>
    </row>
    <row r="12" spans="1:18">
      <c r="A12" s="19" t="s">
        <v>49</v>
      </c>
      <c r="B12" s="77" t="s">
        <v>38</v>
      </c>
      <c r="C12" s="77" t="s">
        <v>38</v>
      </c>
      <c r="D12" s="153">
        <v>43381</v>
      </c>
      <c r="E12" s="153">
        <v>57917</v>
      </c>
      <c r="F12" s="153">
        <v>45741</v>
      </c>
      <c r="G12" s="153">
        <v>79354</v>
      </c>
      <c r="H12" s="153">
        <v>64546</v>
      </c>
      <c r="I12" s="163">
        <v>84468</v>
      </c>
      <c r="J12" s="153">
        <v>40706</v>
      </c>
      <c r="K12" s="153" t="s">
        <v>43</v>
      </c>
      <c r="L12" s="153" t="s">
        <v>43</v>
      </c>
      <c r="M12" s="153" t="s">
        <v>43</v>
      </c>
      <c r="N12" s="153" t="s">
        <v>43</v>
      </c>
      <c r="O12" s="153" t="s">
        <v>43</v>
      </c>
      <c r="P12" s="153" t="s">
        <v>43</v>
      </c>
      <c r="Q12" s="153" t="s">
        <v>43</v>
      </c>
      <c r="R12" s="153" t="s">
        <v>43</v>
      </c>
    </row>
    <row r="13" spans="1:18">
      <c r="A13" s="19" t="s">
        <v>50</v>
      </c>
      <c r="B13" s="77" t="s">
        <v>38</v>
      </c>
      <c r="C13" s="77" t="s">
        <v>38</v>
      </c>
      <c r="D13" s="153">
        <v>31180</v>
      </c>
      <c r="E13" s="153">
        <v>50651</v>
      </c>
      <c r="F13" s="153">
        <v>33261</v>
      </c>
      <c r="G13" s="153">
        <v>58491</v>
      </c>
      <c r="H13" s="153">
        <v>42187</v>
      </c>
      <c r="I13" s="163">
        <v>65311</v>
      </c>
      <c r="J13" s="153">
        <v>30900</v>
      </c>
      <c r="K13" s="153">
        <v>38325</v>
      </c>
      <c r="L13" s="153">
        <v>50285</v>
      </c>
      <c r="M13" s="77">
        <v>35</v>
      </c>
      <c r="N13" s="153">
        <v>32960</v>
      </c>
      <c r="O13" s="153">
        <v>42860</v>
      </c>
      <c r="P13" s="153">
        <v>58120</v>
      </c>
      <c r="Q13" s="77">
        <v>35</v>
      </c>
      <c r="R13" s="77" t="s">
        <v>51</v>
      </c>
    </row>
    <row r="14" spans="1:18">
      <c r="A14" s="19" t="s">
        <v>52</v>
      </c>
      <c r="B14" s="77" t="s">
        <v>38</v>
      </c>
      <c r="C14" s="77" t="s">
        <v>38</v>
      </c>
      <c r="D14" s="153">
        <v>30779</v>
      </c>
      <c r="E14" s="153">
        <v>53303</v>
      </c>
      <c r="F14" s="153">
        <v>33866</v>
      </c>
      <c r="G14" s="153">
        <v>58582</v>
      </c>
      <c r="H14" s="153">
        <v>44990</v>
      </c>
      <c r="I14" s="163">
        <v>61003</v>
      </c>
      <c r="J14" s="153">
        <v>30800</v>
      </c>
      <c r="K14" s="153">
        <v>39650</v>
      </c>
      <c r="L14" s="153">
        <v>53180</v>
      </c>
      <c r="M14" s="77">
        <v>36</v>
      </c>
      <c r="N14" s="153">
        <v>33880</v>
      </c>
      <c r="O14" s="153">
        <v>43620</v>
      </c>
      <c r="P14" s="153">
        <v>58500</v>
      </c>
      <c r="Q14" s="77">
        <v>36</v>
      </c>
      <c r="R14" s="77" t="s">
        <v>53</v>
      </c>
    </row>
    <row r="15" spans="1:18">
      <c r="A15" s="19" t="s">
        <v>54</v>
      </c>
      <c r="B15" s="77" t="s">
        <v>38</v>
      </c>
      <c r="C15" s="77" t="s">
        <v>38</v>
      </c>
      <c r="D15" s="153">
        <v>31600</v>
      </c>
      <c r="E15" s="153">
        <v>42325</v>
      </c>
      <c r="F15" s="153">
        <v>32800</v>
      </c>
      <c r="G15" s="153">
        <v>43950</v>
      </c>
      <c r="H15" s="153">
        <v>44547</v>
      </c>
      <c r="I15" s="163">
        <v>46000</v>
      </c>
      <c r="J15" s="153">
        <v>31600</v>
      </c>
      <c r="K15" s="153">
        <v>38075</v>
      </c>
      <c r="L15" s="153">
        <v>42325</v>
      </c>
      <c r="M15" s="77">
        <v>25</v>
      </c>
      <c r="N15" s="153">
        <v>32800</v>
      </c>
      <c r="O15" s="153">
        <v>39700</v>
      </c>
      <c r="P15" s="153">
        <v>43950</v>
      </c>
      <c r="Q15" s="77">
        <v>25</v>
      </c>
      <c r="R15" s="77" t="s">
        <v>41</v>
      </c>
    </row>
    <row r="16" spans="1:18">
      <c r="A16" s="19" t="s">
        <v>55</v>
      </c>
      <c r="B16" s="77" t="s">
        <v>38</v>
      </c>
      <c r="C16" s="77" t="s">
        <v>38</v>
      </c>
      <c r="D16" s="153">
        <v>32389</v>
      </c>
      <c r="E16" s="153">
        <v>50751</v>
      </c>
      <c r="F16" s="153">
        <v>36967</v>
      </c>
      <c r="G16" s="153">
        <v>57331</v>
      </c>
      <c r="H16" s="153">
        <v>48430</v>
      </c>
      <c r="I16" s="163">
        <v>70055</v>
      </c>
      <c r="J16" s="153">
        <v>27911</v>
      </c>
      <c r="K16" s="153">
        <v>36982</v>
      </c>
      <c r="L16" s="153">
        <v>42887</v>
      </c>
      <c r="M16" s="77">
        <v>22</v>
      </c>
      <c r="N16" s="153">
        <v>31958</v>
      </c>
      <c r="O16" s="153">
        <v>44518</v>
      </c>
      <c r="P16" s="153">
        <v>48549</v>
      </c>
      <c r="Q16" s="77">
        <v>22</v>
      </c>
      <c r="R16" s="77" t="s">
        <v>56</v>
      </c>
    </row>
    <row r="17" spans="1:18">
      <c r="A17" s="19" t="s">
        <v>57</v>
      </c>
      <c r="B17" s="77" t="s">
        <v>38</v>
      </c>
      <c r="C17" s="77" t="s">
        <v>38</v>
      </c>
      <c r="D17" s="153">
        <v>34353</v>
      </c>
      <c r="E17" s="153">
        <v>45573</v>
      </c>
      <c r="F17" s="153">
        <v>37332</v>
      </c>
      <c r="G17" s="153">
        <v>50162</v>
      </c>
      <c r="H17" s="153">
        <v>47742</v>
      </c>
      <c r="I17" s="163">
        <v>58405</v>
      </c>
      <c r="J17" s="153">
        <v>30876</v>
      </c>
      <c r="K17" s="153">
        <v>37461</v>
      </c>
      <c r="L17" s="153">
        <v>37461</v>
      </c>
      <c r="M17" s="77">
        <v>11</v>
      </c>
      <c r="N17" s="153">
        <v>34291</v>
      </c>
      <c r="O17" s="153">
        <v>41766</v>
      </c>
      <c r="P17" s="153">
        <v>41766</v>
      </c>
      <c r="Q17" s="77">
        <v>11</v>
      </c>
      <c r="R17" s="77" t="s">
        <v>41</v>
      </c>
    </row>
    <row r="18" spans="1:18">
      <c r="A18" s="19" t="s">
        <v>58</v>
      </c>
      <c r="B18" s="77" t="s">
        <v>38</v>
      </c>
      <c r="C18" s="77" t="s">
        <v>38</v>
      </c>
      <c r="D18" s="153">
        <v>39339</v>
      </c>
      <c r="E18" s="153">
        <v>56091</v>
      </c>
      <c r="F18" s="153">
        <v>42387</v>
      </c>
      <c r="G18" s="153">
        <v>59329</v>
      </c>
      <c r="H18" s="153">
        <v>49690</v>
      </c>
      <c r="I18" s="163">
        <v>62326</v>
      </c>
      <c r="J18" s="153">
        <v>27320</v>
      </c>
      <c r="K18" s="153">
        <v>41160</v>
      </c>
      <c r="L18" s="153">
        <v>44270</v>
      </c>
      <c r="M18" s="77">
        <v>20</v>
      </c>
      <c r="N18" s="153">
        <v>27320</v>
      </c>
      <c r="O18" s="153">
        <v>41160</v>
      </c>
      <c r="P18" s="153">
        <v>44270</v>
      </c>
      <c r="Q18" s="77">
        <v>20</v>
      </c>
      <c r="R18" s="77" t="s">
        <v>41</v>
      </c>
    </row>
    <row r="19" spans="1:18">
      <c r="A19" s="27" t="s">
        <v>59</v>
      </c>
      <c r="B19" s="77" t="s">
        <v>38</v>
      </c>
      <c r="C19" s="77" t="s">
        <v>38</v>
      </c>
      <c r="D19" s="153">
        <v>38582</v>
      </c>
      <c r="E19" s="153">
        <v>58341</v>
      </c>
      <c r="F19" s="153">
        <v>41188</v>
      </c>
      <c r="G19" s="153">
        <v>61540</v>
      </c>
      <c r="H19" s="153">
        <v>49786</v>
      </c>
      <c r="I19" s="163" t="s">
        <v>38</v>
      </c>
      <c r="J19" s="153">
        <v>30407</v>
      </c>
      <c r="K19" s="153" t="s">
        <v>43</v>
      </c>
      <c r="L19" s="153" t="s">
        <v>43</v>
      </c>
      <c r="M19" s="153" t="s">
        <v>43</v>
      </c>
      <c r="N19" s="153" t="s">
        <v>43</v>
      </c>
      <c r="O19" s="153" t="s">
        <v>43</v>
      </c>
      <c r="P19" s="153" t="s">
        <v>43</v>
      </c>
      <c r="Q19" s="153" t="s">
        <v>43</v>
      </c>
      <c r="R19" s="153" t="s">
        <v>43</v>
      </c>
    </row>
    <row r="20" spans="1:18">
      <c r="A20" s="27" t="s">
        <v>60</v>
      </c>
      <c r="B20" s="77" t="s">
        <v>38</v>
      </c>
      <c r="C20" s="77" t="s">
        <v>38</v>
      </c>
      <c r="D20" s="153">
        <v>32565</v>
      </c>
      <c r="E20" s="153">
        <v>53586</v>
      </c>
      <c r="F20" s="153">
        <v>35399</v>
      </c>
      <c r="G20" s="153">
        <v>56441</v>
      </c>
      <c r="H20" s="153">
        <v>45086</v>
      </c>
      <c r="I20" s="163">
        <v>60143</v>
      </c>
      <c r="J20" s="153">
        <v>29315</v>
      </c>
      <c r="K20" s="153">
        <v>37338</v>
      </c>
      <c r="L20" s="153">
        <v>47709</v>
      </c>
      <c r="M20" s="77">
        <v>35</v>
      </c>
      <c r="N20" s="153">
        <v>31843</v>
      </c>
      <c r="O20" s="153">
        <v>39867</v>
      </c>
      <c r="P20" s="153">
        <v>50237</v>
      </c>
      <c r="Q20" s="77">
        <v>35</v>
      </c>
      <c r="R20" s="77" t="s">
        <v>61</v>
      </c>
    </row>
    <row r="21" spans="1:18">
      <c r="A21" s="160" t="s">
        <v>62</v>
      </c>
      <c r="B21" s="271" t="s">
        <v>38</v>
      </c>
      <c r="C21" s="271" t="s">
        <v>38</v>
      </c>
      <c r="D21" s="272">
        <v>35520.5625</v>
      </c>
      <c r="E21" s="272">
        <v>51772.875</v>
      </c>
      <c r="F21" s="272">
        <v>38735.5</v>
      </c>
      <c r="G21" s="272">
        <v>57717</v>
      </c>
      <c r="H21" s="272">
        <v>49543.5625</v>
      </c>
      <c r="I21" s="273">
        <v>63481.8</v>
      </c>
      <c r="J21" s="272">
        <v>30880.142857142859</v>
      </c>
      <c r="K21" s="272">
        <v>39384.36363636364</v>
      </c>
      <c r="L21" s="272">
        <v>44508</v>
      </c>
      <c r="M21" s="271">
        <v>24</v>
      </c>
      <c r="N21" s="272">
        <v>33795.818181818184</v>
      </c>
      <c r="O21" s="272">
        <v>43623.909090909088</v>
      </c>
      <c r="P21" s="272">
        <v>49064.63636363636</v>
      </c>
      <c r="Q21" s="271">
        <v>24</v>
      </c>
      <c r="R21" s="169"/>
    </row>
    <row r="22" spans="1:18">
      <c r="A22" s="157" t="s">
        <v>63</v>
      </c>
      <c r="B22" s="255" t="s">
        <v>38</v>
      </c>
      <c r="C22" s="259">
        <v>-0.14699999999999999</v>
      </c>
      <c r="D22" s="256">
        <v>36111.199999999997</v>
      </c>
      <c r="E22" s="256">
        <v>53556.9</v>
      </c>
      <c r="F22" s="256">
        <v>39880.14</v>
      </c>
      <c r="G22" s="256">
        <v>60990.3</v>
      </c>
      <c r="H22" s="256">
        <v>53881.599999999999</v>
      </c>
      <c r="I22" s="257">
        <v>66372.673469387752</v>
      </c>
      <c r="J22" s="256"/>
      <c r="K22" s="256"/>
      <c r="L22" s="256"/>
      <c r="M22" s="255"/>
      <c r="N22" s="255"/>
      <c r="O22" s="255"/>
      <c r="P22" s="255"/>
      <c r="Q22" s="255"/>
      <c r="R22" s="158"/>
    </row>
  </sheetData>
  <sheetProtection algorithmName="SHA-512" hashValue="Zy5lxe7Ci8CRow15aWU7L7JWDSEV3KDHMBIZV1L2aaX0mmyP3rWzAzHLkUJTLfdHv8FJ0Nf5v2eAXR3K0jI7jQ==" saltValue="M1WrTj0u4t2Z7uyH30P+0Q==" spinCount="100000" sheet="1" objects="1" scenarios="1"/>
  <mergeCells count="7">
    <mergeCell ref="D2:I2"/>
    <mergeCell ref="J2:R2"/>
    <mergeCell ref="D3:E3"/>
    <mergeCell ref="F3:G3"/>
    <mergeCell ref="H3:I3"/>
    <mergeCell ref="J3:M3"/>
    <mergeCell ref="N3:Q3"/>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7878F-B423-47F7-811D-265F81A60871}">
  <sheetPr>
    <tabColor rgb="FF80A833"/>
  </sheetPr>
  <dimension ref="A1:R22"/>
  <sheetViews>
    <sheetView workbookViewId="0">
      <pane xSplit="1" ySplit="4" topLeftCell="B5" activePane="bottomRight" state="frozen"/>
      <selection pane="bottomRight" activeCell="A26" sqref="A26"/>
      <selection pane="bottomLeft" activeCell="A5" sqref="A5"/>
      <selection pane="topRight" activeCell="B1" sqref="B1"/>
    </sheetView>
  </sheetViews>
  <sheetFormatPr defaultRowHeight="14.45"/>
  <cols>
    <col min="1" max="1" width="16.5703125" style="6" customWidth="1"/>
    <col min="2" max="2" width="13.42578125" bestFit="1" customWidth="1"/>
    <col min="3" max="3" width="20.140625" customWidth="1"/>
    <col min="4" max="4" width="17.42578125" customWidth="1"/>
    <col min="5" max="5" width="14.140625" customWidth="1"/>
    <col min="6" max="6" width="18.42578125" customWidth="1"/>
    <col min="7" max="7" width="14.85546875" customWidth="1"/>
    <col min="8" max="8" width="12.85546875" customWidth="1"/>
    <col min="9" max="9" width="11.42578125" customWidth="1"/>
    <col min="10" max="17" width="13.85546875" customWidth="1"/>
    <col min="18" max="18" width="28.7109375" customWidth="1"/>
  </cols>
  <sheetData>
    <row r="1" spans="1:18" s="1" customFormat="1" ht="17.45">
      <c r="A1" s="5" t="s">
        <v>3</v>
      </c>
      <c r="B1" s="5"/>
    </row>
    <row r="2" spans="1:18" s="1" customFormat="1" ht="13.9">
      <c r="A2" s="6"/>
      <c r="D2" s="285" t="s">
        <v>14</v>
      </c>
      <c r="E2" s="285"/>
      <c r="F2" s="285"/>
      <c r="G2" s="285"/>
      <c r="H2" s="285"/>
      <c r="I2" s="286"/>
      <c r="J2" s="287" t="s">
        <v>15</v>
      </c>
      <c r="K2" s="287"/>
      <c r="L2" s="287"/>
      <c r="M2" s="287"/>
      <c r="N2" s="287"/>
      <c r="O2" s="287"/>
      <c r="P2" s="287"/>
      <c r="Q2" s="287"/>
      <c r="R2" s="287"/>
    </row>
    <row r="3" spans="1:18" s="1" customFormat="1" ht="13.9">
      <c r="A3" s="6"/>
      <c r="D3" s="288" t="s">
        <v>16</v>
      </c>
      <c r="E3" s="288"/>
      <c r="F3" s="289" t="s">
        <v>17</v>
      </c>
      <c r="G3" s="289"/>
      <c r="H3" s="290" t="s">
        <v>18</v>
      </c>
      <c r="I3" s="291"/>
      <c r="J3" s="292" t="s">
        <v>16</v>
      </c>
      <c r="K3" s="292"/>
      <c r="L3" s="292"/>
      <c r="M3" s="293"/>
      <c r="N3" s="294" t="s">
        <v>17</v>
      </c>
      <c r="O3" s="295"/>
      <c r="P3" s="295"/>
      <c r="Q3" s="295"/>
      <c r="R3" s="7" t="s">
        <v>18</v>
      </c>
    </row>
    <row r="4" spans="1:18" s="18" customFormat="1" ht="55.9" thickBot="1">
      <c r="A4" s="8" t="s">
        <v>19</v>
      </c>
      <c r="B4" s="9" t="s">
        <v>20</v>
      </c>
      <c r="C4" s="9" t="s">
        <v>21</v>
      </c>
      <c r="D4" s="10" t="s">
        <v>22</v>
      </c>
      <c r="E4" s="10" t="s">
        <v>23</v>
      </c>
      <c r="F4" s="11" t="s">
        <v>24</v>
      </c>
      <c r="G4" s="11" t="s">
        <v>25</v>
      </c>
      <c r="H4" s="12" t="s">
        <v>26</v>
      </c>
      <c r="I4" s="164" t="s">
        <v>27</v>
      </c>
      <c r="J4" s="15" t="s">
        <v>28</v>
      </c>
      <c r="K4" s="9" t="s">
        <v>29</v>
      </c>
      <c r="L4" s="15" t="s">
        <v>30</v>
      </c>
      <c r="M4" s="15" t="s">
        <v>31</v>
      </c>
      <c r="N4" s="11" t="s">
        <v>32</v>
      </c>
      <c r="O4" s="16" t="s">
        <v>33</v>
      </c>
      <c r="P4" s="11" t="s">
        <v>34</v>
      </c>
      <c r="Q4" s="11" t="s">
        <v>35</v>
      </c>
      <c r="R4" s="17" t="s">
        <v>36</v>
      </c>
    </row>
    <row r="5" spans="1:18" ht="15" thickTop="1">
      <c r="A5" s="154" t="s">
        <v>37</v>
      </c>
      <c r="B5" s="170" t="s">
        <v>38</v>
      </c>
      <c r="C5" s="170" t="s">
        <v>38</v>
      </c>
      <c r="D5" s="171">
        <v>36930</v>
      </c>
      <c r="E5" s="171">
        <v>47375</v>
      </c>
      <c r="F5" s="171">
        <v>42452</v>
      </c>
      <c r="G5" s="171">
        <v>54253</v>
      </c>
      <c r="H5" s="171">
        <v>48611</v>
      </c>
      <c r="I5" s="172">
        <v>62428</v>
      </c>
      <c r="J5" s="171">
        <v>36867</v>
      </c>
      <c r="K5" s="171">
        <v>44670</v>
      </c>
      <c r="L5" s="171">
        <v>46917</v>
      </c>
      <c r="M5" s="170">
        <v>27</v>
      </c>
      <c r="N5" s="173">
        <v>42395</v>
      </c>
      <c r="O5" s="173">
        <v>51371</v>
      </c>
      <c r="P5" s="173">
        <v>57916</v>
      </c>
      <c r="Q5" s="170">
        <v>27</v>
      </c>
      <c r="R5" s="170" t="s">
        <v>64</v>
      </c>
    </row>
    <row r="6" spans="1:18">
      <c r="A6" s="154" t="s">
        <v>40</v>
      </c>
      <c r="B6" s="170" t="s">
        <v>38</v>
      </c>
      <c r="C6" s="170" t="s">
        <v>38</v>
      </c>
      <c r="D6" s="171">
        <v>33356</v>
      </c>
      <c r="E6" s="171">
        <v>45910</v>
      </c>
      <c r="F6" s="171">
        <v>37136</v>
      </c>
      <c r="G6" s="171">
        <v>45641</v>
      </c>
      <c r="H6" s="171">
        <v>47823</v>
      </c>
      <c r="I6" s="172">
        <v>51396</v>
      </c>
      <c r="J6" s="171">
        <v>29244</v>
      </c>
      <c r="K6" s="171">
        <v>35994</v>
      </c>
      <c r="L6" s="171">
        <v>35994</v>
      </c>
      <c r="M6" s="170">
        <v>15</v>
      </c>
      <c r="N6" s="173">
        <v>33630</v>
      </c>
      <c r="O6" s="173">
        <v>41130</v>
      </c>
      <c r="P6" s="173">
        <v>41130</v>
      </c>
      <c r="Q6" s="170">
        <v>15</v>
      </c>
      <c r="R6" s="170" t="s">
        <v>41</v>
      </c>
    </row>
    <row r="7" spans="1:18">
      <c r="A7" s="154" t="s">
        <v>42</v>
      </c>
      <c r="B7" s="170" t="s">
        <v>38</v>
      </c>
      <c r="C7" s="170" t="s">
        <v>38</v>
      </c>
      <c r="D7" s="171">
        <v>40481</v>
      </c>
      <c r="E7" s="171">
        <v>56997</v>
      </c>
      <c r="F7" s="171">
        <v>46033</v>
      </c>
      <c r="G7" s="171">
        <v>71597</v>
      </c>
      <c r="H7" s="171">
        <v>59707</v>
      </c>
      <c r="I7" s="172">
        <v>81269</v>
      </c>
      <c r="J7" s="153" t="s">
        <v>43</v>
      </c>
      <c r="K7" s="153" t="s">
        <v>43</v>
      </c>
      <c r="L7" s="153" t="s">
        <v>43</v>
      </c>
      <c r="M7" s="153" t="s">
        <v>43</v>
      </c>
      <c r="N7" s="153" t="s">
        <v>43</v>
      </c>
      <c r="O7" s="153" t="s">
        <v>43</v>
      </c>
      <c r="P7" s="153" t="s">
        <v>43</v>
      </c>
      <c r="Q7" s="153" t="s">
        <v>43</v>
      </c>
      <c r="R7" s="153" t="s">
        <v>43</v>
      </c>
    </row>
    <row r="8" spans="1:18">
      <c r="A8" s="154" t="s">
        <v>44</v>
      </c>
      <c r="B8" s="170" t="s">
        <v>38</v>
      </c>
      <c r="C8" s="170" t="s">
        <v>38</v>
      </c>
      <c r="D8" s="171">
        <v>36570</v>
      </c>
      <c r="E8" s="171">
        <v>59210</v>
      </c>
      <c r="F8" s="171">
        <v>39250</v>
      </c>
      <c r="G8" s="171">
        <v>64438</v>
      </c>
      <c r="H8" s="171">
        <v>48992</v>
      </c>
      <c r="I8" s="172">
        <v>60380</v>
      </c>
      <c r="J8" s="171" t="s">
        <v>43</v>
      </c>
      <c r="K8" s="171" t="s">
        <v>43</v>
      </c>
      <c r="L8" s="171" t="s">
        <v>43</v>
      </c>
      <c r="M8" s="171" t="s">
        <v>43</v>
      </c>
      <c r="N8" s="171" t="s">
        <v>43</v>
      </c>
      <c r="O8" s="171" t="s">
        <v>43</v>
      </c>
      <c r="P8" s="171" t="s">
        <v>43</v>
      </c>
      <c r="Q8" s="171" t="s">
        <v>43</v>
      </c>
      <c r="R8" s="171" t="s">
        <v>43</v>
      </c>
    </row>
    <row r="9" spans="1:18">
      <c r="A9" s="154" t="s">
        <v>45</v>
      </c>
      <c r="B9" s="170" t="s">
        <v>38</v>
      </c>
      <c r="C9" s="170" t="s">
        <v>38</v>
      </c>
      <c r="D9" s="171">
        <v>33812</v>
      </c>
      <c r="E9" s="171">
        <v>50947</v>
      </c>
      <c r="F9" s="171">
        <v>38757</v>
      </c>
      <c r="G9" s="171">
        <v>58501</v>
      </c>
      <c r="H9" s="171">
        <v>53382</v>
      </c>
      <c r="I9" s="172">
        <v>73304</v>
      </c>
      <c r="J9" s="171">
        <v>33242</v>
      </c>
      <c r="K9" s="171">
        <v>46017</v>
      </c>
      <c r="L9" s="171">
        <v>50285</v>
      </c>
      <c r="M9" s="170">
        <v>21</v>
      </c>
      <c r="N9" s="173">
        <v>38438</v>
      </c>
      <c r="O9" s="173">
        <v>52918</v>
      </c>
      <c r="P9" s="173">
        <v>57825</v>
      </c>
      <c r="Q9" s="170">
        <v>21</v>
      </c>
      <c r="R9" s="170" t="s">
        <v>46</v>
      </c>
    </row>
    <row r="10" spans="1:18">
      <c r="A10" s="154" t="s">
        <v>47</v>
      </c>
      <c r="B10" s="170" t="s">
        <v>38</v>
      </c>
      <c r="C10" s="170" t="s">
        <v>38</v>
      </c>
      <c r="D10" s="171">
        <v>35672</v>
      </c>
      <c r="E10" s="171">
        <v>50574</v>
      </c>
      <c r="F10" s="171">
        <v>39374</v>
      </c>
      <c r="G10" s="171">
        <v>55336</v>
      </c>
      <c r="H10" s="171">
        <v>51155</v>
      </c>
      <c r="I10" s="172">
        <v>60411</v>
      </c>
      <c r="J10" s="171">
        <v>29219</v>
      </c>
      <c r="K10" s="171">
        <v>38032</v>
      </c>
      <c r="L10" s="171">
        <v>38658</v>
      </c>
      <c r="M10" s="170">
        <v>20</v>
      </c>
      <c r="N10" s="173">
        <v>32562</v>
      </c>
      <c r="O10" s="173">
        <v>41362</v>
      </c>
      <c r="P10" s="173">
        <v>41988</v>
      </c>
      <c r="Q10" s="170">
        <v>20</v>
      </c>
      <c r="R10" s="170" t="s">
        <v>41</v>
      </c>
    </row>
    <row r="11" spans="1:18">
      <c r="A11" s="154" t="s">
        <v>48</v>
      </c>
      <c r="B11" s="170" t="s">
        <v>38</v>
      </c>
      <c r="C11" s="170" t="s">
        <v>38</v>
      </c>
      <c r="D11" s="171">
        <v>38974</v>
      </c>
      <c r="E11" s="171">
        <v>52134</v>
      </c>
      <c r="F11" s="171">
        <v>39906</v>
      </c>
      <c r="G11" s="171">
        <v>53650</v>
      </c>
      <c r="H11" s="171">
        <v>49491</v>
      </c>
      <c r="I11" s="172">
        <v>55540</v>
      </c>
      <c r="J11" s="171">
        <v>22442</v>
      </c>
      <c r="K11" s="171" t="s">
        <v>43</v>
      </c>
      <c r="L11" s="171" t="s">
        <v>43</v>
      </c>
      <c r="M11" s="171" t="s">
        <v>43</v>
      </c>
      <c r="N11" s="171" t="s">
        <v>43</v>
      </c>
      <c r="O11" s="171" t="s">
        <v>43</v>
      </c>
      <c r="P11" s="171" t="s">
        <v>43</v>
      </c>
      <c r="Q11" s="171" t="s">
        <v>43</v>
      </c>
      <c r="R11" s="171" t="s">
        <v>43</v>
      </c>
    </row>
    <row r="12" spans="1:18">
      <c r="A12" s="154" t="s">
        <v>49</v>
      </c>
      <c r="B12" s="170" t="s">
        <v>38</v>
      </c>
      <c r="C12" s="170" t="s">
        <v>38</v>
      </c>
      <c r="D12" s="171">
        <v>43670</v>
      </c>
      <c r="E12" s="171">
        <v>58637</v>
      </c>
      <c r="F12" s="171">
        <v>46308</v>
      </c>
      <c r="G12" s="171">
        <v>80102</v>
      </c>
      <c r="H12" s="171">
        <v>65477</v>
      </c>
      <c r="I12" s="172">
        <v>85626</v>
      </c>
      <c r="J12" s="171">
        <v>41259</v>
      </c>
      <c r="K12" s="171" t="s">
        <v>43</v>
      </c>
      <c r="L12" s="171" t="s">
        <v>43</v>
      </c>
      <c r="M12" s="171" t="s">
        <v>43</v>
      </c>
      <c r="N12" s="171" t="s">
        <v>43</v>
      </c>
      <c r="O12" s="171" t="s">
        <v>43</v>
      </c>
      <c r="P12" s="171" t="s">
        <v>43</v>
      </c>
      <c r="Q12" s="171" t="s">
        <v>43</v>
      </c>
      <c r="R12" s="171" t="s">
        <v>43</v>
      </c>
    </row>
    <row r="13" spans="1:18">
      <c r="A13" s="154" t="s">
        <v>50</v>
      </c>
      <c r="B13" s="170" t="s">
        <v>38</v>
      </c>
      <c r="C13" s="170" t="s">
        <v>38</v>
      </c>
      <c r="D13" s="171">
        <v>33596</v>
      </c>
      <c r="E13" s="171">
        <v>52128</v>
      </c>
      <c r="F13" s="171">
        <v>36002</v>
      </c>
      <c r="G13" s="171">
        <v>59653</v>
      </c>
      <c r="H13" s="171">
        <v>42564</v>
      </c>
      <c r="I13" s="172">
        <v>66776</v>
      </c>
      <c r="J13" s="171">
        <v>33390</v>
      </c>
      <c r="K13" s="171">
        <v>39825</v>
      </c>
      <c r="L13" s="171">
        <v>51785</v>
      </c>
      <c r="M13" s="170">
        <v>35</v>
      </c>
      <c r="N13" s="173">
        <v>35780</v>
      </c>
      <c r="O13" s="173">
        <v>44360</v>
      </c>
      <c r="P13" s="173">
        <v>59620</v>
      </c>
      <c r="Q13" s="170">
        <v>35</v>
      </c>
      <c r="R13" s="170" t="s">
        <v>65</v>
      </c>
    </row>
    <row r="14" spans="1:18">
      <c r="A14" s="154" t="s">
        <v>52</v>
      </c>
      <c r="B14" s="170" t="s">
        <v>38</v>
      </c>
      <c r="C14" s="170" t="s">
        <v>38</v>
      </c>
      <c r="D14" s="171">
        <v>33969</v>
      </c>
      <c r="E14" s="171">
        <v>51593</v>
      </c>
      <c r="F14" s="171">
        <v>37355</v>
      </c>
      <c r="G14" s="171">
        <v>56765</v>
      </c>
      <c r="H14" s="171">
        <v>47792</v>
      </c>
      <c r="I14" s="172">
        <v>62319</v>
      </c>
      <c r="J14" s="171">
        <v>33000</v>
      </c>
      <c r="K14" s="171">
        <v>43500</v>
      </c>
      <c r="L14" s="171">
        <v>50000</v>
      </c>
      <c r="M14" s="170">
        <v>25</v>
      </c>
      <c r="N14" s="173">
        <v>36300</v>
      </c>
      <c r="O14" s="173">
        <v>47850</v>
      </c>
      <c r="P14" s="173">
        <v>55000</v>
      </c>
      <c r="Q14" s="170">
        <v>25</v>
      </c>
      <c r="R14" s="170" t="s">
        <v>66</v>
      </c>
    </row>
    <row r="15" spans="1:18">
      <c r="A15" s="154" t="s">
        <v>54</v>
      </c>
      <c r="B15" s="170" t="s">
        <v>38</v>
      </c>
      <c r="C15" s="170" t="s">
        <v>38</v>
      </c>
      <c r="D15" s="171">
        <v>31892</v>
      </c>
      <c r="E15" s="171">
        <v>43583</v>
      </c>
      <c r="F15" s="171">
        <v>33122</v>
      </c>
      <c r="G15" s="171">
        <v>45362</v>
      </c>
      <c r="H15" s="171">
        <v>45317</v>
      </c>
      <c r="I15" s="172">
        <v>47251</v>
      </c>
      <c r="J15" s="171">
        <v>31600</v>
      </c>
      <c r="K15" s="171">
        <v>38075</v>
      </c>
      <c r="L15" s="171">
        <v>42325</v>
      </c>
      <c r="M15" s="170">
        <v>25</v>
      </c>
      <c r="N15" s="173">
        <v>32800</v>
      </c>
      <c r="O15" s="173">
        <v>39700</v>
      </c>
      <c r="P15" s="173">
        <v>43950</v>
      </c>
      <c r="Q15" s="170">
        <v>25</v>
      </c>
      <c r="R15" s="170" t="s">
        <v>41</v>
      </c>
    </row>
    <row r="16" spans="1:18">
      <c r="A16" s="154" t="s">
        <v>55</v>
      </c>
      <c r="B16" s="170" t="s">
        <v>38</v>
      </c>
      <c r="C16" s="170" t="s">
        <v>38</v>
      </c>
      <c r="D16" s="171">
        <v>32427</v>
      </c>
      <c r="E16" s="171">
        <v>50922</v>
      </c>
      <c r="F16" s="171">
        <v>37033</v>
      </c>
      <c r="G16" s="171">
        <v>57658</v>
      </c>
      <c r="H16" s="171">
        <v>48486</v>
      </c>
      <c r="I16" s="172">
        <v>70270</v>
      </c>
      <c r="J16" s="171">
        <v>27911</v>
      </c>
      <c r="K16" s="171">
        <v>39271</v>
      </c>
      <c r="L16" s="171">
        <v>42887</v>
      </c>
      <c r="M16" s="170">
        <v>22</v>
      </c>
      <c r="N16" s="173">
        <v>31958</v>
      </c>
      <c r="O16" s="173">
        <v>44516</v>
      </c>
      <c r="P16" s="173">
        <v>48549</v>
      </c>
      <c r="Q16" s="170">
        <v>22</v>
      </c>
      <c r="R16" s="170" t="s">
        <v>56</v>
      </c>
    </row>
    <row r="17" spans="1:18">
      <c r="A17" s="154" t="s">
        <v>57</v>
      </c>
      <c r="B17" s="170" t="s">
        <v>38</v>
      </c>
      <c r="C17" s="170" t="s">
        <v>38</v>
      </c>
      <c r="D17" s="171">
        <v>34519</v>
      </c>
      <c r="E17" s="171">
        <v>46243</v>
      </c>
      <c r="F17" s="171">
        <v>37496</v>
      </c>
      <c r="G17" s="171">
        <v>50435</v>
      </c>
      <c r="H17" s="171">
        <v>47979</v>
      </c>
      <c r="I17" s="172">
        <v>58797</v>
      </c>
      <c r="J17" s="171">
        <v>30876</v>
      </c>
      <c r="K17" s="171">
        <v>37461</v>
      </c>
      <c r="L17" s="171">
        <v>37461</v>
      </c>
      <c r="M17" s="170">
        <v>11</v>
      </c>
      <c r="N17" s="173">
        <v>34291</v>
      </c>
      <c r="O17" s="173">
        <v>41766</v>
      </c>
      <c r="P17" s="173">
        <v>41766</v>
      </c>
      <c r="Q17" s="170">
        <v>11</v>
      </c>
      <c r="R17" s="170" t="s">
        <v>41</v>
      </c>
    </row>
    <row r="18" spans="1:18">
      <c r="A18" s="154" t="s">
        <v>58</v>
      </c>
      <c r="B18" s="170" t="s">
        <v>38</v>
      </c>
      <c r="C18" s="170" t="s">
        <v>38</v>
      </c>
      <c r="D18" s="171">
        <v>40479</v>
      </c>
      <c r="E18" s="171">
        <v>57384</v>
      </c>
      <c r="F18" s="171">
        <v>43137</v>
      </c>
      <c r="G18" s="171">
        <v>60254</v>
      </c>
      <c r="H18" s="171">
        <v>50713</v>
      </c>
      <c r="I18" s="172">
        <v>63256</v>
      </c>
      <c r="J18" s="171">
        <v>27540</v>
      </c>
      <c r="K18" s="171">
        <v>41490</v>
      </c>
      <c r="L18" s="171">
        <v>44620</v>
      </c>
      <c r="M18" s="170">
        <v>20</v>
      </c>
      <c r="N18" s="173">
        <v>27540</v>
      </c>
      <c r="O18" s="173">
        <v>41490</v>
      </c>
      <c r="P18" s="173">
        <v>44620</v>
      </c>
      <c r="Q18" s="170">
        <v>20</v>
      </c>
      <c r="R18" s="170" t="s">
        <v>41</v>
      </c>
    </row>
    <row r="19" spans="1:18">
      <c r="A19" s="155" t="s">
        <v>59</v>
      </c>
      <c r="B19" s="170" t="s">
        <v>38</v>
      </c>
      <c r="C19" s="170" t="s">
        <v>38</v>
      </c>
      <c r="D19" s="171">
        <v>38912</v>
      </c>
      <c r="E19" s="171">
        <v>60332</v>
      </c>
      <c r="F19" s="171">
        <v>41571</v>
      </c>
      <c r="G19" s="171">
        <v>63750</v>
      </c>
      <c r="H19" s="171">
        <v>50544</v>
      </c>
      <c r="I19" s="172">
        <v>67835</v>
      </c>
      <c r="J19" s="171">
        <v>30500</v>
      </c>
      <c r="K19" s="171" t="s">
        <v>43</v>
      </c>
      <c r="L19" s="171" t="s">
        <v>43</v>
      </c>
      <c r="M19" s="171" t="s">
        <v>43</v>
      </c>
      <c r="N19" s="171" t="s">
        <v>43</v>
      </c>
      <c r="O19" s="171" t="s">
        <v>43</v>
      </c>
      <c r="P19" s="171" t="s">
        <v>43</v>
      </c>
      <c r="Q19" s="171" t="s">
        <v>43</v>
      </c>
      <c r="R19" s="171" t="s">
        <v>43</v>
      </c>
    </row>
    <row r="20" spans="1:18">
      <c r="A20" s="155" t="s">
        <v>60</v>
      </c>
      <c r="B20" s="170" t="s">
        <v>38</v>
      </c>
      <c r="C20" s="170" t="s">
        <v>38</v>
      </c>
      <c r="D20" s="171">
        <v>33617</v>
      </c>
      <c r="E20" s="171">
        <v>54445</v>
      </c>
      <c r="F20" s="171">
        <v>36431</v>
      </c>
      <c r="G20" s="171">
        <v>57473</v>
      </c>
      <c r="H20" s="171">
        <v>45783</v>
      </c>
      <c r="I20" s="172">
        <v>61230</v>
      </c>
      <c r="J20" s="171">
        <v>30315</v>
      </c>
      <c r="K20" s="171">
        <v>38338</v>
      </c>
      <c r="L20" s="171">
        <v>48709</v>
      </c>
      <c r="M20" s="170">
        <v>35</v>
      </c>
      <c r="N20" s="173">
        <v>32843</v>
      </c>
      <c r="O20" s="173">
        <v>40857</v>
      </c>
      <c r="P20" s="173">
        <v>51237</v>
      </c>
      <c r="Q20" s="170">
        <v>35</v>
      </c>
      <c r="R20" s="170" t="s">
        <v>67</v>
      </c>
    </row>
    <row r="21" spans="1:18">
      <c r="A21" s="156" t="s">
        <v>62</v>
      </c>
      <c r="B21" s="262" t="s">
        <v>38</v>
      </c>
      <c r="C21" s="263" t="s">
        <v>38</v>
      </c>
      <c r="D21" s="264">
        <v>36179.75</v>
      </c>
      <c r="E21" s="264">
        <v>52400.875</v>
      </c>
      <c r="F21" s="264">
        <v>39460.1875</v>
      </c>
      <c r="G21" s="264">
        <v>58429.25</v>
      </c>
      <c r="H21" s="264">
        <v>50238.5</v>
      </c>
      <c r="I21" s="265">
        <v>64255.5</v>
      </c>
      <c r="J21" s="264">
        <v>31243.214285714286</v>
      </c>
      <c r="K21" s="264">
        <v>40243</v>
      </c>
      <c r="L21" s="264">
        <v>44512.818181818184</v>
      </c>
      <c r="M21" s="263">
        <v>23</v>
      </c>
      <c r="N21" s="266">
        <v>34412.454545454544</v>
      </c>
      <c r="O21" s="266">
        <v>44301.818181818184</v>
      </c>
      <c r="P21" s="266">
        <v>49418.272727272728</v>
      </c>
      <c r="Q21" s="263">
        <v>23</v>
      </c>
      <c r="R21" s="218"/>
    </row>
    <row r="22" spans="1:18">
      <c r="A22" s="159" t="s">
        <v>63</v>
      </c>
      <c r="B22" s="267" t="s">
        <v>38</v>
      </c>
      <c r="C22" s="268">
        <v>-0.153</v>
      </c>
      <c r="D22" s="269">
        <v>36695.519999999997</v>
      </c>
      <c r="E22" s="269">
        <v>53877.425531914894</v>
      </c>
      <c r="F22" s="269">
        <v>41027.458333333336</v>
      </c>
      <c r="G22" s="269">
        <v>62050.6875</v>
      </c>
      <c r="H22" s="269">
        <v>54461.82</v>
      </c>
      <c r="I22" s="270">
        <v>67092.38</v>
      </c>
      <c r="J22" s="269"/>
      <c r="K22" s="269"/>
      <c r="L22" s="269"/>
      <c r="M22" s="267"/>
      <c r="N22" s="267"/>
      <c r="O22" s="267"/>
      <c r="P22" s="267"/>
      <c r="Q22" s="267"/>
      <c r="R22" s="174"/>
    </row>
  </sheetData>
  <sheetProtection algorithmName="SHA-512" hashValue="4gaQ16m/FAOGf1fbYsK4zN+8EFFSV8dJk23ctRMtIXOs8W0OScfH1hVfviIviNc71C6/Zj1z1JFEA6m/kHwNnQ==" saltValue="Ete1dlhR7Mql/xo+ovj7gg==" spinCount="100000" sheet="1" objects="1" scenarios="1"/>
  <mergeCells count="7">
    <mergeCell ref="D2:I2"/>
    <mergeCell ref="J2:R2"/>
    <mergeCell ref="D3:E3"/>
    <mergeCell ref="F3:G3"/>
    <mergeCell ref="H3:I3"/>
    <mergeCell ref="J3:M3"/>
    <mergeCell ref="N3:Q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50799-C573-4599-9272-7F8668A2EFAE}">
  <sheetPr>
    <tabColor rgb="FF80A833"/>
  </sheetPr>
  <dimension ref="A1:R22"/>
  <sheetViews>
    <sheetView workbookViewId="0">
      <pane xSplit="1" ySplit="4" topLeftCell="B8" activePane="bottomRight" state="frozen"/>
      <selection pane="bottomRight" activeCell="C16" sqref="C16"/>
      <selection pane="bottomLeft" activeCell="A5" sqref="A5"/>
      <selection pane="topRight" activeCell="B1" sqref="B1"/>
    </sheetView>
  </sheetViews>
  <sheetFormatPr defaultRowHeight="14.45"/>
  <cols>
    <col min="1" max="1" width="16.5703125" style="6" customWidth="1"/>
    <col min="2" max="2" width="13.7109375" customWidth="1"/>
    <col min="3" max="3" width="18.28515625" customWidth="1"/>
    <col min="4" max="4" width="17.42578125" customWidth="1"/>
    <col min="5" max="5" width="14.140625" customWidth="1"/>
    <col min="6" max="6" width="18.42578125" customWidth="1"/>
    <col min="7" max="7" width="14.85546875" customWidth="1"/>
    <col min="8" max="8" width="12.85546875" customWidth="1"/>
    <col min="9" max="9" width="11.42578125" customWidth="1"/>
    <col min="10" max="17" width="14" customWidth="1"/>
    <col min="18" max="18" width="26.7109375" customWidth="1"/>
  </cols>
  <sheetData>
    <row r="1" spans="1:18" s="1" customFormat="1" ht="17.45">
      <c r="A1" s="5" t="s">
        <v>4</v>
      </c>
      <c r="B1" s="5"/>
    </row>
    <row r="2" spans="1:18" s="1" customFormat="1" ht="13.9">
      <c r="A2" s="6"/>
      <c r="D2" s="285" t="s">
        <v>14</v>
      </c>
      <c r="E2" s="285"/>
      <c r="F2" s="285"/>
      <c r="G2" s="285"/>
      <c r="H2" s="285"/>
      <c r="I2" s="286"/>
      <c r="J2" s="287" t="s">
        <v>15</v>
      </c>
      <c r="K2" s="287"/>
      <c r="L2" s="287"/>
      <c r="M2" s="287"/>
      <c r="N2" s="287"/>
      <c r="O2" s="287"/>
      <c r="P2" s="287"/>
      <c r="Q2" s="287"/>
      <c r="R2" s="287"/>
    </row>
    <row r="3" spans="1:18" s="1" customFormat="1" ht="13.9">
      <c r="A3" s="6"/>
      <c r="D3" s="288" t="s">
        <v>16</v>
      </c>
      <c r="E3" s="288"/>
      <c r="F3" s="289" t="s">
        <v>17</v>
      </c>
      <c r="G3" s="289"/>
      <c r="H3" s="290" t="s">
        <v>18</v>
      </c>
      <c r="I3" s="291"/>
      <c r="J3" s="292" t="s">
        <v>16</v>
      </c>
      <c r="K3" s="292"/>
      <c r="L3" s="292"/>
      <c r="M3" s="293"/>
      <c r="N3" s="294" t="s">
        <v>17</v>
      </c>
      <c r="O3" s="295"/>
      <c r="P3" s="295"/>
      <c r="Q3" s="295"/>
      <c r="R3" s="7" t="s">
        <v>18</v>
      </c>
    </row>
    <row r="4" spans="1:18" s="18" customFormat="1" ht="55.9" thickBot="1">
      <c r="A4" s="144" t="s">
        <v>19</v>
      </c>
      <c r="B4" s="145" t="s">
        <v>20</v>
      </c>
      <c r="C4" s="145" t="s">
        <v>21</v>
      </c>
      <c r="D4" s="146" t="s">
        <v>22</v>
      </c>
      <c r="E4" s="146" t="s">
        <v>23</v>
      </c>
      <c r="F4" s="147" t="s">
        <v>24</v>
      </c>
      <c r="G4" s="147" t="s">
        <v>25</v>
      </c>
      <c r="H4" s="148" t="s">
        <v>26</v>
      </c>
      <c r="I4" s="162" t="s">
        <v>27</v>
      </c>
      <c r="J4" s="149" t="s">
        <v>28</v>
      </c>
      <c r="K4" s="145" t="s">
        <v>29</v>
      </c>
      <c r="L4" s="149" t="s">
        <v>30</v>
      </c>
      <c r="M4" s="149" t="s">
        <v>31</v>
      </c>
      <c r="N4" s="147" t="s">
        <v>32</v>
      </c>
      <c r="O4" s="150" t="s">
        <v>33</v>
      </c>
      <c r="P4" s="147" t="s">
        <v>34</v>
      </c>
      <c r="Q4" s="147" t="s">
        <v>35</v>
      </c>
      <c r="R4" s="151" t="s">
        <v>36</v>
      </c>
    </row>
    <row r="5" spans="1:18" ht="15" thickTop="1">
      <c r="A5" s="19" t="s">
        <v>37</v>
      </c>
      <c r="B5" s="77" t="s">
        <v>38</v>
      </c>
      <c r="C5" s="77" t="s">
        <v>38</v>
      </c>
      <c r="D5" s="153">
        <v>36946</v>
      </c>
      <c r="E5" s="153">
        <v>47672</v>
      </c>
      <c r="F5" s="153">
        <v>42397</v>
      </c>
      <c r="G5" s="153">
        <v>54560</v>
      </c>
      <c r="H5" s="153">
        <v>48518</v>
      </c>
      <c r="I5" s="163">
        <v>62712</v>
      </c>
      <c r="J5" s="153">
        <v>36867</v>
      </c>
      <c r="K5" s="153">
        <v>44670</v>
      </c>
      <c r="L5" s="153">
        <v>46917</v>
      </c>
      <c r="M5" s="77">
        <v>27</v>
      </c>
      <c r="N5" s="153">
        <v>42395</v>
      </c>
      <c r="O5" s="153">
        <v>51371</v>
      </c>
      <c r="P5" s="153">
        <v>53792</v>
      </c>
      <c r="Q5" s="77">
        <v>27</v>
      </c>
      <c r="R5" s="77" t="s">
        <v>39</v>
      </c>
    </row>
    <row r="6" spans="1:18">
      <c r="A6" s="19" t="s">
        <v>40</v>
      </c>
      <c r="B6" s="77" t="s">
        <v>38</v>
      </c>
      <c r="C6" s="77" t="s">
        <v>38</v>
      </c>
      <c r="D6" s="153">
        <v>33664</v>
      </c>
      <c r="E6" s="153">
        <v>46315</v>
      </c>
      <c r="F6" s="153">
        <v>37531</v>
      </c>
      <c r="G6" s="153">
        <v>46025</v>
      </c>
      <c r="H6" s="153">
        <v>48218</v>
      </c>
      <c r="I6" s="163">
        <v>51699</v>
      </c>
      <c r="J6" s="153">
        <v>30122</v>
      </c>
      <c r="K6" s="153">
        <v>36872</v>
      </c>
      <c r="L6" s="153">
        <v>36872</v>
      </c>
      <c r="M6" s="77">
        <v>15</v>
      </c>
      <c r="N6" s="153">
        <v>34640</v>
      </c>
      <c r="O6" s="153">
        <v>42140</v>
      </c>
      <c r="P6" s="153">
        <v>42140</v>
      </c>
      <c r="Q6" s="77">
        <v>15</v>
      </c>
      <c r="R6" s="77" t="s">
        <v>41</v>
      </c>
    </row>
    <row r="7" spans="1:18">
      <c r="A7" s="19" t="s">
        <v>42</v>
      </c>
      <c r="B7" s="77" t="s">
        <v>38</v>
      </c>
      <c r="C7" s="77" t="s">
        <v>38</v>
      </c>
      <c r="D7" s="153">
        <v>40736</v>
      </c>
      <c r="E7" s="153">
        <v>59314</v>
      </c>
      <c r="F7" s="153">
        <v>46295</v>
      </c>
      <c r="G7" s="153">
        <v>72100</v>
      </c>
      <c r="H7" s="153">
        <v>59960</v>
      </c>
      <c r="I7" s="163">
        <v>81882</v>
      </c>
      <c r="J7" s="153" t="s">
        <v>43</v>
      </c>
      <c r="K7" s="153" t="s">
        <v>43</v>
      </c>
      <c r="L7" s="153" t="s">
        <v>43</v>
      </c>
      <c r="M7" s="153" t="s">
        <v>43</v>
      </c>
      <c r="N7" s="153" t="s">
        <v>43</v>
      </c>
      <c r="O7" s="153" t="s">
        <v>43</v>
      </c>
      <c r="P7" s="153" t="s">
        <v>43</v>
      </c>
      <c r="Q7" s="153" t="s">
        <v>43</v>
      </c>
      <c r="R7" s="153" t="s">
        <v>43</v>
      </c>
    </row>
    <row r="8" spans="1:18">
      <c r="A8" s="19" t="s">
        <v>44</v>
      </c>
      <c r="B8" s="77" t="s">
        <v>38</v>
      </c>
      <c r="C8" s="77" t="s">
        <v>38</v>
      </c>
      <c r="D8" s="153">
        <v>37154</v>
      </c>
      <c r="E8" s="153">
        <v>59747</v>
      </c>
      <c r="F8" s="153">
        <v>39269</v>
      </c>
      <c r="G8" s="153">
        <v>61834</v>
      </c>
      <c r="H8" s="153">
        <v>46612</v>
      </c>
      <c r="I8" s="163">
        <v>62721</v>
      </c>
      <c r="J8" s="153" t="s">
        <v>43</v>
      </c>
      <c r="K8" s="153" t="s">
        <v>43</v>
      </c>
      <c r="L8" s="153" t="s">
        <v>43</v>
      </c>
      <c r="M8" s="153" t="s">
        <v>43</v>
      </c>
      <c r="N8" s="153" t="s">
        <v>43</v>
      </c>
      <c r="O8" s="153" t="s">
        <v>43</v>
      </c>
      <c r="P8" s="153" t="s">
        <v>43</v>
      </c>
      <c r="Q8" s="153" t="s">
        <v>43</v>
      </c>
      <c r="R8" s="153" t="s">
        <v>43</v>
      </c>
    </row>
    <row r="9" spans="1:18">
      <c r="A9" s="19" t="s">
        <v>45</v>
      </c>
      <c r="B9" s="77" t="s">
        <v>38</v>
      </c>
      <c r="C9" s="77" t="s">
        <v>38</v>
      </c>
      <c r="D9" s="153">
        <v>34607</v>
      </c>
      <c r="E9" s="153">
        <v>52150</v>
      </c>
      <c r="F9" s="153">
        <v>39664</v>
      </c>
      <c r="G9" s="153">
        <v>59882</v>
      </c>
      <c r="H9" s="153">
        <v>54190</v>
      </c>
      <c r="I9" s="163">
        <v>74902</v>
      </c>
      <c r="J9" s="153">
        <v>33424</v>
      </c>
      <c r="K9" s="153">
        <v>46017</v>
      </c>
      <c r="L9" s="153">
        <v>50285</v>
      </c>
      <c r="M9" s="77">
        <v>21</v>
      </c>
      <c r="N9" s="153">
        <v>38438</v>
      </c>
      <c r="O9" s="153">
        <v>52918</v>
      </c>
      <c r="P9" s="153">
        <v>57825</v>
      </c>
      <c r="Q9" s="77">
        <v>21</v>
      </c>
      <c r="R9" s="77" t="s">
        <v>68</v>
      </c>
    </row>
    <row r="10" spans="1:18">
      <c r="A10" s="19" t="s">
        <v>47</v>
      </c>
      <c r="B10" s="77" t="s">
        <v>38</v>
      </c>
      <c r="C10" s="77" t="s">
        <v>38</v>
      </c>
      <c r="D10" s="153">
        <v>36389</v>
      </c>
      <c r="E10" s="153">
        <v>51506</v>
      </c>
      <c r="F10" s="153">
        <v>40158</v>
      </c>
      <c r="G10" s="153">
        <v>56293</v>
      </c>
      <c r="H10" s="153">
        <v>52134</v>
      </c>
      <c r="I10" s="163">
        <v>60798</v>
      </c>
      <c r="J10" s="153">
        <v>29804</v>
      </c>
      <c r="K10" s="153">
        <v>38793</v>
      </c>
      <c r="L10" s="153">
        <v>39431</v>
      </c>
      <c r="M10" s="77">
        <v>20</v>
      </c>
      <c r="N10" s="153">
        <v>33213</v>
      </c>
      <c r="O10" s="153">
        <v>42189</v>
      </c>
      <c r="P10" s="153">
        <v>41988</v>
      </c>
      <c r="Q10" s="77">
        <v>20</v>
      </c>
      <c r="R10" s="77" t="s">
        <v>41</v>
      </c>
    </row>
    <row r="11" spans="1:18">
      <c r="A11" s="19" t="s">
        <v>48</v>
      </c>
      <c r="B11" s="77" t="s">
        <v>38</v>
      </c>
      <c r="C11" s="77" t="s">
        <v>38</v>
      </c>
      <c r="D11" s="153">
        <v>39646</v>
      </c>
      <c r="E11" s="153">
        <v>52100</v>
      </c>
      <c r="F11" s="153">
        <v>40421</v>
      </c>
      <c r="G11" s="153">
        <v>53566</v>
      </c>
      <c r="H11" s="153">
        <v>49745</v>
      </c>
      <c r="I11" s="163">
        <v>55577</v>
      </c>
      <c r="J11" s="153">
        <v>16009</v>
      </c>
      <c r="K11" s="153" t="s">
        <v>43</v>
      </c>
      <c r="L11" s="153" t="s">
        <v>43</v>
      </c>
      <c r="M11" s="153" t="s">
        <v>43</v>
      </c>
      <c r="N11" s="153" t="s">
        <v>43</v>
      </c>
      <c r="O11" s="153" t="s">
        <v>43</v>
      </c>
      <c r="P11" s="153" t="s">
        <v>43</v>
      </c>
      <c r="Q11" s="153" t="s">
        <v>43</v>
      </c>
      <c r="R11" s="153" t="s">
        <v>43</v>
      </c>
    </row>
    <row r="12" spans="1:18">
      <c r="A12" s="19" t="s">
        <v>49</v>
      </c>
      <c r="B12" s="77" t="s">
        <v>38</v>
      </c>
      <c r="C12" s="77" t="s">
        <v>38</v>
      </c>
      <c r="D12" s="153">
        <v>44484</v>
      </c>
      <c r="E12" s="153">
        <v>59255</v>
      </c>
      <c r="F12" s="153">
        <v>47080</v>
      </c>
      <c r="G12" s="153">
        <v>80803</v>
      </c>
      <c r="H12" s="153">
        <v>66456</v>
      </c>
      <c r="I12" s="163">
        <v>88165</v>
      </c>
      <c r="J12" s="153">
        <v>41259</v>
      </c>
      <c r="K12" s="153" t="s">
        <v>43</v>
      </c>
      <c r="L12" s="153" t="s">
        <v>43</v>
      </c>
      <c r="M12" s="153" t="s">
        <v>43</v>
      </c>
      <c r="N12" s="153" t="s">
        <v>43</v>
      </c>
      <c r="O12" s="153" t="s">
        <v>43</v>
      </c>
      <c r="P12" s="153" t="s">
        <v>43</v>
      </c>
      <c r="Q12" s="153" t="s">
        <v>43</v>
      </c>
      <c r="R12" s="153" t="s">
        <v>43</v>
      </c>
    </row>
    <row r="13" spans="1:18">
      <c r="A13" s="19" t="s">
        <v>50</v>
      </c>
      <c r="B13" s="77" t="s">
        <v>38</v>
      </c>
      <c r="C13" s="77" t="s">
        <v>38</v>
      </c>
      <c r="D13" s="153">
        <v>34660</v>
      </c>
      <c r="E13" s="153">
        <v>53180</v>
      </c>
      <c r="F13" s="153">
        <v>37071</v>
      </c>
      <c r="G13" s="153">
        <v>60775</v>
      </c>
      <c r="H13" s="153">
        <v>42744</v>
      </c>
      <c r="I13" s="163">
        <v>67904</v>
      </c>
      <c r="J13" s="153">
        <v>34390</v>
      </c>
      <c r="K13" s="153">
        <v>40825</v>
      </c>
      <c r="L13" s="153">
        <v>52785</v>
      </c>
      <c r="M13" s="77">
        <v>35</v>
      </c>
      <c r="N13" s="153">
        <v>36780</v>
      </c>
      <c r="O13" s="153">
        <v>45360</v>
      </c>
      <c r="P13" s="153">
        <v>60620</v>
      </c>
      <c r="Q13" s="77">
        <v>35</v>
      </c>
      <c r="R13" s="77" t="s">
        <v>69</v>
      </c>
    </row>
    <row r="14" spans="1:18">
      <c r="A14" s="19" t="s">
        <v>52</v>
      </c>
      <c r="B14" s="77" t="s">
        <v>38</v>
      </c>
      <c r="C14" s="77" t="s">
        <v>38</v>
      </c>
      <c r="D14" s="153">
        <v>37370</v>
      </c>
      <c r="E14" s="153">
        <v>52370</v>
      </c>
      <c r="F14" s="153">
        <v>40870</v>
      </c>
      <c r="G14" s="153">
        <v>57370</v>
      </c>
      <c r="H14" s="153">
        <v>47941</v>
      </c>
      <c r="I14" s="163">
        <v>59900</v>
      </c>
      <c r="J14" s="153">
        <v>35000</v>
      </c>
      <c r="K14" s="153">
        <v>43500</v>
      </c>
      <c r="L14" s="153">
        <v>50000</v>
      </c>
      <c r="M14" s="77">
        <v>25</v>
      </c>
      <c r="N14" s="153">
        <v>38500</v>
      </c>
      <c r="O14" s="153">
        <v>47850</v>
      </c>
      <c r="P14" s="153">
        <v>55000</v>
      </c>
      <c r="Q14" s="77">
        <v>25</v>
      </c>
      <c r="R14" s="77" t="s">
        <v>70</v>
      </c>
    </row>
    <row r="15" spans="1:18">
      <c r="A15" s="19" t="s">
        <v>54</v>
      </c>
      <c r="B15" s="77" t="s">
        <v>38</v>
      </c>
      <c r="C15" s="77" t="s">
        <v>38</v>
      </c>
      <c r="D15" s="153">
        <v>31918</v>
      </c>
      <c r="E15" s="153">
        <v>43629</v>
      </c>
      <c r="F15" s="153">
        <v>33156</v>
      </c>
      <c r="G15" s="153">
        <v>45436</v>
      </c>
      <c r="H15" s="153">
        <v>45276</v>
      </c>
      <c r="I15" s="163">
        <v>47360</v>
      </c>
      <c r="J15" s="153">
        <v>31600</v>
      </c>
      <c r="K15" s="153">
        <v>38075</v>
      </c>
      <c r="L15" s="153">
        <v>42325</v>
      </c>
      <c r="M15" s="77">
        <v>25</v>
      </c>
      <c r="N15" s="153">
        <v>32800</v>
      </c>
      <c r="O15" s="153">
        <v>39700</v>
      </c>
      <c r="P15" s="153">
        <v>43950</v>
      </c>
      <c r="Q15" s="77">
        <v>25</v>
      </c>
      <c r="R15" s="77" t="s">
        <v>41</v>
      </c>
    </row>
    <row r="16" spans="1:18">
      <c r="A16" s="19" t="s">
        <v>55</v>
      </c>
      <c r="B16" s="77" t="s">
        <v>38</v>
      </c>
      <c r="C16" s="77" t="s">
        <v>38</v>
      </c>
      <c r="D16" s="153">
        <v>32367</v>
      </c>
      <c r="E16" s="153">
        <v>50764</v>
      </c>
      <c r="F16" s="153">
        <v>36950</v>
      </c>
      <c r="G16" s="153">
        <v>57439</v>
      </c>
      <c r="H16" s="153">
        <v>48769</v>
      </c>
      <c r="I16" s="163">
        <v>70022</v>
      </c>
      <c r="J16" s="153">
        <v>27911</v>
      </c>
      <c r="K16" s="153">
        <v>39271</v>
      </c>
      <c r="L16" s="153">
        <v>42887</v>
      </c>
      <c r="M16" s="77">
        <v>22</v>
      </c>
      <c r="N16" s="153">
        <v>31958</v>
      </c>
      <c r="O16" s="153">
        <v>44518</v>
      </c>
      <c r="P16" s="153">
        <v>48549</v>
      </c>
      <c r="Q16" s="77">
        <v>22</v>
      </c>
      <c r="R16" s="77" t="s">
        <v>56</v>
      </c>
    </row>
    <row r="17" spans="1:18">
      <c r="A17" s="19" t="s">
        <v>57</v>
      </c>
      <c r="B17" s="77" t="s">
        <v>38</v>
      </c>
      <c r="C17" s="77" t="s">
        <v>38</v>
      </c>
      <c r="D17" s="153">
        <v>35334</v>
      </c>
      <c r="E17" s="153">
        <v>47000</v>
      </c>
      <c r="F17" s="153">
        <v>38247</v>
      </c>
      <c r="G17" s="153">
        <v>51435</v>
      </c>
      <c r="H17" s="153">
        <v>48817</v>
      </c>
      <c r="I17" s="163">
        <v>59609</v>
      </c>
      <c r="J17" s="153">
        <v>31500</v>
      </c>
      <c r="K17" s="153">
        <v>38085</v>
      </c>
      <c r="L17" s="153">
        <v>38085</v>
      </c>
      <c r="M17" s="77">
        <v>11</v>
      </c>
      <c r="N17" s="153">
        <v>34915</v>
      </c>
      <c r="O17" s="153">
        <v>42390</v>
      </c>
      <c r="P17" s="153">
        <v>42390</v>
      </c>
      <c r="Q17" s="77">
        <v>11</v>
      </c>
      <c r="R17" s="77" t="s">
        <v>41</v>
      </c>
    </row>
    <row r="18" spans="1:18">
      <c r="A18" s="19" t="s">
        <v>58</v>
      </c>
      <c r="B18" s="77" t="s">
        <v>38</v>
      </c>
      <c r="C18" s="77" t="s">
        <v>38</v>
      </c>
      <c r="D18" s="153">
        <v>39400</v>
      </c>
      <c r="E18" s="153">
        <v>58424</v>
      </c>
      <c r="F18" s="153">
        <v>43551</v>
      </c>
      <c r="G18" s="153">
        <v>59947</v>
      </c>
      <c r="H18" s="153">
        <v>51890</v>
      </c>
      <c r="I18" s="163">
        <v>57380</v>
      </c>
      <c r="J18" s="153">
        <v>28080</v>
      </c>
      <c r="K18" s="153">
        <v>42310</v>
      </c>
      <c r="L18" s="153">
        <v>45510</v>
      </c>
      <c r="M18" s="77">
        <v>20</v>
      </c>
      <c r="N18" s="153">
        <v>28080</v>
      </c>
      <c r="O18" s="153">
        <v>42310</v>
      </c>
      <c r="P18" s="153">
        <v>45510</v>
      </c>
      <c r="Q18" s="77">
        <v>20</v>
      </c>
      <c r="R18" s="77" t="s">
        <v>41</v>
      </c>
    </row>
    <row r="19" spans="1:18">
      <c r="A19" s="27" t="s">
        <v>59</v>
      </c>
      <c r="B19" s="77" t="s">
        <v>38</v>
      </c>
      <c r="C19" s="77" t="s">
        <v>38</v>
      </c>
      <c r="D19" s="153">
        <v>39398</v>
      </c>
      <c r="E19" s="153">
        <v>63157</v>
      </c>
      <c r="F19" s="153">
        <v>42576</v>
      </c>
      <c r="G19" s="153">
        <v>70580</v>
      </c>
      <c r="H19" s="153">
        <v>49690</v>
      </c>
      <c r="I19" s="163">
        <v>67982</v>
      </c>
      <c r="J19" s="153">
        <v>30500</v>
      </c>
      <c r="K19" s="153" t="s">
        <v>43</v>
      </c>
      <c r="L19" s="153" t="s">
        <v>43</v>
      </c>
      <c r="M19" s="153" t="s">
        <v>43</v>
      </c>
      <c r="N19" s="153" t="s">
        <v>43</v>
      </c>
      <c r="O19" s="153" t="s">
        <v>43</v>
      </c>
      <c r="P19" s="153" t="s">
        <v>43</v>
      </c>
      <c r="Q19" s="153" t="s">
        <v>43</v>
      </c>
      <c r="R19" s="153" t="s">
        <v>43</v>
      </c>
    </row>
    <row r="20" spans="1:18">
      <c r="A20" s="27" t="s">
        <v>60</v>
      </c>
      <c r="B20" s="77" t="s">
        <v>38</v>
      </c>
      <c r="C20" s="77" t="s">
        <v>38</v>
      </c>
      <c r="D20" s="153">
        <v>33665</v>
      </c>
      <c r="E20" s="153">
        <v>54696</v>
      </c>
      <c r="F20" s="153">
        <v>36498</v>
      </c>
      <c r="G20" s="153">
        <v>57544</v>
      </c>
      <c r="H20" s="153">
        <v>45622</v>
      </c>
      <c r="I20" s="163">
        <v>61306</v>
      </c>
      <c r="J20" s="153">
        <v>30315</v>
      </c>
      <c r="K20" s="153">
        <v>38338</v>
      </c>
      <c r="L20" s="153">
        <v>48709</v>
      </c>
      <c r="M20" s="77">
        <v>35</v>
      </c>
      <c r="N20" s="153">
        <v>32843</v>
      </c>
      <c r="O20" s="153">
        <v>40867</v>
      </c>
      <c r="P20" s="153">
        <v>51237</v>
      </c>
      <c r="Q20" s="77">
        <v>35</v>
      </c>
      <c r="R20" s="77" t="s">
        <v>67</v>
      </c>
    </row>
    <row r="21" spans="1:18">
      <c r="A21" s="29" t="s">
        <v>62</v>
      </c>
      <c r="B21" s="250" t="s">
        <v>38</v>
      </c>
      <c r="C21" s="239" t="s">
        <v>38</v>
      </c>
      <c r="D21" s="251">
        <v>36733.625</v>
      </c>
      <c r="E21" s="251">
        <v>53204.9375</v>
      </c>
      <c r="F21" s="251">
        <v>40108.375</v>
      </c>
      <c r="G21" s="251">
        <v>59099.3125</v>
      </c>
      <c r="H21" s="251">
        <v>50411.375</v>
      </c>
      <c r="I21" s="252">
        <v>64369.9375</v>
      </c>
      <c r="J21" s="251">
        <v>31198.642857142859</v>
      </c>
      <c r="K21" s="251">
        <v>40614.181818181816</v>
      </c>
      <c r="L21" s="251">
        <v>44891.454545454544</v>
      </c>
      <c r="M21" s="239">
        <v>23</v>
      </c>
      <c r="N21" s="251">
        <v>34960.181818181816</v>
      </c>
      <c r="O21" s="251">
        <v>44692.090909090912</v>
      </c>
      <c r="P21" s="251">
        <v>49363.727272727272</v>
      </c>
      <c r="Q21" s="239">
        <v>23</v>
      </c>
      <c r="R21" s="219"/>
    </row>
    <row r="22" spans="1:18">
      <c r="A22" s="157" t="s">
        <v>63</v>
      </c>
      <c r="B22" s="255" t="s">
        <v>38</v>
      </c>
      <c r="C22" s="261">
        <v>-0.17</v>
      </c>
      <c r="D22" s="256">
        <v>37406.42</v>
      </c>
      <c r="E22" s="256">
        <v>54651.891304347824</v>
      </c>
      <c r="F22" s="256">
        <v>41002.680851063829</v>
      </c>
      <c r="G22" s="256">
        <v>62344.361702127659</v>
      </c>
      <c r="H22" s="256">
        <v>55169.84</v>
      </c>
      <c r="I22" s="257">
        <v>68332.469387755104</v>
      </c>
      <c r="J22" s="256"/>
      <c r="K22" s="256"/>
      <c r="L22" s="256"/>
      <c r="M22" s="255"/>
      <c r="N22" s="256"/>
      <c r="O22" s="256"/>
      <c r="P22" s="256"/>
      <c r="Q22" s="255"/>
      <c r="R22" s="158"/>
    </row>
  </sheetData>
  <sheetProtection algorithmName="SHA-512" hashValue="jP1dZaFyFmSFmPqOa2aGRaBxtSo5f6o0Sy/9iV76inpTeGnP5mmQg7s+mKYK6Fh5HIn4RII7zL4+UNSa9ynHZA==" saltValue="ec4tK4gBLbOYu/eUHbi3qw==" spinCount="100000" sheet="1" objects="1" scenarios="1"/>
  <mergeCells count="7">
    <mergeCell ref="D2:I2"/>
    <mergeCell ref="J2:R2"/>
    <mergeCell ref="D3:E3"/>
    <mergeCell ref="F3:G3"/>
    <mergeCell ref="H3:I3"/>
    <mergeCell ref="J3:M3"/>
    <mergeCell ref="N3:Q3"/>
  </mergeCells>
  <pageMargins left="0.7" right="0.7" top="0.75" bottom="0.75" header="0.3" footer="0.3"/>
  <pageSetup orientation="portrait" horizontalDpi="1200" verticalDpi="1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D6858-29E3-4D5A-8953-5EC66A3B0BFE}">
  <sheetPr>
    <tabColor rgb="FF80A833"/>
  </sheetPr>
  <dimension ref="A1:R22"/>
  <sheetViews>
    <sheetView workbookViewId="0">
      <pane xSplit="1" ySplit="4" topLeftCell="B18" activePane="bottomRight" state="frozen"/>
      <selection pane="bottomRight" activeCell="R23" sqref="R23"/>
      <selection pane="bottomLeft" activeCell="A5" sqref="A5"/>
      <selection pane="topRight" activeCell="B1" sqref="B1"/>
    </sheetView>
  </sheetViews>
  <sheetFormatPr defaultRowHeight="14.45"/>
  <cols>
    <col min="1" max="1" width="16.5703125" style="6" customWidth="1"/>
    <col min="2" max="2" width="11.140625" customWidth="1"/>
    <col min="3" max="3" width="18.28515625" customWidth="1"/>
    <col min="4" max="4" width="17.42578125" customWidth="1"/>
    <col min="5" max="5" width="14.140625" customWidth="1"/>
    <col min="6" max="6" width="18.42578125" customWidth="1"/>
    <col min="7" max="7" width="14.85546875" customWidth="1"/>
    <col min="8" max="8" width="12.85546875" customWidth="1"/>
    <col min="9" max="9" width="11.42578125" customWidth="1"/>
    <col min="10" max="17" width="14.28515625" customWidth="1"/>
    <col min="18" max="18" width="32.5703125" customWidth="1"/>
  </cols>
  <sheetData>
    <row r="1" spans="1:18" s="1" customFormat="1" ht="17.45">
      <c r="A1" s="5" t="s">
        <v>5</v>
      </c>
      <c r="B1" s="5"/>
    </row>
    <row r="2" spans="1:18" s="1" customFormat="1" ht="13.9">
      <c r="A2" s="6"/>
      <c r="D2" s="285" t="s">
        <v>14</v>
      </c>
      <c r="E2" s="285"/>
      <c r="F2" s="285"/>
      <c r="G2" s="285"/>
      <c r="H2" s="285"/>
      <c r="I2" s="286"/>
      <c r="J2" s="287" t="s">
        <v>15</v>
      </c>
      <c r="K2" s="287"/>
      <c r="L2" s="287"/>
      <c r="M2" s="287"/>
      <c r="N2" s="287"/>
      <c r="O2" s="287"/>
      <c r="P2" s="287"/>
      <c r="Q2" s="287"/>
      <c r="R2" s="287"/>
    </row>
    <row r="3" spans="1:18" s="1" customFormat="1" ht="13.9">
      <c r="A3" s="6"/>
      <c r="D3" s="288" t="s">
        <v>16</v>
      </c>
      <c r="E3" s="288"/>
      <c r="F3" s="289" t="s">
        <v>17</v>
      </c>
      <c r="G3" s="289"/>
      <c r="H3" s="290" t="s">
        <v>18</v>
      </c>
      <c r="I3" s="291"/>
      <c r="J3" s="292" t="s">
        <v>16</v>
      </c>
      <c r="K3" s="292"/>
      <c r="L3" s="292"/>
      <c r="M3" s="293"/>
      <c r="N3" s="294" t="s">
        <v>17</v>
      </c>
      <c r="O3" s="295"/>
      <c r="P3" s="295"/>
      <c r="Q3" s="295"/>
      <c r="R3" s="7" t="s">
        <v>18</v>
      </c>
    </row>
    <row r="4" spans="1:18" s="18" customFormat="1" ht="55.9" thickBot="1">
      <c r="A4" s="144" t="s">
        <v>19</v>
      </c>
      <c r="B4" s="145" t="s">
        <v>20</v>
      </c>
      <c r="C4" s="145" t="s">
        <v>21</v>
      </c>
      <c r="D4" s="146" t="s">
        <v>22</v>
      </c>
      <c r="E4" s="146" t="s">
        <v>23</v>
      </c>
      <c r="F4" s="147" t="s">
        <v>24</v>
      </c>
      <c r="G4" s="147" t="s">
        <v>25</v>
      </c>
      <c r="H4" s="148" t="s">
        <v>26</v>
      </c>
      <c r="I4" s="162" t="s">
        <v>27</v>
      </c>
      <c r="J4" s="149" t="s">
        <v>28</v>
      </c>
      <c r="K4" s="145" t="s">
        <v>29</v>
      </c>
      <c r="L4" s="149" t="s">
        <v>30</v>
      </c>
      <c r="M4" s="149" t="s">
        <v>31</v>
      </c>
      <c r="N4" s="147" t="s">
        <v>32</v>
      </c>
      <c r="O4" s="150" t="s">
        <v>33</v>
      </c>
      <c r="P4" s="147" t="s">
        <v>34</v>
      </c>
      <c r="Q4" s="147" t="s">
        <v>35</v>
      </c>
      <c r="R4" s="151" t="s">
        <v>36</v>
      </c>
    </row>
    <row r="5" spans="1:18" ht="15" thickTop="1">
      <c r="A5" s="19" t="s">
        <v>37</v>
      </c>
      <c r="B5" s="77">
        <v>87</v>
      </c>
      <c r="C5" s="193">
        <v>-0.29399999999999998</v>
      </c>
      <c r="D5" s="153">
        <v>38477</v>
      </c>
      <c r="E5" s="153">
        <v>49532</v>
      </c>
      <c r="F5" s="153">
        <v>44223</v>
      </c>
      <c r="G5" s="153">
        <v>56684</v>
      </c>
      <c r="H5" s="153">
        <v>50391</v>
      </c>
      <c r="I5" s="163">
        <v>65192</v>
      </c>
      <c r="J5" s="153">
        <v>38342</v>
      </c>
      <c r="K5" s="153">
        <v>46457</v>
      </c>
      <c r="L5" s="153">
        <v>48794</v>
      </c>
      <c r="M5" s="77">
        <v>27</v>
      </c>
      <c r="N5" s="77">
        <v>44091</v>
      </c>
      <c r="O5" s="77">
        <v>53426</v>
      </c>
      <c r="P5" s="77">
        <v>55944</v>
      </c>
      <c r="Q5" s="77">
        <v>27</v>
      </c>
      <c r="R5" s="77" t="s">
        <v>71</v>
      </c>
    </row>
    <row r="6" spans="1:18">
      <c r="A6" s="19" t="s">
        <v>40</v>
      </c>
      <c r="B6" s="77">
        <v>85.5</v>
      </c>
      <c r="C6" s="193">
        <v>-0.24299999999999999</v>
      </c>
      <c r="D6" s="153">
        <v>33973</v>
      </c>
      <c r="E6" s="153">
        <v>46675</v>
      </c>
      <c r="F6" s="153">
        <v>37935</v>
      </c>
      <c r="G6" s="153">
        <v>46454</v>
      </c>
      <c r="H6" s="153">
        <v>48304</v>
      </c>
      <c r="I6" s="163">
        <v>52316</v>
      </c>
      <c r="J6" s="153">
        <v>31000</v>
      </c>
      <c r="K6" s="153">
        <v>37750</v>
      </c>
      <c r="L6" s="153">
        <v>37750</v>
      </c>
      <c r="M6" s="77">
        <v>15</v>
      </c>
      <c r="N6" s="153">
        <v>35650</v>
      </c>
      <c r="O6" s="153">
        <v>43150</v>
      </c>
      <c r="P6" s="153">
        <v>43150</v>
      </c>
      <c r="Q6" s="77">
        <v>15</v>
      </c>
      <c r="R6" s="77" t="s">
        <v>41</v>
      </c>
    </row>
    <row r="7" spans="1:18">
      <c r="A7" s="19" t="s">
        <v>42</v>
      </c>
      <c r="B7" s="77">
        <v>99.2</v>
      </c>
      <c r="C7" s="193">
        <v>-0.18</v>
      </c>
      <c r="D7" s="153">
        <v>41415</v>
      </c>
      <c r="E7" s="153">
        <v>58374</v>
      </c>
      <c r="F7" s="153">
        <v>47034</v>
      </c>
      <c r="G7" s="153">
        <v>73365</v>
      </c>
      <c r="H7" s="153">
        <v>61286</v>
      </c>
      <c r="I7" s="163">
        <v>83359</v>
      </c>
      <c r="J7" s="153" t="s">
        <v>43</v>
      </c>
      <c r="K7" s="153" t="s">
        <v>43</v>
      </c>
      <c r="L7" s="153" t="s">
        <v>43</v>
      </c>
      <c r="M7" s="153" t="s">
        <v>43</v>
      </c>
      <c r="N7" s="153" t="s">
        <v>43</v>
      </c>
      <c r="O7" s="153" t="s">
        <v>43</v>
      </c>
      <c r="P7" s="153" t="s">
        <v>43</v>
      </c>
      <c r="Q7" s="153" t="s">
        <v>43</v>
      </c>
      <c r="R7" s="153" t="s">
        <v>43</v>
      </c>
    </row>
    <row r="8" spans="1:18">
      <c r="A8" s="19" t="s">
        <v>44</v>
      </c>
      <c r="B8" s="77">
        <v>95.7</v>
      </c>
      <c r="C8" s="193">
        <v>-0.25700000000000001</v>
      </c>
      <c r="D8" s="153">
        <v>37405</v>
      </c>
      <c r="E8" s="153">
        <v>59991</v>
      </c>
      <c r="F8" s="153">
        <v>38777</v>
      </c>
      <c r="G8" s="153">
        <v>59616</v>
      </c>
      <c r="H8" s="153">
        <v>47267</v>
      </c>
      <c r="I8" s="163">
        <v>62196</v>
      </c>
      <c r="J8" s="153" t="s">
        <v>43</v>
      </c>
      <c r="K8" s="153" t="s">
        <v>43</v>
      </c>
      <c r="L8" s="153" t="s">
        <v>43</v>
      </c>
      <c r="M8" s="153" t="s">
        <v>43</v>
      </c>
      <c r="N8" s="153" t="s">
        <v>43</v>
      </c>
      <c r="O8" s="153" t="s">
        <v>43</v>
      </c>
      <c r="P8" s="153" t="s">
        <v>43</v>
      </c>
      <c r="Q8" s="153" t="s">
        <v>43</v>
      </c>
      <c r="R8" s="153" t="s">
        <v>43</v>
      </c>
    </row>
    <row r="9" spans="1:18">
      <c r="A9" s="19" t="s">
        <v>45</v>
      </c>
      <c r="B9" s="77">
        <v>90</v>
      </c>
      <c r="C9" s="193">
        <v>-0.28999999999999998</v>
      </c>
      <c r="D9" s="153">
        <v>34872</v>
      </c>
      <c r="E9" s="153">
        <v>52369</v>
      </c>
      <c r="F9" s="153">
        <v>39894</v>
      </c>
      <c r="G9" s="153">
        <v>60117</v>
      </c>
      <c r="H9" s="153">
        <v>55532</v>
      </c>
      <c r="I9" s="163">
        <v>75145</v>
      </c>
      <c r="J9" s="153">
        <v>33424</v>
      </c>
      <c r="K9" s="153">
        <v>46017</v>
      </c>
      <c r="L9" s="153">
        <v>50285</v>
      </c>
      <c r="M9" s="77">
        <v>21</v>
      </c>
      <c r="N9" s="153">
        <v>38438</v>
      </c>
      <c r="O9" s="153">
        <v>52918</v>
      </c>
      <c r="P9" s="153">
        <v>53551</v>
      </c>
      <c r="Q9" s="77">
        <v>21</v>
      </c>
      <c r="R9" s="77" t="s">
        <v>68</v>
      </c>
    </row>
    <row r="10" spans="1:18">
      <c r="A10" s="19" t="s">
        <v>47</v>
      </c>
      <c r="B10" s="77">
        <v>84.4</v>
      </c>
      <c r="C10" s="193">
        <v>-0.246</v>
      </c>
      <c r="D10" s="153">
        <v>36494</v>
      </c>
      <c r="E10" s="153">
        <v>51688</v>
      </c>
      <c r="F10" s="153">
        <v>40247</v>
      </c>
      <c r="G10" s="153">
        <v>56530</v>
      </c>
      <c r="H10" s="153">
        <v>52338</v>
      </c>
      <c r="I10" s="163">
        <v>61176</v>
      </c>
      <c r="J10" s="153">
        <v>29804</v>
      </c>
      <c r="K10" s="153">
        <v>38793</v>
      </c>
      <c r="L10" s="153">
        <v>39431</v>
      </c>
      <c r="M10" s="77">
        <v>20</v>
      </c>
      <c r="N10" s="153">
        <v>33213</v>
      </c>
      <c r="O10" s="153">
        <v>42189</v>
      </c>
      <c r="P10" s="153">
        <v>42828</v>
      </c>
      <c r="Q10" s="77">
        <v>20</v>
      </c>
      <c r="R10" s="77" t="s">
        <v>41</v>
      </c>
    </row>
    <row r="11" spans="1:18">
      <c r="A11" s="19" t="s">
        <v>48</v>
      </c>
      <c r="B11" s="77">
        <v>90.1</v>
      </c>
      <c r="C11" s="193">
        <v>-0.23499999999999999</v>
      </c>
      <c r="D11" s="153">
        <v>40128</v>
      </c>
      <c r="E11" s="153">
        <v>52676</v>
      </c>
      <c r="F11" s="153">
        <v>40714</v>
      </c>
      <c r="G11" s="153">
        <v>53871</v>
      </c>
      <c r="H11" s="153">
        <v>49801</v>
      </c>
      <c r="I11" s="163">
        <v>56036</v>
      </c>
      <c r="J11" s="153">
        <v>15073</v>
      </c>
      <c r="K11" s="153" t="s">
        <v>43</v>
      </c>
      <c r="L11" s="153" t="s">
        <v>43</v>
      </c>
      <c r="M11" s="153" t="s">
        <v>43</v>
      </c>
      <c r="N11" s="153" t="s">
        <v>43</v>
      </c>
      <c r="O11" s="153" t="s">
        <v>43</v>
      </c>
      <c r="P11" s="153" t="s">
        <v>43</v>
      </c>
      <c r="Q11" s="153" t="s">
        <v>43</v>
      </c>
      <c r="R11" s="153" t="s">
        <v>43</v>
      </c>
    </row>
    <row r="12" spans="1:18">
      <c r="A12" s="19" t="s">
        <v>49</v>
      </c>
      <c r="B12" s="77">
        <v>114.9</v>
      </c>
      <c r="C12" s="193">
        <v>-0.14399999999999999</v>
      </c>
      <c r="D12" s="153">
        <v>44675</v>
      </c>
      <c r="E12" s="153">
        <v>61035</v>
      </c>
      <c r="F12" s="153">
        <v>47502</v>
      </c>
      <c r="G12" s="153">
        <v>81706</v>
      </c>
      <c r="H12" s="153">
        <v>68357</v>
      </c>
      <c r="I12" s="163">
        <v>89704</v>
      </c>
      <c r="J12" s="153">
        <v>42126</v>
      </c>
      <c r="K12" s="153" t="s">
        <v>43</v>
      </c>
      <c r="L12" s="153" t="s">
        <v>43</v>
      </c>
      <c r="M12" s="153" t="s">
        <v>43</v>
      </c>
      <c r="N12" s="153" t="s">
        <v>43</v>
      </c>
      <c r="O12" s="153" t="s">
        <v>43</v>
      </c>
      <c r="P12" s="153" t="s">
        <v>43</v>
      </c>
      <c r="Q12" s="153" t="s">
        <v>43</v>
      </c>
      <c r="R12" s="153" t="s">
        <v>43</v>
      </c>
    </row>
    <row r="13" spans="1:18">
      <c r="A13" s="19" t="s">
        <v>50</v>
      </c>
      <c r="B13" s="77">
        <v>81.900000000000006</v>
      </c>
      <c r="C13" s="193">
        <v>-0.189</v>
      </c>
      <c r="D13" s="153">
        <v>34780</v>
      </c>
      <c r="E13" s="153">
        <v>53344</v>
      </c>
      <c r="F13" s="153">
        <v>37203</v>
      </c>
      <c r="G13" s="153">
        <v>61043</v>
      </c>
      <c r="H13" s="153">
        <v>44659</v>
      </c>
      <c r="I13" s="163">
        <v>68041</v>
      </c>
      <c r="J13" s="153">
        <v>34390</v>
      </c>
      <c r="K13" s="153">
        <v>40825</v>
      </c>
      <c r="L13" s="153">
        <v>52785</v>
      </c>
      <c r="M13" s="77">
        <v>35</v>
      </c>
      <c r="N13" s="153">
        <v>36780</v>
      </c>
      <c r="O13" s="153">
        <v>45360</v>
      </c>
      <c r="P13" s="153">
        <v>60620</v>
      </c>
      <c r="Q13" s="77">
        <v>35</v>
      </c>
      <c r="R13" s="77" t="s">
        <v>69</v>
      </c>
    </row>
    <row r="14" spans="1:18">
      <c r="A14" s="19" t="s">
        <v>52</v>
      </c>
      <c r="B14" s="77">
        <v>90.2</v>
      </c>
      <c r="C14" s="193">
        <v>-0.35499999999999998</v>
      </c>
      <c r="D14" s="153">
        <v>37514</v>
      </c>
      <c r="E14" s="153">
        <v>53466</v>
      </c>
      <c r="F14" s="153">
        <v>41046</v>
      </c>
      <c r="G14" s="153">
        <v>58600</v>
      </c>
      <c r="H14" s="153">
        <v>49970</v>
      </c>
      <c r="I14" s="163">
        <v>61163</v>
      </c>
      <c r="J14" s="153">
        <v>35000</v>
      </c>
      <c r="K14" s="153">
        <v>45250</v>
      </c>
      <c r="L14" s="153">
        <v>51000</v>
      </c>
      <c r="M14" s="77">
        <v>25</v>
      </c>
      <c r="N14" s="153">
        <v>38500</v>
      </c>
      <c r="O14" s="153">
        <v>49780</v>
      </c>
      <c r="P14" s="153">
        <v>56100</v>
      </c>
      <c r="Q14" s="77">
        <v>25</v>
      </c>
      <c r="R14" s="77" t="s">
        <v>72</v>
      </c>
    </row>
    <row r="15" spans="1:18">
      <c r="A15" s="19" t="s">
        <v>54</v>
      </c>
      <c r="B15" s="77">
        <v>86.5</v>
      </c>
      <c r="C15" s="193">
        <v>-0.35399999999999998</v>
      </c>
      <c r="D15" s="153">
        <v>31919</v>
      </c>
      <c r="E15" s="153">
        <v>43587</v>
      </c>
      <c r="F15" s="153">
        <v>33159</v>
      </c>
      <c r="G15" s="153">
        <v>45348</v>
      </c>
      <c r="H15" s="153">
        <v>45292</v>
      </c>
      <c r="I15" s="163">
        <v>47466</v>
      </c>
      <c r="J15" s="153">
        <v>31600</v>
      </c>
      <c r="K15" s="153">
        <v>38075</v>
      </c>
      <c r="L15" s="153">
        <v>42325</v>
      </c>
      <c r="M15" s="77">
        <v>25</v>
      </c>
      <c r="N15" s="153">
        <v>32800</v>
      </c>
      <c r="O15" s="153">
        <v>39700</v>
      </c>
      <c r="P15" s="153">
        <v>43950</v>
      </c>
      <c r="Q15" s="77">
        <v>25</v>
      </c>
      <c r="R15" s="77" t="s">
        <v>41</v>
      </c>
    </row>
    <row r="16" spans="1:18">
      <c r="A16" s="19" t="s">
        <v>55</v>
      </c>
      <c r="B16" s="77">
        <v>92.9</v>
      </c>
      <c r="C16" s="193">
        <v>-0.20499999999999999</v>
      </c>
      <c r="D16" s="153">
        <v>33057</v>
      </c>
      <c r="E16" s="153">
        <v>52267</v>
      </c>
      <c r="F16" s="153">
        <v>37718</v>
      </c>
      <c r="G16" s="153">
        <v>59150</v>
      </c>
      <c r="H16" s="153">
        <v>50000</v>
      </c>
      <c r="I16" s="163">
        <v>72084</v>
      </c>
      <c r="J16" s="153">
        <v>28190</v>
      </c>
      <c r="K16" s="153">
        <v>39663</v>
      </c>
      <c r="L16" s="153">
        <v>43749</v>
      </c>
      <c r="M16" s="77">
        <v>23</v>
      </c>
      <c r="N16" s="153">
        <v>32278</v>
      </c>
      <c r="O16" s="153">
        <v>44963</v>
      </c>
      <c r="P16" s="153">
        <v>49525</v>
      </c>
      <c r="Q16" s="77">
        <v>23</v>
      </c>
      <c r="R16" s="77" t="s">
        <v>73</v>
      </c>
    </row>
    <row r="17" spans="1:18">
      <c r="A17" s="19" t="s">
        <v>57</v>
      </c>
      <c r="B17" s="77">
        <v>86.6</v>
      </c>
      <c r="C17" s="193">
        <v>-0.27300000000000002</v>
      </c>
      <c r="D17" s="153">
        <v>36402</v>
      </c>
      <c r="E17" s="153">
        <v>48568</v>
      </c>
      <c r="F17" s="153">
        <v>39491</v>
      </c>
      <c r="G17" s="153">
        <v>53020</v>
      </c>
      <c r="H17" s="153">
        <v>50099</v>
      </c>
      <c r="I17" s="163">
        <v>60817</v>
      </c>
      <c r="J17" s="153">
        <v>32445</v>
      </c>
      <c r="K17" s="153">
        <v>39030</v>
      </c>
      <c r="L17" s="153">
        <v>39030</v>
      </c>
      <c r="M17" s="77">
        <v>11</v>
      </c>
      <c r="N17" s="153">
        <v>35860</v>
      </c>
      <c r="O17" s="153">
        <v>43335</v>
      </c>
      <c r="P17" s="153">
        <v>43335</v>
      </c>
      <c r="Q17" s="77">
        <v>11</v>
      </c>
      <c r="R17" s="77" t="s">
        <v>41</v>
      </c>
    </row>
    <row r="18" spans="1:18">
      <c r="A18" s="19" t="s">
        <v>58</v>
      </c>
      <c r="B18" s="77">
        <v>91.4</v>
      </c>
      <c r="C18" s="193">
        <v>-0.28899999999999998</v>
      </c>
      <c r="D18" s="153">
        <v>40725</v>
      </c>
      <c r="E18" s="153">
        <v>58399</v>
      </c>
      <c r="F18" s="153">
        <v>43460</v>
      </c>
      <c r="G18" s="153">
        <v>59770</v>
      </c>
      <c r="H18" s="153">
        <v>52525</v>
      </c>
      <c r="I18" s="163">
        <v>58692</v>
      </c>
      <c r="J18" s="153">
        <v>28080</v>
      </c>
      <c r="K18" s="153">
        <v>42310</v>
      </c>
      <c r="L18" s="153">
        <v>45510</v>
      </c>
      <c r="M18" s="77">
        <v>20</v>
      </c>
      <c r="N18" s="153">
        <v>28080</v>
      </c>
      <c r="O18" s="153">
        <v>42310</v>
      </c>
      <c r="P18" s="153">
        <v>45510</v>
      </c>
      <c r="Q18" s="77">
        <v>20</v>
      </c>
      <c r="R18" s="77" t="s">
        <v>41</v>
      </c>
    </row>
    <row r="19" spans="1:18">
      <c r="A19" s="27" t="s">
        <v>59</v>
      </c>
      <c r="B19" s="77">
        <v>98.1</v>
      </c>
      <c r="C19" s="193">
        <v>-0.33600000000000002</v>
      </c>
      <c r="D19" s="153">
        <v>39398</v>
      </c>
      <c r="E19" s="153">
        <v>63157</v>
      </c>
      <c r="F19" s="153">
        <v>42576</v>
      </c>
      <c r="G19" s="153">
        <v>70580</v>
      </c>
      <c r="H19" s="153">
        <v>52340</v>
      </c>
      <c r="I19" s="163">
        <v>67982</v>
      </c>
      <c r="J19" s="153">
        <v>31395</v>
      </c>
      <c r="K19" s="153" t="s">
        <v>43</v>
      </c>
      <c r="L19" s="153" t="s">
        <v>43</v>
      </c>
      <c r="M19" s="153" t="s">
        <v>43</v>
      </c>
      <c r="N19" s="153" t="s">
        <v>43</v>
      </c>
      <c r="O19" s="153" t="s">
        <v>43</v>
      </c>
      <c r="P19" s="153" t="s">
        <v>43</v>
      </c>
      <c r="Q19" s="153" t="s">
        <v>43</v>
      </c>
      <c r="R19" s="153" t="s">
        <v>43</v>
      </c>
    </row>
    <row r="20" spans="1:18">
      <c r="A20" s="27" t="s">
        <v>60</v>
      </c>
      <c r="B20" s="77">
        <v>89.7</v>
      </c>
      <c r="C20" s="193">
        <v>-0.21199999999999999</v>
      </c>
      <c r="D20" s="153">
        <v>33684</v>
      </c>
      <c r="E20" s="153">
        <v>54760</v>
      </c>
      <c r="F20" s="153">
        <v>36506</v>
      </c>
      <c r="G20" s="153">
        <v>57613</v>
      </c>
      <c r="H20" s="153">
        <v>45555</v>
      </c>
      <c r="I20" s="163">
        <v>61380</v>
      </c>
      <c r="J20" s="153">
        <v>30315</v>
      </c>
      <c r="K20" s="153">
        <v>38338</v>
      </c>
      <c r="L20" s="153">
        <v>48709</v>
      </c>
      <c r="M20" s="77">
        <v>35</v>
      </c>
      <c r="N20" s="153">
        <v>32843</v>
      </c>
      <c r="O20" s="153">
        <v>40857</v>
      </c>
      <c r="P20" s="153">
        <v>51237</v>
      </c>
      <c r="Q20" s="77">
        <v>35</v>
      </c>
      <c r="R20" s="77" t="s">
        <v>67</v>
      </c>
    </row>
    <row r="21" spans="1:18">
      <c r="A21" s="29" t="s">
        <v>62</v>
      </c>
      <c r="B21" s="250">
        <v>91.5</v>
      </c>
      <c r="C21" s="258">
        <v>-0.26</v>
      </c>
      <c r="D21" s="251">
        <v>37182.375</v>
      </c>
      <c r="E21" s="251">
        <v>53743</v>
      </c>
      <c r="F21" s="251">
        <v>40467.8125</v>
      </c>
      <c r="G21" s="251">
        <v>59591.6875</v>
      </c>
      <c r="H21" s="251">
        <v>51482.25</v>
      </c>
      <c r="I21" s="252">
        <v>65171.8125</v>
      </c>
      <c r="J21" s="251">
        <v>31552.615384615383</v>
      </c>
      <c r="K21" s="251">
        <v>41475.800000000003</v>
      </c>
      <c r="L21" s="251">
        <v>46161.8</v>
      </c>
      <c r="M21" s="239">
        <v>24.2</v>
      </c>
      <c r="N21" s="251">
        <v>35288.300000000003</v>
      </c>
      <c r="O21" s="251">
        <v>45483.8</v>
      </c>
      <c r="P21" s="251">
        <v>50260</v>
      </c>
      <c r="Q21" s="239">
        <v>24.2</v>
      </c>
      <c r="R21" s="219"/>
    </row>
    <row r="22" spans="1:18">
      <c r="A22" s="157" t="s">
        <v>63</v>
      </c>
      <c r="B22" s="255">
        <v>100</v>
      </c>
      <c r="C22" s="259">
        <v>-0.20899999999999999</v>
      </c>
      <c r="D22" s="256">
        <v>38111.94</v>
      </c>
      <c r="E22" s="256">
        <v>55472.11363636364</v>
      </c>
      <c r="F22" s="256">
        <v>41776.413043478264</v>
      </c>
      <c r="G22" s="256">
        <v>63856.177777777775</v>
      </c>
      <c r="H22" s="256">
        <v>56129.599999999999</v>
      </c>
      <c r="I22" s="257">
        <v>69439.040816326524</v>
      </c>
      <c r="J22" s="256"/>
      <c r="K22" s="256"/>
      <c r="L22" s="256"/>
      <c r="M22" s="255"/>
      <c r="N22" s="255"/>
      <c r="O22" s="255"/>
      <c r="P22" s="255"/>
      <c r="Q22" s="255"/>
      <c r="R22" s="158"/>
    </row>
  </sheetData>
  <sheetProtection algorithmName="SHA-512" hashValue="rgL2hPe5rMk0h+P9+Ds9v0eGqOZmiqiA8LghG6RXq7nGswQwRLMrBatJproIfgvIkh05XNjawEhLrIjZKnls8A==" saltValue="/0iQhTKg7lJ+YZXsLPnuSQ==" spinCount="100000" sheet="1" objects="1" scenarios="1"/>
  <mergeCells count="7">
    <mergeCell ref="D2:I2"/>
    <mergeCell ref="J2:R2"/>
    <mergeCell ref="D3:E3"/>
    <mergeCell ref="F3:G3"/>
    <mergeCell ref="H3:I3"/>
    <mergeCell ref="J3:M3"/>
    <mergeCell ref="N3:Q3"/>
  </mergeCells>
  <pageMargins left="0.7" right="0.7" top="0.75" bottom="0.75" header="0.3" footer="0.3"/>
  <pageSetup orientation="portrait" horizontalDpi="1200" verticalDpi="1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D3EDC-5E31-4417-A4A3-E1FAEF537411}">
  <sheetPr>
    <tabColor rgb="FF80A833"/>
  </sheetPr>
  <dimension ref="A1:R32"/>
  <sheetViews>
    <sheetView workbookViewId="0">
      <pane xSplit="1" ySplit="4" topLeftCell="G12" activePane="bottomRight" state="frozen"/>
      <selection pane="bottomRight" activeCell="I16" sqref="I16"/>
      <selection pane="bottomLeft" activeCell="A5" sqref="A5"/>
      <selection pane="topRight" activeCell="B1" sqref="B1"/>
    </sheetView>
  </sheetViews>
  <sheetFormatPr defaultRowHeight="14.45"/>
  <cols>
    <col min="1" max="1" width="16.5703125" style="6" customWidth="1"/>
    <col min="2" max="2" width="11.140625" customWidth="1"/>
    <col min="3" max="3" width="18.42578125" customWidth="1"/>
    <col min="4" max="4" width="17.42578125" customWidth="1"/>
    <col min="5" max="5" width="14.140625" customWidth="1"/>
    <col min="6" max="6" width="18.42578125" customWidth="1"/>
    <col min="7" max="7" width="14.85546875" customWidth="1"/>
    <col min="8" max="8" width="12.85546875" customWidth="1"/>
    <col min="9" max="9" width="11.42578125" customWidth="1"/>
    <col min="10" max="10" width="14.140625" customWidth="1"/>
    <col min="11" max="17" width="14" customWidth="1"/>
    <col min="18" max="18" width="26.42578125" bestFit="1" customWidth="1"/>
  </cols>
  <sheetData>
    <row r="1" spans="1:18" s="1" customFormat="1" ht="17.45">
      <c r="A1" s="5" t="s">
        <v>6</v>
      </c>
      <c r="B1" s="5"/>
    </row>
    <row r="2" spans="1:18" s="1" customFormat="1" ht="13.9">
      <c r="A2" s="6"/>
      <c r="D2" s="285" t="s">
        <v>14</v>
      </c>
      <c r="E2" s="285"/>
      <c r="F2" s="285"/>
      <c r="G2" s="285"/>
      <c r="H2" s="285"/>
      <c r="I2" s="286"/>
      <c r="J2" s="287" t="s">
        <v>15</v>
      </c>
      <c r="K2" s="287"/>
      <c r="L2" s="287"/>
      <c r="M2" s="287"/>
      <c r="N2" s="287"/>
      <c r="O2" s="287"/>
      <c r="P2" s="287"/>
      <c r="Q2" s="287"/>
      <c r="R2" s="287"/>
    </row>
    <row r="3" spans="1:18" s="1" customFormat="1" ht="13.9">
      <c r="A3" s="6"/>
      <c r="D3" s="288" t="s">
        <v>16</v>
      </c>
      <c r="E3" s="288"/>
      <c r="F3" s="289" t="s">
        <v>17</v>
      </c>
      <c r="G3" s="289"/>
      <c r="H3" s="290" t="s">
        <v>18</v>
      </c>
      <c r="I3" s="291"/>
      <c r="J3" s="292" t="s">
        <v>16</v>
      </c>
      <c r="K3" s="292"/>
      <c r="L3" s="292"/>
      <c r="M3" s="293"/>
      <c r="N3" s="294" t="s">
        <v>17</v>
      </c>
      <c r="O3" s="295"/>
      <c r="P3" s="295"/>
      <c r="Q3" s="295"/>
      <c r="R3" s="7" t="s">
        <v>18</v>
      </c>
    </row>
    <row r="4" spans="1:18" s="18" customFormat="1" ht="55.9" thickBot="1">
      <c r="A4" s="144" t="s">
        <v>19</v>
      </c>
      <c r="B4" s="145" t="s">
        <v>20</v>
      </c>
      <c r="C4" s="145" t="s">
        <v>21</v>
      </c>
      <c r="D4" s="146" t="s">
        <v>22</v>
      </c>
      <c r="E4" s="146" t="s">
        <v>23</v>
      </c>
      <c r="F4" s="147" t="s">
        <v>24</v>
      </c>
      <c r="G4" s="147" t="s">
        <v>25</v>
      </c>
      <c r="H4" s="148" t="s">
        <v>26</v>
      </c>
      <c r="I4" s="162" t="s">
        <v>27</v>
      </c>
      <c r="J4" s="149" t="s">
        <v>28</v>
      </c>
      <c r="K4" s="145" t="s">
        <v>29</v>
      </c>
      <c r="L4" s="149" t="s">
        <v>30</v>
      </c>
      <c r="M4" s="149" t="s">
        <v>31</v>
      </c>
      <c r="N4" s="147" t="s">
        <v>32</v>
      </c>
      <c r="O4" s="150" t="s">
        <v>33</v>
      </c>
      <c r="P4" s="147" t="s">
        <v>34</v>
      </c>
      <c r="Q4" s="147" t="s">
        <v>35</v>
      </c>
      <c r="R4" s="151" t="s">
        <v>36</v>
      </c>
    </row>
    <row r="5" spans="1:18" ht="15" thickTop="1">
      <c r="A5" s="19" t="s">
        <v>37</v>
      </c>
      <c r="B5" s="77">
        <v>90.3</v>
      </c>
      <c r="C5" s="193">
        <v>-0.24199999999999999</v>
      </c>
      <c r="D5" s="153">
        <v>38491</v>
      </c>
      <c r="E5" s="153">
        <v>49560</v>
      </c>
      <c r="F5" s="153">
        <v>44246</v>
      </c>
      <c r="G5" s="153">
        <v>56748</v>
      </c>
      <c r="H5" s="153">
        <v>50568</v>
      </c>
      <c r="I5" s="163">
        <v>65174</v>
      </c>
      <c r="J5" s="153">
        <v>38342</v>
      </c>
      <c r="K5" s="153">
        <v>46457</v>
      </c>
      <c r="L5" s="153">
        <v>48794</v>
      </c>
      <c r="M5" s="77">
        <v>27</v>
      </c>
      <c r="N5" s="153">
        <v>44091</v>
      </c>
      <c r="O5" s="153">
        <v>53426</v>
      </c>
      <c r="P5" s="153">
        <v>55944</v>
      </c>
      <c r="Q5" s="77">
        <v>27</v>
      </c>
      <c r="R5" s="77" t="s">
        <v>71</v>
      </c>
    </row>
    <row r="6" spans="1:18">
      <c r="A6" s="19" t="s">
        <v>40</v>
      </c>
      <c r="B6" s="77">
        <v>88.3</v>
      </c>
      <c r="C6" s="193">
        <v>-0.17100000000000001</v>
      </c>
      <c r="D6" s="153">
        <v>34323</v>
      </c>
      <c r="E6" s="153" t="s">
        <v>43</v>
      </c>
      <c r="F6" s="153">
        <v>38307</v>
      </c>
      <c r="G6" s="153" t="s">
        <v>43</v>
      </c>
      <c r="H6" s="153">
        <v>49096</v>
      </c>
      <c r="I6" s="163">
        <v>52721</v>
      </c>
      <c r="J6" s="153">
        <v>31400</v>
      </c>
      <c r="K6" s="153">
        <v>38150</v>
      </c>
      <c r="L6" s="153">
        <v>31850</v>
      </c>
      <c r="M6" s="77">
        <v>0.15</v>
      </c>
      <c r="N6" s="153">
        <v>36050</v>
      </c>
      <c r="O6" s="153">
        <v>43550</v>
      </c>
      <c r="P6" s="153">
        <v>43550</v>
      </c>
      <c r="Q6" s="77">
        <v>15</v>
      </c>
      <c r="R6" s="77" t="s">
        <v>41</v>
      </c>
    </row>
    <row r="7" spans="1:18">
      <c r="A7" s="19" t="s">
        <v>42</v>
      </c>
      <c r="B7" s="77">
        <v>103.7</v>
      </c>
      <c r="C7" s="193">
        <v>-0.10100000000000001</v>
      </c>
      <c r="D7" s="153">
        <v>41639</v>
      </c>
      <c r="E7" s="153">
        <v>58583</v>
      </c>
      <c r="F7" s="153">
        <v>47278</v>
      </c>
      <c r="G7" s="153">
        <v>73561</v>
      </c>
      <c r="H7" s="153">
        <v>62422</v>
      </c>
      <c r="I7" s="163">
        <v>83564</v>
      </c>
      <c r="J7" s="153" t="s">
        <v>43</v>
      </c>
      <c r="K7" s="153" t="s">
        <v>43</v>
      </c>
      <c r="L7" s="153" t="s">
        <v>43</v>
      </c>
      <c r="M7" s="153" t="s">
        <v>43</v>
      </c>
      <c r="N7" s="153" t="s">
        <v>43</v>
      </c>
      <c r="O7" s="153" t="s">
        <v>43</v>
      </c>
      <c r="P7" s="153" t="s">
        <v>43</v>
      </c>
      <c r="Q7" s="153" t="s">
        <v>43</v>
      </c>
      <c r="R7" s="153" t="s">
        <v>43</v>
      </c>
    </row>
    <row r="8" spans="1:18">
      <c r="A8" s="19" t="s">
        <v>44</v>
      </c>
      <c r="B8" s="77">
        <v>100.5</v>
      </c>
      <c r="C8" s="193">
        <v>-0.252</v>
      </c>
      <c r="D8" s="153">
        <v>37636</v>
      </c>
      <c r="E8" s="153">
        <v>59048</v>
      </c>
      <c r="F8" s="153">
        <v>39925</v>
      </c>
      <c r="G8" s="153">
        <v>61268</v>
      </c>
      <c r="H8" s="153">
        <v>48168</v>
      </c>
      <c r="I8" s="163">
        <v>60946</v>
      </c>
      <c r="J8" s="153">
        <v>37636</v>
      </c>
      <c r="K8" s="153" t="s">
        <v>43</v>
      </c>
      <c r="L8" s="153" t="s">
        <v>43</v>
      </c>
      <c r="M8" s="153" t="s">
        <v>43</v>
      </c>
      <c r="N8" s="153" t="s">
        <v>43</v>
      </c>
      <c r="O8" s="153" t="s">
        <v>43</v>
      </c>
      <c r="P8" s="153" t="s">
        <v>43</v>
      </c>
      <c r="Q8" s="153" t="s">
        <v>43</v>
      </c>
      <c r="R8" s="153" t="s">
        <v>43</v>
      </c>
    </row>
    <row r="9" spans="1:18">
      <c r="A9" s="19" t="s">
        <v>45</v>
      </c>
      <c r="B9" s="77">
        <v>92.7</v>
      </c>
      <c r="C9" s="193">
        <v>-0.19700000000000001</v>
      </c>
      <c r="D9" s="153">
        <v>35474</v>
      </c>
      <c r="E9" s="153">
        <v>53280</v>
      </c>
      <c r="F9" s="153">
        <v>40623</v>
      </c>
      <c r="G9" s="153">
        <v>61159</v>
      </c>
      <c r="H9" s="153">
        <v>56329</v>
      </c>
      <c r="I9" s="163">
        <v>76364</v>
      </c>
      <c r="J9" s="153">
        <v>34092</v>
      </c>
      <c r="K9" s="153">
        <v>46935</v>
      </c>
      <c r="L9" s="153">
        <v>51287</v>
      </c>
      <c r="M9" s="77">
        <v>21</v>
      </c>
      <c r="N9" s="153">
        <v>39206</v>
      </c>
      <c r="O9" s="153">
        <v>53976</v>
      </c>
      <c r="P9" s="153">
        <v>58981</v>
      </c>
      <c r="Q9" s="77">
        <v>21</v>
      </c>
      <c r="R9" s="77" t="s">
        <v>74</v>
      </c>
    </row>
    <row r="10" spans="1:18">
      <c r="A10" s="19" t="s">
        <v>47</v>
      </c>
      <c r="B10" s="77">
        <v>91.4</v>
      </c>
      <c r="C10" s="193">
        <v>-0.21199999999999999</v>
      </c>
      <c r="D10" s="153">
        <v>36752</v>
      </c>
      <c r="E10" s="153">
        <v>52055</v>
      </c>
      <c r="F10" s="153">
        <v>40513</v>
      </c>
      <c r="G10" s="153">
        <v>56974</v>
      </c>
      <c r="H10" s="153">
        <v>52952</v>
      </c>
      <c r="I10" s="163">
        <v>61683</v>
      </c>
      <c r="J10" s="153">
        <v>29804</v>
      </c>
      <c r="K10" s="153">
        <v>38793</v>
      </c>
      <c r="L10" s="153">
        <v>39431</v>
      </c>
      <c r="M10" s="77">
        <v>20</v>
      </c>
      <c r="N10" s="153">
        <v>33213</v>
      </c>
      <c r="O10" s="153">
        <v>42189</v>
      </c>
      <c r="P10" s="153">
        <v>42828</v>
      </c>
      <c r="Q10" s="77">
        <v>20</v>
      </c>
      <c r="R10" s="77" t="s">
        <v>41</v>
      </c>
    </row>
    <row r="11" spans="1:18">
      <c r="A11" s="19" t="s">
        <v>48</v>
      </c>
      <c r="B11" s="77">
        <v>93.6</v>
      </c>
      <c r="C11" s="193">
        <v>-0.23599999999999999</v>
      </c>
      <c r="D11" s="153">
        <v>40303</v>
      </c>
      <c r="E11" s="153">
        <v>53008</v>
      </c>
      <c r="F11" s="153">
        <v>41006</v>
      </c>
      <c r="G11" s="153">
        <v>54297</v>
      </c>
      <c r="H11" s="153">
        <v>50359</v>
      </c>
      <c r="I11" s="163">
        <v>56230</v>
      </c>
      <c r="J11" s="153">
        <v>12472</v>
      </c>
      <c r="K11" s="153" t="s">
        <v>43</v>
      </c>
      <c r="L11" s="153" t="s">
        <v>43</v>
      </c>
      <c r="M11" s="153" t="s">
        <v>43</v>
      </c>
      <c r="N11" s="153" t="s">
        <v>43</v>
      </c>
      <c r="O11" s="153" t="s">
        <v>43</v>
      </c>
      <c r="P11" s="153" t="s">
        <v>43</v>
      </c>
      <c r="Q11" s="153" t="s">
        <v>43</v>
      </c>
      <c r="R11" s="153" t="s">
        <v>43</v>
      </c>
    </row>
    <row r="12" spans="1:18">
      <c r="A12" s="19" t="s">
        <v>49</v>
      </c>
      <c r="B12" s="77">
        <v>126.6</v>
      </c>
      <c r="C12" s="193">
        <v>-0.22600000000000001</v>
      </c>
      <c r="D12" s="153">
        <v>45147</v>
      </c>
      <c r="E12" s="153">
        <v>61059</v>
      </c>
      <c r="F12" s="153">
        <v>47926</v>
      </c>
      <c r="G12" s="153">
        <v>82547</v>
      </c>
      <c r="H12" s="153">
        <v>69627</v>
      </c>
      <c r="I12" s="163">
        <v>90386</v>
      </c>
      <c r="J12" s="153">
        <v>42370</v>
      </c>
      <c r="K12" s="153" t="s">
        <v>43</v>
      </c>
      <c r="L12" s="153" t="s">
        <v>43</v>
      </c>
      <c r="M12" s="153" t="s">
        <v>43</v>
      </c>
      <c r="N12" s="153" t="s">
        <v>43</v>
      </c>
      <c r="O12" s="153" t="s">
        <v>43</v>
      </c>
      <c r="P12" s="153" t="s">
        <v>43</v>
      </c>
      <c r="Q12" s="153" t="s">
        <v>43</v>
      </c>
      <c r="R12" s="153" t="s">
        <v>43</v>
      </c>
    </row>
    <row r="13" spans="1:18">
      <c r="A13" s="19" t="s">
        <v>50</v>
      </c>
      <c r="B13" s="77">
        <v>84.8</v>
      </c>
      <c r="C13" s="193">
        <v>-0.216</v>
      </c>
      <c r="D13" s="153">
        <v>34784</v>
      </c>
      <c r="E13" s="153">
        <v>53320</v>
      </c>
      <c r="F13" s="153">
        <v>37192</v>
      </c>
      <c r="G13" s="153">
        <v>61180</v>
      </c>
      <c r="H13" s="153">
        <v>44926</v>
      </c>
      <c r="I13" s="163">
        <v>68022</v>
      </c>
      <c r="J13" s="153">
        <v>34390</v>
      </c>
      <c r="K13" s="153">
        <v>40825</v>
      </c>
      <c r="L13" s="153">
        <v>52785</v>
      </c>
      <c r="M13" s="77">
        <v>35</v>
      </c>
      <c r="N13" s="153">
        <v>36780</v>
      </c>
      <c r="O13" s="153">
        <v>45360</v>
      </c>
      <c r="P13" s="153">
        <v>60620</v>
      </c>
      <c r="Q13" s="77">
        <v>35</v>
      </c>
      <c r="R13" s="77" t="s">
        <v>69</v>
      </c>
    </row>
    <row r="14" spans="1:18">
      <c r="A14" s="19" t="s">
        <v>52</v>
      </c>
      <c r="B14" s="77">
        <v>92.1</v>
      </c>
      <c r="C14" s="193">
        <v>-0.122</v>
      </c>
      <c r="D14" s="153">
        <v>37631</v>
      </c>
      <c r="E14" s="153">
        <v>53931</v>
      </c>
      <c r="F14" s="153">
        <v>41131</v>
      </c>
      <c r="G14" s="153">
        <v>59061</v>
      </c>
      <c r="H14" s="153">
        <v>51234</v>
      </c>
      <c r="I14" s="163">
        <v>61591</v>
      </c>
      <c r="J14" s="153">
        <v>35000</v>
      </c>
      <c r="K14" s="153">
        <v>45550</v>
      </c>
      <c r="L14" s="153">
        <v>51300</v>
      </c>
      <c r="M14" s="77">
        <v>25</v>
      </c>
      <c r="N14" s="153">
        <v>38500</v>
      </c>
      <c r="O14" s="153">
        <v>50110</v>
      </c>
      <c r="P14" s="153">
        <v>56430</v>
      </c>
      <c r="Q14" s="77">
        <v>25</v>
      </c>
      <c r="R14" s="77" t="s">
        <v>75</v>
      </c>
    </row>
    <row r="15" spans="1:18">
      <c r="A15" s="19" t="s">
        <v>54</v>
      </c>
      <c r="B15" s="77">
        <v>90.5</v>
      </c>
      <c r="C15" s="193">
        <v>-0.16500000000000001</v>
      </c>
      <c r="D15" s="153">
        <v>32010</v>
      </c>
      <c r="E15" s="153">
        <v>43630</v>
      </c>
      <c r="F15" s="153">
        <v>33811</v>
      </c>
      <c r="G15" s="153">
        <v>45460</v>
      </c>
      <c r="H15" s="153">
        <v>46300</v>
      </c>
      <c r="I15" s="163">
        <v>47532</v>
      </c>
      <c r="J15" s="153">
        <v>31600</v>
      </c>
      <c r="K15" s="153">
        <v>38075</v>
      </c>
      <c r="L15" s="153">
        <v>42325</v>
      </c>
      <c r="M15" s="77">
        <v>25</v>
      </c>
      <c r="N15" s="153">
        <v>32800</v>
      </c>
      <c r="O15" s="153">
        <v>39700</v>
      </c>
      <c r="P15" s="153">
        <v>43950</v>
      </c>
      <c r="Q15" s="77">
        <v>25</v>
      </c>
      <c r="R15" s="77" t="s">
        <v>41</v>
      </c>
    </row>
    <row r="16" spans="1:18">
      <c r="A16" s="19" t="s">
        <v>55</v>
      </c>
      <c r="B16" s="77">
        <v>96.9</v>
      </c>
      <c r="C16" s="193">
        <v>-1.4999999999999999E-2</v>
      </c>
      <c r="D16" s="153">
        <v>33148</v>
      </c>
      <c r="E16" s="153">
        <v>52544</v>
      </c>
      <c r="F16" s="153">
        <v>37821</v>
      </c>
      <c r="G16" s="153">
        <v>59486</v>
      </c>
      <c r="H16" s="153">
        <v>50182</v>
      </c>
      <c r="I16" s="163">
        <v>72508</v>
      </c>
      <c r="J16" s="153">
        <v>28190</v>
      </c>
      <c r="K16" s="153">
        <v>39663</v>
      </c>
      <c r="L16" s="153">
        <v>43749</v>
      </c>
      <c r="M16" s="77">
        <v>23</v>
      </c>
      <c r="N16" s="153">
        <v>32278</v>
      </c>
      <c r="O16" s="153">
        <v>44963</v>
      </c>
      <c r="P16" s="153">
        <v>49525</v>
      </c>
      <c r="Q16" s="77">
        <v>23</v>
      </c>
      <c r="R16" s="77" t="s">
        <v>73</v>
      </c>
    </row>
    <row r="17" spans="1:18">
      <c r="A17" s="19" t="s">
        <v>57</v>
      </c>
      <c r="B17" s="77">
        <v>90.5</v>
      </c>
      <c r="C17" s="193">
        <v>-0.14199999999999999</v>
      </c>
      <c r="D17" s="153">
        <v>37305</v>
      </c>
      <c r="E17" s="153">
        <v>50131</v>
      </c>
      <c r="F17" s="153">
        <v>40399</v>
      </c>
      <c r="G17" s="153">
        <v>54593</v>
      </c>
      <c r="H17" s="153">
        <v>50958</v>
      </c>
      <c r="I17" s="163">
        <v>62463</v>
      </c>
      <c r="J17" s="153">
        <v>33745</v>
      </c>
      <c r="K17" s="153">
        <v>40595</v>
      </c>
      <c r="L17" s="153">
        <v>40595</v>
      </c>
      <c r="M17" s="77">
        <v>11</v>
      </c>
      <c r="N17" s="153">
        <v>37300</v>
      </c>
      <c r="O17" s="153">
        <v>45075</v>
      </c>
      <c r="P17" s="153">
        <v>45075</v>
      </c>
      <c r="Q17" s="77">
        <v>11</v>
      </c>
      <c r="R17" s="77" t="s">
        <v>41</v>
      </c>
    </row>
    <row r="18" spans="1:18">
      <c r="A18" s="19" t="s">
        <v>58</v>
      </c>
      <c r="B18" s="77">
        <v>95.2</v>
      </c>
      <c r="C18" s="193">
        <v>-0.221</v>
      </c>
      <c r="D18" s="153">
        <v>41481</v>
      </c>
      <c r="E18" s="153">
        <v>59816</v>
      </c>
      <c r="F18" s="153">
        <v>46003</v>
      </c>
      <c r="G18" s="153">
        <v>61444</v>
      </c>
      <c r="H18" s="153">
        <v>53334</v>
      </c>
      <c r="I18" s="163">
        <v>59883</v>
      </c>
      <c r="J18" s="153">
        <v>28080</v>
      </c>
      <c r="K18" s="153">
        <v>42310</v>
      </c>
      <c r="L18" s="153">
        <v>45510</v>
      </c>
      <c r="M18" s="77">
        <v>20</v>
      </c>
      <c r="N18" s="153">
        <v>28080</v>
      </c>
      <c r="O18" s="153">
        <v>42310</v>
      </c>
      <c r="P18" s="153">
        <v>45510</v>
      </c>
      <c r="Q18" s="77">
        <v>20</v>
      </c>
      <c r="R18" s="77" t="s">
        <v>41</v>
      </c>
    </row>
    <row r="19" spans="1:18">
      <c r="A19" s="27" t="s">
        <v>59</v>
      </c>
      <c r="B19" s="77">
        <v>102.5</v>
      </c>
      <c r="C19" s="193">
        <v>-0.255</v>
      </c>
      <c r="D19" s="153">
        <v>40453</v>
      </c>
      <c r="E19" s="153">
        <v>64675</v>
      </c>
      <c r="F19" s="153">
        <v>43838</v>
      </c>
      <c r="G19" s="153">
        <v>71246</v>
      </c>
      <c r="H19" s="153">
        <v>53091</v>
      </c>
      <c r="I19" s="163">
        <v>68760</v>
      </c>
      <c r="J19" s="153">
        <v>31400</v>
      </c>
      <c r="K19" s="153" t="s">
        <v>43</v>
      </c>
      <c r="L19" s="153" t="s">
        <v>43</v>
      </c>
      <c r="M19" s="153" t="s">
        <v>43</v>
      </c>
      <c r="N19" s="153" t="s">
        <v>43</v>
      </c>
      <c r="O19" s="153" t="s">
        <v>43</v>
      </c>
      <c r="P19" s="153" t="s">
        <v>43</v>
      </c>
      <c r="Q19" s="153" t="s">
        <v>43</v>
      </c>
      <c r="R19" s="153" t="s">
        <v>43</v>
      </c>
    </row>
    <row r="20" spans="1:18">
      <c r="A20" s="27" t="s">
        <v>60</v>
      </c>
      <c r="B20" s="77">
        <v>93.9</v>
      </c>
      <c r="C20" s="193">
        <v>-0.313</v>
      </c>
      <c r="D20" s="153">
        <v>33715</v>
      </c>
      <c r="E20" s="153">
        <v>54788</v>
      </c>
      <c r="F20" s="153">
        <v>36538</v>
      </c>
      <c r="G20" s="153">
        <v>57631</v>
      </c>
      <c r="H20" s="153">
        <v>45693</v>
      </c>
      <c r="I20" s="163">
        <v>61410</v>
      </c>
      <c r="J20" s="153">
        <v>30315</v>
      </c>
      <c r="K20" s="153">
        <v>38338</v>
      </c>
      <c r="L20" s="153">
        <v>48709</v>
      </c>
      <c r="M20" s="77">
        <v>35</v>
      </c>
      <c r="N20" s="153">
        <v>32843</v>
      </c>
      <c r="O20" s="153">
        <v>40867</v>
      </c>
      <c r="P20" s="153">
        <v>51237</v>
      </c>
      <c r="Q20" s="77">
        <v>35</v>
      </c>
      <c r="R20" s="77" t="s">
        <v>67</v>
      </c>
    </row>
    <row r="21" spans="1:18">
      <c r="A21" s="29" t="s">
        <v>62</v>
      </c>
      <c r="B21" s="250">
        <v>95.8</v>
      </c>
      <c r="C21" s="258">
        <v>-0.19</v>
      </c>
      <c r="D21" s="251">
        <v>37518</v>
      </c>
      <c r="E21" s="251">
        <v>54629</v>
      </c>
      <c r="F21" s="251">
        <v>41035</v>
      </c>
      <c r="G21" s="251">
        <v>61110</v>
      </c>
      <c r="H21" s="251">
        <v>52202.4375</v>
      </c>
      <c r="I21" s="252">
        <v>65577.3125</v>
      </c>
      <c r="J21" s="251">
        <v>32716</v>
      </c>
      <c r="K21" s="251">
        <v>41426</v>
      </c>
      <c r="L21" s="251">
        <v>45121</v>
      </c>
      <c r="M21" s="239">
        <v>22</v>
      </c>
      <c r="N21" s="251">
        <v>35558</v>
      </c>
      <c r="O21" s="251">
        <v>45593</v>
      </c>
      <c r="P21" s="251">
        <v>50332</v>
      </c>
      <c r="Q21" s="239">
        <v>23</v>
      </c>
      <c r="R21" s="219"/>
    </row>
    <row r="22" spans="1:18">
      <c r="A22" s="157" t="s">
        <v>63</v>
      </c>
      <c r="B22" s="255">
        <v>100</v>
      </c>
      <c r="C22" s="259">
        <v>-0.22</v>
      </c>
      <c r="D22" s="256">
        <v>39249</v>
      </c>
      <c r="E22" s="256">
        <v>57827</v>
      </c>
      <c r="F22" s="256">
        <v>42927</v>
      </c>
      <c r="G22" s="256">
        <v>66919</v>
      </c>
      <c r="H22" s="256">
        <v>56947.06</v>
      </c>
      <c r="I22" s="257">
        <v>72631</v>
      </c>
      <c r="J22" s="256"/>
      <c r="K22" s="256"/>
      <c r="L22" s="256"/>
      <c r="M22" s="255"/>
      <c r="N22" s="256"/>
      <c r="O22" s="256"/>
      <c r="P22" s="256"/>
      <c r="Q22" s="255"/>
      <c r="R22" s="158"/>
    </row>
    <row r="32" spans="1:18">
      <c r="O32" s="260"/>
    </row>
  </sheetData>
  <sheetProtection algorithmName="SHA-512" hashValue="/jRTsVnzdaYp4PiUaFeJWDGFtHH8JUjIYQkjeeqta4SnbcngIZdYOOTqHlYGIMh3u/S5TCr3kcQLc3AtM8Sp/g==" saltValue="iSHGD5EEu+r1U2yTYUCOzA==" spinCount="100000" sheet="1" objects="1" scenarios="1"/>
  <mergeCells count="7">
    <mergeCell ref="D2:I2"/>
    <mergeCell ref="J2:R2"/>
    <mergeCell ref="D3:E3"/>
    <mergeCell ref="F3:G3"/>
    <mergeCell ref="H3:I3"/>
    <mergeCell ref="J3:M3"/>
    <mergeCell ref="N3:Q3"/>
  </mergeCell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CDF62-74FD-4252-8299-17FDF9586320}">
  <sheetPr>
    <tabColor rgb="FF80A833"/>
  </sheetPr>
  <dimension ref="A1:R28"/>
  <sheetViews>
    <sheetView workbookViewId="0">
      <pane xSplit="1" ySplit="4" topLeftCell="B16" activePane="bottomRight" state="frozen"/>
      <selection pane="bottomRight" activeCell="A22" sqref="A22"/>
      <selection pane="bottomLeft" activeCell="A4" sqref="A4"/>
      <selection pane="topRight" activeCell="B1" sqref="B1"/>
    </sheetView>
  </sheetViews>
  <sheetFormatPr defaultColWidth="8.85546875" defaultRowHeight="13.9"/>
  <cols>
    <col min="1" max="1" width="16.5703125" style="6" customWidth="1"/>
    <col min="2" max="2" width="10.5703125" style="1" bestFit="1" customWidth="1"/>
    <col min="3" max="3" width="14.7109375" style="1" customWidth="1"/>
    <col min="4" max="4" width="17.42578125" style="1" bestFit="1" customWidth="1"/>
    <col min="5" max="5" width="13.5703125" style="1" bestFit="1" customWidth="1"/>
    <col min="6" max="6" width="18.140625" style="1" bestFit="1" customWidth="1"/>
    <col min="7" max="7" width="14.42578125" style="1" bestFit="1" customWidth="1"/>
    <col min="8" max="8" width="15.85546875" style="1" customWidth="1"/>
    <col min="9" max="9" width="13.85546875" style="1" customWidth="1"/>
    <col min="10" max="17" width="14.28515625" style="1" customWidth="1"/>
    <col min="18" max="18" width="25.7109375" style="1" customWidth="1"/>
    <col min="19" max="16384" width="8.85546875" style="1"/>
  </cols>
  <sheetData>
    <row r="1" spans="1:18" ht="17.45">
      <c r="A1" s="5" t="s">
        <v>7</v>
      </c>
      <c r="B1" s="5"/>
    </row>
    <row r="2" spans="1:18">
      <c r="D2" s="285" t="s">
        <v>14</v>
      </c>
      <c r="E2" s="285"/>
      <c r="F2" s="285"/>
      <c r="G2" s="285"/>
      <c r="H2" s="285"/>
      <c r="I2" s="296"/>
      <c r="J2" s="297" t="s">
        <v>15</v>
      </c>
      <c r="K2" s="287"/>
      <c r="L2" s="287"/>
      <c r="M2" s="287"/>
      <c r="N2" s="287"/>
      <c r="O2" s="287"/>
      <c r="P2" s="287"/>
      <c r="Q2" s="287"/>
      <c r="R2" s="287"/>
    </row>
    <row r="3" spans="1:18">
      <c r="D3" s="288" t="s">
        <v>16</v>
      </c>
      <c r="E3" s="288"/>
      <c r="F3" s="289" t="s">
        <v>17</v>
      </c>
      <c r="G3" s="289"/>
      <c r="H3" s="290" t="s">
        <v>18</v>
      </c>
      <c r="I3" s="290"/>
      <c r="J3" s="298" t="s">
        <v>16</v>
      </c>
      <c r="K3" s="292"/>
      <c r="L3" s="292"/>
      <c r="M3" s="293"/>
      <c r="N3" s="294" t="s">
        <v>17</v>
      </c>
      <c r="O3" s="295"/>
      <c r="P3" s="295"/>
      <c r="Q3" s="295"/>
      <c r="R3" s="7" t="s">
        <v>18</v>
      </c>
    </row>
    <row r="4" spans="1:18" s="18" customFormat="1" ht="55.9" thickBot="1">
      <c r="A4" s="8" t="s">
        <v>19</v>
      </c>
      <c r="B4" s="9" t="s">
        <v>20</v>
      </c>
      <c r="C4" s="9" t="s">
        <v>21</v>
      </c>
      <c r="D4" s="10" t="s">
        <v>22</v>
      </c>
      <c r="E4" s="10" t="s">
        <v>23</v>
      </c>
      <c r="F4" s="11" t="s">
        <v>24</v>
      </c>
      <c r="G4" s="11" t="s">
        <v>25</v>
      </c>
      <c r="H4" s="12" t="s">
        <v>26</v>
      </c>
      <c r="I4" s="13" t="s">
        <v>27</v>
      </c>
      <c r="J4" s="14" t="s">
        <v>28</v>
      </c>
      <c r="K4" s="9" t="s">
        <v>29</v>
      </c>
      <c r="L4" s="15" t="s">
        <v>30</v>
      </c>
      <c r="M4" s="15" t="s">
        <v>31</v>
      </c>
      <c r="N4" s="11" t="s">
        <v>32</v>
      </c>
      <c r="O4" s="16" t="s">
        <v>33</v>
      </c>
      <c r="P4" s="11" t="s">
        <v>34</v>
      </c>
      <c r="Q4" s="11" t="s">
        <v>35</v>
      </c>
      <c r="R4" s="17" t="s">
        <v>36</v>
      </c>
    </row>
    <row r="5" spans="1:18" ht="14.45" thickTop="1">
      <c r="A5" s="19" t="s">
        <v>37</v>
      </c>
      <c r="B5" s="20">
        <v>93.9</v>
      </c>
      <c r="C5" s="21">
        <v>-24.6</v>
      </c>
      <c r="D5" s="22">
        <v>39479</v>
      </c>
      <c r="E5" s="22">
        <v>50679</v>
      </c>
      <c r="F5" s="22">
        <v>45383</v>
      </c>
      <c r="G5" s="22">
        <v>58010</v>
      </c>
      <c r="H5" s="23">
        <v>52009</v>
      </c>
      <c r="I5" s="24">
        <v>66692</v>
      </c>
      <c r="J5" s="22">
        <v>39301</v>
      </c>
      <c r="K5" s="22">
        <v>46557</v>
      </c>
      <c r="L5" s="22">
        <v>50014</v>
      </c>
      <c r="M5" s="25">
        <v>27</v>
      </c>
      <c r="N5" s="22">
        <v>45193</v>
      </c>
      <c r="O5" s="22">
        <v>53548</v>
      </c>
      <c r="P5" s="22">
        <v>57343</v>
      </c>
      <c r="Q5" s="25">
        <v>27</v>
      </c>
      <c r="R5" s="25" t="s">
        <v>76</v>
      </c>
    </row>
    <row r="6" spans="1:18">
      <c r="A6" s="19" t="s">
        <v>40</v>
      </c>
      <c r="B6" s="20">
        <v>89.8</v>
      </c>
      <c r="C6" s="21">
        <v>-17.7</v>
      </c>
      <c r="D6" s="22">
        <v>34724</v>
      </c>
      <c r="E6" s="26" t="s">
        <v>43</v>
      </c>
      <c r="F6" s="22">
        <v>38734</v>
      </c>
      <c r="G6" s="26" t="s">
        <v>43</v>
      </c>
      <c r="H6" s="22">
        <v>49438</v>
      </c>
      <c r="I6" s="24">
        <v>53290</v>
      </c>
      <c r="J6" s="22">
        <v>31800</v>
      </c>
      <c r="K6" s="22">
        <v>38550</v>
      </c>
      <c r="L6" s="22">
        <v>38550</v>
      </c>
      <c r="M6" s="25">
        <v>15</v>
      </c>
      <c r="N6" s="22">
        <v>36450</v>
      </c>
      <c r="O6" s="22">
        <v>43950</v>
      </c>
      <c r="P6" s="22">
        <v>43950</v>
      </c>
      <c r="Q6" s="25">
        <v>15</v>
      </c>
      <c r="R6" s="25" t="s">
        <v>41</v>
      </c>
    </row>
    <row r="7" spans="1:18">
      <c r="A7" s="19" t="s">
        <v>42</v>
      </c>
      <c r="B7" s="20">
        <v>109.9</v>
      </c>
      <c r="C7" s="21">
        <v>-9.8000000000000007</v>
      </c>
      <c r="D7" s="22">
        <v>42412</v>
      </c>
      <c r="E7" s="22">
        <v>59624</v>
      </c>
      <c r="F7" s="22">
        <v>48152</v>
      </c>
      <c r="G7" s="22">
        <v>75275</v>
      </c>
      <c r="H7" s="22">
        <v>63662</v>
      </c>
      <c r="I7" s="24">
        <v>85865</v>
      </c>
      <c r="J7" s="22">
        <v>29866</v>
      </c>
      <c r="K7" s="22">
        <v>38512</v>
      </c>
      <c r="L7" s="22">
        <v>38512</v>
      </c>
      <c r="M7" s="25">
        <v>11</v>
      </c>
      <c r="N7" s="22">
        <v>33870</v>
      </c>
      <c r="O7" s="22">
        <v>47806</v>
      </c>
      <c r="P7" s="22">
        <v>48862</v>
      </c>
      <c r="Q7" s="25">
        <v>16</v>
      </c>
      <c r="R7" s="25" t="s">
        <v>41</v>
      </c>
    </row>
    <row r="8" spans="1:18">
      <c r="A8" s="19" t="s">
        <v>44</v>
      </c>
      <c r="B8" s="20">
        <v>100.9</v>
      </c>
      <c r="C8" s="21">
        <v>-19.3</v>
      </c>
      <c r="D8" s="22">
        <v>37932</v>
      </c>
      <c r="E8" s="22">
        <v>59541</v>
      </c>
      <c r="F8" s="22">
        <v>39856</v>
      </c>
      <c r="G8" s="22">
        <v>60771</v>
      </c>
      <c r="H8" s="22">
        <v>48314</v>
      </c>
      <c r="I8" s="24">
        <v>61129</v>
      </c>
      <c r="J8" s="22">
        <v>37636</v>
      </c>
      <c r="K8" s="22" t="s">
        <v>43</v>
      </c>
      <c r="L8" s="22" t="s">
        <v>43</v>
      </c>
      <c r="M8" s="22" t="s">
        <v>43</v>
      </c>
      <c r="N8" s="22" t="s">
        <v>43</v>
      </c>
      <c r="O8" s="22" t="s">
        <v>43</v>
      </c>
      <c r="P8" s="22" t="s">
        <v>43</v>
      </c>
      <c r="Q8" s="22" t="s">
        <v>43</v>
      </c>
      <c r="R8" s="22" t="s">
        <v>43</v>
      </c>
    </row>
    <row r="9" spans="1:18">
      <c r="A9" s="19" t="s">
        <v>45</v>
      </c>
      <c r="B9" s="20">
        <v>93.2</v>
      </c>
      <c r="C9" s="21">
        <v>-25.1</v>
      </c>
      <c r="D9" s="22">
        <v>35656</v>
      </c>
      <c r="E9" s="22">
        <v>53713</v>
      </c>
      <c r="F9" s="22">
        <v>40888</v>
      </c>
      <c r="G9" s="22">
        <v>61705</v>
      </c>
      <c r="H9" s="22">
        <v>57095</v>
      </c>
      <c r="I9" s="24">
        <v>77209</v>
      </c>
      <c r="J9" s="22">
        <v>34092</v>
      </c>
      <c r="K9" s="22">
        <v>46935</v>
      </c>
      <c r="L9" s="22">
        <v>51287</v>
      </c>
      <c r="M9" s="25">
        <v>21</v>
      </c>
      <c r="N9" s="22">
        <v>39206</v>
      </c>
      <c r="O9" s="22">
        <v>53976</v>
      </c>
      <c r="P9" s="22">
        <v>58981</v>
      </c>
      <c r="Q9" s="25">
        <v>21</v>
      </c>
      <c r="R9" s="25" t="s">
        <v>74</v>
      </c>
    </row>
    <row r="10" spans="1:18">
      <c r="A10" s="19" t="s">
        <v>47</v>
      </c>
      <c r="B10" s="20">
        <v>92.6</v>
      </c>
      <c r="C10" s="21">
        <v>-22.2</v>
      </c>
      <c r="D10" s="22">
        <v>36932</v>
      </c>
      <c r="E10" s="22">
        <v>52340</v>
      </c>
      <c r="F10" s="22">
        <v>40707</v>
      </c>
      <c r="G10" s="22">
        <v>57297</v>
      </c>
      <c r="H10" s="22">
        <v>53434</v>
      </c>
      <c r="I10" s="24">
        <v>62047</v>
      </c>
      <c r="J10" s="22">
        <v>29804</v>
      </c>
      <c r="K10" s="22">
        <v>38793</v>
      </c>
      <c r="L10" s="22">
        <v>39431</v>
      </c>
      <c r="M10" s="25">
        <v>20</v>
      </c>
      <c r="N10" s="22">
        <v>33213</v>
      </c>
      <c r="O10" s="22">
        <v>42189</v>
      </c>
      <c r="P10" s="22">
        <v>42828</v>
      </c>
      <c r="Q10" s="25">
        <v>20</v>
      </c>
      <c r="R10" s="25" t="s">
        <v>41</v>
      </c>
    </row>
    <row r="11" spans="1:18">
      <c r="A11" s="19" t="s">
        <v>48</v>
      </c>
      <c r="B11" s="20">
        <v>97.2</v>
      </c>
      <c r="C11" s="21">
        <v>-23.3</v>
      </c>
      <c r="D11" s="22">
        <v>40400</v>
      </c>
      <c r="E11" s="22">
        <v>53254</v>
      </c>
      <c r="F11" s="22">
        <v>41671</v>
      </c>
      <c r="G11" s="22">
        <v>54626</v>
      </c>
      <c r="H11" s="22">
        <v>50288</v>
      </c>
      <c r="I11" s="24">
        <v>56660</v>
      </c>
      <c r="J11" s="22">
        <v>31800</v>
      </c>
      <c r="K11" s="26" t="s">
        <v>43</v>
      </c>
      <c r="L11" s="26" t="s">
        <v>43</v>
      </c>
      <c r="M11" s="26" t="s">
        <v>43</v>
      </c>
      <c r="N11" s="26" t="s">
        <v>43</v>
      </c>
      <c r="O11" s="26" t="s">
        <v>43</v>
      </c>
      <c r="P11" s="26" t="s">
        <v>43</v>
      </c>
      <c r="Q11" s="26" t="s">
        <v>43</v>
      </c>
      <c r="R11" s="26" t="s">
        <v>43</v>
      </c>
    </row>
    <row r="12" spans="1:18">
      <c r="A12" s="19" t="s">
        <v>49</v>
      </c>
      <c r="B12" s="20">
        <v>126.8</v>
      </c>
      <c r="C12" s="21">
        <v>-11.4</v>
      </c>
      <c r="D12" s="22">
        <v>45685</v>
      </c>
      <c r="E12" s="22">
        <v>62538</v>
      </c>
      <c r="F12" s="22">
        <v>48539</v>
      </c>
      <c r="G12" s="22">
        <v>84047</v>
      </c>
      <c r="H12" s="22">
        <v>70463</v>
      </c>
      <c r="I12" s="24">
        <v>90951</v>
      </c>
      <c r="J12" s="22">
        <v>42370</v>
      </c>
      <c r="K12" s="26" t="s">
        <v>43</v>
      </c>
      <c r="L12" s="26" t="s">
        <v>43</v>
      </c>
      <c r="M12" s="26" t="s">
        <v>43</v>
      </c>
      <c r="N12" s="26" t="s">
        <v>43</v>
      </c>
      <c r="O12" s="26" t="s">
        <v>43</v>
      </c>
      <c r="P12" s="26" t="s">
        <v>43</v>
      </c>
      <c r="Q12" s="26" t="s">
        <v>43</v>
      </c>
      <c r="R12" s="26" t="s">
        <v>43</v>
      </c>
    </row>
    <row r="13" spans="1:18">
      <c r="A13" s="19" t="s">
        <v>50</v>
      </c>
      <c r="B13" s="20">
        <v>88.2</v>
      </c>
      <c r="C13" s="21">
        <v>-15.2</v>
      </c>
      <c r="D13" s="22">
        <v>35067</v>
      </c>
      <c r="E13" s="22">
        <v>53779</v>
      </c>
      <c r="F13" s="22">
        <v>37502</v>
      </c>
      <c r="G13" s="22">
        <v>61678</v>
      </c>
      <c r="H13" s="22">
        <v>45105</v>
      </c>
      <c r="I13" s="24">
        <v>68562</v>
      </c>
      <c r="J13" s="22">
        <v>34390</v>
      </c>
      <c r="K13" s="22">
        <v>40825</v>
      </c>
      <c r="L13" s="22">
        <v>52785</v>
      </c>
      <c r="M13" s="25">
        <v>35</v>
      </c>
      <c r="N13" s="22">
        <v>36780</v>
      </c>
      <c r="O13" s="22">
        <v>45360</v>
      </c>
      <c r="P13" s="22">
        <v>60620</v>
      </c>
      <c r="Q13" s="25">
        <v>35</v>
      </c>
      <c r="R13" s="25" t="s">
        <v>69</v>
      </c>
    </row>
    <row r="14" spans="1:18">
      <c r="A14" s="19" t="s">
        <v>52</v>
      </c>
      <c r="B14" s="20">
        <v>95.4</v>
      </c>
      <c r="C14" s="21">
        <v>-25.3</v>
      </c>
      <c r="D14" s="22">
        <v>37739</v>
      </c>
      <c r="E14" s="22">
        <v>54739</v>
      </c>
      <c r="F14" s="22">
        <v>41239</v>
      </c>
      <c r="G14" s="22">
        <v>59939</v>
      </c>
      <c r="H14" s="22">
        <v>53940</v>
      </c>
      <c r="I14" s="24">
        <v>62469</v>
      </c>
      <c r="J14" s="22">
        <v>35000</v>
      </c>
      <c r="K14" s="22">
        <v>50000</v>
      </c>
      <c r="L14" s="22">
        <v>52000</v>
      </c>
      <c r="M14" s="25">
        <v>25</v>
      </c>
      <c r="N14" s="22">
        <v>38500</v>
      </c>
      <c r="O14" s="22">
        <v>55000</v>
      </c>
      <c r="P14" s="22">
        <v>57200</v>
      </c>
      <c r="Q14" s="25">
        <v>25</v>
      </c>
      <c r="R14" s="25" t="s">
        <v>77</v>
      </c>
    </row>
    <row r="15" spans="1:18">
      <c r="A15" s="19" t="s">
        <v>54</v>
      </c>
      <c r="B15" s="20">
        <v>93.2</v>
      </c>
      <c r="C15" s="21">
        <v>-29</v>
      </c>
      <c r="D15" s="22">
        <v>37014</v>
      </c>
      <c r="E15" s="22">
        <v>51406</v>
      </c>
      <c r="F15" s="22">
        <v>38453</v>
      </c>
      <c r="G15" s="22">
        <v>53447</v>
      </c>
      <c r="H15" s="22">
        <v>52397</v>
      </c>
      <c r="I15" s="24">
        <v>55902</v>
      </c>
      <c r="J15" s="22">
        <v>36601</v>
      </c>
      <c r="K15" s="22">
        <v>44167</v>
      </c>
      <c r="L15" s="22">
        <v>50049</v>
      </c>
      <c r="M15" s="25">
        <v>25</v>
      </c>
      <c r="N15" s="22">
        <v>37991</v>
      </c>
      <c r="O15" s="22">
        <v>46052</v>
      </c>
      <c r="P15" s="22">
        <v>51971</v>
      </c>
      <c r="Q15" s="25">
        <v>25</v>
      </c>
      <c r="R15" s="25" t="s">
        <v>78</v>
      </c>
    </row>
    <row r="16" spans="1:18">
      <c r="A16" s="19" t="s">
        <v>55</v>
      </c>
      <c r="B16" s="20">
        <v>99.5</v>
      </c>
      <c r="C16" s="21">
        <v>-13.4</v>
      </c>
      <c r="D16" s="22">
        <v>34471</v>
      </c>
      <c r="E16" s="22">
        <v>53148</v>
      </c>
      <c r="F16" s="22">
        <v>39317</v>
      </c>
      <c r="G16" s="22">
        <v>60155</v>
      </c>
      <c r="H16" s="22">
        <v>50882</v>
      </c>
      <c r="I16" s="24">
        <v>73296</v>
      </c>
      <c r="J16" s="22">
        <v>32000</v>
      </c>
      <c r="K16" s="22">
        <v>42792</v>
      </c>
      <c r="L16" s="22">
        <v>47201</v>
      </c>
      <c r="M16" s="25">
        <v>23</v>
      </c>
      <c r="N16" s="22">
        <v>36649</v>
      </c>
      <c r="O16" s="22">
        <v>48510</v>
      </c>
      <c r="P16" s="22">
        <v>53432</v>
      </c>
      <c r="Q16" s="25">
        <v>23</v>
      </c>
      <c r="R16" s="25" t="s">
        <v>79</v>
      </c>
    </row>
    <row r="17" spans="1:18">
      <c r="A17" s="19" t="s">
        <v>57</v>
      </c>
      <c r="B17" s="20">
        <v>92.2</v>
      </c>
      <c r="C17" s="21">
        <v>-21.4</v>
      </c>
      <c r="D17" s="22">
        <v>37951</v>
      </c>
      <c r="E17" s="22">
        <v>50775</v>
      </c>
      <c r="F17" s="22">
        <v>41080</v>
      </c>
      <c r="G17" s="22">
        <v>55353</v>
      </c>
      <c r="H17" s="22">
        <v>51349</v>
      </c>
      <c r="I17" s="24">
        <v>60214</v>
      </c>
      <c r="J17" s="22">
        <v>36000</v>
      </c>
      <c r="K17" s="22">
        <v>42900</v>
      </c>
      <c r="L17" s="22">
        <v>42900</v>
      </c>
      <c r="M17" s="25">
        <v>15</v>
      </c>
      <c r="N17" s="22">
        <v>39605</v>
      </c>
      <c r="O17" s="22">
        <v>47380</v>
      </c>
      <c r="P17" s="22">
        <v>47380</v>
      </c>
      <c r="Q17" s="25">
        <v>11</v>
      </c>
      <c r="R17" s="25" t="s">
        <v>41</v>
      </c>
    </row>
    <row r="18" spans="1:18">
      <c r="A18" s="19" t="s">
        <v>58</v>
      </c>
      <c r="B18" s="20">
        <v>96.8</v>
      </c>
      <c r="C18" s="21">
        <v>-21.9</v>
      </c>
      <c r="D18" s="22">
        <v>42418</v>
      </c>
      <c r="E18" s="26" t="s">
        <v>43</v>
      </c>
      <c r="F18" s="22">
        <v>45533</v>
      </c>
      <c r="G18" s="26" t="s">
        <v>43</v>
      </c>
      <c r="H18" s="22">
        <v>54121</v>
      </c>
      <c r="I18" s="24">
        <v>60183</v>
      </c>
      <c r="J18" s="22">
        <v>28080</v>
      </c>
      <c r="K18" s="22">
        <v>42310</v>
      </c>
      <c r="L18" s="22">
        <v>45510</v>
      </c>
      <c r="M18" s="25">
        <v>20</v>
      </c>
      <c r="N18" s="22">
        <v>28080</v>
      </c>
      <c r="O18" s="22">
        <v>42310</v>
      </c>
      <c r="P18" s="22">
        <v>45510</v>
      </c>
      <c r="Q18" s="25">
        <v>20</v>
      </c>
      <c r="R18" s="25" t="s">
        <v>41</v>
      </c>
    </row>
    <row r="19" spans="1:18">
      <c r="A19" s="27" t="s">
        <v>59</v>
      </c>
      <c r="B19" s="20">
        <v>103.6</v>
      </c>
      <c r="C19" s="21">
        <v>-32.700000000000003</v>
      </c>
      <c r="D19" s="22">
        <v>41077</v>
      </c>
      <c r="E19" s="26" t="s">
        <v>43</v>
      </c>
      <c r="F19" s="22">
        <v>43802</v>
      </c>
      <c r="G19" s="26" t="s">
        <v>43</v>
      </c>
      <c r="H19" s="22">
        <v>53267</v>
      </c>
      <c r="I19" s="26" t="s">
        <v>43</v>
      </c>
      <c r="J19" s="26">
        <v>31700</v>
      </c>
      <c r="K19" s="26" t="s">
        <v>43</v>
      </c>
      <c r="L19" s="26" t="s">
        <v>43</v>
      </c>
      <c r="M19" s="26" t="s">
        <v>43</v>
      </c>
      <c r="N19" s="26" t="s">
        <v>43</v>
      </c>
      <c r="O19" s="26" t="s">
        <v>43</v>
      </c>
      <c r="P19" s="26" t="s">
        <v>43</v>
      </c>
      <c r="Q19" s="26" t="s">
        <v>43</v>
      </c>
      <c r="R19" s="26" t="s">
        <v>43</v>
      </c>
    </row>
    <row r="20" spans="1:18">
      <c r="A20" s="27" t="s">
        <v>60</v>
      </c>
      <c r="B20" s="20">
        <v>95.6</v>
      </c>
      <c r="C20" s="21">
        <v>-18.2</v>
      </c>
      <c r="D20" s="22">
        <v>35767</v>
      </c>
      <c r="E20" s="22">
        <v>56840</v>
      </c>
      <c r="F20" s="22">
        <v>38590</v>
      </c>
      <c r="G20" s="22">
        <v>59694</v>
      </c>
      <c r="H20" s="22">
        <v>47681</v>
      </c>
      <c r="I20" s="28">
        <v>63541</v>
      </c>
      <c r="J20" s="22">
        <v>32335</v>
      </c>
      <c r="K20" s="22">
        <v>40358</v>
      </c>
      <c r="L20" s="22">
        <v>50729</v>
      </c>
      <c r="M20" s="25">
        <v>35</v>
      </c>
      <c r="N20" s="22">
        <v>34863</v>
      </c>
      <c r="O20" s="22">
        <v>42887</v>
      </c>
      <c r="P20" s="22">
        <v>53257</v>
      </c>
      <c r="Q20" s="25">
        <v>35</v>
      </c>
      <c r="R20" s="25" t="s">
        <v>80</v>
      </c>
    </row>
    <row r="21" spans="1:18" s="6" customFormat="1">
      <c r="A21" s="29" t="s">
        <v>62</v>
      </c>
      <c r="B21" s="30">
        <f>AVERAGE(B5:B20)</f>
        <v>98.049999999999983</v>
      </c>
      <c r="C21" s="31">
        <f>AVERAGE(C5:C20)</f>
        <v>-20.656249999999996</v>
      </c>
      <c r="D21" s="32">
        <f>AVERAGE(D5:D20)</f>
        <v>38420.25</v>
      </c>
      <c r="E21" s="32">
        <f>AVERAGE(E5:E20)</f>
        <v>54798.153846153844</v>
      </c>
      <c r="F21" s="32">
        <f t="shared" ref="F21:Q21" si="0">AVERAGE(F5:F20)</f>
        <v>41840.375</v>
      </c>
      <c r="G21" s="32">
        <f t="shared" si="0"/>
        <v>61692.076923076922</v>
      </c>
      <c r="H21" s="32">
        <f>AVERAGE(H5:H20)</f>
        <v>53340.3125</v>
      </c>
      <c r="I21" s="33">
        <f t="shared" si="0"/>
        <v>66534</v>
      </c>
      <c r="J21" s="32">
        <f t="shared" si="0"/>
        <v>33923.4375</v>
      </c>
      <c r="K21" s="32">
        <f t="shared" si="0"/>
        <v>42724.916666666664</v>
      </c>
      <c r="L21" s="32">
        <f t="shared" si="0"/>
        <v>46580.666666666664</v>
      </c>
      <c r="M21" s="31">
        <f t="shared" si="0"/>
        <v>22.666666666666668</v>
      </c>
      <c r="N21" s="32">
        <f t="shared" si="0"/>
        <v>36700</v>
      </c>
      <c r="O21" s="32">
        <f t="shared" si="0"/>
        <v>47414</v>
      </c>
      <c r="P21" s="32">
        <f t="shared" si="0"/>
        <v>51777.833333333336</v>
      </c>
      <c r="Q21" s="30">
        <f t="shared" si="0"/>
        <v>22.75</v>
      </c>
      <c r="R21" s="34"/>
    </row>
    <row r="22" spans="1:18">
      <c r="A22" s="220" t="s">
        <v>63</v>
      </c>
      <c r="B22" s="243">
        <v>100</v>
      </c>
      <c r="C22" s="244">
        <v>-19.2</v>
      </c>
      <c r="D22" s="245">
        <v>40154</v>
      </c>
      <c r="E22" s="245">
        <v>58574</v>
      </c>
      <c r="F22" s="245">
        <v>43823</v>
      </c>
      <c r="G22" s="246">
        <v>68789</v>
      </c>
      <c r="H22" s="245">
        <v>62335</v>
      </c>
      <c r="I22" s="247">
        <v>74582</v>
      </c>
      <c r="J22" s="222"/>
      <c r="K22" s="221"/>
      <c r="L22" s="221"/>
      <c r="M22" s="223"/>
      <c r="N22" s="221"/>
      <c r="O22" s="221"/>
      <c r="P22" s="221"/>
      <c r="Q22" s="223"/>
      <c r="R22" s="223"/>
    </row>
    <row r="28" spans="1:18">
      <c r="O28" s="249"/>
    </row>
  </sheetData>
  <sheetProtection algorithmName="SHA-512" hashValue="2IG1AFF0HJsCmFlKeKJlRYRSEHnCNs8ndLR4vroNmP5cVrSdJIAjEHBC/J5tNCYAAv0xm9WY0te8QxGOM/3Y3Q==" saltValue="dWcaaEmF/lKd7HciI7zCsQ==" spinCount="100000" sheet="1" objects="1" scenarios="1" selectLockedCells="1" selectUnlockedCells="1"/>
  <mergeCells count="7">
    <mergeCell ref="D2:I2"/>
    <mergeCell ref="J2:R2"/>
    <mergeCell ref="D3:E3"/>
    <mergeCell ref="F3:G3"/>
    <mergeCell ref="H3:I3"/>
    <mergeCell ref="J3:M3"/>
    <mergeCell ref="N3:Q3"/>
  </mergeCell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8122F-E4D0-4F56-9599-5542099B661D}">
  <sheetPr>
    <tabColor rgb="FF80A833"/>
  </sheetPr>
  <dimension ref="A1:R22"/>
  <sheetViews>
    <sheetView workbookViewId="0">
      <pane xSplit="1" ySplit="4" topLeftCell="G11" activePane="bottomRight" state="frozen"/>
      <selection pane="bottomRight" activeCell="H20" sqref="H20"/>
      <selection pane="bottomLeft" activeCell="A5" sqref="A5"/>
      <selection pane="topRight" activeCell="B1" sqref="B1"/>
    </sheetView>
  </sheetViews>
  <sheetFormatPr defaultColWidth="8.7109375" defaultRowHeight="14.45"/>
  <cols>
    <col min="1" max="1" width="16.5703125" style="128" customWidth="1"/>
    <col min="2" max="2" width="13.42578125" style="141" bestFit="1" customWidth="1"/>
    <col min="3" max="3" width="15.140625" style="141" customWidth="1"/>
    <col min="4" max="17" width="13.85546875" style="141" customWidth="1"/>
    <col min="18" max="18" width="26.42578125" style="141" bestFit="1" customWidth="1"/>
    <col min="19" max="16384" width="8.7109375" style="141"/>
  </cols>
  <sheetData>
    <row r="1" spans="1:18" s="77" customFormat="1" ht="17.45">
      <c r="A1" s="152" t="s">
        <v>81</v>
      </c>
      <c r="B1" s="142"/>
    </row>
    <row r="2" spans="1:18" s="77" customFormat="1" ht="13.9">
      <c r="A2" s="128"/>
      <c r="D2" s="299" t="s">
        <v>14</v>
      </c>
      <c r="E2" s="299"/>
      <c r="F2" s="299"/>
      <c r="G2" s="299"/>
      <c r="H2" s="299"/>
      <c r="I2" s="300"/>
      <c r="J2" s="301" t="s">
        <v>15</v>
      </c>
      <c r="K2" s="301"/>
      <c r="L2" s="301"/>
      <c r="M2" s="301"/>
      <c r="N2" s="301"/>
      <c r="O2" s="301"/>
      <c r="P2" s="301"/>
      <c r="Q2" s="301"/>
      <c r="R2" s="301"/>
    </row>
    <row r="3" spans="1:18" s="77" customFormat="1" ht="13.9">
      <c r="A3" s="128"/>
      <c r="D3" s="302" t="s">
        <v>16</v>
      </c>
      <c r="E3" s="302"/>
      <c r="F3" s="303" t="s">
        <v>17</v>
      </c>
      <c r="G3" s="303"/>
      <c r="H3" s="304" t="s">
        <v>18</v>
      </c>
      <c r="I3" s="305"/>
      <c r="J3" s="306" t="s">
        <v>16</v>
      </c>
      <c r="K3" s="306"/>
      <c r="L3" s="306"/>
      <c r="M3" s="307"/>
      <c r="N3" s="308" t="s">
        <v>17</v>
      </c>
      <c r="O3" s="309"/>
      <c r="P3" s="309"/>
      <c r="Q3" s="309"/>
      <c r="R3" s="143" t="s">
        <v>18</v>
      </c>
    </row>
    <row r="4" spans="1:18" s="129" customFormat="1" ht="55.15">
      <c r="A4" s="144" t="s">
        <v>19</v>
      </c>
      <c r="B4" s="145" t="s">
        <v>20</v>
      </c>
      <c r="C4" s="145" t="s">
        <v>21</v>
      </c>
      <c r="D4" s="146" t="s">
        <v>22</v>
      </c>
      <c r="E4" s="146" t="s">
        <v>23</v>
      </c>
      <c r="F4" s="147" t="s">
        <v>24</v>
      </c>
      <c r="G4" s="147" t="s">
        <v>25</v>
      </c>
      <c r="H4" s="148" t="s">
        <v>26</v>
      </c>
      <c r="I4" s="162" t="s">
        <v>27</v>
      </c>
      <c r="J4" s="149" t="s">
        <v>28</v>
      </c>
      <c r="K4" s="145" t="s">
        <v>29</v>
      </c>
      <c r="L4" s="149" t="s">
        <v>30</v>
      </c>
      <c r="M4" s="149" t="s">
        <v>31</v>
      </c>
      <c r="N4" s="147" t="s">
        <v>32</v>
      </c>
      <c r="O4" s="150" t="s">
        <v>33</v>
      </c>
      <c r="P4" s="147" t="s">
        <v>34</v>
      </c>
      <c r="Q4" s="147" t="s">
        <v>35</v>
      </c>
      <c r="R4" s="151" t="s">
        <v>36</v>
      </c>
    </row>
    <row r="5" spans="1:18">
      <c r="A5" s="19" t="s">
        <v>37</v>
      </c>
      <c r="B5" s="165">
        <v>88.1</v>
      </c>
      <c r="C5" s="165" t="s">
        <v>43</v>
      </c>
      <c r="D5" s="166">
        <v>41028</v>
      </c>
      <c r="E5" s="166">
        <v>52609</v>
      </c>
      <c r="F5" s="166">
        <v>47146</v>
      </c>
      <c r="G5" s="166">
        <v>60245</v>
      </c>
      <c r="H5" s="166">
        <v>54095</v>
      </c>
      <c r="I5" s="167">
        <v>69292</v>
      </c>
      <c r="J5" s="166">
        <v>40873</v>
      </c>
      <c r="K5" s="166">
        <v>48419</v>
      </c>
      <c r="L5" s="166">
        <v>52015</v>
      </c>
      <c r="M5" s="165">
        <v>27</v>
      </c>
      <c r="N5" s="166">
        <v>47001</v>
      </c>
      <c r="O5" s="166">
        <v>55680</v>
      </c>
      <c r="P5" s="166">
        <v>59637</v>
      </c>
      <c r="Q5" s="165">
        <v>27</v>
      </c>
      <c r="R5" s="165" t="s">
        <v>82</v>
      </c>
    </row>
    <row r="6" spans="1:18">
      <c r="A6" s="19" t="s">
        <v>40</v>
      </c>
      <c r="B6" s="165">
        <v>88.8</v>
      </c>
      <c r="C6" s="165" t="s">
        <v>43</v>
      </c>
      <c r="D6" s="166">
        <v>35201</v>
      </c>
      <c r="E6" s="166">
        <v>48090</v>
      </c>
      <c r="F6" s="166">
        <v>39313</v>
      </c>
      <c r="G6" s="166">
        <v>47765</v>
      </c>
      <c r="H6" s="166">
        <v>50456</v>
      </c>
      <c r="I6" s="167">
        <v>53780</v>
      </c>
      <c r="J6" s="166">
        <v>32800</v>
      </c>
      <c r="K6" s="166">
        <v>39550</v>
      </c>
      <c r="L6" s="166">
        <v>39550</v>
      </c>
      <c r="M6" s="165">
        <v>15</v>
      </c>
      <c r="N6" s="166">
        <v>37450</v>
      </c>
      <c r="O6" s="166">
        <v>44950</v>
      </c>
      <c r="P6" s="166">
        <v>44950</v>
      </c>
      <c r="Q6" s="165">
        <v>15</v>
      </c>
      <c r="R6" s="165" t="s">
        <v>41</v>
      </c>
    </row>
    <row r="7" spans="1:18">
      <c r="A7" s="19" t="s">
        <v>42</v>
      </c>
      <c r="B7" s="165">
        <v>105.3</v>
      </c>
      <c r="C7" s="165" t="s">
        <v>43</v>
      </c>
      <c r="D7" s="166">
        <v>43092</v>
      </c>
      <c r="E7" s="166">
        <v>61121</v>
      </c>
      <c r="F7" s="166">
        <v>48951</v>
      </c>
      <c r="G7" s="166">
        <v>76655</v>
      </c>
      <c r="H7" s="166">
        <v>64853</v>
      </c>
      <c r="I7" s="167">
        <v>87117</v>
      </c>
      <c r="J7" s="166">
        <v>29866</v>
      </c>
      <c r="K7" s="166">
        <v>38512</v>
      </c>
      <c r="L7" s="166">
        <v>38512</v>
      </c>
      <c r="M7" s="165">
        <v>11</v>
      </c>
      <c r="N7" s="166">
        <v>33870</v>
      </c>
      <c r="O7" s="166">
        <v>47806</v>
      </c>
      <c r="P7" s="166">
        <v>48862</v>
      </c>
      <c r="Q7" s="165">
        <v>16</v>
      </c>
      <c r="R7" s="165" t="s">
        <v>83</v>
      </c>
    </row>
    <row r="8" spans="1:18">
      <c r="A8" s="19" t="s">
        <v>44</v>
      </c>
      <c r="B8" s="165">
        <v>100.7</v>
      </c>
      <c r="C8" s="165" t="s">
        <v>43</v>
      </c>
      <c r="D8" s="166">
        <v>38724</v>
      </c>
      <c r="E8" s="166">
        <v>60401</v>
      </c>
      <c r="F8" s="166">
        <v>42437</v>
      </c>
      <c r="G8" s="166">
        <v>61273</v>
      </c>
      <c r="H8" s="166">
        <v>49102</v>
      </c>
      <c r="I8" s="167">
        <v>61873</v>
      </c>
      <c r="J8" s="166">
        <v>37636</v>
      </c>
      <c r="K8" s="153" t="s">
        <v>43</v>
      </c>
      <c r="L8" s="153" t="s">
        <v>43</v>
      </c>
      <c r="M8" s="153" t="s">
        <v>43</v>
      </c>
      <c r="N8" s="153" t="s">
        <v>43</v>
      </c>
      <c r="O8" s="153" t="s">
        <v>43</v>
      </c>
      <c r="P8" s="153" t="s">
        <v>43</v>
      </c>
      <c r="Q8" s="153" t="s">
        <v>43</v>
      </c>
      <c r="R8" s="153" t="s">
        <v>43</v>
      </c>
    </row>
    <row r="9" spans="1:18">
      <c r="A9" s="19" t="s">
        <v>45</v>
      </c>
      <c r="B9" s="165">
        <v>89.7</v>
      </c>
      <c r="C9" s="165" t="s">
        <v>43</v>
      </c>
      <c r="D9" s="166">
        <v>38509</v>
      </c>
      <c r="E9" s="166">
        <v>56566</v>
      </c>
      <c r="F9" s="166">
        <v>43711</v>
      </c>
      <c r="G9" s="166">
        <v>64507</v>
      </c>
      <c r="H9" s="166">
        <v>60578</v>
      </c>
      <c r="I9" s="167">
        <v>79930</v>
      </c>
      <c r="J9" s="166">
        <v>37092</v>
      </c>
      <c r="K9" s="166">
        <v>49935</v>
      </c>
      <c r="L9" s="166">
        <v>54287</v>
      </c>
      <c r="M9" s="165">
        <v>21</v>
      </c>
      <c r="N9" s="166">
        <v>42206</v>
      </c>
      <c r="O9" s="166">
        <v>56976</v>
      </c>
      <c r="P9" s="166">
        <v>61981</v>
      </c>
      <c r="Q9" s="165">
        <v>21</v>
      </c>
      <c r="R9" s="165" t="s">
        <v>84</v>
      </c>
    </row>
    <row r="10" spans="1:18">
      <c r="A10" s="19" t="s">
        <v>47</v>
      </c>
      <c r="B10" s="165">
        <v>94.5</v>
      </c>
      <c r="C10" s="165" t="s">
        <v>43</v>
      </c>
      <c r="D10" s="166">
        <v>37238</v>
      </c>
      <c r="E10" s="166">
        <v>53054</v>
      </c>
      <c r="F10" s="166">
        <v>41055</v>
      </c>
      <c r="G10" s="166">
        <v>57917</v>
      </c>
      <c r="H10" s="166">
        <v>53907</v>
      </c>
      <c r="I10" s="167">
        <v>62706</v>
      </c>
      <c r="J10" s="166">
        <v>29804</v>
      </c>
      <c r="K10" s="166">
        <v>38793</v>
      </c>
      <c r="L10" s="166">
        <v>39431</v>
      </c>
      <c r="M10" s="165">
        <v>20</v>
      </c>
      <c r="N10" s="166">
        <v>33213</v>
      </c>
      <c r="O10" s="166">
        <v>42189</v>
      </c>
      <c r="P10" s="166">
        <v>42828</v>
      </c>
      <c r="Q10" s="165">
        <v>20</v>
      </c>
      <c r="R10" s="165" t="s">
        <v>41</v>
      </c>
    </row>
    <row r="11" spans="1:18">
      <c r="A11" s="19" t="s">
        <v>48</v>
      </c>
      <c r="B11" s="165">
        <v>93.2</v>
      </c>
      <c r="C11" s="165" t="s">
        <v>43</v>
      </c>
      <c r="D11" s="166">
        <v>41747</v>
      </c>
      <c r="E11" s="166">
        <v>54310</v>
      </c>
      <c r="F11" s="166">
        <v>42382</v>
      </c>
      <c r="G11" s="166">
        <v>55508</v>
      </c>
      <c r="H11" s="166">
        <v>51566</v>
      </c>
      <c r="I11" s="167">
        <v>57620</v>
      </c>
      <c r="J11" s="153" t="s">
        <v>43</v>
      </c>
      <c r="K11" s="153" t="s">
        <v>43</v>
      </c>
      <c r="L11" s="153" t="s">
        <v>43</v>
      </c>
      <c r="M11" s="153" t="s">
        <v>43</v>
      </c>
      <c r="N11" s="153" t="s">
        <v>43</v>
      </c>
      <c r="O11" s="153" t="s">
        <v>43</v>
      </c>
      <c r="P11" s="153" t="s">
        <v>43</v>
      </c>
      <c r="Q11" s="153" t="s">
        <v>43</v>
      </c>
      <c r="R11" s="153" t="s">
        <v>43</v>
      </c>
    </row>
    <row r="12" spans="1:18">
      <c r="A12" s="19" t="s">
        <v>49</v>
      </c>
      <c r="B12" s="165">
        <v>124.4</v>
      </c>
      <c r="C12" s="165" t="s">
        <v>43</v>
      </c>
      <c r="D12" s="166">
        <v>47959</v>
      </c>
      <c r="E12" s="166">
        <v>64158</v>
      </c>
      <c r="F12" s="166">
        <v>51058</v>
      </c>
      <c r="G12" s="166">
        <v>86365</v>
      </c>
      <c r="H12" s="166">
        <v>73444</v>
      </c>
      <c r="I12" s="167">
        <v>93262</v>
      </c>
      <c r="J12" s="166">
        <v>43531</v>
      </c>
      <c r="K12" s="153" t="s">
        <v>43</v>
      </c>
      <c r="L12" s="153" t="s">
        <v>43</v>
      </c>
      <c r="M12" s="153" t="s">
        <v>43</v>
      </c>
      <c r="N12" s="153" t="s">
        <v>43</v>
      </c>
      <c r="O12" s="153" t="s">
        <v>43</v>
      </c>
      <c r="P12" s="153" t="s">
        <v>43</v>
      </c>
      <c r="Q12" s="153" t="s">
        <v>43</v>
      </c>
      <c r="R12" s="153" t="s">
        <v>43</v>
      </c>
    </row>
    <row r="13" spans="1:18">
      <c r="A13" s="19" t="s">
        <v>50</v>
      </c>
      <c r="B13" s="165">
        <v>84.6</v>
      </c>
      <c r="C13" s="165" t="s">
        <v>43</v>
      </c>
      <c r="D13" s="166">
        <v>36543</v>
      </c>
      <c r="E13" s="166">
        <v>55245</v>
      </c>
      <c r="F13" s="166">
        <v>38967</v>
      </c>
      <c r="G13" s="166">
        <v>63131</v>
      </c>
      <c r="H13" s="166">
        <v>46843</v>
      </c>
      <c r="I13" s="163" t="s">
        <v>43</v>
      </c>
      <c r="J13" s="166">
        <v>35890</v>
      </c>
      <c r="K13" s="166">
        <v>42325</v>
      </c>
      <c r="L13" s="166">
        <v>54283</v>
      </c>
      <c r="M13" s="165">
        <v>35</v>
      </c>
      <c r="N13" s="166">
        <v>38280</v>
      </c>
      <c r="O13" s="166">
        <v>46860</v>
      </c>
      <c r="P13" s="166">
        <v>62120</v>
      </c>
      <c r="Q13" s="165">
        <v>35</v>
      </c>
      <c r="R13" s="165" t="s">
        <v>85</v>
      </c>
    </row>
    <row r="14" spans="1:18">
      <c r="A14" s="19" t="s">
        <v>52</v>
      </c>
      <c r="B14" s="165">
        <v>96.9</v>
      </c>
      <c r="C14" s="165" t="s">
        <v>43</v>
      </c>
      <c r="D14" s="166">
        <v>37049</v>
      </c>
      <c r="E14" s="166">
        <v>55044</v>
      </c>
      <c r="F14" s="166">
        <v>40754</v>
      </c>
      <c r="G14" s="166">
        <v>60549</v>
      </c>
      <c r="H14" s="166">
        <v>54150</v>
      </c>
      <c r="I14" s="167">
        <v>63227</v>
      </c>
      <c r="J14" s="166">
        <v>35000</v>
      </c>
      <c r="K14" s="166">
        <v>50000</v>
      </c>
      <c r="L14" s="166">
        <v>52000</v>
      </c>
      <c r="M14" s="165">
        <v>25</v>
      </c>
      <c r="N14" s="166">
        <v>38500</v>
      </c>
      <c r="O14" s="166">
        <v>55000</v>
      </c>
      <c r="P14" s="166">
        <v>57200</v>
      </c>
      <c r="Q14" s="165">
        <v>25</v>
      </c>
      <c r="R14" s="165" t="s">
        <v>77</v>
      </c>
    </row>
    <row r="15" spans="1:18">
      <c r="A15" s="19" t="s">
        <v>54</v>
      </c>
      <c r="B15" s="165">
        <v>87.9</v>
      </c>
      <c r="C15" s="165" t="s">
        <v>43</v>
      </c>
      <c r="D15" s="166">
        <v>37992</v>
      </c>
      <c r="E15" s="166">
        <v>52577</v>
      </c>
      <c r="F15" s="166">
        <v>39427</v>
      </c>
      <c r="G15" s="166">
        <v>54656</v>
      </c>
      <c r="H15" s="166">
        <v>54096</v>
      </c>
      <c r="I15" s="167">
        <v>57013</v>
      </c>
      <c r="J15" s="166">
        <v>36601</v>
      </c>
      <c r="K15" s="166">
        <v>44167</v>
      </c>
      <c r="L15" s="166">
        <v>50049</v>
      </c>
      <c r="M15" s="165">
        <v>25</v>
      </c>
      <c r="N15" s="166">
        <v>37991</v>
      </c>
      <c r="O15" s="166">
        <v>46052</v>
      </c>
      <c r="P15" s="166">
        <v>51971</v>
      </c>
      <c r="Q15" s="165">
        <v>25</v>
      </c>
      <c r="R15" s="165" t="s">
        <v>78</v>
      </c>
    </row>
    <row r="16" spans="1:18">
      <c r="A16" s="19" t="s">
        <v>55</v>
      </c>
      <c r="B16" s="165">
        <v>94.2</v>
      </c>
      <c r="C16" s="165" t="s">
        <v>43</v>
      </c>
      <c r="D16" s="166">
        <v>37550</v>
      </c>
      <c r="E16" s="166">
        <v>55437</v>
      </c>
      <c r="F16" s="166">
        <v>42851</v>
      </c>
      <c r="G16" s="166">
        <v>62748</v>
      </c>
      <c r="H16" s="166">
        <v>53329</v>
      </c>
      <c r="I16" s="167">
        <v>76452</v>
      </c>
      <c r="J16" s="166">
        <v>28190</v>
      </c>
      <c r="K16" s="166">
        <v>39663</v>
      </c>
      <c r="L16" s="166">
        <v>43749</v>
      </c>
      <c r="M16" s="165">
        <v>23</v>
      </c>
      <c r="N16" s="166">
        <v>32278</v>
      </c>
      <c r="O16" s="166">
        <v>44963</v>
      </c>
      <c r="P16" s="166">
        <v>49525</v>
      </c>
      <c r="Q16" s="165">
        <v>23</v>
      </c>
      <c r="R16" s="165" t="s">
        <v>73</v>
      </c>
    </row>
    <row r="17" spans="1:18">
      <c r="A17" s="19" t="s">
        <v>57</v>
      </c>
      <c r="B17" s="165">
        <v>88.5</v>
      </c>
      <c r="C17" s="165" t="s">
        <v>43</v>
      </c>
      <c r="D17" s="166">
        <v>38809</v>
      </c>
      <c r="E17" s="166">
        <v>52271</v>
      </c>
      <c r="F17" s="166">
        <v>41991</v>
      </c>
      <c r="G17" s="166">
        <v>56497</v>
      </c>
      <c r="H17" s="166">
        <v>51862</v>
      </c>
      <c r="I17" s="167">
        <v>64681</v>
      </c>
      <c r="J17" s="166">
        <v>36000</v>
      </c>
      <c r="K17" s="166">
        <v>42900</v>
      </c>
      <c r="L17" s="166">
        <v>42900</v>
      </c>
      <c r="M17" s="165">
        <v>11</v>
      </c>
      <c r="N17" s="166">
        <v>39605</v>
      </c>
      <c r="O17" s="166">
        <v>47380</v>
      </c>
      <c r="P17" s="166">
        <v>47380</v>
      </c>
      <c r="Q17" s="165">
        <v>11</v>
      </c>
      <c r="R17" s="165" t="s">
        <v>41</v>
      </c>
    </row>
    <row r="18" spans="1:18">
      <c r="A18" s="19" t="s">
        <v>58</v>
      </c>
      <c r="B18" s="165">
        <v>92.3</v>
      </c>
      <c r="C18" s="165" t="s">
        <v>43</v>
      </c>
      <c r="D18" s="166">
        <v>44582</v>
      </c>
      <c r="E18" s="166">
        <v>62441</v>
      </c>
      <c r="F18" s="166">
        <v>47491</v>
      </c>
      <c r="G18" s="166">
        <v>64924</v>
      </c>
      <c r="H18" s="166">
        <v>57090</v>
      </c>
      <c r="I18" s="167">
        <v>63784</v>
      </c>
      <c r="J18" s="166">
        <v>33660</v>
      </c>
      <c r="K18" s="166">
        <v>50710</v>
      </c>
      <c r="L18" s="166">
        <v>54540</v>
      </c>
      <c r="M18" s="165">
        <v>20</v>
      </c>
      <c r="N18" s="166">
        <v>33660</v>
      </c>
      <c r="O18" s="166">
        <v>50710</v>
      </c>
      <c r="P18" s="166">
        <v>54540</v>
      </c>
      <c r="Q18" s="165">
        <v>20</v>
      </c>
      <c r="R18" s="165" t="s">
        <v>86</v>
      </c>
    </row>
    <row r="19" spans="1:18">
      <c r="A19" s="27" t="s">
        <v>59</v>
      </c>
      <c r="B19" s="165">
        <v>101.5</v>
      </c>
      <c r="C19" s="165" t="s">
        <v>43</v>
      </c>
      <c r="D19" s="166">
        <v>42069</v>
      </c>
      <c r="E19" s="166">
        <v>66791</v>
      </c>
      <c r="F19" s="166">
        <v>44792</v>
      </c>
      <c r="G19" s="166">
        <v>70260</v>
      </c>
      <c r="H19" s="166">
        <v>57665</v>
      </c>
      <c r="I19" s="167">
        <v>72486</v>
      </c>
      <c r="J19" s="166">
        <v>32823</v>
      </c>
      <c r="K19" s="153" t="s">
        <v>43</v>
      </c>
      <c r="L19" s="153" t="s">
        <v>43</v>
      </c>
      <c r="M19" s="153" t="s">
        <v>43</v>
      </c>
      <c r="N19" s="153" t="s">
        <v>43</v>
      </c>
      <c r="O19" s="153" t="s">
        <v>43</v>
      </c>
      <c r="P19" s="153" t="s">
        <v>43</v>
      </c>
      <c r="Q19" s="153" t="s">
        <v>43</v>
      </c>
      <c r="R19" s="153" t="s">
        <v>43</v>
      </c>
    </row>
    <row r="20" spans="1:18">
      <c r="A20" s="27" t="s">
        <v>60</v>
      </c>
      <c r="B20" s="165">
        <v>93.1</v>
      </c>
      <c r="C20" s="165" t="s">
        <v>43</v>
      </c>
      <c r="D20" s="166">
        <v>37978</v>
      </c>
      <c r="E20" s="166">
        <v>59064</v>
      </c>
      <c r="F20" s="166">
        <v>40804</v>
      </c>
      <c r="G20" s="166">
        <v>61927</v>
      </c>
      <c r="H20" s="166">
        <v>50238</v>
      </c>
      <c r="I20" s="167">
        <v>65769</v>
      </c>
      <c r="J20" s="166">
        <v>34455</v>
      </c>
      <c r="K20" s="166">
        <v>42478</v>
      </c>
      <c r="L20" s="166">
        <v>52849</v>
      </c>
      <c r="M20" s="165">
        <v>35</v>
      </c>
      <c r="N20" s="166">
        <v>36983</v>
      </c>
      <c r="O20" s="166">
        <v>45007</v>
      </c>
      <c r="P20" s="166">
        <v>55377</v>
      </c>
      <c r="Q20" s="165">
        <v>35</v>
      </c>
      <c r="R20" s="165" t="s">
        <v>87</v>
      </c>
    </row>
    <row r="21" spans="1:18">
      <c r="A21" s="29" t="s">
        <v>62</v>
      </c>
      <c r="B21" s="250">
        <v>95.2</v>
      </c>
      <c r="C21" s="239" t="s">
        <v>43</v>
      </c>
      <c r="D21" s="251">
        <v>39754</v>
      </c>
      <c r="E21" s="251">
        <v>56823.6875</v>
      </c>
      <c r="F21" s="251">
        <v>43320.625</v>
      </c>
      <c r="G21" s="251">
        <v>62807.9375</v>
      </c>
      <c r="H21" s="251">
        <v>55204.625</v>
      </c>
      <c r="I21" s="252">
        <v>68599.46666666666</v>
      </c>
      <c r="J21" s="251">
        <v>34948.066666666666</v>
      </c>
      <c r="K21" s="251">
        <v>43954.333333333336</v>
      </c>
      <c r="L21" s="251">
        <v>47847.083333333336</v>
      </c>
      <c r="M21" s="239">
        <v>23</v>
      </c>
      <c r="N21" s="253">
        <v>37586.416666666664</v>
      </c>
      <c r="O21" s="253">
        <v>48631.083333333336</v>
      </c>
      <c r="P21" s="253">
        <v>53030.916666666664</v>
      </c>
      <c r="Q21" s="254">
        <v>22.75</v>
      </c>
      <c r="R21" s="224"/>
    </row>
    <row r="22" spans="1:18">
      <c r="A22" s="157" t="s">
        <v>88</v>
      </c>
      <c r="B22" s="255">
        <v>100</v>
      </c>
      <c r="C22" s="246" t="s">
        <v>43</v>
      </c>
      <c r="D22" s="256">
        <v>41163</v>
      </c>
      <c r="E22" s="256">
        <v>60293</v>
      </c>
      <c r="F22" s="256">
        <v>45029</v>
      </c>
      <c r="G22" s="256">
        <v>69798</v>
      </c>
      <c r="H22" s="256">
        <v>64133</v>
      </c>
      <c r="I22" s="257">
        <v>75913</v>
      </c>
      <c r="J22" s="256"/>
      <c r="K22" s="256"/>
      <c r="L22" s="256"/>
      <c r="M22" s="255"/>
      <c r="N22" s="255"/>
      <c r="O22" s="255"/>
      <c r="P22" s="255"/>
      <c r="Q22" s="255"/>
      <c r="R22" s="168"/>
    </row>
  </sheetData>
  <sheetProtection algorithmName="SHA-512" hashValue="x8nVLucQBQH5IxAlLh2gjSH5uggH7CUeqD+c7JRkRCEFKnYfacseDTadpUrmhw96M2sJ6/IQIgyDm5SWbZm4sA==" saltValue="6+FJHYpAlsyb2py04+OrSg==" spinCount="100000" sheet="1" objects="1" scenarios="1" selectLockedCells="1" selectUnlockedCells="1"/>
  <mergeCells count="7">
    <mergeCell ref="D2:I2"/>
    <mergeCell ref="J2:R2"/>
    <mergeCell ref="D3:E3"/>
    <mergeCell ref="F3:G3"/>
    <mergeCell ref="H3:I3"/>
    <mergeCell ref="J3:M3"/>
    <mergeCell ref="N3:Q3"/>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22375-95EF-47E8-8BCC-A758CA4443AE}">
  <sheetPr>
    <tabColor rgb="FF66ACB4"/>
  </sheetPr>
  <dimension ref="A1:L120"/>
  <sheetViews>
    <sheetView workbookViewId="0">
      <pane xSplit="2" ySplit="2" topLeftCell="C66" activePane="bottomRight" state="frozen"/>
      <selection pane="bottomRight" activeCell="H89" sqref="H89"/>
      <selection pane="bottomLeft" activeCell="A2" sqref="A2"/>
      <selection pane="topRight" activeCell="C1" sqref="C1"/>
    </sheetView>
  </sheetViews>
  <sheetFormatPr defaultRowHeight="14.45"/>
  <cols>
    <col min="1" max="1" width="17.42578125" style="58" bestFit="1" customWidth="1"/>
    <col min="2" max="2" width="34.42578125" bestFit="1" customWidth="1"/>
    <col min="3" max="5" width="23.85546875" customWidth="1"/>
    <col min="6" max="6" width="27.42578125" customWidth="1"/>
    <col min="7" max="8" width="23.85546875" customWidth="1"/>
    <col min="9" max="9" width="25.5703125" customWidth="1"/>
    <col min="10" max="12" width="27.5703125" bestFit="1" customWidth="1"/>
  </cols>
  <sheetData>
    <row r="1" spans="1:12" ht="17.45">
      <c r="A1" s="35" t="s">
        <v>89</v>
      </c>
      <c r="B1" s="1"/>
      <c r="C1" s="1"/>
      <c r="D1" s="1"/>
      <c r="E1" s="1"/>
      <c r="F1" s="1"/>
      <c r="G1" s="1"/>
      <c r="H1" s="1"/>
      <c r="I1" s="1"/>
      <c r="J1" s="1"/>
      <c r="K1" s="1"/>
      <c r="L1" s="1"/>
    </row>
    <row r="2" spans="1:12" s="39" customFormat="1" ht="35.450000000000003" customHeight="1" thickBot="1">
      <c r="A2" s="36" t="s">
        <v>19</v>
      </c>
      <c r="B2" s="37" t="s">
        <v>90</v>
      </c>
      <c r="C2" s="37" t="s">
        <v>91</v>
      </c>
      <c r="D2" s="37" t="s">
        <v>92</v>
      </c>
      <c r="E2" s="38" t="s">
        <v>93</v>
      </c>
      <c r="F2" s="37" t="s">
        <v>94</v>
      </c>
      <c r="G2" s="37" t="s">
        <v>95</v>
      </c>
      <c r="H2" s="37" t="s">
        <v>96</v>
      </c>
      <c r="I2" s="37" t="s">
        <v>97</v>
      </c>
      <c r="J2" s="37" t="s">
        <v>98</v>
      </c>
      <c r="K2" s="37" t="s">
        <v>99</v>
      </c>
      <c r="L2" s="37" t="s">
        <v>100</v>
      </c>
    </row>
    <row r="3" spans="1:12" ht="15" thickTop="1">
      <c r="A3" s="19" t="s">
        <v>37</v>
      </c>
      <c r="B3" s="40" t="s">
        <v>101</v>
      </c>
      <c r="C3" s="41">
        <v>30</v>
      </c>
      <c r="D3" s="41">
        <v>300</v>
      </c>
      <c r="E3" s="42">
        <v>8150</v>
      </c>
      <c r="F3" s="41">
        <v>282</v>
      </c>
      <c r="G3" s="41">
        <v>900</v>
      </c>
      <c r="H3" s="41">
        <v>16300</v>
      </c>
      <c r="I3" s="41" t="s">
        <v>102</v>
      </c>
      <c r="J3" s="40" t="s">
        <v>103</v>
      </c>
      <c r="K3" s="40" t="s">
        <v>103</v>
      </c>
      <c r="L3" s="43" t="s">
        <v>104</v>
      </c>
    </row>
    <row r="4" spans="1:12">
      <c r="A4" s="19"/>
      <c r="B4" s="40" t="s">
        <v>105</v>
      </c>
      <c r="C4" s="41">
        <v>30</v>
      </c>
      <c r="D4" s="41">
        <v>500</v>
      </c>
      <c r="E4" s="42">
        <v>7350</v>
      </c>
      <c r="F4" s="41">
        <v>282</v>
      </c>
      <c r="G4" s="41">
        <v>1500</v>
      </c>
      <c r="H4" s="41">
        <v>14700</v>
      </c>
      <c r="I4" s="41" t="s">
        <v>102</v>
      </c>
      <c r="J4" s="40" t="s">
        <v>103</v>
      </c>
      <c r="K4" s="40" t="s">
        <v>103</v>
      </c>
      <c r="L4" s="43" t="s">
        <v>104</v>
      </c>
    </row>
    <row r="5" spans="1:12">
      <c r="A5" s="44"/>
      <c r="B5" s="45" t="s">
        <v>106</v>
      </c>
      <c r="C5" s="46">
        <f t="shared" ref="C5:H5" si="0">AVERAGE(C3:C4)</f>
        <v>30</v>
      </c>
      <c r="D5" s="46">
        <f t="shared" si="0"/>
        <v>400</v>
      </c>
      <c r="E5" s="46">
        <f t="shared" si="0"/>
        <v>7750</v>
      </c>
      <c r="F5" s="46">
        <f t="shared" si="0"/>
        <v>282</v>
      </c>
      <c r="G5" s="46">
        <f t="shared" si="0"/>
        <v>1200</v>
      </c>
      <c r="H5" s="46">
        <f t="shared" si="0"/>
        <v>15500</v>
      </c>
      <c r="I5" s="46"/>
      <c r="J5" s="45"/>
      <c r="K5" s="45"/>
      <c r="L5" s="45"/>
    </row>
    <row r="6" spans="1:12">
      <c r="A6" s="19" t="s">
        <v>40</v>
      </c>
      <c r="B6" s="40" t="s">
        <v>107</v>
      </c>
      <c r="C6" s="47">
        <v>183.46</v>
      </c>
      <c r="D6" s="41">
        <v>750</v>
      </c>
      <c r="E6" s="42">
        <v>3250</v>
      </c>
      <c r="F6" s="47">
        <v>833.44</v>
      </c>
      <c r="G6" s="41">
        <v>1500</v>
      </c>
      <c r="H6" s="41">
        <v>6500</v>
      </c>
      <c r="I6" s="41" t="s">
        <v>102</v>
      </c>
      <c r="J6" s="48" t="s">
        <v>104</v>
      </c>
      <c r="K6" s="40" t="s">
        <v>103</v>
      </c>
      <c r="L6" s="40" t="s">
        <v>103</v>
      </c>
    </row>
    <row r="7" spans="1:12">
      <c r="A7" s="19"/>
      <c r="B7" s="40" t="s">
        <v>108</v>
      </c>
      <c r="C7" s="47">
        <v>46.02</v>
      </c>
      <c r="D7" s="41">
        <v>1750</v>
      </c>
      <c r="E7" s="42">
        <v>6450</v>
      </c>
      <c r="F7" s="47">
        <v>358.32</v>
      </c>
      <c r="G7" s="41">
        <v>2850</v>
      </c>
      <c r="H7" s="41">
        <v>9675</v>
      </c>
      <c r="I7" s="40" t="s">
        <v>102</v>
      </c>
      <c r="J7" s="48" t="s">
        <v>104</v>
      </c>
      <c r="K7" s="40" t="s">
        <v>103</v>
      </c>
      <c r="L7" s="40" t="s">
        <v>103</v>
      </c>
    </row>
    <row r="8" spans="1:12">
      <c r="A8" s="19"/>
      <c r="B8" s="40" t="s">
        <v>109</v>
      </c>
      <c r="C8" s="47">
        <v>11.26</v>
      </c>
      <c r="D8" s="41">
        <v>4000</v>
      </c>
      <c r="E8" s="42">
        <v>6450</v>
      </c>
      <c r="F8" s="47">
        <v>275.62</v>
      </c>
      <c r="G8" s="41">
        <v>8000</v>
      </c>
      <c r="H8" s="41">
        <v>12900</v>
      </c>
      <c r="I8" s="40" t="s">
        <v>102</v>
      </c>
      <c r="J8" s="48" t="s">
        <v>104</v>
      </c>
      <c r="K8" s="40" t="s">
        <v>103</v>
      </c>
      <c r="L8" s="40" t="s">
        <v>103</v>
      </c>
    </row>
    <row r="9" spans="1:12">
      <c r="A9" s="44"/>
      <c r="B9" s="45" t="s">
        <v>106</v>
      </c>
      <c r="C9" s="49">
        <f t="shared" ref="C9:H9" si="1">AVERAGE(C6:C8)</f>
        <v>80.24666666666667</v>
      </c>
      <c r="D9" s="49">
        <f t="shared" si="1"/>
        <v>2166.6666666666665</v>
      </c>
      <c r="E9" s="49">
        <f t="shared" si="1"/>
        <v>5383.333333333333</v>
      </c>
      <c r="F9" s="49">
        <f t="shared" si="1"/>
        <v>489.12666666666672</v>
      </c>
      <c r="G9" s="49">
        <f t="shared" si="1"/>
        <v>4116.666666666667</v>
      </c>
      <c r="H9" s="49">
        <f t="shared" si="1"/>
        <v>9691.6666666666661</v>
      </c>
      <c r="I9" s="45"/>
      <c r="J9" s="45"/>
      <c r="K9" s="45"/>
      <c r="L9" s="45"/>
    </row>
    <row r="10" spans="1:12">
      <c r="A10" s="19" t="s">
        <v>42</v>
      </c>
      <c r="B10" s="40" t="s">
        <v>110</v>
      </c>
      <c r="C10" s="47">
        <v>105.18</v>
      </c>
      <c r="D10" s="41" t="s">
        <v>111</v>
      </c>
      <c r="E10" s="42">
        <v>4500</v>
      </c>
      <c r="F10" s="47">
        <v>272.86</v>
      </c>
      <c r="G10" s="41" t="s">
        <v>111</v>
      </c>
      <c r="H10" s="41">
        <v>9000</v>
      </c>
      <c r="I10" s="40" t="s">
        <v>102</v>
      </c>
      <c r="J10" s="40" t="s">
        <v>103</v>
      </c>
      <c r="K10" s="40" t="s">
        <v>103</v>
      </c>
      <c r="L10" s="40" t="s">
        <v>103</v>
      </c>
    </row>
    <row r="11" spans="1:12">
      <c r="A11" s="19"/>
      <c r="B11" s="40" t="s">
        <v>112</v>
      </c>
      <c r="C11" s="47">
        <v>27.84</v>
      </c>
      <c r="D11" s="41">
        <v>500</v>
      </c>
      <c r="E11" s="42">
        <v>2000</v>
      </c>
      <c r="F11" s="47">
        <v>71.92</v>
      </c>
      <c r="G11" s="41">
        <v>1000</v>
      </c>
      <c r="H11" s="41">
        <v>4000</v>
      </c>
      <c r="I11" s="40" t="s">
        <v>102</v>
      </c>
      <c r="J11" s="40" t="s">
        <v>103</v>
      </c>
      <c r="K11" s="40" t="s">
        <v>103</v>
      </c>
      <c r="L11" s="40" t="s">
        <v>103</v>
      </c>
    </row>
    <row r="12" spans="1:12">
      <c r="A12" s="19"/>
      <c r="B12" s="40" t="s">
        <v>113</v>
      </c>
      <c r="C12" s="47">
        <v>35.979999999999997</v>
      </c>
      <c r="D12" s="41">
        <v>1500</v>
      </c>
      <c r="E12" s="42">
        <v>4500</v>
      </c>
      <c r="F12" s="47">
        <v>94.78</v>
      </c>
      <c r="G12" s="41">
        <v>3000</v>
      </c>
      <c r="H12" s="41">
        <v>9000</v>
      </c>
      <c r="I12" s="40" t="s">
        <v>102</v>
      </c>
      <c r="J12" s="40" t="s">
        <v>103</v>
      </c>
      <c r="K12" s="40" t="s">
        <v>103</v>
      </c>
      <c r="L12" s="40" t="s">
        <v>103</v>
      </c>
    </row>
    <row r="13" spans="1:12">
      <c r="A13" s="19"/>
      <c r="B13" s="40" t="s">
        <v>114</v>
      </c>
      <c r="C13" s="47">
        <v>47.16</v>
      </c>
      <c r="D13" s="40" t="s">
        <v>111</v>
      </c>
      <c r="E13" s="42">
        <v>4500</v>
      </c>
      <c r="F13" s="47">
        <v>124.12</v>
      </c>
      <c r="G13" s="40" t="s">
        <v>111</v>
      </c>
      <c r="H13" s="41">
        <v>9000</v>
      </c>
      <c r="I13" s="40" t="s">
        <v>102</v>
      </c>
      <c r="J13" s="40" t="s">
        <v>103</v>
      </c>
      <c r="K13" s="40" t="s">
        <v>103</v>
      </c>
      <c r="L13" s="40" t="s">
        <v>103</v>
      </c>
    </row>
    <row r="14" spans="1:12">
      <c r="A14" s="44"/>
      <c r="B14" s="45" t="s">
        <v>106</v>
      </c>
      <c r="C14" s="49">
        <f t="shared" ref="C14:H14" si="2">AVERAGE(C10:C13)</f>
        <v>54.04</v>
      </c>
      <c r="D14" s="49">
        <f t="shared" si="2"/>
        <v>1000</v>
      </c>
      <c r="E14" s="49">
        <f t="shared" si="2"/>
        <v>3875</v>
      </c>
      <c r="F14" s="49">
        <f t="shared" si="2"/>
        <v>140.92000000000002</v>
      </c>
      <c r="G14" s="49">
        <f t="shared" si="2"/>
        <v>2000</v>
      </c>
      <c r="H14" s="49">
        <f t="shared" si="2"/>
        <v>7750</v>
      </c>
      <c r="I14" s="45"/>
      <c r="J14" s="45"/>
      <c r="K14" s="45"/>
      <c r="L14" s="45"/>
    </row>
    <row r="15" spans="1:12">
      <c r="A15" s="50" t="s">
        <v>44</v>
      </c>
      <c r="B15" s="40" t="s">
        <v>115</v>
      </c>
      <c r="C15" s="41">
        <v>50</v>
      </c>
      <c r="D15" s="41">
        <v>250</v>
      </c>
      <c r="E15" s="42">
        <v>7900</v>
      </c>
      <c r="F15" s="41">
        <v>180</v>
      </c>
      <c r="G15" s="41">
        <v>500</v>
      </c>
      <c r="H15" s="41">
        <v>15800</v>
      </c>
      <c r="I15" s="40" t="s">
        <v>102</v>
      </c>
      <c r="J15" s="40" t="s">
        <v>103</v>
      </c>
      <c r="K15" s="40" t="s">
        <v>103</v>
      </c>
      <c r="L15" s="40" t="s">
        <v>103</v>
      </c>
    </row>
    <row r="16" spans="1:12">
      <c r="A16" s="19"/>
      <c r="B16" s="40" t="s">
        <v>116</v>
      </c>
      <c r="C16" s="47">
        <v>15</v>
      </c>
      <c r="D16" s="41">
        <v>1350</v>
      </c>
      <c r="E16" s="41">
        <v>4350</v>
      </c>
      <c r="F16" s="47">
        <v>64.3</v>
      </c>
      <c r="G16" s="41">
        <v>2700</v>
      </c>
      <c r="H16" s="41">
        <v>8700</v>
      </c>
      <c r="I16" s="40" t="s">
        <v>102</v>
      </c>
      <c r="J16" s="40" t="s">
        <v>103</v>
      </c>
      <c r="K16" s="40" t="s">
        <v>103</v>
      </c>
      <c r="L16" s="40" t="s">
        <v>103</v>
      </c>
    </row>
    <row r="17" spans="1:12">
      <c r="A17" s="51"/>
      <c r="B17" s="45" t="s">
        <v>106</v>
      </c>
      <c r="C17" s="46">
        <f t="shared" ref="C17:H17" si="3">AVERAGE(C15:C16)</f>
        <v>32.5</v>
      </c>
      <c r="D17" s="46">
        <f t="shared" si="3"/>
        <v>800</v>
      </c>
      <c r="E17" s="46">
        <f t="shared" si="3"/>
        <v>6125</v>
      </c>
      <c r="F17" s="46">
        <f t="shared" si="3"/>
        <v>122.15</v>
      </c>
      <c r="G17" s="46">
        <f t="shared" si="3"/>
        <v>1600</v>
      </c>
      <c r="H17" s="46">
        <f t="shared" si="3"/>
        <v>12250</v>
      </c>
      <c r="I17" s="45"/>
      <c r="J17" s="45"/>
      <c r="K17" s="45"/>
      <c r="L17" s="45"/>
    </row>
    <row r="18" spans="1:12">
      <c r="A18" s="19" t="s">
        <v>45</v>
      </c>
      <c r="B18" s="40" t="s">
        <v>117</v>
      </c>
      <c r="C18" s="47">
        <v>168.73</v>
      </c>
      <c r="D18" s="41">
        <v>1500</v>
      </c>
      <c r="E18" s="42">
        <v>4000</v>
      </c>
      <c r="F18" s="47">
        <v>556.5</v>
      </c>
      <c r="G18" s="41">
        <v>8000</v>
      </c>
      <c r="H18" s="41">
        <v>8000</v>
      </c>
      <c r="I18" s="40" t="s">
        <v>102</v>
      </c>
      <c r="J18" s="48" t="s">
        <v>104</v>
      </c>
      <c r="K18" s="48" t="s">
        <v>104</v>
      </c>
      <c r="L18" s="48" t="s">
        <v>104</v>
      </c>
    </row>
    <row r="19" spans="1:12">
      <c r="A19" s="19"/>
      <c r="B19" s="40" t="s">
        <v>118</v>
      </c>
      <c r="C19" s="47">
        <v>110.89</v>
      </c>
      <c r="D19" s="41">
        <v>2000</v>
      </c>
      <c r="E19" s="42">
        <v>5000</v>
      </c>
      <c r="F19" s="47">
        <v>394.54</v>
      </c>
      <c r="G19" s="41">
        <v>4000</v>
      </c>
      <c r="H19" s="41">
        <v>10000</v>
      </c>
      <c r="I19" s="40" t="s">
        <v>102</v>
      </c>
      <c r="J19" s="48" t="s">
        <v>104</v>
      </c>
      <c r="K19" s="48" t="s">
        <v>104</v>
      </c>
      <c r="L19" s="48" t="s">
        <v>104</v>
      </c>
    </row>
    <row r="20" spans="1:12">
      <c r="A20" s="19"/>
      <c r="B20" s="40" t="s">
        <v>119</v>
      </c>
      <c r="C20" s="47">
        <v>72.45</v>
      </c>
      <c r="D20" s="41">
        <v>2500</v>
      </c>
      <c r="E20" s="42">
        <v>6000</v>
      </c>
      <c r="F20" s="47">
        <v>286.92</v>
      </c>
      <c r="G20" s="41">
        <v>5000</v>
      </c>
      <c r="H20" s="41">
        <v>12000</v>
      </c>
      <c r="I20" s="40" t="s">
        <v>102</v>
      </c>
      <c r="J20" s="48" t="s">
        <v>104</v>
      </c>
      <c r="K20" s="48" t="s">
        <v>104</v>
      </c>
      <c r="L20" s="48" t="s">
        <v>104</v>
      </c>
    </row>
    <row r="21" spans="1:12">
      <c r="A21" s="19"/>
      <c r="B21" s="40" t="s">
        <v>120</v>
      </c>
      <c r="C21" s="47">
        <v>135.65</v>
      </c>
      <c r="D21" s="41">
        <v>1300</v>
      </c>
      <c r="E21" s="42">
        <v>4000</v>
      </c>
      <c r="F21" s="47">
        <v>463.89</v>
      </c>
      <c r="G21" s="41">
        <v>2600</v>
      </c>
      <c r="H21" s="41">
        <v>9000</v>
      </c>
      <c r="I21" s="40" t="s">
        <v>102</v>
      </c>
      <c r="J21" s="48" t="s">
        <v>104</v>
      </c>
      <c r="K21" s="48" t="s">
        <v>104</v>
      </c>
      <c r="L21" s="48" t="s">
        <v>104</v>
      </c>
    </row>
    <row r="22" spans="1:12">
      <c r="A22" s="19"/>
      <c r="B22" s="40" t="s">
        <v>121</v>
      </c>
      <c r="C22" s="47">
        <v>172.56</v>
      </c>
      <c r="D22" s="41">
        <v>1300</v>
      </c>
      <c r="E22" s="42">
        <v>4000</v>
      </c>
      <c r="F22" s="47">
        <v>567.22</v>
      </c>
      <c r="G22" s="41">
        <v>2600</v>
      </c>
      <c r="H22" s="41">
        <v>9000</v>
      </c>
      <c r="I22" s="40" t="s">
        <v>102</v>
      </c>
      <c r="J22" s="48" t="s">
        <v>104</v>
      </c>
      <c r="K22" s="48" t="s">
        <v>104</v>
      </c>
      <c r="L22" s="48" t="s">
        <v>104</v>
      </c>
    </row>
    <row r="23" spans="1:12">
      <c r="A23" s="19"/>
      <c r="B23" s="40" t="s">
        <v>122</v>
      </c>
      <c r="C23" s="47">
        <v>58.03</v>
      </c>
      <c r="D23" s="41">
        <v>3500</v>
      </c>
      <c r="E23" s="42">
        <v>6450</v>
      </c>
      <c r="F23" s="47">
        <v>246.54</v>
      </c>
      <c r="G23" s="41">
        <v>7000</v>
      </c>
      <c r="H23" s="41">
        <v>12900</v>
      </c>
      <c r="I23" s="40" t="s">
        <v>102</v>
      </c>
      <c r="J23" s="48" t="s">
        <v>104</v>
      </c>
      <c r="K23" s="48" t="s">
        <v>104</v>
      </c>
      <c r="L23" s="48" t="s">
        <v>104</v>
      </c>
    </row>
    <row r="24" spans="1:12">
      <c r="A24" s="51"/>
      <c r="B24" s="45" t="s">
        <v>106</v>
      </c>
      <c r="C24" s="49">
        <f t="shared" ref="C24:H24" si="4">AVERAGE(C18:C23)</f>
        <v>119.71833333333332</v>
      </c>
      <c r="D24" s="49">
        <f t="shared" si="4"/>
        <v>2016.6666666666667</v>
      </c>
      <c r="E24" s="49">
        <f t="shared" si="4"/>
        <v>4908.333333333333</v>
      </c>
      <c r="F24" s="49">
        <f t="shared" si="4"/>
        <v>419.26833333333326</v>
      </c>
      <c r="G24" s="49">
        <f t="shared" si="4"/>
        <v>4866.666666666667</v>
      </c>
      <c r="H24" s="49">
        <f t="shared" si="4"/>
        <v>10150</v>
      </c>
      <c r="I24" s="45"/>
      <c r="J24" s="45"/>
      <c r="K24" s="45"/>
      <c r="L24" s="45"/>
    </row>
    <row r="25" spans="1:12">
      <c r="A25" s="19" t="s">
        <v>47</v>
      </c>
      <c r="B25" s="40" t="s">
        <v>123</v>
      </c>
      <c r="C25" s="47" t="s">
        <v>124</v>
      </c>
      <c r="D25" s="41">
        <v>1500</v>
      </c>
      <c r="E25" s="42">
        <v>3000</v>
      </c>
      <c r="F25" s="47" t="s">
        <v>124</v>
      </c>
      <c r="G25" s="41">
        <v>2750</v>
      </c>
      <c r="H25" s="41">
        <v>5750</v>
      </c>
      <c r="I25" s="40" t="s">
        <v>102</v>
      </c>
      <c r="J25" s="40" t="s">
        <v>103</v>
      </c>
      <c r="K25" s="40" t="s">
        <v>103</v>
      </c>
      <c r="L25" s="40" t="s">
        <v>103</v>
      </c>
    </row>
    <row r="26" spans="1:12">
      <c r="A26" s="19"/>
      <c r="B26" s="40" t="s">
        <v>125</v>
      </c>
      <c r="C26" s="47" t="s">
        <v>124</v>
      </c>
      <c r="D26" s="41">
        <v>1000</v>
      </c>
      <c r="E26" s="42">
        <v>3000</v>
      </c>
      <c r="F26" s="47" t="s">
        <v>124</v>
      </c>
      <c r="G26" s="41">
        <v>1750</v>
      </c>
      <c r="H26" s="41">
        <v>5750</v>
      </c>
      <c r="I26" s="40" t="s">
        <v>102</v>
      </c>
      <c r="J26" s="40" t="s">
        <v>103</v>
      </c>
      <c r="K26" s="40" t="s">
        <v>103</v>
      </c>
      <c r="L26" s="40" t="s">
        <v>103</v>
      </c>
    </row>
    <row r="27" spans="1:12">
      <c r="A27" s="19"/>
      <c r="B27" s="40" t="s">
        <v>126</v>
      </c>
      <c r="C27" s="47" t="s">
        <v>124</v>
      </c>
      <c r="D27" s="41">
        <v>2000</v>
      </c>
      <c r="E27" s="42">
        <v>4000</v>
      </c>
      <c r="F27" s="47" t="s">
        <v>124</v>
      </c>
      <c r="G27" s="41">
        <v>3750</v>
      </c>
      <c r="H27" s="41">
        <v>7750</v>
      </c>
      <c r="I27" s="40" t="s">
        <v>102</v>
      </c>
      <c r="J27" s="40" t="s">
        <v>103</v>
      </c>
      <c r="K27" s="40" t="s">
        <v>103</v>
      </c>
      <c r="L27" s="40" t="s">
        <v>103</v>
      </c>
    </row>
    <row r="28" spans="1:12">
      <c r="A28" s="19"/>
      <c r="B28" s="40" t="s">
        <v>127</v>
      </c>
      <c r="C28" s="47" t="s">
        <v>124</v>
      </c>
      <c r="D28" s="41">
        <v>4250</v>
      </c>
      <c r="E28" s="42">
        <v>5250</v>
      </c>
      <c r="F28" s="47" t="s">
        <v>124</v>
      </c>
      <c r="G28" s="41">
        <v>8250</v>
      </c>
      <c r="H28" s="41">
        <v>10250</v>
      </c>
      <c r="I28" s="40" t="s">
        <v>102</v>
      </c>
      <c r="J28" s="40" t="s">
        <v>103</v>
      </c>
      <c r="K28" s="40" t="s">
        <v>103</v>
      </c>
      <c r="L28" s="40" t="s">
        <v>103</v>
      </c>
    </row>
    <row r="29" spans="1:12">
      <c r="A29" s="51"/>
      <c r="B29" s="45" t="s">
        <v>106</v>
      </c>
      <c r="C29" s="49"/>
      <c r="D29" s="46">
        <f>AVERAGE(D25:D28)</f>
        <v>2187.5</v>
      </c>
      <c r="E29" s="46">
        <f t="shared" ref="E29:H29" si="5">AVERAGE(E25:E28)</f>
        <v>3812.5</v>
      </c>
      <c r="F29" s="46"/>
      <c r="G29" s="46">
        <f t="shared" si="5"/>
        <v>4125</v>
      </c>
      <c r="H29" s="46">
        <f t="shared" si="5"/>
        <v>7375</v>
      </c>
      <c r="I29" s="45"/>
      <c r="J29" s="45"/>
      <c r="K29" s="45"/>
      <c r="L29" s="45"/>
    </row>
    <row r="30" spans="1:12">
      <c r="A30" s="19" t="s">
        <v>48</v>
      </c>
      <c r="B30" s="40" t="s">
        <v>128</v>
      </c>
      <c r="C30" s="47">
        <v>110.8</v>
      </c>
      <c r="D30" s="41">
        <v>2000</v>
      </c>
      <c r="E30" s="42">
        <v>5000</v>
      </c>
      <c r="F30" s="47">
        <v>385.6</v>
      </c>
      <c r="G30" s="41">
        <v>4000</v>
      </c>
      <c r="H30" s="41">
        <v>10000</v>
      </c>
      <c r="I30" s="41">
        <v>1500</v>
      </c>
      <c r="J30" s="48" t="s">
        <v>104</v>
      </c>
      <c r="K30" s="48" t="s">
        <v>104</v>
      </c>
      <c r="L30" s="40" t="s">
        <v>103</v>
      </c>
    </row>
    <row r="31" spans="1:12">
      <c r="A31" s="19"/>
      <c r="B31" s="40" t="s">
        <v>129</v>
      </c>
      <c r="C31" s="47">
        <v>64.06</v>
      </c>
      <c r="D31" s="41">
        <v>2000</v>
      </c>
      <c r="E31" s="42">
        <v>5000</v>
      </c>
      <c r="F31" s="47">
        <v>223.04</v>
      </c>
      <c r="G31" s="41">
        <v>4000</v>
      </c>
      <c r="H31" s="41">
        <v>10000</v>
      </c>
      <c r="I31" s="41">
        <v>1500</v>
      </c>
      <c r="J31" s="48" t="s">
        <v>104</v>
      </c>
      <c r="K31" s="48" t="s">
        <v>104</v>
      </c>
      <c r="L31" s="40" t="s">
        <v>103</v>
      </c>
    </row>
    <row r="32" spans="1:12">
      <c r="A32" s="19"/>
      <c r="B32" s="40" t="s">
        <v>130</v>
      </c>
      <c r="C32" s="47">
        <v>177.32</v>
      </c>
      <c r="D32" s="41">
        <v>400</v>
      </c>
      <c r="E32" s="42">
        <v>3500</v>
      </c>
      <c r="F32" s="47">
        <v>617.12</v>
      </c>
      <c r="G32" s="41">
        <v>1200</v>
      </c>
      <c r="H32" s="41">
        <v>8500</v>
      </c>
      <c r="I32" s="41">
        <v>1500</v>
      </c>
      <c r="J32" s="48" t="s">
        <v>104</v>
      </c>
      <c r="K32" s="48" t="s">
        <v>104</v>
      </c>
      <c r="L32" s="40" t="s">
        <v>103</v>
      </c>
    </row>
    <row r="33" spans="1:12">
      <c r="A33" s="19"/>
      <c r="B33" s="40" t="s">
        <v>131</v>
      </c>
      <c r="C33" s="47">
        <v>184.34</v>
      </c>
      <c r="D33" s="41">
        <v>900</v>
      </c>
      <c r="E33" s="42">
        <v>3500</v>
      </c>
      <c r="F33" s="47">
        <v>641.66</v>
      </c>
      <c r="G33" s="41">
        <v>2700</v>
      </c>
      <c r="H33" s="41">
        <v>8500</v>
      </c>
      <c r="I33" s="41">
        <v>1500</v>
      </c>
      <c r="J33" s="48" t="s">
        <v>104</v>
      </c>
      <c r="K33" s="48" t="s">
        <v>104</v>
      </c>
      <c r="L33" s="40" t="s">
        <v>103</v>
      </c>
    </row>
    <row r="34" spans="1:12">
      <c r="A34" s="19"/>
      <c r="B34" s="40" t="s">
        <v>132</v>
      </c>
      <c r="C34" s="47">
        <v>150.30000000000001</v>
      </c>
      <c r="D34" s="41">
        <v>400</v>
      </c>
      <c r="E34" s="42">
        <v>2500</v>
      </c>
      <c r="F34" s="47">
        <v>523.20000000000005</v>
      </c>
      <c r="G34" s="41">
        <v>1200</v>
      </c>
      <c r="H34" s="41">
        <v>7500</v>
      </c>
      <c r="I34" s="41">
        <v>1500</v>
      </c>
      <c r="J34" s="48" t="s">
        <v>104</v>
      </c>
      <c r="K34" s="48" t="s">
        <v>104</v>
      </c>
      <c r="L34" s="40" t="s">
        <v>103</v>
      </c>
    </row>
    <row r="35" spans="1:12">
      <c r="A35" s="19"/>
      <c r="B35" s="40" t="s">
        <v>133</v>
      </c>
      <c r="C35" s="47">
        <v>176.1</v>
      </c>
      <c r="D35" s="41">
        <v>400</v>
      </c>
      <c r="E35" s="42">
        <v>3500</v>
      </c>
      <c r="F35" s="47">
        <v>612.86</v>
      </c>
      <c r="G35" s="41">
        <v>1200</v>
      </c>
      <c r="H35" s="41">
        <v>8500</v>
      </c>
      <c r="I35" s="41" t="s">
        <v>102</v>
      </c>
      <c r="J35" s="40" t="s">
        <v>103</v>
      </c>
      <c r="K35" s="40" t="s">
        <v>103</v>
      </c>
      <c r="L35" s="40" t="s">
        <v>103</v>
      </c>
    </row>
    <row r="36" spans="1:12">
      <c r="A36" s="51"/>
      <c r="B36" s="45" t="s">
        <v>106</v>
      </c>
      <c r="C36" s="49">
        <f t="shared" ref="C36:H36" si="6">AVERAGE(C30:C35)</f>
        <v>143.82</v>
      </c>
      <c r="D36" s="49">
        <f t="shared" si="6"/>
        <v>1016.6666666666666</v>
      </c>
      <c r="E36" s="49">
        <f t="shared" si="6"/>
        <v>3833.3333333333335</v>
      </c>
      <c r="F36" s="49">
        <f t="shared" si="6"/>
        <v>500.58</v>
      </c>
      <c r="G36" s="49">
        <f t="shared" si="6"/>
        <v>2383.3333333333335</v>
      </c>
      <c r="H36" s="49">
        <f t="shared" si="6"/>
        <v>8833.3333333333339</v>
      </c>
      <c r="I36" s="46"/>
      <c r="J36" s="45"/>
      <c r="K36" s="45"/>
      <c r="L36" s="45"/>
    </row>
    <row r="37" spans="1:12">
      <c r="A37" s="19" t="s">
        <v>49</v>
      </c>
      <c r="B37" s="52" t="s">
        <v>134</v>
      </c>
      <c r="C37" s="47"/>
      <c r="D37" s="41"/>
      <c r="E37" s="42"/>
      <c r="F37" s="47"/>
      <c r="G37" s="41"/>
      <c r="H37" s="41"/>
      <c r="I37" s="40"/>
      <c r="J37" s="40"/>
      <c r="K37" s="40"/>
      <c r="L37" s="40"/>
    </row>
    <row r="38" spans="1:12">
      <c r="A38" s="51"/>
      <c r="B38" s="45"/>
      <c r="C38" s="49"/>
      <c r="D38" s="46"/>
      <c r="E38" s="53"/>
      <c r="F38" s="49"/>
      <c r="G38" s="46"/>
      <c r="H38" s="46"/>
      <c r="I38" s="45"/>
      <c r="J38" s="45"/>
      <c r="K38" s="45"/>
      <c r="L38" s="45"/>
    </row>
    <row r="39" spans="1:12">
      <c r="A39" s="19" t="s">
        <v>50</v>
      </c>
      <c r="B39" s="40" t="s">
        <v>135</v>
      </c>
      <c r="C39" s="47">
        <v>0</v>
      </c>
      <c r="D39" s="41">
        <v>1800</v>
      </c>
      <c r="E39" s="42">
        <v>6500</v>
      </c>
      <c r="F39" s="47">
        <v>611</v>
      </c>
      <c r="G39" s="41">
        <v>3000</v>
      </c>
      <c r="H39" s="41">
        <v>13000</v>
      </c>
      <c r="I39" s="40" t="s">
        <v>102</v>
      </c>
      <c r="J39" s="48" t="s">
        <v>104</v>
      </c>
      <c r="K39" s="48" t="s">
        <v>104</v>
      </c>
      <c r="L39" s="40" t="s">
        <v>103</v>
      </c>
    </row>
    <row r="40" spans="1:12">
      <c r="A40" s="19"/>
      <c r="B40" s="40" t="s">
        <v>136</v>
      </c>
      <c r="C40" s="47">
        <v>39</v>
      </c>
      <c r="D40" s="41">
        <v>1000</v>
      </c>
      <c r="E40" s="42">
        <v>6500</v>
      </c>
      <c r="F40" s="47">
        <v>705</v>
      </c>
      <c r="G40" s="41">
        <v>2000</v>
      </c>
      <c r="H40" s="41">
        <v>13000</v>
      </c>
      <c r="I40" s="40" t="s">
        <v>102</v>
      </c>
      <c r="J40" s="48" t="s">
        <v>104</v>
      </c>
      <c r="K40" s="48" t="s">
        <v>104</v>
      </c>
      <c r="L40" s="40" t="s">
        <v>103</v>
      </c>
    </row>
    <row r="41" spans="1:12">
      <c r="A41" s="51"/>
      <c r="B41" s="45" t="s">
        <v>106</v>
      </c>
      <c r="C41" s="49">
        <f t="shared" ref="C41:H41" si="7">AVERAGE(C39:C40)</f>
        <v>19.5</v>
      </c>
      <c r="D41" s="49">
        <f t="shared" si="7"/>
        <v>1400</v>
      </c>
      <c r="E41" s="49">
        <f t="shared" si="7"/>
        <v>6500</v>
      </c>
      <c r="F41" s="49">
        <f t="shared" si="7"/>
        <v>658</v>
      </c>
      <c r="G41" s="49">
        <f t="shared" si="7"/>
        <v>2500</v>
      </c>
      <c r="H41" s="49">
        <f t="shared" si="7"/>
        <v>13000</v>
      </c>
      <c r="I41" s="45"/>
      <c r="J41" s="45"/>
      <c r="K41" s="45"/>
      <c r="L41" s="45"/>
    </row>
    <row r="42" spans="1:12">
      <c r="A42" s="19" t="s">
        <v>52</v>
      </c>
      <c r="B42" s="40" t="s">
        <v>137</v>
      </c>
      <c r="C42" s="47">
        <v>50</v>
      </c>
      <c r="D42" s="41">
        <v>1250</v>
      </c>
      <c r="E42" s="42">
        <v>4890</v>
      </c>
      <c r="F42" s="47">
        <v>720</v>
      </c>
      <c r="G42" s="41">
        <v>3750</v>
      </c>
      <c r="H42" s="41">
        <v>14670</v>
      </c>
      <c r="I42" s="40" t="s">
        <v>102</v>
      </c>
      <c r="J42" s="48" t="s">
        <v>104</v>
      </c>
      <c r="K42" s="48" t="s">
        <v>104</v>
      </c>
      <c r="L42" s="48" t="s">
        <v>104</v>
      </c>
    </row>
    <row r="43" spans="1:12">
      <c r="A43" s="19"/>
      <c r="B43" s="40" t="s">
        <v>138</v>
      </c>
      <c r="C43" s="47">
        <v>25</v>
      </c>
      <c r="D43" s="41">
        <v>1500</v>
      </c>
      <c r="E43" s="42">
        <v>5900</v>
      </c>
      <c r="F43" s="47">
        <v>598</v>
      </c>
      <c r="G43" s="41">
        <v>4500</v>
      </c>
      <c r="H43" s="41">
        <v>16300</v>
      </c>
      <c r="I43" s="40" t="s">
        <v>102</v>
      </c>
      <c r="J43" s="48" t="s">
        <v>104</v>
      </c>
      <c r="K43" s="48" t="s">
        <v>104</v>
      </c>
      <c r="L43" s="48" t="s">
        <v>104</v>
      </c>
    </row>
    <row r="44" spans="1:12">
      <c r="A44" s="19"/>
      <c r="B44" s="40" t="s">
        <v>139</v>
      </c>
      <c r="C44" s="47">
        <v>96</v>
      </c>
      <c r="D44" s="41">
        <v>5000</v>
      </c>
      <c r="E44" s="42">
        <v>6450</v>
      </c>
      <c r="F44" s="47">
        <v>617</v>
      </c>
      <c r="G44" s="41">
        <v>10000</v>
      </c>
      <c r="H44" s="41">
        <v>12900</v>
      </c>
      <c r="I44" s="40" t="s">
        <v>102</v>
      </c>
      <c r="J44" s="48" t="s">
        <v>104</v>
      </c>
      <c r="K44" s="48" t="s">
        <v>104</v>
      </c>
      <c r="L44" s="48" t="s">
        <v>104</v>
      </c>
    </row>
    <row r="45" spans="1:12">
      <c r="A45" s="51"/>
      <c r="B45" s="45" t="s">
        <v>106</v>
      </c>
      <c r="C45" s="49">
        <f t="shared" ref="C45:H45" si="8">AVERAGE(C42:C44)</f>
        <v>57</v>
      </c>
      <c r="D45" s="49">
        <f t="shared" si="8"/>
        <v>2583.3333333333335</v>
      </c>
      <c r="E45" s="49">
        <f t="shared" si="8"/>
        <v>5746.666666666667</v>
      </c>
      <c r="F45" s="49">
        <f t="shared" si="8"/>
        <v>645</v>
      </c>
      <c r="G45" s="49">
        <f t="shared" si="8"/>
        <v>6083.333333333333</v>
      </c>
      <c r="H45" s="49">
        <f t="shared" si="8"/>
        <v>14623.333333333334</v>
      </c>
      <c r="I45" s="45"/>
      <c r="J45" s="45"/>
      <c r="K45" s="45"/>
      <c r="L45" s="45"/>
    </row>
    <row r="46" spans="1:12">
      <c r="A46" s="19" t="s">
        <v>54</v>
      </c>
      <c r="B46" s="40" t="s">
        <v>140</v>
      </c>
      <c r="C46" s="47">
        <v>0</v>
      </c>
      <c r="D46" s="41" t="s">
        <v>111</v>
      </c>
      <c r="E46" s="42">
        <v>3500</v>
      </c>
      <c r="F46" s="47">
        <v>1264.46</v>
      </c>
      <c r="G46" s="41" t="s">
        <v>111</v>
      </c>
      <c r="H46" s="41">
        <v>10500</v>
      </c>
      <c r="I46" s="40" t="s">
        <v>102</v>
      </c>
      <c r="J46" s="40" t="s">
        <v>103</v>
      </c>
      <c r="K46" s="40" t="s">
        <v>103</v>
      </c>
      <c r="L46" s="40" t="s">
        <v>103</v>
      </c>
    </row>
    <row r="47" spans="1:12">
      <c r="A47" s="19"/>
      <c r="B47" s="40" t="s">
        <v>141</v>
      </c>
      <c r="C47" s="47">
        <v>354.44000000000005</v>
      </c>
      <c r="D47" s="41" t="s">
        <v>111</v>
      </c>
      <c r="E47" s="42">
        <v>4000</v>
      </c>
      <c r="F47" s="47">
        <v>2558.6</v>
      </c>
      <c r="G47" s="41" t="s">
        <v>111</v>
      </c>
      <c r="H47" s="41">
        <v>8000</v>
      </c>
      <c r="I47" s="40" t="s">
        <v>102</v>
      </c>
      <c r="J47" s="40" t="s">
        <v>103</v>
      </c>
      <c r="K47" s="40" t="s">
        <v>103</v>
      </c>
      <c r="L47" s="40" t="s">
        <v>103</v>
      </c>
    </row>
    <row r="48" spans="1:12">
      <c r="A48" s="19"/>
      <c r="B48" s="40" t="s">
        <v>142</v>
      </c>
      <c r="C48" s="47">
        <v>94.840000000000032</v>
      </c>
      <c r="D48" s="41" t="s">
        <v>111</v>
      </c>
      <c r="E48" s="42">
        <v>4000</v>
      </c>
      <c r="F48" s="47">
        <v>1806.7999999999997</v>
      </c>
      <c r="G48" s="41" t="s">
        <v>111</v>
      </c>
      <c r="H48" s="41">
        <v>12000</v>
      </c>
      <c r="I48" s="40" t="s">
        <v>102</v>
      </c>
      <c r="J48" s="40" t="s">
        <v>103</v>
      </c>
      <c r="K48" s="40" t="s">
        <v>103</v>
      </c>
      <c r="L48" s="40" t="s">
        <v>103</v>
      </c>
    </row>
    <row r="49" spans="1:12">
      <c r="A49" s="19"/>
      <c r="B49" s="40" t="s">
        <v>143</v>
      </c>
      <c r="C49" s="47">
        <v>0</v>
      </c>
      <c r="D49" s="41">
        <v>750</v>
      </c>
      <c r="E49" s="42">
        <v>3300</v>
      </c>
      <c r="F49" s="47">
        <v>1247.8400000000001</v>
      </c>
      <c r="G49" s="41">
        <v>2000</v>
      </c>
      <c r="H49" s="41">
        <v>8400</v>
      </c>
      <c r="I49" s="40" t="s">
        <v>144</v>
      </c>
      <c r="J49" s="40" t="s">
        <v>103</v>
      </c>
      <c r="K49" s="40" t="s">
        <v>103</v>
      </c>
      <c r="L49" s="40" t="s">
        <v>103</v>
      </c>
    </row>
    <row r="50" spans="1:12">
      <c r="A50" s="19"/>
      <c r="B50" s="40" t="s">
        <v>145</v>
      </c>
      <c r="C50" s="47">
        <v>0</v>
      </c>
      <c r="D50" s="41">
        <v>1000</v>
      </c>
      <c r="E50" s="42">
        <v>3550</v>
      </c>
      <c r="F50" s="47">
        <v>1247.8400000000001</v>
      </c>
      <c r="G50" s="41">
        <v>2750</v>
      </c>
      <c r="H50" s="41">
        <v>8400</v>
      </c>
      <c r="I50" s="40" t="s">
        <v>144</v>
      </c>
      <c r="J50" s="40" t="s">
        <v>103</v>
      </c>
      <c r="K50" s="40" t="s">
        <v>103</v>
      </c>
      <c r="L50" s="40" t="s">
        <v>103</v>
      </c>
    </row>
    <row r="51" spans="1:12">
      <c r="A51" s="19"/>
      <c r="B51" s="40" t="s">
        <v>146</v>
      </c>
      <c r="C51" s="47">
        <v>0</v>
      </c>
      <c r="D51" s="41">
        <v>1000</v>
      </c>
      <c r="E51" s="42">
        <v>4000</v>
      </c>
      <c r="F51" s="47">
        <v>868.56000000000006</v>
      </c>
      <c r="G51" s="41">
        <v>1500</v>
      </c>
      <c r="H51" s="41">
        <v>9000</v>
      </c>
      <c r="I51" s="40" t="s">
        <v>144</v>
      </c>
      <c r="J51" s="40" t="s">
        <v>103</v>
      </c>
      <c r="K51" s="40" t="s">
        <v>103</v>
      </c>
      <c r="L51" s="40" t="s">
        <v>103</v>
      </c>
    </row>
    <row r="52" spans="1:12">
      <c r="A52" s="19"/>
      <c r="B52" s="40" t="s">
        <v>147</v>
      </c>
      <c r="C52" s="47">
        <v>0</v>
      </c>
      <c r="D52" s="41">
        <v>1250</v>
      </c>
      <c r="E52" s="42">
        <v>4000</v>
      </c>
      <c r="F52" s="47">
        <v>868.56000000000006</v>
      </c>
      <c r="G52" s="41">
        <v>1750</v>
      </c>
      <c r="H52" s="41">
        <v>9000</v>
      </c>
      <c r="I52" s="40" t="s">
        <v>144</v>
      </c>
      <c r="J52" s="40" t="s">
        <v>103</v>
      </c>
      <c r="K52" s="40" t="s">
        <v>103</v>
      </c>
      <c r="L52" s="40" t="s">
        <v>103</v>
      </c>
    </row>
    <row r="53" spans="1:12">
      <c r="A53" s="19"/>
      <c r="B53" s="40" t="s">
        <v>148</v>
      </c>
      <c r="C53" s="47">
        <v>0</v>
      </c>
      <c r="D53" s="41">
        <v>1750</v>
      </c>
      <c r="E53" s="42">
        <v>6000</v>
      </c>
      <c r="F53" s="47">
        <v>670.43999999999994</v>
      </c>
      <c r="G53" s="41">
        <v>3500</v>
      </c>
      <c r="H53" s="41">
        <v>12000</v>
      </c>
      <c r="I53" s="40" t="s">
        <v>102</v>
      </c>
      <c r="J53" s="40" t="s">
        <v>103</v>
      </c>
      <c r="K53" s="40" t="s">
        <v>103</v>
      </c>
      <c r="L53" s="40" t="s">
        <v>103</v>
      </c>
    </row>
    <row r="54" spans="1:12">
      <c r="A54" s="51"/>
      <c r="B54" s="45" t="s">
        <v>106</v>
      </c>
      <c r="C54" s="49">
        <f t="shared" ref="C54:H54" si="9">AVERAGE(C46:C53)</f>
        <v>56.160000000000011</v>
      </c>
      <c r="D54" s="49">
        <f t="shared" si="9"/>
        <v>1150</v>
      </c>
      <c r="E54" s="49">
        <f t="shared" si="9"/>
        <v>4043.75</v>
      </c>
      <c r="F54" s="49">
        <f t="shared" si="9"/>
        <v>1316.6375</v>
      </c>
      <c r="G54" s="49">
        <f t="shared" si="9"/>
        <v>2300</v>
      </c>
      <c r="H54" s="49">
        <f t="shared" si="9"/>
        <v>9662.5</v>
      </c>
      <c r="I54" s="45"/>
      <c r="J54" s="45"/>
      <c r="K54" s="45"/>
      <c r="L54" s="45"/>
    </row>
    <row r="55" spans="1:12">
      <c r="A55" s="19" t="s">
        <v>55</v>
      </c>
      <c r="B55" s="40" t="s">
        <v>149</v>
      </c>
      <c r="C55" s="47">
        <v>97.68</v>
      </c>
      <c r="D55" s="41">
        <v>490</v>
      </c>
      <c r="E55" s="42">
        <v>2800</v>
      </c>
      <c r="F55" s="47">
        <v>306.56</v>
      </c>
      <c r="G55" s="41">
        <v>980</v>
      </c>
      <c r="H55" s="41">
        <v>11200</v>
      </c>
      <c r="I55" s="40" t="s">
        <v>102</v>
      </c>
      <c r="J55" s="40" t="s">
        <v>103</v>
      </c>
      <c r="K55" s="40" t="s">
        <v>103</v>
      </c>
      <c r="L55" s="40" t="s">
        <v>103</v>
      </c>
    </row>
    <row r="56" spans="1:12">
      <c r="A56" s="19"/>
      <c r="B56" s="40" t="s">
        <v>150</v>
      </c>
      <c r="C56" s="47">
        <v>9.6999999999999993</v>
      </c>
      <c r="D56" s="41">
        <v>3600</v>
      </c>
      <c r="E56" s="42">
        <v>2400</v>
      </c>
      <c r="F56" s="47">
        <v>113</v>
      </c>
      <c r="G56" s="41">
        <v>7200</v>
      </c>
      <c r="H56" s="41">
        <v>9600</v>
      </c>
      <c r="I56" s="40" t="s">
        <v>102</v>
      </c>
      <c r="J56" s="40" t="s">
        <v>103</v>
      </c>
      <c r="K56" s="40" t="s">
        <v>103</v>
      </c>
      <c r="L56" s="40" t="s">
        <v>103</v>
      </c>
    </row>
    <row r="57" spans="1:12">
      <c r="A57" s="51"/>
      <c r="B57" s="45" t="s">
        <v>106</v>
      </c>
      <c r="C57" s="49">
        <f>AVERAGE(C55:C56)</f>
        <v>53.690000000000005</v>
      </c>
      <c r="D57" s="49">
        <f t="shared" ref="D57:H57" si="10">AVERAGE(D55:D56)</f>
        <v>2045</v>
      </c>
      <c r="E57" s="49">
        <f t="shared" si="10"/>
        <v>2600</v>
      </c>
      <c r="F57" s="49">
        <f t="shared" si="10"/>
        <v>209.78</v>
      </c>
      <c r="G57" s="49">
        <f t="shared" si="10"/>
        <v>4090</v>
      </c>
      <c r="H57" s="49">
        <f t="shared" si="10"/>
        <v>10400</v>
      </c>
      <c r="I57" s="45"/>
      <c r="J57" s="45"/>
      <c r="K57" s="45"/>
      <c r="L57" s="45"/>
    </row>
    <row r="58" spans="1:12">
      <c r="A58" s="19" t="s">
        <v>151</v>
      </c>
      <c r="B58" s="40" t="s">
        <v>152</v>
      </c>
      <c r="C58" s="47">
        <v>344.85</v>
      </c>
      <c r="D58" s="41">
        <v>500</v>
      </c>
      <c r="E58" s="42">
        <v>3600</v>
      </c>
      <c r="F58" s="47">
        <v>896.50000000000011</v>
      </c>
      <c r="G58" s="41">
        <v>1250</v>
      </c>
      <c r="H58" s="41">
        <v>9000</v>
      </c>
      <c r="I58" s="40" t="s">
        <v>102</v>
      </c>
      <c r="J58" s="40" t="s">
        <v>103</v>
      </c>
      <c r="K58" s="40" t="s">
        <v>103</v>
      </c>
      <c r="L58" s="40" t="s">
        <v>103</v>
      </c>
    </row>
    <row r="59" spans="1:12">
      <c r="A59" s="19"/>
      <c r="B59" s="40" t="s">
        <v>153</v>
      </c>
      <c r="C59" s="47">
        <v>344.85</v>
      </c>
      <c r="D59" s="41">
        <v>500</v>
      </c>
      <c r="E59" s="42">
        <v>3600</v>
      </c>
      <c r="F59" s="47">
        <v>896.50000000000011</v>
      </c>
      <c r="G59" s="41">
        <v>1250</v>
      </c>
      <c r="H59" s="41">
        <v>9000</v>
      </c>
      <c r="I59" s="40" t="s">
        <v>102</v>
      </c>
      <c r="J59" s="40" t="s">
        <v>103</v>
      </c>
      <c r="K59" s="40" t="s">
        <v>103</v>
      </c>
      <c r="L59" s="40" t="s">
        <v>103</v>
      </c>
    </row>
    <row r="60" spans="1:12">
      <c r="A60" s="19"/>
      <c r="B60" s="40" t="s">
        <v>154</v>
      </c>
      <c r="C60" s="47">
        <v>366.85</v>
      </c>
      <c r="D60" s="41">
        <v>500</v>
      </c>
      <c r="E60" s="42">
        <v>3600</v>
      </c>
      <c r="F60" s="47">
        <v>940.50000000000011</v>
      </c>
      <c r="G60" s="41">
        <v>1250</v>
      </c>
      <c r="H60" s="41">
        <v>9000</v>
      </c>
      <c r="I60" s="40" t="s">
        <v>102</v>
      </c>
      <c r="J60" s="40" t="s">
        <v>103</v>
      </c>
      <c r="K60" s="40" t="s">
        <v>103</v>
      </c>
      <c r="L60" s="40" t="s">
        <v>103</v>
      </c>
    </row>
    <row r="61" spans="1:12">
      <c r="A61" s="19"/>
      <c r="B61" s="40" t="s">
        <v>155</v>
      </c>
      <c r="C61" s="47">
        <v>322.85000000000002</v>
      </c>
      <c r="D61" s="41">
        <v>1000</v>
      </c>
      <c r="E61" s="42">
        <v>4000</v>
      </c>
      <c r="F61" s="47">
        <v>839.30000000000007</v>
      </c>
      <c r="G61" s="41">
        <v>2500</v>
      </c>
      <c r="H61" s="41">
        <v>10000</v>
      </c>
      <c r="I61" s="40" t="s">
        <v>102</v>
      </c>
      <c r="J61" s="40" t="s">
        <v>103</v>
      </c>
      <c r="K61" s="40" t="s">
        <v>103</v>
      </c>
      <c r="L61" s="40" t="s">
        <v>103</v>
      </c>
    </row>
    <row r="62" spans="1:12">
      <c r="A62" s="19"/>
      <c r="B62" s="40" t="s">
        <v>156</v>
      </c>
      <c r="C62" s="47">
        <v>322.85000000000002</v>
      </c>
      <c r="D62" s="41">
        <v>1000</v>
      </c>
      <c r="E62" s="42">
        <v>4000</v>
      </c>
      <c r="F62" s="47">
        <v>839.30000000000007</v>
      </c>
      <c r="G62" s="41">
        <v>2500</v>
      </c>
      <c r="H62" s="41">
        <v>10000</v>
      </c>
      <c r="I62" s="40" t="s">
        <v>102</v>
      </c>
      <c r="J62" s="40" t="s">
        <v>103</v>
      </c>
      <c r="K62" s="40" t="s">
        <v>103</v>
      </c>
      <c r="L62" s="40" t="s">
        <v>103</v>
      </c>
    </row>
    <row r="63" spans="1:12">
      <c r="A63" s="19"/>
      <c r="B63" s="40" t="s">
        <v>157</v>
      </c>
      <c r="C63" s="47">
        <v>344.85</v>
      </c>
      <c r="D63" s="41">
        <v>1000</v>
      </c>
      <c r="E63" s="42">
        <v>4000</v>
      </c>
      <c r="F63" s="47">
        <v>883.30000000000007</v>
      </c>
      <c r="G63" s="41">
        <v>2500</v>
      </c>
      <c r="H63" s="41">
        <v>10000</v>
      </c>
      <c r="I63" s="40" t="s">
        <v>102</v>
      </c>
      <c r="J63" s="40" t="s">
        <v>103</v>
      </c>
      <c r="K63" s="40" t="s">
        <v>103</v>
      </c>
      <c r="L63" s="40" t="s">
        <v>103</v>
      </c>
    </row>
    <row r="64" spans="1:12">
      <c r="A64" s="19"/>
      <c r="B64" s="40" t="s">
        <v>158</v>
      </c>
      <c r="C64" s="47">
        <v>295.35000000000002</v>
      </c>
      <c r="D64" s="41">
        <v>1800</v>
      </c>
      <c r="E64" s="42">
        <v>6800</v>
      </c>
      <c r="F64" s="47">
        <v>767.25000000000011</v>
      </c>
      <c r="G64" s="41">
        <v>3600</v>
      </c>
      <c r="H64" s="41">
        <v>13600</v>
      </c>
      <c r="I64" s="40" t="s">
        <v>102</v>
      </c>
      <c r="J64" s="40" t="s">
        <v>103</v>
      </c>
      <c r="K64" s="40" t="s">
        <v>103</v>
      </c>
      <c r="L64" s="40" t="s">
        <v>103</v>
      </c>
    </row>
    <row r="65" spans="1:12">
      <c r="A65" s="19"/>
      <c r="B65" s="40" t="s">
        <v>159</v>
      </c>
      <c r="C65" s="47">
        <v>295.35000000000002</v>
      </c>
      <c r="D65" s="41">
        <v>1800</v>
      </c>
      <c r="E65" s="42">
        <v>6800</v>
      </c>
      <c r="F65" s="47">
        <v>767.25000000000011</v>
      </c>
      <c r="G65" s="41">
        <v>3600</v>
      </c>
      <c r="H65" s="41">
        <v>13600</v>
      </c>
      <c r="I65" s="40" t="s">
        <v>102</v>
      </c>
      <c r="J65" s="40" t="s">
        <v>103</v>
      </c>
      <c r="K65" s="40" t="s">
        <v>103</v>
      </c>
      <c r="L65" s="40" t="s">
        <v>103</v>
      </c>
    </row>
    <row r="66" spans="1:12">
      <c r="A66" s="19"/>
      <c r="B66" s="40" t="s">
        <v>160</v>
      </c>
      <c r="C66" s="47">
        <v>317.35000000000002</v>
      </c>
      <c r="D66" s="41">
        <v>1800</v>
      </c>
      <c r="E66" s="42">
        <v>6800</v>
      </c>
      <c r="F66" s="47">
        <v>811.25000000000011</v>
      </c>
      <c r="G66" s="41">
        <v>3600</v>
      </c>
      <c r="H66" s="41">
        <v>13600</v>
      </c>
      <c r="I66" s="40" t="s">
        <v>102</v>
      </c>
      <c r="J66" s="40" t="s">
        <v>103</v>
      </c>
      <c r="K66" s="40" t="s">
        <v>103</v>
      </c>
      <c r="L66" s="40" t="s">
        <v>103</v>
      </c>
    </row>
    <row r="67" spans="1:12">
      <c r="A67" s="19"/>
      <c r="B67" s="40" t="s">
        <v>161</v>
      </c>
      <c r="C67" s="47">
        <v>250.8</v>
      </c>
      <c r="D67" s="41">
        <v>2000</v>
      </c>
      <c r="E67" s="42">
        <v>5000</v>
      </c>
      <c r="F67" s="47">
        <v>651.20000000000005</v>
      </c>
      <c r="G67" s="41">
        <v>4000</v>
      </c>
      <c r="H67" s="41">
        <v>10000</v>
      </c>
      <c r="I67" s="40" t="s">
        <v>102</v>
      </c>
      <c r="J67" s="40" t="s">
        <v>103</v>
      </c>
      <c r="K67" s="40" t="s">
        <v>103</v>
      </c>
      <c r="L67" s="40" t="s">
        <v>103</v>
      </c>
    </row>
    <row r="68" spans="1:12">
      <c r="A68" s="19"/>
      <c r="B68" s="40" t="s">
        <v>162</v>
      </c>
      <c r="C68" s="47">
        <v>250.8</v>
      </c>
      <c r="D68" s="41">
        <v>2000</v>
      </c>
      <c r="E68" s="42">
        <v>5000</v>
      </c>
      <c r="F68" s="47">
        <v>651.20000000000005</v>
      </c>
      <c r="G68" s="41">
        <v>4000</v>
      </c>
      <c r="H68" s="41">
        <v>10000</v>
      </c>
      <c r="I68" s="40" t="s">
        <v>102</v>
      </c>
      <c r="J68" s="40" t="s">
        <v>103</v>
      </c>
      <c r="K68" s="40" t="s">
        <v>103</v>
      </c>
      <c r="L68" s="40" t="s">
        <v>103</v>
      </c>
    </row>
    <row r="69" spans="1:12">
      <c r="A69" s="19"/>
      <c r="B69" s="40" t="s">
        <v>163</v>
      </c>
      <c r="C69" s="47">
        <v>272.8</v>
      </c>
      <c r="D69" s="41">
        <v>2000</v>
      </c>
      <c r="E69" s="42">
        <v>5000</v>
      </c>
      <c r="F69" s="47">
        <v>695.2</v>
      </c>
      <c r="G69" s="41">
        <v>4000</v>
      </c>
      <c r="H69" s="41">
        <v>10000</v>
      </c>
      <c r="I69" s="40" t="s">
        <v>102</v>
      </c>
      <c r="J69" s="40" t="s">
        <v>103</v>
      </c>
      <c r="K69" s="40" t="s">
        <v>103</v>
      </c>
      <c r="L69" s="40" t="s">
        <v>103</v>
      </c>
    </row>
    <row r="70" spans="1:12">
      <c r="A70" s="51"/>
      <c r="B70" s="45" t="s">
        <v>106</v>
      </c>
      <c r="C70" s="49">
        <f t="shared" ref="C70:H70" si="11">AVERAGE(C58:C69)</f>
        <v>310.79583333333335</v>
      </c>
      <c r="D70" s="49">
        <f t="shared" si="11"/>
        <v>1325</v>
      </c>
      <c r="E70" s="49">
        <f t="shared" si="11"/>
        <v>4850</v>
      </c>
      <c r="F70" s="49">
        <f t="shared" si="11"/>
        <v>803.22916666666686</v>
      </c>
      <c r="G70" s="49">
        <f t="shared" si="11"/>
        <v>2837.5</v>
      </c>
      <c r="H70" s="49">
        <f t="shared" si="11"/>
        <v>10650</v>
      </c>
      <c r="I70" s="45"/>
      <c r="J70" s="45"/>
      <c r="K70" s="45"/>
      <c r="L70" s="45"/>
    </row>
    <row r="71" spans="1:12">
      <c r="A71" s="19" t="s">
        <v>58</v>
      </c>
      <c r="B71" s="40" t="s">
        <v>164</v>
      </c>
      <c r="C71" s="47">
        <v>153</v>
      </c>
      <c r="D71" s="41">
        <v>2750</v>
      </c>
      <c r="E71" s="42">
        <v>6750</v>
      </c>
      <c r="F71" s="47">
        <v>1190</v>
      </c>
      <c r="G71" s="41">
        <v>5500</v>
      </c>
      <c r="H71" s="41">
        <v>13500</v>
      </c>
      <c r="I71" s="40" t="s">
        <v>102</v>
      </c>
      <c r="J71" s="48" t="s">
        <v>104</v>
      </c>
      <c r="K71" s="40" t="s">
        <v>103</v>
      </c>
      <c r="L71" s="48" t="s">
        <v>104</v>
      </c>
    </row>
    <row r="72" spans="1:12">
      <c r="A72" s="19"/>
      <c r="B72" s="40" t="s">
        <v>165</v>
      </c>
      <c r="C72" s="47">
        <v>331</v>
      </c>
      <c r="D72" s="41">
        <v>1200</v>
      </c>
      <c r="E72" s="42">
        <v>7900</v>
      </c>
      <c r="F72" s="47">
        <v>1493</v>
      </c>
      <c r="G72" s="41">
        <v>3600</v>
      </c>
      <c r="H72" s="41">
        <v>15800</v>
      </c>
      <c r="I72" s="40" t="s">
        <v>102</v>
      </c>
      <c r="J72" s="48" t="s">
        <v>104</v>
      </c>
      <c r="K72" s="40" t="s">
        <v>103</v>
      </c>
      <c r="L72" s="48" t="s">
        <v>104</v>
      </c>
    </row>
    <row r="73" spans="1:12">
      <c r="A73" s="19"/>
      <c r="B73" s="40" t="s">
        <v>166</v>
      </c>
      <c r="C73" s="47">
        <v>852</v>
      </c>
      <c r="D73" s="41">
        <v>1000</v>
      </c>
      <c r="E73" s="42">
        <v>7900</v>
      </c>
      <c r="F73" s="47">
        <v>2389</v>
      </c>
      <c r="G73" s="41">
        <v>3000</v>
      </c>
      <c r="H73" s="41">
        <v>15800</v>
      </c>
      <c r="I73" s="40" t="s">
        <v>102</v>
      </c>
      <c r="J73" s="48" t="s">
        <v>104</v>
      </c>
      <c r="K73" s="40" t="s">
        <v>103</v>
      </c>
      <c r="L73" s="48" t="s">
        <v>104</v>
      </c>
    </row>
    <row r="74" spans="1:12">
      <c r="A74" s="51"/>
      <c r="B74" s="45" t="s">
        <v>106</v>
      </c>
      <c r="C74" s="49">
        <f t="shared" ref="C74:H74" si="12">AVERAGE(C71:C73)</f>
        <v>445.33333333333331</v>
      </c>
      <c r="D74" s="49">
        <f t="shared" si="12"/>
        <v>1650</v>
      </c>
      <c r="E74" s="49">
        <f t="shared" si="12"/>
        <v>7516.666666666667</v>
      </c>
      <c r="F74" s="49">
        <f t="shared" si="12"/>
        <v>1690.6666666666667</v>
      </c>
      <c r="G74" s="49">
        <f t="shared" si="12"/>
        <v>4033.3333333333335</v>
      </c>
      <c r="H74" s="49">
        <f t="shared" si="12"/>
        <v>15033.333333333334</v>
      </c>
      <c r="I74" s="45"/>
      <c r="J74" s="45"/>
      <c r="K74" s="45"/>
      <c r="L74" s="45"/>
    </row>
    <row r="75" spans="1:12">
      <c r="A75" s="19" t="s">
        <v>59</v>
      </c>
      <c r="B75" s="40" t="s">
        <v>167</v>
      </c>
      <c r="C75" s="47">
        <v>17</v>
      </c>
      <c r="D75" s="41">
        <v>1500</v>
      </c>
      <c r="E75" s="42">
        <v>3000</v>
      </c>
      <c r="F75" s="47">
        <v>59</v>
      </c>
      <c r="G75" s="41">
        <v>3000</v>
      </c>
      <c r="H75" s="41">
        <v>6000</v>
      </c>
      <c r="I75" s="40" t="s">
        <v>102</v>
      </c>
      <c r="J75" s="40" t="s">
        <v>103</v>
      </c>
      <c r="K75" s="40" t="s">
        <v>103</v>
      </c>
      <c r="L75" s="40" t="s">
        <v>103</v>
      </c>
    </row>
    <row r="76" spans="1:12">
      <c r="A76" s="19"/>
      <c r="B76" s="40" t="s">
        <v>168</v>
      </c>
      <c r="C76" s="47">
        <v>92</v>
      </c>
      <c r="D76" s="41">
        <v>300</v>
      </c>
      <c r="E76" s="42">
        <v>1500</v>
      </c>
      <c r="F76" s="47">
        <v>287</v>
      </c>
      <c r="G76" s="41">
        <v>600</v>
      </c>
      <c r="H76" s="41">
        <v>3000</v>
      </c>
      <c r="I76" s="40" t="s">
        <v>102</v>
      </c>
      <c r="J76" s="40" t="s">
        <v>103</v>
      </c>
      <c r="K76" s="40" t="s">
        <v>103</v>
      </c>
      <c r="L76" s="40" t="s">
        <v>103</v>
      </c>
    </row>
    <row r="77" spans="1:12">
      <c r="A77" s="19"/>
      <c r="B77" s="40" t="s">
        <v>169</v>
      </c>
      <c r="C77" s="47">
        <v>0</v>
      </c>
      <c r="D77" s="41">
        <v>1750</v>
      </c>
      <c r="E77" s="42">
        <v>5000</v>
      </c>
      <c r="F77" s="47">
        <v>0</v>
      </c>
      <c r="G77" s="41">
        <v>3500</v>
      </c>
      <c r="H77" s="41">
        <v>10000</v>
      </c>
      <c r="I77" s="40" t="s">
        <v>102</v>
      </c>
      <c r="J77" s="40" t="s">
        <v>103</v>
      </c>
      <c r="K77" s="40" t="s">
        <v>103</v>
      </c>
      <c r="L77" s="40" t="s">
        <v>103</v>
      </c>
    </row>
    <row r="78" spans="1:12">
      <c r="A78" s="19"/>
      <c r="B78" s="40" t="s">
        <v>170</v>
      </c>
      <c r="C78" s="47">
        <v>75</v>
      </c>
      <c r="D78" s="41" t="s">
        <v>111</v>
      </c>
      <c r="E78" s="42">
        <v>1500</v>
      </c>
      <c r="F78" s="47">
        <v>253</v>
      </c>
      <c r="G78" s="41" t="s">
        <v>111</v>
      </c>
      <c r="H78" s="41">
        <v>3000</v>
      </c>
      <c r="I78" s="40" t="s">
        <v>102</v>
      </c>
      <c r="J78" s="40" t="s">
        <v>103</v>
      </c>
      <c r="K78" s="40" t="s">
        <v>103</v>
      </c>
      <c r="L78" s="40" t="s">
        <v>103</v>
      </c>
    </row>
    <row r="79" spans="1:12">
      <c r="A79" s="19"/>
      <c r="B79" s="40" t="s">
        <v>171</v>
      </c>
      <c r="C79" s="47">
        <v>75</v>
      </c>
      <c r="D79" s="41">
        <v>150</v>
      </c>
      <c r="E79" s="42">
        <v>1500</v>
      </c>
      <c r="F79" s="47">
        <v>253</v>
      </c>
      <c r="G79" s="41">
        <v>300</v>
      </c>
      <c r="H79" s="41">
        <v>3000</v>
      </c>
      <c r="I79" s="40" t="s">
        <v>102</v>
      </c>
      <c r="J79" s="40" t="s">
        <v>103</v>
      </c>
      <c r="K79" s="40" t="s">
        <v>103</v>
      </c>
      <c r="L79" s="40" t="s">
        <v>103</v>
      </c>
    </row>
    <row r="80" spans="1:12">
      <c r="A80" s="51"/>
      <c r="B80" s="45" t="s">
        <v>106</v>
      </c>
      <c r="C80" s="49">
        <f t="shared" ref="C80:H80" si="13">AVERAGE(C75:C79)</f>
        <v>51.8</v>
      </c>
      <c r="D80" s="49">
        <f t="shared" si="13"/>
        <v>925</v>
      </c>
      <c r="E80" s="49">
        <f t="shared" si="13"/>
        <v>2500</v>
      </c>
      <c r="F80" s="49">
        <f t="shared" si="13"/>
        <v>170.4</v>
      </c>
      <c r="G80" s="49">
        <f t="shared" si="13"/>
        <v>1850</v>
      </c>
      <c r="H80" s="49">
        <f t="shared" si="13"/>
        <v>5000</v>
      </c>
      <c r="I80" s="45"/>
      <c r="J80" s="45"/>
      <c r="K80" s="45"/>
      <c r="L80" s="45"/>
    </row>
    <row r="81" spans="1:12">
      <c r="A81" s="19" t="s">
        <v>60</v>
      </c>
      <c r="B81" s="40" t="s">
        <v>172</v>
      </c>
      <c r="C81" s="54">
        <v>122</v>
      </c>
      <c r="D81" s="41">
        <v>600</v>
      </c>
      <c r="E81" s="42">
        <v>6850</v>
      </c>
      <c r="F81" s="54">
        <v>336</v>
      </c>
      <c r="G81" s="41">
        <v>1200</v>
      </c>
      <c r="H81" s="41">
        <v>13700</v>
      </c>
      <c r="I81" s="40" t="s">
        <v>102</v>
      </c>
      <c r="J81" s="40" t="s">
        <v>103</v>
      </c>
      <c r="K81" s="40" t="s">
        <v>103</v>
      </c>
      <c r="L81" s="40" t="s">
        <v>103</v>
      </c>
    </row>
    <row r="82" spans="1:12">
      <c r="A82" s="19"/>
      <c r="B82" s="40" t="s">
        <v>173</v>
      </c>
      <c r="C82" s="54">
        <v>55</v>
      </c>
      <c r="D82" s="41">
        <v>1000</v>
      </c>
      <c r="E82" s="41">
        <v>6850</v>
      </c>
      <c r="F82" s="54">
        <v>220</v>
      </c>
      <c r="G82" s="41">
        <v>2000</v>
      </c>
      <c r="H82" s="41">
        <v>13700</v>
      </c>
      <c r="I82" s="40" t="s">
        <v>102</v>
      </c>
      <c r="J82" s="40" t="s">
        <v>103</v>
      </c>
      <c r="K82" s="40" t="s">
        <v>103</v>
      </c>
      <c r="L82" s="40" t="s">
        <v>103</v>
      </c>
    </row>
    <row r="83" spans="1:12">
      <c r="A83" s="19"/>
      <c r="B83" s="40" t="s">
        <v>174</v>
      </c>
      <c r="C83" s="54">
        <v>67</v>
      </c>
      <c r="D83" s="41">
        <v>1200</v>
      </c>
      <c r="E83" s="41">
        <v>6850</v>
      </c>
      <c r="F83" s="54">
        <v>239</v>
      </c>
      <c r="G83" s="41">
        <v>2400</v>
      </c>
      <c r="H83" s="41">
        <v>13700</v>
      </c>
      <c r="I83" s="40" t="s">
        <v>102</v>
      </c>
      <c r="J83" s="40" t="s">
        <v>103</v>
      </c>
      <c r="K83" s="40" t="s">
        <v>103</v>
      </c>
      <c r="L83" s="40" t="s">
        <v>103</v>
      </c>
    </row>
    <row r="84" spans="1:12">
      <c r="A84" s="19"/>
      <c r="B84" s="40" t="s">
        <v>175</v>
      </c>
      <c r="C84" s="54">
        <v>88</v>
      </c>
      <c r="D84" s="40" t="s">
        <v>176</v>
      </c>
      <c r="E84" s="40" t="s">
        <v>176</v>
      </c>
      <c r="F84" s="54">
        <v>291</v>
      </c>
      <c r="G84" s="40" t="s">
        <v>176</v>
      </c>
      <c r="H84" s="40" t="s">
        <v>177</v>
      </c>
      <c r="I84" s="40" t="s">
        <v>178</v>
      </c>
      <c r="J84" s="40" t="s">
        <v>103</v>
      </c>
      <c r="K84" s="40" t="s">
        <v>103</v>
      </c>
      <c r="L84" s="40" t="s">
        <v>103</v>
      </c>
    </row>
    <row r="85" spans="1:12">
      <c r="A85" s="19"/>
      <c r="B85" s="40" t="s">
        <v>179</v>
      </c>
      <c r="C85" s="54">
        <v>53</v>
      </c>
      <c r="D85" s="40" t="s">
        <v>176</v>
      </c>
      <c r="E85" s="40" t="s">
        <v>176</v>
      </c>
      <c r="F85" s="54">
        <v>175</v>
      </c>
      <c r="G85" s="40" t="s">
        <v>176</v>
      </c>
      <c r="H85" s="40" t="s">
        <v>177</v>
      </c>
      <c r="I85" s="40" t="s">
        <v>180</v>
      </c>
      <c r="J85" s="40" t="s">
        <v>103</v>
      </c>
      <c r="K85" s="40" t="s">
        <v>103</v>
      </c>
      <c r="L85" s="40" t="s">
        <v>103</v>
      </c>
    </row>
    <row r="86" spans="1:12">
      <c r="A86" s="19"/>
      <c r="B86" s="40" t="s">
        <v>181</v>
      </c>
      <c r="C86" s="54">
        <v>85</v>
      </c>
      <c r="D86" s="41">
        <v>1350</v>
      </c>
      <c r="E86" s="41">
        <v>2500</v>
      </c>
      <c r="F86" s="54">
        <v>304</v>
      </c>
      <c r="G86" s="41">
        <v>2700</v>
      </c>
      <c r="H86" s="41">
        <v>5000</v>
      </c>
      <c r="I86" s="40" t="s">
        <v>102</v>
      </c>
      <c r="J86" s="40" t="s">
        <v>103</v>
      </c>
      <c r="K86" s="40" t="s">
        <v>103</v>
      </c>
      <c r="L86" s="40" t="s">
        <v>103</v>
      </c>
    </row>
    <row r="87" spans="1:12">
      <c r="A87" s="19"/>
      <c r="B87" s="40" t="s">
        <v>182</v>
      </c>
      <c r="C87" s="54">
        <v>75</v>
      </c>
      <c r="D87" s="40" t="s">
        <v>176</v>
      </c>
      <c r="E87" s="40" t="s">
        <v>176</v>
      </c>
      <c r="F87" s="54">
        <v>239</v>
      </c>
      <c r="G87" s="40" t="s">
        <v>176</v>
      </c>
      <c r="H87" s="40" t="s">
        <v>177</v>
      </c>
      <c r="I87" s="40" t="s">
        <v>178</v>
      </c>
      <c r="J87" s="40" t="s">
        <v>103</v>
      </c>
      <c r="K87" s="40" t="s">
        <v>103</v>
      </c>
      <c r="L87" s="40" t="s">
        <v>103</v>
      </c>
    </row>
    <row r="88" spans="1:12">
      <c r="A88" s="55"/>
      <c r="B88" s="56" t="s">
        <v>106</v>
      </c>
      <c r="C88" s="57">
        <f t="shared" ref="C88:H88" si="14">AVERAGE(C81:C87)</f>
        <v>77.857142857142861</v>
      </c>
      <c r="D88" s="57">
        <f t="shared" si="14"/>
        <v>1037.5</v>
      </c>
      <c r="E88" s="57">
        <f t="shared" si="14"/>
        <v>5762.5</v>
      </c>
      <c r="F88" s="57">
        <f t="shared" si="14"/>
        <v>257.71428571428572</v>
      </c>
      <c r="G88" s="57">
        <f t="shared" si="14"/>
        <v>2075</v>
      </c>
      <c r="H88" s="57">
        <f t="shared" si="14"/>
        <v>11525</v>
      </c>
      <c r="I88" s="56"/>
      <c r="J88" s="57"/>
      <c r="K88" s="57"/>
      <c r="L88" s="56"/>
    </row>
    <row r="89" spans="1:12">
      <c r="A89" s="225" t="s">
        <v>183</v>
      </c>
      <c r="B89" s="226"/>
      <c r="C89" s="227">
        <f>AVERAGE(C3:C4,C6:C8,C10:C13,C15:C16,C18:C23,C25:C28,C30:C35,C39:C40,C42:C44,C46,C46:C53,C55:C56,C58:C69,C71:C73,C75:C79,C81:C87)</f>
        <v>133.32333333333335</v>
      </c>
      <c r="D89" s="227">
        <f>AVERAGE(D3:D4,D6:D8,D10:D13,D15:D16,D18:D23,D25:D28,D30:D35,D39:D40,D42:D44,D46,D46:D53,D55:D56,D58:D69,D71:D73,D75:D79,D81:D87)</f>
        <v>1449</v>
      </c>
      <c r="E89" s="227">
        <f>AVERAGE(E3:E4,E6:E8,E10:E13,E15:E16,E18:E23,E25:E28,E30:E35,E39:E40,E42:E44,E46,E46:E53,E55:E56,E58:E69,E71:E73,E75:E79,E81:E87)</f>
        <v>4696.8656716417909</v>
      </c>
      <c r="F89" s="227">
        <f>AVERAGE(F3:F4,F6:F8,F10:F13,F15:F16,F18:F23,F30:F35,F39:F40,F42:F44,F46,F46:F53,F55:F56,F58:F69,F71:F73,F75:F79,F81:F87)</f>
        <v>624.14121212121199</v>
      </c>
      <c r="G89" s="227">
        <f>AVERAGE(G3:G4,G6:G8,G10:G13,G15:G16,G18:G23,G25:G28,G30:G35,G39:G40,G42:G44,G46,G46:G53,G55:G56,G58:G69,G71:G73,G75:G79,G81:G87)</f>
        <v>3112.1666666666665</v>
      </c>
      <c r="H89" s="227">
        <f>AVERAGE(H3:H4,H6:H8,H10:H13,H15:H16,H18:H23,H25:H28,H30:H35,H39:H40,H42:H44,H46,H46:H53,H55:H56,H58:H69,H71:H73,H75:H79,H81:H87)</f>
        <v>10170.820895522387</v>
      </c>
      <c r="I89" s="228"/>
      <c r="J89" s="229"/>
      <c r="K89" s="229"/>
      <c r="L89" s="228"/>
    </row>
    <row r="90" spans="1:12" ht="15" thickBot="1">
      <c r="A90" s="230" t="s">
        <v>184</v>
      </c>
      <c r="B90" s="231"/>
      <c r="C90" s="232">
        <f>MEDIAN(C3:C4,C6:C8,C10:C13,C15:C16,C18:C23,C30:C35,C39:C40,C42:C44,C46,C46:C53,C55:C56,C58:C69,C71:C73,C75:C79,C81:C87)</f>
        <v>86.5</v>
      </c>
      <c r="D90" s="232">
        <f>MEDIAN(D3:D4,D6:D8,D10:D13,D15:D16,D18:D23,D25:D28,D30:D35,D39:D40,D42:D44,D46,D46:D53,D55:D56,D58:D69,D71:D73,D75:D79,D81:D87)</f>
        <v>1275</v>
      </c>
      <c r="E90" s="232">
        <f>MEDIAN(E3:E4,E6:E8,E10:E13,E15:E16,E18:E23,E25:E28,E30:E35,E39:E40,E42:E44,E46,E46:E53,E55:E56,E58:E69,E71:E73,E75:E79,E81:E87)</f>
        <v>4350</v>
      </c>
      <c r="F90" s="232">
        <f>MEDIAN(F3:F4,F6:F8,F10:F13,F15:F16,F18:F23,F25:F28,F30:F35,F39:F40,F42:F44,F46,F46:F53,F55:F56,F58:F69,F71:F73,F75:F79,F81:F87)</f>
        <v>582.61</v>
      </c>
      <c r="G90" s="232">
        <f>MEDIAN(G3:G4,G6:G8,G10:G13,G15:G16,G18:G23,G25:G28,G30:G35,G39:G40,G42:G44,G46,G46:G53,G55:G56,G58:G69,G71:G73,G75:G79,G81:G87)</f>
        <v>2725</v>
      </c>
      <c r="H90" s="232">
        <f>MEDIAN(H3:H4,H6:H8,H10:H13,H15:H16,H18:H23,H25:H28,H30:H35,H39:H40,H42:H44,H46,H46:H53,H55:H56,H58:H69,H71:H73,H75:H79,H81:H87)</f>
        <v>10000</v>
      </c>
      <c r="I90" s="233"/>
      <c r="J90" s="234"/>
      <c r="K90" s="234"/>
      <c r="L90" s="233"/>
    </row>
    <row r="93" spans="1:12">
      <c r="C93" s="59" t="s">
        <v>185</v>
      </c>
      <c r="D93" s="60"/>
      <c r="E93" s="60"/>
      <c r="F93" s="60"/>
      <c r="G93" s="60"/>
      <c r="H93" s="60"/>
      <c r="I93" s="60"/>
      <c r="J93" s="60"/>
      <c r="K93" s="60"/>
      <c r="L93" s="61"/>
    </row>
    <row r="94" spans="1:12">
      <c r="C94" s="62"/>
      <c r="D94" s="63"/>
      <c r="E94" s="63"/>
      <c r="F94" s="63"/>
      <c r="G94" s="63"/>
      <c r="H94" s="63"/>
      <c r="I94" s="63"/>
      <c r="J94" s="63"/>
      <c r="K94" s="63"/>
      <c r="L94" s="64"/>
    </row>
    <row r="95" spans="1:12">
      <c r="C95" s="65" t="s">
        <v>186</v>
      </c>
      <c r="D95" s="63"/>
      <c r="E95" s="63"/>
      <c r="F95" s="63"/>
      <c r="G95" s="63"/>
      <c r="H95" s="63"/>
      <c r="I95" s="63"/>
      <c r="J95" s="63"/>
      <c r="K95" s="63"/>
      <c r="L95" s="64"/>
    </row>
    <row r="96" spans="1:12">
      <c r="C96" s="62"/>
      <c r="D96" s="63"/>
      <c r="E96" s="63"/>
      <c r="F96" s="63"/>
      <c r="G96" s="63"/>
      <c r="H96" s="63"/>
      <c r="I96" s="63"/>
      <c r="J96" s="63"/>
      <c r="K96" s="63"/>
      <c r="L96" s="64"/>
    </row>
    <row r="97" spans="3:12">
      <c r="C97" s="65" t="s">
        <v>187</v>
      </c>
      <c r="D97" s="63"/>
      <c r="E97" s="63"/>
      <c r="F97" s="63"/>
      <c r="G97" s="63"/>
      <c r="H97" s="63"/>
      <c r="I97" s="63"/>
      <c r="J97" s="63"/>
      <c r="K97" s="63"/>
      <c r="L97" s="64"/>
    </row>
    <row r="98" spans="3:12">
      <c r="C98" s="62"/>
      <c r="D98" s="63"/>
      <c r="E98" s="63"/>
      <c r="F98" s="63"/>
      <c r="G98" s="63"/>
      <c r="H98" s="63"/>
      <c r="I98" s="63"/>
      <c r="J98" s="63"/>
      <c r="K98" s="63"/>
      <c r="L98" s="64"/>
    </row>
    <row r="99" spans="3:12">
      <c r="C99" s="65" t="s">
        <v>188</v>
      </c>
      <c r="D99" s="63"/>
      <c r="E99" s="63"/>
      <c r="F99" s="63"/>
      <c r="G99" s="63"/>
      <c r="H99" s="63"/>
      <c r="I99" s="63"/>
      <c r="J99" s="63"/>
      <c r="K99" s="63"/>
      <c r="L99" s="64"/>
    </row>
    <row r="100" spans="3:12">
      <c r="C100" s="62"/>
      <c r="D100" s="63"/>
      <c r="E100" s="63"/>
      <c r="F100" s="63"/>
      <c r="G100" s="63"/>
      <c r="H100" s="63"/>
      <c r="I100" s="63"/>
      <c r="J100" s="63"/>
      <c r="K100" s="63"/>
      <c r="L100" s="64"/>
    </row>
    <row r="101" spans="3:12">
      <c r="C101" s="66" t="s">
        <v>189</v>
      </c>
      <c r="D101" s="63"/>
      <c r="E101" s="63"/>
      <c r="F101" s="63"/>
      <c r="G101" s="63"/>
      <c r="H101" s="63"/>
      <c r="I101" s="63"/>
      <c r="J101" s="63"/>
      <c r="K101" s="63"/>
      <c r="L101" s="64"/>
    </row>
    <row r="102" spans="3:12">
      <c r="C102" s="62"/>
      <c r="D102" s="63"/>
      <c r="E102" s="63"/>
      <c r="F102" s="63"/>
      <c r="G102" s="63"/>
      <c r="H102" s="63"/>
      <c r="I102" s="63"/>
      <c r="J102" s="63"/>
      <c r="K102" s="63"/>
      <c r="L102" s="64"/>
    </row>
    <row r="103" spans="3:12">
      <c r="C103" s="67" t="s">
        <v>37</v>
      </c>
      <c r="D103" s="68" t="s">
        <v>190</v>
      </c>
      <c r="E103" s="68"/>
      <c r="F103" s="68"/>
      <c r="G103" s="63"/>
      <c r="H103" s="63"/>
      <c r="I103" s="63"/>
      <c r="J103" s="63"/>
      <c r="K103" s="63"/>
      <c r="L103" s="64"/>
    </row>
    <row r="104" spans="3:12">
      <c r="C104" s="67" t="s">
        <v>40</v>
      </c>
      <c r="D104" s="68" t="s">
        <v>191</v>
      </c>
      <c r="E104" s="68"/>
      <c r="F104" s="68"/>
      <c r="G104" s="63"/>
      <c r="H104" s="63"/>
      <c r="I104" s="63"/>
      <c r="J104" s="63"/>
      <c r="K104" s="63"/>
      <c r="L104" s="64"/>
    </row>
    <row r="105" spans="3:12">
      <c r="C105" s="67" t="s">
        <v>42</v>
      </c>
      <c r="D105" s="68" t="s">
        <v>192</v>
      </c>
      <c r="E105" s="68"/>
      <c r="F105" s="68"/>
      <c r="G105" s="63"/>
      <c r="H105" s="63"/>
      <c r="I105" s="63"/>
      <c r="J105" s="63"/>
      <c r="K105" s="63"/>
      <c r="L105" s="64"/>
    </row>
    <row r="106" spans="3:12">
      <c r="C106" s="67" t="s">
        <v>44</v>
      </c>
      <c r="D106" s="68" t="s">
        <v>193</v>
      </c>
      <c r="E106" s="68"/>
      <c r="F106" s="69" t="s">
        <v>194</v>
      </c>
      <c r="G106" s="69"/>
      <c r="H106" s="69"/>
      <c r="I106" s="69"/>
      <c r="J106" s="69"/>
      <c r="K106" s="69"/>
      <c r="L106" s="70"/>
    </row>
    <row r="107" spans="3:12">
      <c r="C107" s="67" t="s">
        <v>45</v>
      </c>
      <c r="D107" s="68" t="s">
        <v>195</v>
      </c>
      <c r="E107" s="68"/>
      <c r="F107" s="69" t="s">
        <v>196</v>
      </c>
      <c r="G107" s="69"/>
      <c r="H107" s="69"/>
      <c r="I107" s="69"/>
      <c r="J107" s="69"/>
      <c r="K107" s="69"/>
      <c r="L107" s="71"/>
    </row>
    <row r="108" spans="3:12">
      <c r="C108" s="67" t="s">
        <v>47</v>
      </c>
      <c r="D108" s="68" t="s">
        <v>197</v>
      </c>
      <c r="E108" s="68"/>
      <c r="F108" s="69" t="s">
        <v>198</v>
      </c>
      <c r="G108" s="69"/>
      <c r="H108" s="69"/>
      <c r="I108" s="69"/>
      <c r="J108" s="69"/>
      <c r="K108" s="69"/>
      <c r="L108" s="70"/>
    </row>
    <row r="109" spans="3:12">
      <c r="C109" s="67" t="s">
        <v>48</v>
      </c>
      <c r="D109" s="68" t="s">
        <v>199</v>
      </c>
      <c r="E109" s="68"/>
      <c r="F109" s="72"/>
      <c r="G109" s="72"/>
      <c r="H109" s="72"/>
      <c r="I109" s="72"/>
      <c r="J109" s="72"/>
      <c r="K109" s="72"/>
      <c r="L109" s="70"/>
    </row>
    <row r="110" spans="3:12">
      <c r="C110" s="67" t="s">
        <v>49</v>
      </c>
      <c r="D110" s="68" t="s">
        <v>200</v>
      </c>
      <c r="E110" s="68"/>
      <c r="F110" s="69" t="s">
        <v>201</v>
      </c>
      <c r="G110" s="69"/>
      <c r="H110" s="69"/>
      <c r="I110" s="69"/>
      <c r="J110" s="69"/>
      <c r="K110" s="69"/>
      <c r="L110" s="70"/>
    </row>
    <row r="111" spans="3:12">
      <c r="C111" s="67" t="s">
        <v>50</v>
      </c>
      <c r="D111" s="68" t="s">
        <v>202</v>
      </c>
      <c r="E111" s="68"/>
      <c r="F111" s="69" t="s">
        <v>203</v>
      </c>
      <c r="G111" s="69"/>
      <c r="H111" s="69"/>
      <c r="I111" s="69"/>
      <c r="J111" s="69"/>
      <c r="K111" s="69"/>
      <c r="L111" s="70"/>
    </row>
    <row r="112" spans="3:12">
      <c r="C112" s="67" t="s">
        <v>52</v>
      </c>
      <c r="D112" s="68" t="s">
        <v>204</v>
      </c>
      <c r="E112" s="68"/>
      <c r="F112" s="69" t="s">
        <v>205</v>
      </c>
      <c r="G112" s="69"/>
      <c r="H112" s="69"/>
      <c r="I112" s="69"/>
      <c r="J112" s="69"/>
      <c r="K112" s="69"/>
      <c r="L112" s="70"/>
    </row>
    <row r="113" spans="3:12">
      <c r="C113" s="67" t="s">
        <v>54</v>
      </c>
      <c r="D113" s="68" t="s">
        <v>206</v>
      </c>
      <c r="E113" s="68"/>
      <c r="F113" s="69" t="s">
        <v>207</v>
      </c>
      <c r="G113" s="69"/>
      <c r="H113" s="69"/>
      <c r="I113" s="69"/>
      <c r="J113" s="69"/>
      <c r="K113" s="69"/>
      <c r="L113" s="70"/>
    </row>
    <row r="114" spans="3:12">
      <c r="C114" s="67" t="s">
        <v>55</v>
      </c>
      <c r="D114" s="68" t="s">
        <v>208</v>
      </c>
      <c r="E114" s="68"/>
      <c r="F114" s="72"/>
      <c r="G114" s="72"/>
      <c r="H114" s="72"/>
      <c r="I114" s="72"/>
      <c r="J114" s="72"/>
      <c r="K114" s="72"/>
      <c r="L114" s="70"/>
    </row>
    <row r="115" spans="3:12">
      <c r="C115" s="67" t="s">
        <v>57</v>
      </c>
      <c r="D115" s="68" t="s">
        <v>209</v>
      </c>
      <c r="E115" s="68"/>
      <c r="F115" s="69" t="s">
        <v>210</v>
      </c>
      <c r="G115" s="69"/>
      <c r="H115" s="69"/>
      <c r="I115" s="69"/>
      <c r="J115" s="69"/>
      <c r="K115" s="69"/>
      <c r="L115" s="70"/>
    </row>
    <row r="116" spans="3:12">
      <c r="C116" s="67" t="s">
        <v>58</v>
      </c>
      <c r="D116" s="68" t="s">
        <v>211</v>
      </c>
      <c r="E116" s="68"/>
      <c r="F116" s="68"/>
      <c r="G116" s="73"/>
      <c r="H116" s="63"/>
      <c r="I116" s="63"/>
      <c r="J116" s="63"/>
      <c r="K116" s="63"/>
      <c r="L116" s="64"/>
    </row>
    <row r="117" spans="3:12">
      <c r="C117" s="67" t="s">
        <v>59</v>
      </c>
      <c r="D117" s="68" t="s">
        <v>212</v>
      </c>
      <c r="E117" s="68"/>
      <c r="F117" s="68"/>
      <c r="G117" s="63"/>
      <c r="H117" s="63"/>
      <c r="I117" s="63"/>
      <c r="J117" s="63"/>
      <c r="K117" s="63"/>
      <c r="L117" s="64"/>
    </row>
    <row r="118" spans="3:12">
      <c r="C118" s="67" t="s">
        <v>60</v>
      </c>
      <c r="D118" s="68" t="s">
        <v>213</v>
      </c>
      <c r="E118" s="68"/>
      <c r="F118" s="68"/>
      <c r="G118" s="63"/>
      <c r="H118" s="63"/>
      <c r="I118" s="63"/>
      <c r="J118" s="63"/>
      <c r="K118" s="63"/>
      <c r="L118" s="64"/>
    </row>
    <row r="119" spans="3:12">
      <c r="C119" s="62"/>
      <c r="D119" s="63"/>
      <c r="E119" s="63"/>
      <c r="F119" s="63"/>
      <c r="G119" s="63"/>
      <c r="H119" s="63"/>
      <c r="I119" s="63"/>
      <c r="J119" s="63"/>
      <c r="K119" s="63"/>
      <c r="L119" s="64"/>
    </row>
    <row r="120" spans="3:12">
      <c r="C120" s="74"/>
      <c r="D120" s="75"/>
      <c r="E120" s="75"/>
      <c r="F120" s="75"/>
      <c r="G120" s="75"/>
      <c r="H120" s="75"/>
      <c r="I120" s="75"/>
      <c r="J120" s="75"/>
      <c r="K120" s="75"/>
      <c r="L120" s="76"/>
    </row>
  </sheetData>
  <sheetProtection algorithmName="SHA-512" hashValue="VZJ42PlXNwMD04LgnFd3L8lsH/gax8/50AR7mh8/MDWkhOZWxdp50Pg9qFBmnpfJeePVQrz97DPwx4GZqusHfw==" saltValue="HVAy3XR9ZhUER+mkGAn3kQ==" spinCount="100000" sheet="1" objects="1" scenarios="1" selectLockedCells="1" selectUnlockedCells="1"/>
  <hyperlinks>
    <hyperlink ref="D118:F118" r:id="rId1" display="West Virginia Public Employees Insurance Agency" xr:uid="{330D3BC1-52A5-4189-BE10-F4DB571A6A23}"/>
    <hyperlink ref="D117:F117" r:id="rId2" display="Virginia Department of Human Resource Management  " xr:uid="{6F0DFD8C-06C4-4C36-82A0-47A623128240}"/>
    <hyperlink ref="D116:F116" r:id="rId3" display="Teacher Retirement System of Texas" xr:uid="{8130634A-6ED5-44B6-9248-6C7E2FED43D6}"/>
    <hyperlink ref="D115:E115" r:id="rId4" display="Tennessee Partners for Health" xr:uid="{A5E592C1-DCEE-496E-9C6C-3F6ED0DF34E3}"/>
    <hyperlink ref="D114:E114" r:id="rId5" display="South Carolina Department of Education  " xr:uid="{6517BDB4-589A-468D-9340-25363AC96F8A}"/>
    <hyperlink ref="D113:E113" r:id="rId6" display="Oklahoma Office of Management and Enterprise Services – Group Insurance Division" xr:uid="{16F2816F-8D6F-46DE-B015-5BE96EE3D59D}"/>
    <hyperlink ref="D112:E112" r:id="rId7" display="North Carolina State Health Plan" xr:uid="{FB711373-6DAE-473F-8123-1BD363C92D57}"/>
    <hyperlink ref="D111:E111" r:id="rId8" display="Mississippi Department of Finance and Administration" xr:uid="{7FD25DC0-A7B9-4510-BB48-F0D1E55500CC}"/>
    <hyperlink ref="D110:E110" r:id="rId9" display="Charles County Public Schools" xr:uid="{D6B6239A-4E6D-4FB9-896F-186F43E2C6A2}"/>
    <hyperlink ref="D109:E109" r:id="rId10" display="State of Louisiana Office of Group Benefits" xr:uid="{1E374D8F-6C60-4F1A-A35C-1F94ACD7343C}"/>
    <hyperlink ref="D108:E108" r:id="rId11" display="Kentucky Employees’ Health Plan " xr:uid="{9628370D-D373-465D-B2EE-8062C3ABE69B}"/>
    <hyperlink ref="D107:E107" r:id="rId12" display="Georgia State Health Benefit Plan" xr:uid="{B0977F67-7006-4101-90D4-D59DDF7AE898}"/>
    <hyperlink ref="D106:E106" r:id="rId13" display="Florida Department of Management Services" xr:uid="{AC818D31-2E75-41B1-B510-C83654C60B4C}"/>
    <hyperlink ref="D105:F105" r:id="rId14" display="Delaware Department of Human Resources" xr:uid="{B6C3739C-E58C-4AC1-91CD-B70BCA4D7912}"/>
    <hyperlink ref="D104:F104" r:id="rId15" display="Health Advantage Arkansas State and Public-School Employees" xr:uid="{E45D2833-D1AF-4EBC-9AE1-32878C671F69}"/>
    <hyperlink ref="D103:F103" r:id="rId16" display="Public Education Employees’ Health Insurance Plan (PEEHIP)" xr:uid="{69D3956A-6AAF-49EB-B0C3-B04358D55C51}"/>
  </hyperlinks>
  <pageMargins left="0.7" right="0.7" top="0.75" bottom="0.75" header="0.3" footer="0.3"/>
  <pageSetup orientation="portrait" r:id="rId17"/>
  <tableParts count="1">
    <tablePart r:id="rId1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F4244AF31F2243BD9E8ABEF1D94995" ma:contentTypeVersion="11" ma:contentTypeDescription="Create a new document." ma:contentTypeScope="" ma:versionID="2e0b985823f8c830c62a3b8fdb40b4cb">
  <xsd:schema xmlns:xsd="http://www.w3.org/2001/XMLSchema" xmlns:xs="http://www.w3.org/2001/XMLSchema" xmlns:p="http://schemas.microsoft.com/office/2006/metadata/properties" xmlns:ns2="714150c9-cab4-4d72-b45e-c92be4d2e6d6" xmlns:ns3="cfbbbc4c-8c3f-4827-8a49-32017ffae632" targetNamespace="http://schemas.microsoft.com/office/2006/metadata/properties" ma:root="true" ma:fieldsID="f16f2743c799f109d3a837c2cb2026d1" ns2:_="" ns3:_="">
    <xsd:import namespace="714150c9-cab4-4d72-b45e-c92be4d2e6d6"/>
    <xsd:import namespace="cfbbbc4c-8c3f-4827-8a49-32017ffae6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4150c9-cab4-4d72-b45e-c92be4d2e6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bbbc4c-8c3f-4827-8a49-32017ffae63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fbbbc4c-8c3f-4827-8a49-32017ffae632">
      <UserInfo>
        <DisplayName>Megan Boren</DisplayName>
        <AccountId>7</AccountId>
        <AccountType/>
      </UserInfo>
      <UserInfo>
        <DisplayName>Lauren Baus</DisplayName>
        <AccountId>98</AccountId>
        <AccountType/>
      </UserInfo>
      <UserInfo>
        <DisplayName>Stevie L. Lawrence II</DisplayName>
        <AccountId>15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EB8D01-C11C-435C-A608-9AA2A3AB10E7}"/>
</file>

<file path=customXml/itemProps2.xml><?xml version="1.0" encoding="utf-8"?>
<ds:datastoreItem xmlns:ds="http://schemas.openxmlformats.org/officeDocument/2006/customXml" ds:itemID="{B0B6A87C-C2CB-49F5-8E9D-6096E5832C55}"/>
</file>

<file path=customXml/itemProps3.xml><?xml version="1.0" encoding="utf-8"?>
<ds:datastoreItem xmlns:ds="http://schemas.openxmlformats.org/officeDocument/2006/customXml" ds:itemID="{B4BCF700-ED9E-4B61-B174-D217C2D9F75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Snellings</dc:creator>
  <cp:keywords/>
  <dc:description/>
  <cp:lastModifiedBy/>
  <cp:revision/>
  <dcterms:created xsi:type="dcterms:W3CDTF">2021-09-02T20:36:35Z</dcterms:created>
  <dcterms:modified xsi:type="dcterms:W3CDTF">2021-11-22T22:15:18Z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0x010100C6F4244AF31F2243BD9E8ABEF1D94995</vt:lpwstr>
  </property>
</Properties>
</file>